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52cbe6be94f0a10/01 - Documentos/01 - SEF/2024/2024.06.07 - RRF - PLANO ENTREGUE/01- Entrega efetiva/"/>
    </mc:Choice>
  </mc:AlternateContent>
  <xr:revisionPtr revIDLastSave="7022" documentId="8_{F7A61D57-BA94-47C3-B629-2BBA43F22CD1}" xr6:coauthVersionLast="47" xr6:coauthVersionMax="47" xr10:uidLastSave="{019025F6-FDD8-4D9A-9CF9-17E0C24408AF}"/>
  <bookViews>
    <workbookView xWindow="28680" yWindow="-120" windowWidth="29040" windowHeight="15720" tabRatio="695" firstSheet="2" activeTab="2" xr2:uid="{00000000-000D-0000-FFFF-FFFF00000000}"/>
  </bookViews>
  <sheets>
    <sheet name="9999" sheetId="27" state="hidden" r:id="rId1"/>
    <sheet name="Rec_Faltantes" sheetId="29" state="hidden" r:id="rId2"/>
    <sheet name="Mensal" sheetId="1" r:id="rId3"/>
    <sheet name="Anual" sheetId="11" r:id="rId4"/>
    <sheet name="V-Parâmetros" sheetId="10" r:id="rId5"/>
    <sheet name="Receitas_Deducao" sheetId="24" r:id="rId6"/>
    <sheet name="Conferência Rec Deduções" sheetId="25" r:id="rId7"/>
    <sheet name="BaseLancamento" sheetId="30" state="hidden" r:id="rId8"/>
    <sheet name="Comparativo SCGOV" sheetId="23" state="hidden" r:id="rId9"/>
    <sheet name="Pendências" sheetId="12" state="hidden" r:id="rId10"/>
  </sheets>
  <externalReferences>
    <externalReference r:id="rId11"/>
    <externalReference r:id="rId12"/>
  </externalReferences>
  <definedNames>
    <definedName name="__123Graph_A" localSheetId="8" hidden="1">'[1]RAIS e CAGED'!#REF!</definedName>
    <definedName name="__123Graph_A" hidden="1">'[1]RAIS e CAGED'!#REF!</definedName>
    <definedName name="__123Graph_AEMPREG" localSheetId="8" hidden="1">'[1]RAIS e CAGED'!#REF!</definedName>
    <definedName name="__123Graph_AEMPREG" hidden="1">'[1]RAIS e CAGED'!#REF!</definedName>
    <definedName name="__123Graph_AGRAF1" localSheetId="8" hidden="1">'[1]RAIS e CAGED'!#REF!</definedName>
    <definedName name="__123Graph_AGRAF1" hidden="1">'[1]RAIS e CAGED'!#REF!</definedName>
    <definedName name="__123Graph_AGRAF2" localSheetId="8" hidden="1">'[1]RAIS e CAGED'!#REF!</definedName>
    <definedName name="__123Graph_AGRAF2" hidden="1">'[1]RAIS e CAGED'!#REF!</definedName>
    <definedName name="__123Graph_AGRAF3" localSheetId="8" hidden="1">'[1]RAIS e CAGED'!#REF!</definedName>
    <definedName name="__123Graph_AGRAF3" hidden="1">'[1]RAIS e CAGED'!#REF!</definedName>
    <definedName name="__123Graph_X" hidden="1">'[1]RAIS e CAGED'!#REF!</definedName>
    <definedName name="__123Graph_XEMPREG" hidden="1">'[1]RAIS e CAGED'!#REF!</definedName>
    <definedName name="__123Graph_XGRAF1" hidden="1">'[1]RAIS e CAGED'!#REF!</definedName>
    <definedName name="__123Graph_XGRAF2" hidden="1">'[1]RAIS e CAGED'!#REF!</definedName>
    <definedName name="__123Graph_XGRAF3" hidden="1">'[1]RAIS e CAGED'!#REF!</definedName>
    <definedName name="__a999" localSheetId="8" hidden="1">{#N/A,#N/A,FALSE,"ANEXO3 99 ERA";#N/A,#N/A,FALSE,"ANEXO3 99 UBÁ2";#N/A,#N/A,FALSE,"ANEXO3 99 DTU";#N/A,#N/A,FALSE,"ANEXO3 99 RDR";#N/A,#N/A,FALSE,"ANEXO3 99 UBÁ4";#N/A,#N/A,FALSE,"ANEXO3 99 UBÁ6"}</definedName>
    <definedName name="__a999" hidden="1">{#N/A,#N/A,FALSE,"ANEXO3 99 ERA";#N/A,#N/A,FALSE,"ANEXO3 99 UBÁ2";#N/A,#N/A,FALSE,"ANEXO3 99 DTU";#N/A,#N/A,FALSE,"ANEXO3 99 RDR";#N/A,#N/A,FALSE,"ANEXO3 99 UBÁ4";#N/A,#N/A,FALSE,"ANEXO3 99 UBÁ6"}</definedName>
    <definedName name="_98765" hidden="1">'[1]RAIS e CAGED'!#REF!</definedName>
    <definedName name="_AtRisk_FitDataRange_FIT_BB22A_7F8B6" localSheetId="8" hidden="1">#REF!</definedName>
    <definedName name="_AtRisk_FitDataRange_FIT_BB22A_7F8B6" hidden="1">#REF!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2798E1BDF21D4D44ACDF5AC7932CD8E6.edm" hidden="1">#REF!</definedName>
    <definedName name="_bdm.6FE2AA06F0604704A43F2CF683ED89CD.edm" localSheetId="8" hidden="1">#REF!</definedName>
    <definedName name="_bdm.6FE2AA06F0604704A43F2CF683ED89CD.edm" hidden="1">#REF!</definedName>
    <definedName name="_bdm.8441A1B7A91B415BBE95C9157A4230BE.edm" localSheetId="8" hidden="1">#REF!</definedName>
    <definedName name="_bdm.8441A1B7A91B415BBE95C9157A4230BE.edm" hidden="1">#REF!</definedName>
    <definedName name="_bdm.9E2750EDFD2D417C94C40643751B4AA0.edm" localSheetId="8" hidden="1">#REF!</definedName>
    <definedName name="_bdm.9E2750EDFD2D417C94C40643751B4AA0.edm" hidden="1">#REF!</definedName>
    <definedName name="_bdm.D31360B41E4742229ED4E274EAA6F584.edm" localSheetId="8" hidden="1">#REF!</definedName>
    <definedName name="_bdm.D31360B41E4742229ED4E274EAA6F584.edm" hidden="1">#REF!</definedName>
    <definedName name="_Fill" localSheetId="8" hidden="1">#REF!</definedName>
    <definedName name="_Fill" hidden="1">#REF!</definedName>
    <definedName name="_xlnm._FilterDatabase" localSheetId="0" hidden="1">'9999'!#REF!</definedName>
    <definedName name="_xlnm._FilterDatabase" localSheetId="3" hidden="1">Anual!$C$3:$Z$304</definedName>
    <definedName name="_xlnm._FilterDatabase" localSheetId="2" hidden="1">Mensal!$A$3:$EF$300</definedName>
    <definedName name="_xlnm._FilterDatabase" localSheetId="1" hidden="1">Rec_Faltantes!$A$1:$I$175</definedName>
    <definedName name="_Order1" hidden="1">255</definedName>
    <definedName name="a000" localSheetId="8" hidden="1">{#N/A,#N/A,FALSE,"ANEXO3 99 ERA";#N/A,#N/A,FALSE,"ANEXO3 99 UBÁ2";#N/A,#N/A,FALSE,"ANEXO3 99 DTU";#N/A,#N/A,FALSE,"ANEXO3 99 RDR";#N/A,#N/A,FALSE,"ANEXO3 99 UBÁ4";#N/A,#N/A,FALSE,"ANEXO3 99 UBÁ6"}</definedName>
    <definedName name="a000" hidden="1">{#N/A,#N/A,FALSE,"ANEXO3 99 ERA";#N/A,#N/A,FALSE,"ANEXO3 99 UBÁ2";#N/A,#N/A,FALSE,"ANEXO3 99 DTU";#N/A,#N/A,FALSE,"ANEXO3 99 RDR";#N/A,#N/A,FALSE,"ANEXO3 99 UBÁ4";#N/A,#N/A,FALSE,"ANEXO3 99 UBÁ6"}</definedName>
    <definedName name="ad" localSheetId="8" hidden="1">{#N/A,#N/A,FALSE,"ANEXO3 99 ERA";#N/A,#N/A,FALSE,"ANEXO3 99 UBÁ2";#N/A,#N/A,FALSE,"ANEXO3 99 DTU";#N/A,#N/A,FALSE,"ANEXO3 99 RDR";#N/A,#N/A,FALSE,"ANEXO3 99 UBÁ4";#N/A,#N/A,FALSE,"ANEXO3 99 UBÁ6"}</definedName>
    <definedName name="ad" hidden="1">{#N/A,#N/A,FALSE,"ANEXO3 99 ERA";#N/A,#N/A,FALSE,"ANEXO3 99 UBÁ2";#N/A,#N/A,FALSE,"ANEXO3 99 DTU";#N/A,#N/A,FALSE,"ANEXO3 99 RDR";#N/A,#N/A,FALSE,"ANEXO3 99 UBÁ4";#N/A,#N/A,FALSE,"ANEXO3 99 UBÁ6"}</definedName>
    <definedName name="ANO">[2]base!$A:$A</definedName>
    <definedName name="ANO_ANT" localSheetId="8">#REF!</definedName>
    <definedName name="ANO_ANT">#REF!</definedName>
    <definedName name="_xlnm.Print_Area" localSheetId="3">Anual!$C$3:$F$301</definedName>
    <definedName name="_xlnm.Print_Area" localSheetId="2">Mensal!$C$3:$F$298</definedName>
    <definedName name="AS2DocOpenMode" hidden="1">"AS2DocumentEdit"</definedName>
    <definedName name="av" localSheetId="8" hidden="1">{#N/A,#N/A,FALSE,"ANEXO3 99 ERA";#N/A,#N/A,FALSE,"ANEXO3 99 UBÁ2";#N/A,#N/A,FALSE,"ANEXO3 99 DTU";#N/A,#N/A,FALSE,"ANEXO3 99 RDR";#N/A,#N/A,FALSE,"ANEXO3 99 UBÁ4";#N/A,#N/A,FALSE,"ANEXO3 99 UBÁ6"}</definedName>
    <definedName name="av" hidden="1">{#N/A,#N/A,FALSE,"ANEXO3 99 ERA";#N/A,#N/A,FALSE,"ANEXO3 99 UBÁ2";#N/A,#N/A,FALSE,"ANEXO3 99 DTU";#N/A,#N/A,FALSE,"ANEXO3 99 RDR";#N/A,#N/A,FALSE,"ANEXO3 99 UBÁ4";#N/A,#N/A,FALSE,"ANEXO3 99 UBÁ6"}</definedName>
    <definedName name="bb" localSheetId="8" hidden="1">{#N/A,#N/A,FALSE,"ANEXO3 99 ERA";#N/A,#N/A,FALSE,"ANEXO3 99 UBÁ2";#N/A,#N/A,FALSE,"ANEXO3 99 DTU";#N/A,#N/A,FALSE,"ANEXO3 99 RDR";#N/A,#N/A,FALSE,"ANEXO3 99 UBÁ4";#N/A,#N/A,FALSE,"ANEXO3 99 UBÁ6"}</definedName>
    <definedName name="bb" hidden="1">{#N/A,#N/A,FALSE,"ANEXO3 99 ERA";#N/A,#N/A,FALSE,"ANEXO3 99 UBÁ2";#N/A,#N/A,FALSE,"ANEXO3 99 DTU";#N/A,#N/A,FALSE,"ANEXO3 99 RDR";#N/A,#N/A,FALSE,"ANEXO3 99 UBÁ4";#N/A,#N/A,FALSE,"ANEXO3 99 UBÁ6"}</definedName>
    <definedName name="BLABABKAK" localSheetId="8" hidden="1">{#N/A,#N/A,FALSE,"ANEXO3 99 ERA";#N/A,#N/A,FALSE,"ANEXO3 99 UBÁ2";#N/A,#N/A,FALSE,"ANEXO3 99 DTU";#N/A,#N/A,FALSE,"ANEXO3 99 RDR";#N/A,#N/A,FALSE,"ANEXO3 99 UBÁ4";#N/A,#N/A,FALSE,"ANEXO3 99 UBÁ6"}</definedName>
    <definedName name="BLABABKAK" hidden="1">{#N/A,#N/A,FALSE,"ANEXO3 99 ERA";#N/A,#N/A,FALSE,"ANEXO3 99 UBÁ2";#N/A,#N/A,FALSE,"ANEXO3 99 DTU";#N/A,#N/A,FALSE,"ANEXO3 99 RDR";#N/A,#N/A,FALSE,"ANEXO3 99 UBÁ4";#N/A,#N/A,FALSE,"ANEXO3 99 UBÁ6"}</definedName>
    <definedName name="CBWorkbookPriority" hidden="1">-1547598554</definedName>
    <definedName name="cc" localSheetId="8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cc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CRM" localSheetId="8" hidden="1">{#N/A,#N/A,FALSE,"ANEXO3 99 ERA";#N/A,#N/A,FALSE,"ANEXO3 99 UBÁ2";#N/A,#N/A,FALSE,"ANEXO3 99 DTU";#N/A,#N/A,FALSE,"ANEXO3 99 RDR";#N/A,#N/A,FALSE,"ANEXO3 99 UBÁ4";#N/A,#N/A,FALSE,"ANEXO3 99 UBÁ6"}</definedName>
    <definedName name="CRM" hidden="1">{#N/A,#N/A,FALSE,"ANEXO3 99 ERA";#N/A,#N/A,FALSE,"ANEXO3 99 UBÁ2";#N/A,#N/A,FALSE,"ANEXO3 99 DTU";#N/A,#N/A,FALSE,"ANEXO3 99 RDR";#N/A,#N/A,FALSE,"ANEXO3 99 UBÁ4";#N/A,#N/A,FALSE,"ANEXO3 99 UBÁ6"}</definedName>
    <definedName name="CronogramadeExecuçãp2003" localSheetId="8" hidden="1">{#N/A,#N/A,FALSE,"ANEXO3 99 ERA";#N/A,#N/A,FALSE,"ANEXO3 99 UBÁ2";#N/A,#N/A,FALSE,"ANEXO3 99 DTU";#N/A,#N/A,FALSE,"ANEXO3 99 RDR";#N/A,#N/A,FALSE,"ANEXO3 99 UBÁ4";#N/A,#N/A,FALSE,"ANEXO3 99 UBÁ6"}</definedName>
    <definedName name="CronogramadeExecuçãp2003" hidden="1">{#N/A,#N/A,FALSE,"ANEXO3 99 ERA";#N/A,#N/A,FALSE,"ANEXO3 99 UBÁ2";#N/A,#N/A,FALSE,"ANEXO3 99 DTU";#N/A,#N/A,FALSE,"ANEXO3 99 RDR";#N/A,#N/A,FALSE,"ANEXO3 99 UBÁ4";#N/A,#N/A,FALSE,"ANEXO3 99 UBÁ6"}</definedName>
    <definedName name="dd" localSheetId="8" hidden="1">{#N/A,#N/A,FALSE,"ANEXO3 99 ERA";#N/A,#N/A,FALSE,"ANEXO3 99 UBÁ2";#N/A,#N/A,FALSE,"ANEXO3 99 DTU";#N/A,#N/A,FALSE,"ANEXO3 99 RDR";#N/A,#N/A,FALSE,"ANEXO3 99 UBÁ4";#N/A,#N/A,FALSE,"ANEXO3 99 UBÁ6"}</definedName>
    <definedName name="dd" hidden="1">{#N/A,#N/A,FALSE,"ANEXO3 99 ERA";#N/A,#N/A,FALSE,"ANEXO3 99 UBÁ2";#N/A,#N/A,FALSE,"ANEXO3 99 DTU";#N/A,#N/A,FALSE,"ANEXO3 99 RDR";#N/A,#N/A,FALSE,"ANEXO3 99 UBÁ4";#N/A,#N/A,FALSE,"ANEXO3 99 UBÁ6"}</definedName>
    <definedName name="FG" hidden="1">#REF!</definedName>
    <definedName name="FONTE_COD">[2]base!$F:$F</definedName>
    <definedName name="FONTE_COD_ANT" localSheetId="8">#REF!</definedName>
    <definedName name="FONTE_COD_ANT">#REF!</definedName>
    <definedName name="geração" localSheetId="8" hidden="1">{#N/A,#N/A,FALSE,"ANEXO3 99 ERA";#N/A,#N/A,FALSE,"ANEXO3 99 UBÁ2";#N/A,#N/A,FALSE,"ANEXO3 99 DTU";#N/A,#N/A,FALSE,"ANEXO3 99 RDR";#N/A,#N/A,FALSE,"ANEXO3 99 UBÁ4";#N/A,#N/A,FALSE,"ANEXO3 99 UBÁ6"}</definedName>
    <definedName name="geração" hidden="1">{#N/A,#N/A,FALSE,"ANEXO3 99 ERA";#N/A,#N/A,FALSE,"ANEXO3 99 UBÁ2";#N/A,#N/A,FALSE,"ANEXO3 99 DTU";#N/A,#N/A,FALSE,"ANEXO3 99 RDR";#N/A,#N/A,FALSE,"ANEXO3 99 UBÁ4";#N/A,#N/A,FALSE,"ANEXO3 99 UBÁ6"}</definedName>
    <definedName name="HTML_CodePage" hidden="1">1252</definedName>
    <definedName name="HTML_Description" hidden="1">""</definedName>
    <definedName name="HTML_Email" hidden="1">""</definedName>
    <definedName name="HTML_Header" hidden="1">"Tabela"</definedName>
    <definedName name="HTML_LastUpdate" hidden="1">"16/03/98"</definedName>
    <definedName name="HTML_LineAfter" hidden="1">FALSE</definedName>
    <definedName name="HTML_LineBefore" hidden="1">FALSE</definedName>
    <definedName name="HTML_Name" hidden="1">"Rede Integrada"</definedName>
    <definedName name="HTML_OBDlg2" hidden="1">TRUE</definedName>
    <definedName name="HTML_OBDlg4" hidden="1">TRUE</definedName>
    <definedName name="HTML_OS" hidden="1">0</definedName>
    <definedName name="HTML_PathFile" hidden="1">"C:\internetemp\balpep1.htm"</definedName>
    <definedName name="HTML_Title" hidden="1">"Balpep11"</definedName>
    <definedName name="iLUMINAÇÃO" localSheetId="8" hidden="1">{#N/A,#N/A,FALSE,"ANEXO3 99 ERA";#N/A,#N/A,FALSE,"ANEXO3 99 UBÁ2";#N/A,#N/A,FALSE,"ANEXO3 99 DTU";#N/A,#N/A,FALSE,"ANEXO3 99 RDR";#N/A,#N/A,FALSE,"ANEXO3 99 UBÁ4";#N/A,#N/A,FALSE,"ANEXO3 99 UBÁ6"}</definedName>
    <definedName name="iLUMINAÇÃO" hidden="1">{#N/A,#N/A,FALSE,"ANEXO3 99 ERA";#N/A,#N/A,FALSE,"ANEXO3 99 UBÁ2";#N/A,#N/A,FALSE,"ANEXO3 99 DTU";#N/A,#N/A,FALSE,"ANEXO3 99 RDR";#N/A,#N/A,FALSE,"ANEXO3 99 UBÁ4";#N/A,#N/A,FALSE,"ANEXO3 99 UBÁ6"}</definedName>
    <definedName name="IQ_ADDIN" hidden="1">"AUTO"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ONTRACTS_OTHER_COMMODITIES_EQUITIES._FDIC" hidden="1">"c6522"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Q" hidden="1">5000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Y" hidden="1">10000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OREIGN_BRANCHES_U.S._BANKS_LOANS_FDIC" hidden="1">"c6438"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LATESTK" hidden="1">1000</definedName>
    <definedName name="IQ_LATESTQ" hidden="1">500</definedName>
    <definedName name="IQ_LTM" hidden="1">2000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ONTH" hidden="1">15000</definedName>
    <definedName name="IQ_NAMES_REVISION_DATE_" hidden="1">39896.0022800926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TM" hidden="1">6000</definedName>
    <definedName name="IQ_OPENED55" hidden="1">1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SHAREOUTSTANDING" hidden="1">"c1347"</definedName>
    <definedName name="IQ_TODAY" hidden="1">0</definedName>
    <definedName name="IQ_WEEK" hidden="1">50000</definedName>
    <definedName name="IQ_YTD" hidden="1">3000</definedName>
    <definedName name="Pal_Workbook_GUID" hidden="1">"BD7ISLRH2X7FHH4QJFWVGV1J"</definedName>
    <definedName name="RECEITA_COD">[2]base!$D:$D</definedName>
    <definedName name="RECEITA_COD_ANT" localSheetId="8">#REF!</definedName>
    <definedName name="RECEITA_COD_ANT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revision" hidden="1">18</definedName>
    <definedName name="SAPBEXsysID" hidden="1">"B1P"</definedName>
    <definedName name="SAPBEXwbID" hidden="1">"4ZUOE77O1HF840EF45K3PLCV5"</definedName>
    <definedName name="Sumário" localSheetId="8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UBB_UTEJF" localSheetId="8" hidden="1">{#N/A,#N/A,FALSE,"ANEXO3 99 ERA";#N/A,#N/A,FALSE,"ANEXO3 99 UBÁ2";#N/A,#N/A,FALSE,"ANEXO3 99 DTU";#N/A,#N/A,FALSE,"ANEXO3 99 RDR";#N/A,#N/A,FALSE,"ANEXO3 99 UBÁ4";#N/A,#N/A,FALSE,"ANEXO3 99 UBÁ6"}</definedName>
    <definedName name="UBB_UTEJF" hidden="1">{#N/A,#N/A,FALSE,"ANEXO3 99 ERA";#N/A,#N/A,FALSE,"ANEXO3 99 UBÁ2";#N/A,#N/A,FALSE,"ANEXO3 99 DTU";#N/A,#N/A,FALSE,"ANEXO3 99 RDR";#N/A,#N/A,FALSE,"ANEXO3 99 UBÁ4";#N/A,#N/A,FALSE,"ANEXO3 99 UBÁ6"}</definedName>
    <definedName name="UO_COD_ANT">#REF!</definedName>
    <definedName name="VL_REEST_REC">[2]base!$G:$G</definedName>
    <definedName name="VL_REEST_REC_ANT" localSheetId="8">#REF!</definedName>
    <definedName name="VL_REEST_REC_ANT">#REF!</definedName>
    <definedName name="wrn.1." localSheetId="8" hidden="1">{#N/A,#N/A,FALSE,"AOPESSOA2";#N/A,#N/A,FALSE,"AOPESSOA";#N/A,#N/A,FALSE,"AOPRODUC2";#N/A,#N/A,FALSE,"GRÁFICO3";#N/A,#N/A,FALSE,"AOCUSDIR12"}</definedName>
    <definedName name="wrn.1." hidden="1">{#N/A,#N/A,FALSE,"AOPESSOA2";#N/A,#N/A,FALSE,"AOPESSOA";#N/A,#N/A,FALSE,"AOPRODUC2";#N/A,#N/A,FALSE,"GRÁFICO3";#N/A,#N/A,FALSE,"AOCUSDIR12"}</definedName>
    <definedName name="wrn.14." localSheetId="8" hidden="1">{#N/A,#N/A,FALSE,"Desp.Indir";#N/A,#N/A,FALSE,"Estoq"}</definedName>
    <definedName name="wrn.14." hidden="1">{#N/A,#N/A,FALSE,"Desp.Indir";#N/A,#N/A,FALSE,"Estoq"}</definedName>
    <definedName name="wrn.acmp." localSheetId="8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NEXO0300." localSheetId="8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00." hidden="1">{#N/A,#N/A,FALSE,"ANEXO3 00 GDV";#N/A,#N/A,FALSE,"ANEXO3 00 GCM";#N/A,#N/A,FALSE,"ANEXO3 00  UBÁ6";#N/A,#N/A,FALSE,"ANEXO3 00 CJI";#N/A,#N/A,FALSE,"ANEXO3 00 UBÁ4";#N/A,#N/A,FALSE,"ANEXO3 00 UBÁ5";#N/A,#N/A,FALSE,"ANEXO3 00 UBÁ7";#N/A,#N/A,FALSE,"ANEXO3 00 VRB1"}</definedName>
    <definedName name="wrn.ANEXO0399." localSheetId="8" hidden="1">{#N/A,#N/A,FALSE,"ANEXO3 99 ERA";#N/A,#N/A,FALSE,"ANEXO3 99 UBÁ2";#N/A,#N/A,FALSE,"ANEXO3 99 DTU";#N/A,#N/A,FALSE,"ANEXO3 99 RDR";#N/A,#N/A,FALSE,"ANEXO3 99 UBÁ4";#N/A,#N/A,FALSE,"ANEXO3 99 UBÁ6"}</definedName>
    <definedName name="wrn.ANEXO0399." hidden="1">{#N/A,#N/A,FALSE,"ANEXO3 99 ERA";#N/A,#N/A,FALSE,"ANEXO3 99 UBÁ2";#N/A,#N/A,FALSE,"ANEXO3 99 DTU";#N/A,#N/A,FALSE,"ANEXO3 99 RDR";#N/A,#N/A,FALSE,"ANEXO3 99 UBÁ4";#N/A,#N/A,FALSE,"ANEXO3 99 UBÁ6"}</definedName>
    <definedName name="wrn.REMO.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Usinor.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T201" i="1" l="1"/>
  <c r="EG199" i="1"/>
  <c r="DT199" i="1"/>
  <c r="G198" i="1" l="1"/>
  <c r="G201" i="1" l="1"/>
  <c r="ER127" i="1"/>
  <c r="ER125" i="1"/>
  <c r="EE127" i="1"/>
  <c r="EE125" i="1"/>
  <c r="DR127" i="1"/>
  <c r="DR125" i="1"/>
  <c r="DD127" i="1"/>
  <c r="DE125" i="1"/>
  <c r="CQ127" i="1"/>
  <c r="CR125" i="1"/>
  <c r="CD127" i="1"/>
  <c r="CE125" i="1"/>
  <c r="BQ127" i="1"/>
  <c r="BR125" i="1"/>
  <c r="BD127" i="1"/>
  <c r="BE125" i="1"/>
  <c r="AR127" i="1"/>
  <c r="AR125" i="1"/>
  <c r="AE127" i="1"/>
  <c r="AE125" i="1"/>
  <c r="Q127" i="1"/>
  <c r="R125" i="1"/>
  <c r="FB6" i="1" l="1"/>
  <c r="G157" i="1" l="1"/>
  <c r="H157" i="1"/>
  <c r="I157" i="1"/>
  <c r="J157" i="1"/>
  <c r="K157" i="1"/>
  <c r="L157" i="1"/>
  <c r="M157" i="1"/>
  <c r="N157" i="1"/>
  <c r="O157" i="1"/>
  <c r="P157" i="1"/>
  <c r="Q157" i="1"/>
  <c r="S227" i="1" l="1"/>
  <c r="B6" i="11"/>
  <c r="A29" i="25"/>
  <c r="A57" i="25"/>
  <c r="ER295" i="1"/>
  <c r="EQ295" i="1"/>
  <c r="EP295" i="1"/>
  <c r="EO295" i="1"/>
  <c r="EN295" i="1"/>
  <c r="EM295" i="1"/>
  <c r="EL295" i="1"/>
  <c r="EK295" i="1"/>
  <c r="EJ295" i="1"/>
  <c r="EI295" i="1"/>
  <c r="EH295" i="1"/>
  <c r="EG295" i="1"/>
  <c r="EE295" i="1"/>
  <c r="ED295" i="1"/>
  <c r="EC295" i="1"/>
  <c r="EB295" i="1"/>
  <c r="EA295" i="1"/>
  <c r="DZ295" i="1"/>
  <c r="DY295" i="1"/>
  <c r="DX295" i="1"/>
  <c r="DW295" i="1"/>
  <c r="DV295" i="1"/>
  <c r="DU295" i="1"/>
  <c r="DT295" i="1"/>
  <c r="DR295" i="1"/>
  <c r="DQ295" i="1"/>
  <c r="DP295" i="1"/>
  <c r="DO295" i="1"/>
  <c r="DN295" i="1"/>
  <c r="DM295" i="1"/>
  <c r="DL295" i="1"/>
  <c r="DK295" i="1"/>
  <c r="DJ295" i="1"/>
  <c r="DI295" i="1"/>
  <c r="DH295" i="1"/>
  <c r="DG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ER294" i="1"/>
  <c r="EQ294" i="1"/>
  <c r="EP294" i="1"/>
  <c r="EO294" i="1"/>
  <c r="EN294" i="1"/>
  <c r="EM294" i="1"/>
  <c r="EL294" i="1"/>
  <c r="EK294" i="1"/>
  <c r="EJ294" i="1"/>
  <c r="EI294" i="1"/>
  <c r="EH294" i="1"/>
  <c r="EG294" i="1"/>
  <c r="EE294" i="1"/>
  <c r="ED294" i="1"/>
  <c r="EC294" i="1"/>
  <c r="EB294" i="1"/>
  <c r="EA294" i="1"/>
  <c r="DZ294" i="1"/>
  <c r="DY294" i="1"/>
  <c r="DX294" i="1"/>
  <c r="DW294" i="1"/>
  <c r="DV294" i="1"/>
  <c r="DU294" i="1"/>
  <c r="DT294" i="1"/>
  <c r="DR294" i="1"/>
  <c r="DQ294" i="1"/>
  <c r="DP294" i="1"/>
  <c r="DO294" i="1"/>
  <c r="DN294" i="1"/>
  <c r="DM294" i="1"/>
  <c r="DL294" i="1"/>
  <c r="DK294" i="1"/>
  <c r="DJ294" i="1"/>
  <c r="DI294" i="1"/>
  <c r="DH294" i="1"/>
  <c r="DG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G297" i="1"/>
  <c r="F254" i="1" l="1"/>
  <c r="B258" i="11"/>
  <c r="ES255" i="1"/>
  <c r="EF255" i="1"/>
  <c r="DS255" i="1"/>
  <c r="DF255" i="1"/>
  <c r="CS255" i="1"/>
  <c r="CF255" i="1"/>
  <c r="BS255" i="1"/>
  <c r="BF255" i="1"/>
  <c r="AS255" i="1"/>
  <c r="AF255" i="1"/>
  <c r="S255" i="1"/>
  <c r="B255" i="1"/>
  <c r="B254" i="11"/>
  <c r="ES251" i="1"/>
  <c r="EF251" i="1"/>
  <c r="DS251" i="1"/>
  <c r="DF251" i="1"/>
  <c r="CS251" i="1"/>
  <c r="CF251" i="1"/>
  <c r="BS251" i="1"/>
  <c r="BF251" i="1"/>
  <c r="AS251" i="1"/>
  <c r="AF251" i="1"/>
  <c r="S251" i="1"/>
  <c r="B251" i="1"/>
  <c r="B249" i="11"/>
  <c r="ES246" i="1"/>
  <c r="EF246" i="1"/>
  <c r="DS246" i="1"/>
  <c r="DF246" i="1"/>
  <c r="CS246" i="1"/>
  <c r="CF246" i="1"/>
  <c r="BS246" i="1"/>
  <c r="BF246" i="1"/>
  <c r="AS246" i="1"/>
  <c r="AF246" i="1"/>
  <c r="S246" i="1"/>
  <c r="B246" i="1"/>
  <c r="B221" i="11"/>
  <c r="B239" i="11"/>
  <c r="ES236" i="1"/>
  <c r="EF236" i="1"/>
  <c r="DS236" i="1"/>
  <c r="DF236" i="1"/>
  <c r="CS236" i="1"/>
  <c r="CF236" i="1"/>
  <c r="BS236" i="1"/>
  <c r="BF236" i="1"/>
  <c r="AS236" i="1"/>
  <c r="AF236" i="1"/>
  <c r="S236" i="1"/>
  <c r="B236" i="1"/>
  <c r="B236" i="11"/>
  <c r="ES233" i="1"/>
  <c r="EF233" i="1"/>
  <c r="DS233" i="1"/>
  <c r="DF233" i="1"/>
  <c r="CS233" i="1"/>
  <c r="CF233" i="1"/>
  <c r="BS233" i="1"/>
  <c r="BF233" i="1"/>
  <c r="AS233" i="1"/>
  <c r="AF233" i="1"/>
  <c r="S233" i="1"/>
  <c r="B233" i="1"/>
  <c r="B225" i="11"/>
  <c r="ES222" i="1"/>
  <c r="EF222" i="1"/>
  <c r="DS222" i="1"/>
  <c r="DF222" i="1"/>
  <c r="CS222" i="1"/>
  <c r="CF222" i="1"/>
  <c r="BS222" i="1"/>
  <c r="BF222" i="1"/>
  <c r="AS222" i="1"/>
  <c r="AF222" i="1"/>
  <c r="S222" i="1"/>
  <c r="B222" i="1"/>
  <c r="B224" i="11"/>
  <c r="ES221" i="1"/>
  <c r="EF221" i="1"/>
  <c r="DS221" i="1"/>
  <c r="DF221" i="1"/>
  <c r="CS221" i="1"/>
  <c r="CF221" i="1"/>
  <c r="BS221" i="1"/>
  <c r="BF221" i="1"/>
  <c r="AS221" i="1"/>
  <c r="AF221" i="1"/>
  <c r="S221" i="1"/>
  <c r="B221" i="1"/>
  <c r="ES218" i="1"/>
  <c r="EF218" i="1"/>
  <c r="DS218" i="1"/>
  <c r="DF218" i="1"/>
  <c r="CS218" i="1"/>
  <c r="CF218" i="1"/>
  <c r="BS218" i="1"/>
  <c r="BF218" i="1"/>
  <c r="AS218" i="1"/>
  <c r="AF218" i="1"/>
  <c r="S218" i="1"/>
  <c r="B218" i="1"/>
  <c r="B218" i="11"/>
  <c r="ES215" i="1"/>
  <c r="EF215" i="1"/>
  <c r="DS215" i="1"/>
  <c r="DF215" i="1"/>
  <c r="CS215" i="1"/>
  <c r="CF215" i="1"/>
  <c r="BS215" i="1"/>
  <c r="BF215" i="1"/>
  <c r="AS215" i="1"/>
  <c r="AF215" i="1"/>
  <c r="S215" i="1"/>
  <c r="B215" i="1"/>
  <c r="B216" i="11"/>
  <c r="ES213" i="1"/>
  <c r="EF213" i="1"/>
  <c r="DS213" i="1"/>
  <c r="DF213" i="1"/>
  <c r="CS213" i="1"/>
  <c r="CF213" i="1"/>
  <c r="BS213" i="1"/>
  <c r="BF213" i="1"/>
  <c r="AS213" i="1"/>
  <c r="AF213" i="1"/>
  <c r="S213" i="1"/>
  <c r="B213" i="1"/>
  <c r="B213" i="11"/>
  <c r="B205" i="11"/>
  <c r="ES202" i="1"/>
  <c r="EF202" i="1"/>
  <c r="DS202" i="1"/>
  <c r="DF202" i="1"/>
  <c r="CS202" i="1"/>
  <c r="CF202" i="1"/>
  <c r="BS202" i="1"/>
  <c r="BF202" i="1"/>
  <c r="AS202" i="1"/>
  <c r="AF202" i="1"/>
  <c r="S202" i="1"/>
  <c r="B202" i="1"/>
  <c r="ES210" i="1" l="1"/>
  <c r="EF210" i="1"/>
  <c r="DS210" i="1"/>
  <c r="DF210" i="1"/>
  <c r="CS210" i="1"/>
  <c r="CF210" i="1"/>
  <c r="BS210" i="1"/>
  <c r="BF210" i="1"/>
  <c r="AS210" i="1"/>
  <c r="AF210" i="1"/>
  <c r="S210" i="1"/>
  <c r="F196" i="1"/>
  <c r="B210" i="1"/>
  <c r="B181" i="11"/>
  <c r="ES178" i="1"/>
  <c r="EF178" i="1"/>
  <c r="DS178" i="1"/>
  <c r="DF178" i="1"/>
  <c r="CS178" i="1"/>
  <c r="CF178" i="1"/>
  <c r="BS178" i="1"/>
  <c r="BF178" i="1"/>
  <c r="AS178" i="1"/>
  <c r="AF178" i="1"/>
  <c r="S178" i="1"/>
  <c r="F172" i="1"/>
  <c r="B178" i="1"/>
  <c r="B114" i="11"/>
  <c r="B122" i="11"/>
  <c r="S113" i="1"/>
  <c r="AF113" i="1"/>
  <c r="AS113" i="1"/>
  <c r="BF113" i="1"/>
  <c r="ES113" i="1"/>
  <c r="EF113" i="1"/>
  <c r="DS113" i="1"/>
  <c r="DF113" i="1"/>
  <c r="CS113" i="1"/>
  <c r="CF113" i="1"/>
  <c r="BS113" i="1"/>
  <c r="BS121" i="1"/>
  <c r="CF121" i="1"/>
  <c r="CS121" i="1"/>
  <c r="DF121" i="1"/>
  <c r="DS121" i="1"/>
  <c r="EF121" i="1"/>
  <c r="ES121" i="1"/>
  <c r="B121" i="1"/>
  <c r="F112" i="1"/>
  <c r="B113" i="1"/>
  <c r="B108" i="11"/>
  <c r="ES107" i="1" l="1"/>
  <c r="EF107" i="1"/>
  <c r="DS107" i="1"/>
  <c r="DF107" i="1"/>
  <c r="CF107" i="1"/>
  <c r="BS107" i="1"/>
  <c r="BF107" i="1"/>
  <c r="AS107" i="1"/>
  <c r="AF107" i="1"/>
  <c r="S107" i="1"/>
  <c r="B107" i="1"/>
  <c r="B300" i="11"/>
  <c r="F269" i="1"/>
  <c r="B297" i="1"/>
  <c r="B230" i="11"/>
  <c r="B227" i="1"/>
  <c r="B204" i="11"/>
  <c r="B201" i="1"/>
  <c r="B145" i="11" l="1"/>
  <c r="B142" i="1"/>
  <c r="S142" i="1"/>
  <c r="S6" i="1" l="1"/>
  <c r="B6" i="1"/>
  <c r="AQ32" i="1"/>
  <c r="AQ33" i="1" s="1"/>
  <c r="AP32" i="1"/>
  <c r="AP33" i="1" s="1"/>
  <c r="AO32" i="1"/>
  <c r="AO33" i="1" s="1"/>
  <c r="AN32" i="1"/>
  <c r="AN33" i="1" s="1"/>
  <c r="AM32" i="1"/>
  <c r="AM33" i="1" s="1"/>
  <c r="AL32" i="1"/>
  <c r="AL33" i="1" s="1"/>
  <c r="AK32" i="1"/>
  <c r="AK33" i="1" s="1"/>
  <c r="AJ32" i="1"/>
  <c r="AJ33" i="1" s="1"/>
  <c r="AI32" i="1"/>
  <c r="AI33" i="1" s="1"/>
  <c r="AH32" i="1"/>
  <c r="AH33" i="1" s="1"/>
  <c r="AG32" i="1"/>
  <c r="AG33" i="1" s="1"/>
  <c r="AR32" i="1"/>
  <c r="AR33" i="1" s="1"/>
  <c r="AD32" i="1"/>
  <c r="AC32" i="1"/>
  <c r="AC33" i="1" s="1"/>
  <c r="AB32" i="1"/>
  <c r="AB33" i="1" s="1"/>
  <c r="AA32" i="1"/>
  <c r="AA33" i="1" s="1"/>
  <c r="Z32" i="1"/>
  <c r="Z33" i="1" s="1"/>
  <c r="Y32" i="1"/>
  <c r="Y33" i="1" s="1"/>
  <c r="X32" i="1"/>
  <c r="X33" i="1" s="1"/>
  <c r="W32" i="1"/>
  <c r="W33" i="1" s="1"/>
  <c r="V32" i="1"/>
  <c r="V33" i="1" s="1"/>
  <c r="U32" i="1"/>
  <c r="U33" i="1" s="1"/>
  <c r="T32" i="1"/>
  <c r="T33" i="1" s="1"/>
  <c r="T29" i="1" s="1"/>
  <c r="AE32" i="1"/>
  <c r="AE33" i="1" s="1"/>
  <c r="AD33" i="1"/>
  <c r="F50" i="1"/>
  <c r="ER176" i="1" l="1"/>
  <c r="ER172" i="1" s="1"/>
  <c r="EQ176" i="1"/>
  <c r="EQ172" i="1" s="1"/>
  <c r="EP176" i="1"/>
  <c r="EP172" i="1" s="1"/>
  <c r="EO176" i="1"/>
  <c r="EO172" i="1" s="1"/>
  <c r="EN176" i="1"/>
  <c r="EN172" i="1" s="1"/>
  <c r="EM176" i="1"/>
  <c r="EM172" i="1" s="1"/>
  <c r="EL176" i="1"/>
  <c r="EL172" i="1" s="1"/>
  <c r="EK176" i="1"/>
  <c r="EK172" i="1" s="1"/>
  <c r="EJ176" i="1"/>
  <c r="EJ172" i="1" s="1"/>
  <c r="EI176" i="1"/>
  <c r="EI172" i="1" s="1"/>
  <c r="EH176" i="1"/>
  <c r="EH172" i="1" s="1"/>
  <c r="EG176" i="1"/>
  <c r="EG172" i="1" s="1"/>
  <c r="EE176" i="1"/>
  <c r="EE172" i="1" s="1"/>
  <c r="ED176" i="1"/>
  <c r="ED172" i="1" s="1"/>
  <c r="EC176" i="1"/>
  <c r="EC172" i="1" s="1"/>
  <c r="EB176" i="1"/>
  <c r="EB172" i="1" s="1"/>
  <c r="EA176" i="1"/>
  <c r="EA172" i="1" s="1"/>
  <c r="DZ176" i="1"/>
  <c r="DZ172" i="1" s="1"/>
  <c r="DY176" i="1"/>
  <c r="DY172" i="1" s="1"/>
  <c r="DX176" i="1"/>
  <c r="DX172" i="1" s="1"/>
  <c r="DW176" i="1"/>
  <c r="DW172" i="1" s="1"/>
  <c r="DV176" i="1"/>
  <c r="DV172" i="1" s="1"/>
  <c r="DU176" i="1"/>
  <c r="DU172" i="1" s="1"/>
  <c r="DT176" i="1"/>
  <c r="DT172" i="1" s="1"/>
  <c r="DR176" i="1"/>
  <c r="DR172" i="1" s="1"/>
  <c r="DQ176" i="1"/>
  <c r="DQ172" i="1" s="1"/>
  <c r="DP176" i="1"/>
  <c r="DP172" i="1" s="1"/>
  <c r="DO176" i="1"/>
  <c r="DO172" i="1" s="1"/>
  <c r="DN176" i="1"/>
  <c r="DN172" i="1" s="1"/>
  <c r="DM176" i="1"/>
  <c r="DM172" i="1" s="1"/>
  <c r="DL176" i="1"/>
  <c r="DL172" i="1" s="1"/>
  <c r="DK176" i="1"/>
  <c r="DK172" i="1" s="1"/>
  <c r="DJ176" i="1"/>
  <c r="DJ172" i="1" s="1"/>
  <c r="DI176" i="1"/>
  <c r="DI172" i="1" s="1"/>
  <c r="DH176" i="1"/>
  <c r="DH172" i="1" s="1"/>
  <c r="DG176" i="1"/>
  <c r="DG172" i="1" s="1"/>
  <c r="DE176" i="1"/>
  <c r="DE172" i="1" s="1"/>
  <c r="DD176" i="1"/>
  <c r="DD172" i="1" s="1"/>
  <c r="DC176" i="1"/>
  <c r="DC172" i="1" s="1"/>
  <c r="DB176" i="1"/>
  <c r="DB172" i="1" s="1"/>
  <c r="DA176" i="1"/>
  <c r="DA172" i="1" s="1"/>
  <c r="CZ176" i="1"/>
  <c r="CZ172" i="1" s="1"/>
  <c r="CY176" i="1"/>
  <c r="CY172" i="1" s="1"/>
  <c r="CX176" i="1"/>
  <c r="CX172" i="1" s="1"/>
  <c r="CW176" i="1"/>
  <c r="CW172" i="1" s="1"/>
  <c r="CV176" i="1"/>
  <c r="CV172" i="1" s="1"/>
  <c r="CU176" i="1"/>
  <c r="CU172" i="1" s="1"/>
  <c r="CT176" i="1"/>
  <c r="CT172" i="1" s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BE267" i="1" l="1"/>
  <c r="BD267" i="1"/>
  <c r="BC267" i="1"/>
  <c r="BB267" i="1"/>
  <c r="BA267" i="1"/>
  <c r="AZ267" i="1"/>
  <c r="AY267" i="1"/>
  <c r="AX267" i="1"/>
  <c r="AW267" i="1"/>
  <c r="AV267" i="1"/>
  <c r="AU267" i="1"/>
  <c r="AT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ES268" i="1"/>
  <c r="EF268" i="1"/>
  <c r="DS268" i="1"/>
  <c r="DF268" i="1"/>
  <c r="CS268" i="1"/>
  <c r="CF268" i="1"/>
  <c r="BS268" i="1"/>
  <c r="BF268" i="1"/>
  <c r="AS268" i="1"/>
  <c r="AF268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S268" i="1" l="1"/>
  <c r="DR263" i="1" l="1"/>
  <c r="DQ263" i="1"/>
  <c r="DP263" i="1"/>
  <c r="DO263" i="1"/>
  <c r="DN263" i="1"/>
  <c r="DM263" i="1"/>
  <c r="DL263" i="1"/>
  <c r="DK263" i="1"/>
  <c r="DJ263" i="1"/>
  <c r="DI263" i="1"/>
  <c r="DH263" i="1"/>
  <c r="DG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U263" i="1"/>
  <c r="V263" i="1"/>
  <c r="W263" i="1"/>
  <c r="X263" i="1"/>
  <c r="Y263" i="1"/>
  <c r="Z263" i="1"/>
  <c r="AA263" i="1"/>
  <c r="AB263" i="1"/>
  <c r="AC263" i="1"/>
  <c r="AD263" i="1"/>
  <c r="AE263" i="1"/>
  <c r="T263" i="1"/>
  <c r="H263" i="1"/>
  <c r="I263" i="1"/>
  <c r="J263" i="1"/>
  <c r="K263" i="1"/>
  <c r="L263" i="1"/>
  <c r="M263" i="1"/>
  <c r="N263" i="1"/>
  <c r="O263" i="1"/>
  <c r="P263" i="1"/>
  <c r="Q263" i="1"/>
  <c r="R263" i="1"/>
  <c r="G263" i="1"/>
  <c r="H198" i="1"/>
  <c r="H201" i="1" s="1"/>
  <c r="I198" i="1"/>
  <c r="I201" i="1" s="1"/>
  <c r="I297" i="1" s="1"/>
  <c r="J198" i="1"/>
  <c r="J201" i="1" s="1"/>
  <c r="J297" i="1" s="1"/>
  <c r="K198" i="1"/>
  <c r="K201" i="1" s="1"/>
  <c r="K297" i="1" s="1"/>
  <c r="L198" i="1"/>
  <c r="L201" i="1" s="1"/>
  <c r="L297" i="1" s="1"/>
  <c r="M198" i="1"/>
  <c r="M201" i="1" s="1"/>
  <c r="M297" i="1" s="1"/>
  <c r="N198" i="1"/>
  <c r="N201" i="1" s="1"/>
  <c r="N297" i="1" s="1"/>
  <c r="O198" i="1"/>
  <c r="O201" i="1" s="1"/>
  <c r="O297" i="1" s="1"/>
  <c r="P198" i="1"/>
  <c r="P201" i="1" s="1"/>
  <c r="P297" i="1" s="1"/>
  <c r="Q198" i="1"/>
  <c r="Q201" i="1" s="1"/>
  <c r="Q297" i="1" s="1"/>
  <c r="R198" i="1"/>
  <c r="R201" i="1" s="1"/>
  <c r="R297" i="1" s="1"/>
  <c r="H170" i="1"/>
  <c r="I170" i="1"/>
  <c r="J170" i="1"/>
  <c r="K170" i="1"/>
  <c r="L170" i="1"/>
  <c r="M170" i="1"/>
  <c r="N170" i="1"/>
  <c r="O170" i="1"/>
  <c r="P170" i="1"/>
  <c r="Q170" i="1"/>
  <c r="R170" i="1"/>
  <c r="G170" i="1"/>
  <c r="H168" i="1"/>
  <c r="I168" i="1"/>
  <c r="J168" i="1"/>
  <c r="K168" i="1"/>
  <c r="L168" i="1"/>
  <c r="M168" i="1"/>
  <c r="N168" i="1"/>
  <c r="O168" i="1"/>
  <c r="P168" i="1"/>
  <c r="Q168" i="1"/>
  <c r="R168" i="1"/>
  <c r="G168" i="1"/>
  <c r="H166" i="1"/>
  <c r="I166" i="1"/>
  <c r="J166" i="1"/>
  <c r="K166" i="1"/>
  <c r="L166" i="1"/>
  <c r="M166" i="1"/>
  <c r="N166" i="1"/>
  <c r="O166" i="1"/>
  <c r="P166" i="1"/>
  <c r="Q166" i="1"/>
  <c r="R166" i="1"/>
  <c r="G166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BS150" i="1"/>
  <c r="CF150" i="1"/>
  <c r="CS150" i="1"/>
  <c r="DF150" i="1"/>
  <c r="DS150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AH149" i="1"/>
  <c r="AL149" i="1"/>
  <c r="AM149" i="1"/>
  <c r="AO149" i="1"/>
  <c r="AP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R149" i="1"/>
  <c r="AQ149" i="1"/>
  <c r="AN149" i="1"/>
  <c r="AK149" i="1"/>
  <c r="AJ149" i="1"/>
  <c r="AI149" i="1"/>
  <c r="AG149" i="1"/>
  <c r="U149" i="1"/>
  <c r="T149" i="1"/>
  <c r="H149" i="1"/>
  <c r="I149" i="1"/>
  <c r="J149" i="1"/>
  <c r="K149" i="1"/>
  <c r="L149" i="1"/>
  <c r="M149" i="1"/>
  <c r="N149" i="1"/>
  <c r="O149" i="1"/>
  <c r="P149" i="1"/>
  <c r="Q149" i="1"/>
  <c r="R149" i="1"/>
  <c r="G149" i="1"/>
  <c r="H99" i="1"/>
  <c r="I99" i="1"/>
  <c r="J99" i="1"/>
  <c r="K99" i="1"/>
  <c r="L99" i="1"/>
  <c r="M99" i="1"/>
  <c r="N99" i="1"/>
  <c r="O99" i="1"/>
  <c r="P99" i="1"/>
  <c r="Q99" i="1"/>
  <c r="R99" i="1"/>
  <c r="G99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E93" i="1"/>
  <c r="AD93" i="1"/>
  <c r="AC93" i="1"/>
  <c r="AB93" i="1"/>
  <c r="AA93" i="1"/>
  <c r="Z93" i="1"/>
  <c r="Y93" i="1"/>
  <c r="X93" i="1"/>
  <c r="W93" i="1"/>
  <c r="V93" i="1"/>
  <c r="U93" i="1"/>
  <c r="T93" i="1"/>
  <c r="H93" i="1"/>
  <c r="I93" i="1"/>
  <c r="J93" i="1"/>
  <c r="K93" i="1"/>
  <c r="L93" i="1"/>
  <c r="M93" i="1"/>
  <c r="N93" i="1"/>
  <c r="O93" i="1"/>
  <c r="P93" i="1"/>
  <c r="Q93" i="1"/>
  <c r="R93" i="1"/>
  <c r="G93" i="1"/>
  <c r="H91" i="1"/>
  <c r="I91" i="1"/>
  <c r="J91" i="1"/>
  <c r="K91" i="1"/>
  <c r="L91" i="1"/>
  <c r="M91" i="1"/>
  <c r="N91" i="1"/>
  <c r="O91" i="1"/>
  <c r="P91" i="1"/>
  <c r="Q91" i="1"/>
  <c r="R91" i="1"/>
  <c r="G91" i="1"/>
  <c r="H89" i="1"/>
  <c r="I89" i="1"/>
  <c r="J89" i="1"/>
  <c r="K89" i="1"/>
  <c r="L89" i="1"/>
  <c r="M89" i="1"/>
  <c r="N89" i="1"/>
  <c r="O89" i="1"/>
  <c r="P89" i="1"/>
  <c r="Q89" i="1"/>
  <c r="R89" i="1"/>
  <c r="G89" i="1"/>
  <c r="H87" i="1"/>
  <c r="I87" i="1"/>
  <c r="J87" i="1"/>
  <c r="K87" i="1"/>
  <c r="L87" i="1"/>
  <c r="M87" i="1"/>
  <c r="N87" i="1"/>
  <c r="O87" i="1"/>
  <c r="P87" i="1"/>
  <c r="Q87" i="1"/>
  <c r="R87" i="1"/>
  <c r="G87" i="1"/>
  <c r="H82" i="1"/>
  <c r="I82" i="1"/>
  <c r="J82" i="1"/>
  <c r="K82" i="1"/>
  <c r="L82" i="1"/>
  <c r="M82" i="1"/>
  <c r="N82" i="1"/>
  <c r="O82" i="1"/>
  <c r="P82" i="1"/>
  <c r="Q82" i="1"/>
  <c r="R82" i="1"/>
  <c r="G82" i="1"/>
  <c r="H97" i="1"/>
  <c r="I97" i="1"/>
  <c r="J97" i="1"/>
  <c r="K97" i="1"/>
  <c r="L97" i="1"/>
  <c r="M97" i="1"/>
  <c r="N97" i="1"/>
  <c r="O97" i="1"/>
  <c r="P97" i="1"/>
  <c r="Q97" i="1"/>
  <c r="R97" i="1"/>
  <c r="G97" i="1"/>
  <c r="DF77" i="1"/>
  <c r="CS77" i="1"/>
  <c r="CF77" i="1"/>
  <c r="BS77" i="1"/>
  <c r="BF77" i="1"/>
  <c r="AS77" i="1"/>
  <c r="AF77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E76" i="1"/>
  <c r="AD76" i="1"/>
  <c r="AC76" i="1"/>
  <c r="AB76" i="1"/>
  <c r="AA76" i="1"/>
  <c r="Z76" i="1"/>
  <c r="Y76" i="1"/>
  <c r="X76" i="1"/>
  <c r="W76" i="1"/>
  <c r="V76" i="1"/>
  <c r="U76" i="1"/>
  <c r="T76" i="1"/>
  <c r="H76" i="1"/>
  <c r="I76" i="1"/>
  <c r="J76" i="1"/>
  <c r="K76" i="1"/>
  <c r="L76" i="1"/>
  <c r="M76" i="1"/>
  <c r="N76" i="1"/>
  <c r="O76" i="1"/>
  <c r="P76" i="1"/>
  <c r="Q76" i="1"/>
  <c r="R76" i="1"/>
  <c r="G76" i="1"/>
  <c r="H78" i="1"/>
  <c r="I78" i="1"/>
  <c r="J78" i="1"/>
  <c r="K78" i="1"/>
  <c r="L78" i="1"/>
  <c r="M78" i="1"/>
  <c r="N78" i="1"/>
  <c r="O78" i="1"/>
  <c r="P78" i="1"/>
  <c r="Q78" i="1"/>
  <c r="R78" i="1"/>
  <c r="G78" i="1"/>
  <c r="H65" i="1"/>
  <c r="I65" i="1"/>
  <c r="J65" i="1"/>
  <c r="K65" i="1"/>
  <c r="L65" i="1"/>
  <c r="M65" i="1"/>
  <c r="N65" i="1"/>
  <c r="O65" i="1"/>
  <c r="P65" i="1"/>
  <c r="Q65" i="1"/>
  <c r="R65" i="1"/>
  <c r="G65" i="1"/>
  <c r="H63" i="1"/>
  <c r="I63" i="1"/>
  <c r="J63" i="1"/>
  <c r="K63" i="1"/>
  <c r="L63" i="1"/>
  <c r="M63" i="1"/>
  <c r="N63" i="1"/>
  <c r="O63" i="1"/>
  <c r="P63" i="1"/>
  <c r="Q63" i="1"/>
  <c r="R63" i="1"/>
  <c r="G63" i="1"/>
  <c r="H61" i="1"/>
  <c r="I61" i="1"/>
  <c r="J61" i="1"/>
  <c r="K61" i="1"/>
  <c r="L61" i="1"/>
  <c r="M61" i="1"/>
  <c r="N61" i="1"/>
  <c r="O61" i="1"/>
  <c r="P61" i="1"/>
  <c r="Q61" i="1"/>
  <c r="R61" i="1"/>
  <c r="G61" i="1"/>
  <c r="H59" i="1"/>
  <c r="I59" i="1"/>
  <c r="J59" i="1"/>
  <c r="K59" i="1"/>
  <c r="L59" i="1"/>
  <c r="M59" i="1"/>
  <c r="N59" i="1"/>
  <c r="O59" i="1"/>
  <c r="P59" i="1"/>
  <c r="Q59" i="1"/>
  <c r="R59" i="1"/>
  <c r="G59" i="1"/>
  <c r="H57" i="1"/>
  <c r="I57" i="1"/>
  <c r="J57" i="1"/>
  <c r="K57" i="1"/>
  <c r="L57" i="1"/>
  <c r="M57" i="1"/>
  <c r="N57" i="1"/>
  <c r="O57" i="1"/>
  <c r="P57" i="1"/>
  <c r="Q57" i="1"/>
  <c r="R57" i="1"/>
  <c r="G57" i="1"/>
  <c r="H55" i="1"/>
  <c r="I55" i="1"/>
  <c r="J55" i="1"/>
  <c r="K55" i="1"/>
  <c r="L55" i="1"/>
  <c r="M55" i="1"/>
  <c r="N55" i="1"/>
  <c r="O55" i="1"/>
  <c r="P55" i="1"/>
  <c r="Q55" i="1"/>
  <c r="R55" i="1"/>
  <c r="G55" i="1"/>
  <c r="H53" i="1"/>
  <c r="I53" i="1"/>
  <c r="J53" i="1"/>
  <c r="K53" i="1"/>
  <c r="L53" i="1"/>
  <c r="M53" i="1"/>
  <c r="N53" i="1"/>
  <c r="O53" i="1"/>
  <c r="P53" i="1"/>
  <c r="Q53" i="1"/>
  <c r="R53" i="1"/>
  <c r="G53" i="1"/>
  <c r="H51" i="1"/>
  <c r="I51" i="1"/>
  <c r="J51" i="1"/>
  <c r="K51" i="1"/>
  <c r="L51" i="1"/>
  <c r="M51" i="1"/>
  <c r="N51" i="1"/>
  <c r="O51" i="1"/>
  <c r="P51" i="1"/>
  <c r="Q51" i="1"/>
  <c r="R51" i="1"/>
  <c r="G51" i="1"/>
  <c r="T87" i="1"/>
  <c r="U87" i="1"/>
  <c r="V87" i="1"/>
  <c r="W87" i="1"/>
  <c r="X87" i="1"/>
  <c r="Y87" i="1"/>
  <c r="Z87" i="1"/>
  <c r="AA87" i="1"/>
  <c r="AB87" i="1"/>
  <c r="AC87" i="1"/>
  <c r="AD87" i="1"/>
  <c r="AE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T78" i="1"/>
  <c r="U78" i="1"/>
  <c r="V78" i="1"/>
  <c r="W78" i="1"/>
  <c r="X78" i="1"/>
  <c r="Y78" i="1"/>
  <c r="Z78" i="1"/>
  <c r="AA78" i="1"/>
  <c r="AB78" i="1"/>
  <c r="AC78" i="1"/>
  <c r="AD78" i="1"/>
  <c r="AE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H297" i="1" l="1"/>
  <c r="S297" i="1" s="1"/>
  <c r="S201" i="1"/>
  <c r="EF150" i="1"/>
  <c r="V149" i="1"/>
  <c r="W149" i="1"/>
  <c r="DH57" i="1"/>
  <c r="DI57" i="1"/>
  <c r="DJ57" i="1"/>
  <c r="DK57" i="1"/>
  <c r="DL57" i="1"/>
  <c r="DM57" i="1"/>
  <c r="DN57" i="1"/>
  <c r="DO57" i="1"/>
  <c r="DP57" i="1"/>
  <c r="DQ57" i="1"/>
  <c r="DR57" i="1"/>
  <c r="DG57" i="1"/>
  <c r="CU57" i="1"/>
  <c r="CV57" i="1"/>
  <c r="CW57" i="1"/>
  <c r="CX57" i="1"/>
  <c r="CY57" i="1"/>
  <c r="CZ57" i="1"/>
  <c r="DA57" i="1"/>
  <c r="DB57" i="1"/>
  <c r="DC57" i="1"/>
  <c r="DD57" i="1"/>
  <c r="DE57" i="1"/>
  <c r="CT57" i="1"/>
  <c r="CH57" i="1"/>
  <c r="CI57" i="1"/>
  <c r="CJ57" i="1"/>
  <c r="CK57" i="1"/>
  <c r="CL57" i="1"/>
  <c r="CM57" i="1"/>
  <c r="CN57" i="1"/>
  <c r="CO57" i="1"/>
  <c r="CP57" i="1"/>
  <c r="CQ57" i="1"/>
  <c r="CR57" i="1"/>
  <c r="CG57" i="1"/>
  <c r="BU57" i="1"/>
  <c r="BV57" i="1"/>
  <c r="BW57" i="1"/>
  <c r="BX57" i="1"/>
  <c r="BY57" i="1"/>
  <c r="BZ57" i="1"/>
  <c r="CA57" i="1"/>
  <c r="CB57" i="1"/>
  <c r="CC57" i="1"/>
  <c r="CD57" i="1"/>
  <c r="CE57" i="1"/>
  <c r="BT57" i="1"/>
  <c r="BH57" i="1"/>
  <c r="BI57" i="1"/>
  <c r="BJ57" i="1"/>
  <c r="BK57" i="1"/>
  <c r="BL57" i="1"/>
  <c r="BM57" i="1"/>
  <c r="BN57" i="1"/>
  <c r="BO57" i="1"/>
  <c r="BP57" i="1"/>
  <c r="BQ57" i="1"/>
  <c r="BR57" i="1"/>
  <c r="BG57" i="1"/>
  <c r="M14" i="30"/>
  <c r="M13" i="30"/>
  <c r="AU57" i="1"/>
  <c r="AV57" i="1"/>
  <c r="AW57" i="1"/>
  <c r="AX57" i="1"/>
  <c r="AY57" i="1"/>
  <c r="AZ57" i="1"/>
  <c r="BA57" i="1"/>
  <c r="BB57" i="1"/>
  <c r="BC57" i="1"/>
  <c r="BD57" i="1"/>
  <c r="BE57" i="1"/>
  <c r="AT57" i="1"/>
  <c r="AH57" i="1"/>
  <c r="AI57" i="1"/>
  <c r="AJ57" i="1"/>
  <c r="AK57" i="1"/>
  <c r="AL57" i="1"/>
  <c r="AM57" i="1"/>
  <c r="AN57" i="1"/>
  <c r="AO57" i="1"/>
  <c r="AP57" i="1"/>
  <c r="AQ57" i="1"/>
  <c r="AR57" i="1"/>
  <c r="AG57" i="1"/>
  <c r="U57" i="1"/>
  <c r="V57" i="1"/>
  <c r="W57" i="1"/>
  <c r="X57" i="1"/>
  <c r="Y57" i="1"/>
  <c r="Z57" i="1"/>
  <c r="AA57" i="1"/>
  <c r="AB57" i="1"/>
  <c r="AC57" i="1"/>
  <c r="AD57" i="1"/>
  <c r="AE57" i="1"/>
  <c r="T57" i="1"/>
  <c r="M6" i="30"/>
  <c r="M7" i="30"/>
  <c r="M8" i="30"/>
  <c r="M9" i="30"/>
  <c r="M10" i="30"/>
  <c r="M11" i="30"/>
  <c r="M12" i="30"/>
  <c r="M5" i="30"/>
  <c r="X149" i="1" l="1"/>
  <c r="Y149" i="1"/>
  <c r="CG12" i="1"/>
  <c r="CG13" i="1"/>
  <c r="CG14" i="1"/>
  <c r="CG16" i="1"/>
  <c r="CG17" i="1"/>
  <c r="CG18" i="1"/>
  <c r="CG20" i="1"/>
  <c r="CG21" i="1"/>
  <c r="M2" i="30"/>
  <c r="F3" i="30" s="1"/>
  <c r="F8" i="30" s="1"/>
  <c r="B70" i="1"/>
  <c r="S70" i="1"/>
  <c r="B71" i="11"/>
  <c r="ER287" i="1"/>
  <c r="EQ287" i="1"/>
  <c r="EP287" i="1"/>
  <c r="EO287" i="1"/>
  <c r="EN287" i="1"/>
  <c r="EM287" i="1"/>
  <c r="EL287" i="1"/>
  <c r="EK287" i="1"/>
  <c r="EJ287" i="1"/>
  <c r="EI287" i="1"/>
  <c r="EH287" i="1"/>
  <c r="EG287" i="1"/>
  <c r="EE287" i="1"/>
  <c r="ED287" i="1"/>
  <c r="EC287" i="1"/>
  <c r="EB287" i="1"/>
  <c r="EA287" i="1"/>
  <c r="DZ287" i="1"/>
  <c r="DY287" i="1"/>
  <c r="DX287" i="1"/>
  <c r="DW287" i="1"/>
  <c r="DV287" i="1"/>
  <c r="DU287" i="1"/>
  <c r="DT287" i="1"/>
  <c r="DR287" i="1"/>
  <c r="DQ287" i="1"/>
  <c r="DP287" i="1"/>
  <c r="DO287" i="1"/>
  <c r="DN287" i="1"/>
  <c r="DM287" i="1"/>
  <c r="DL287" i="1"/>
  <c r="DK287" i="1"/>
  <c r="DJ287" i="1"/>
  <c r="DI287" i="1"/>
  <c r="DH287" i="1"/>
  <c r="DG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U35" i="1"/>
  <c r="V35" i="1"/>
  <c r="W35" i="1"/>
  <c r="X35" i="1"/>
  <c r="Y35" i="1"/>
  <c r="Z35" i="1"/>
  <c r="AA35" i="1"/>
  <c r="AB35" i="1"/>
  <c r="AC35" i="1"/>
  <c r="AD35" i="1"/>
  <c r="AE35" i="1"/>
  <c r="T35" i="1"/>
  <c r="AH35" i="1"/>
  <c r="AI35" i="1"/>
  <c r="AJ35" i="1"/>
  <c r="AK35" i="1"/>
  <c r="AL35" i="1"/>
  <c r="AM35" i="1"/>
  <c r="AN35" i="1"/>
  <c r="AO35" i="1"/>
  <c r="AP35" i="1"/>
  <c r="AQ35" i="1"/>
  <c r="AR35" i="1"/>
  <c r="AG35" i="1"/>
  <c r="AU35" i="1"/>
  <c r="AV35" i="1"/>
  <c r="AW35" i="1"/>
  <c r="AX35" i="1"/>
  <c r="AY35" i="1"/>
  <c r="AZ35" i="1"/>
  <c r="BA35" i="1"/>
  <c r="BB35" i="1"/>
  <c r="BC35" i="1"/>
  <c r="BD35" i="1"/>
  <c r="BE35" i="1"/>
  <c r="AT35" i="1"/>
  <c r="BH35" i="1"/>
  <c r="BI35" i="1"/>
  <c r="BJ35" i="1"/>
  <c r="BK35" i="1"/>
  <c r="BL35" i="1"/>
  <c r="BM35" i="1"/>
  <c r="BN35" i="1"/>
  <c r="BO35" i="1"/>
  <c r="BP35" i="1"/>
  <c r="BQ35" i="1"/>
  <c r="BR35" i="1"/>
  <c r="BG35" i="1"/>
  <c r="BU35" i="1"/>
  <c r="BV35" i="1"/>
  <c r="BW35" i="1"/>
  <c r="BX35" i="1"/>
  <c r="BY35" i="1"/>
  <c r="BZ35" i="1"/>
  <c r="CA35" i="1"/>
  <c r="CB35" i="1"/>
  <c r="CC35" i="1"/>
  <c r="CD35" i="1"/>
  <c r="CE35" i="1"/>
  <c r="BT35" i="1"/>
  <c r="CH35" i="1"/>
  <c r="CI35" i="1"/>
  <c r="CJ35" i="1"/>
  <c r="CK35" i="1"/>
  <c r="CL35" i="1"/>
  <c r="CM35" i="1"/>
  <c r="CN35" i="1"/>
  <c r="CO35" i="1"/>
  <c r="CP35" i="1"/>
  <c r="CQ35" i="1"/>
  <c r="CR35" i="1"/>
  <c r="CG35" i="1"/>
  <c r="CU35" i="1"/>
  <c r="CV35" i="1"/>
  <c r="CW35" i="1"/>
  <c r="CX35" i="1"/>
  <c r="CY35" i="1"/>
  <c r="CZ35" i="1"/>
  <c r="DA35" i="1"/>
  <c r="DB35" i="1"/>
  <c r="DC35" i="1"/>
  <c r="DD35" i="1"/>
  <c r="DE35" i="1"/>
  <c r="CT35" i="1"/>
  <c r="DH35" i="1"/>
  <c r="DI35" i="1"/>
  <c r="DJ35" i="1"/>
  <c r="DK35" i="1"/>
  <c r="DL35" i="1"/>
  <c r="DM35" i="1"/>
  <c r="DN35" i="1"/>
  <c r="DO35" i="1"/>
  <c r="DP35" i="1"/>
  <c r="DQ35" i="1"/>
  <c r="DR35" i="1"/>
  <c r="DG35" i="1"/>
  <c r="EH35" i="1"/>
  <c r="EI35" i="1"/>
  <c r="EJ35" i="1"/>
  <c r="EK35" i="1"/>
  <c r="EL35" i="1"/>
  <c r="EM35" i="1"/>
  <c r="EN35" i="1"/>
  <c r="EO35" i="1"/>
  <c r="EP35" i="1"/>
  <c r="EQ35" i="1"/>
  <c r="ER35" i="1"/>
  <c r="EG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R181" i="1"/>
  <c r="EQ181" i="1"/>
  <c r="EP181" i="1"/>
  <c r="EO181" i="1"/>
  <c r="EN181" i="1"/>
  <c r="EM181" i="1"/>
  <c r="EL181" i="1"/>
  <c r="EK181" i="1"/>
  <c r="EJ181" i="1"/>
  <c r="EI181" i="1"/>
  <c r="EH181" i="1"/>
  <c r="EG181" i="1"/>
  <c r="EE181" i="1"/>
  <c r="ED181" i="1"/>
  <c r="EC181" i="1"/>
  <c r="EB181" i="1"/>
  <c r="EA181" i="1"/>
  <c r="DZ181" i="1"/>
  <c r="DY181" i="1"/>
  <c r="DX181" i="1"/>
  <c r="DW181" i="1"/>
  <c r="DV181" i="1"/>
  <c r="DU181" i="1"/>
  <c r="DT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Z149" i="1" l="1"/>
  <c r="AA149" i="1"/>
  <c r="F14" i="30"/>
  <c r="F12" i="30"/>
  <c r="L3" i="30"/>
  <c r="L5" i="30" s="1"/>
  <c r="E3" i="30"/>
  <c r="E6" i="30" s="1"/>
  <c r="F7" i="30"/>
  <c r="F11" i="30"/>
  <c r="F6" i="30"/>
  <c r="F13" i="30"/>
  <c r="F10" i="30"/>
  <c r="A3" i="30"/>
  <c r="F9" i="30"/>
  <c r="D3" i="30"/>
  <c r="F5" i="30"/>
  <c r="K3" i="30"/>
  <c r="C3" i="30"/>
  <c r="J3" i="30"/>
  <c r="B3" i="30"/>
  <c r="I3" i="30"/>
  <c r="H3" i="30"/>
  <c r="G3" i="30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AD149" i="1" l="1"/>
  <c r="AB149" i="1"/>
  <c r="AE149" i="1"/>
  <c r="AC149" i="1"/>
  <c r="E11" i="30"/>
  <c r="E9" i="30"/>
  <c r="E7" i="30"/>
  <c r="E14" i="30"/>
  <c r="L11" i="30"/>
  <c r="L8" i="30"/>
  <c r="L10" i="30"/>
  <c r="L7" i="30"/>
  <c r="L13" i="30"/>
  <c r="L6" i="30"/>
  <c r="L14" i="30"/>
  <c r="E10" i="30"/>
  <c r="E13" i="30"/>
  <c r="E12" i="30"/>
  <c r="E5" i="30"/>
  <c r="E8" i="30"/>
  <c r="L9" i="30"/>
  <c r="L12" i="30"/>
  <c r="K9" i="30"/>
  <c r="K10" i="30"/>
  <c r="K13" i="30"/>
  <c r="K6" i="30"/>
  <c r="K11" i="30"/>
  <c r="K14" i="30"/>
  <c r="K7" i="30"/>
  <c r="K8" i="30"/>
  <c r="K5" i="30"/>
  <c r="K12" i="30"/>
  <c r="D7" i="30"/>
  <c r="D9" i="30"/>
  <c r="D12" i="30"/>
  <c r="D10" i="30"/>
  <c r="D13" i="30"/>
  <c r="D6" i="30"/>
  <c r="D11" i="30"/>
  <c r="D14" i="30"/>
  <c r="D8" i="30"/>
  <c r="D5" i="30"/>
  <c r="H11" i="30"/>
  <c r="H14" i="30"/>
  <c r="H8" i="30"/>
  <c r="H5" i="30"/>
  <c r="H12" i="30"/>
  <c r="H7" i="30"/>
  <c r="H9" i="30"/>
  <c r="H10" i="30"/>
  <c r="H13" i="30"/>
  <c r="H6" i="30"/>
  <c r="A12" i="30"/>
  <c r="A11" i="30"/>
  <c r="A7" i="30"/>
  <c r="A9" i="30"/>
  <c r="A13" i="30"/>
  <c r="A10" i="30"/>
  <c r="A8" i="30"/>
  <c r="A6" i="30"/>
  <c r="A5" i="30"/>
  <c r="A14" i="30"/>
  <c r="B10" i="30"/>
  <c r="B13" i="30"/>
  <c r="B6" i="30"/>
  <c r="B11" i="30"/>
  <c r="B14" i="30"/>
  <c r="B9" i="30"/>
  <c r="B8" i="30"/>
  <c r="B5" i="30"/>
  <c r="B12" i="30"/>
  <c r="B7" i="30"/>
  <c r="J10" i="30"/>
  <c r="J13" i="30"/>
  <c r="J6" i="30"/>
  <c r="J9" i="30"/>
  <c r="J11" i="30"/>
  <c r="J14" i="30"/>
  <c r="J8" i="30"/>
  <c r="J5" i="30"/>
  <c r="J12" i="30"/>
  <c r="J7" i="30"/>
  <c r="G14" i="30"/>
  <c r="G8" i="30"/>
  <c r="G5" i="30"/>
  <c r="G12" i="30"/>
  <c r="G11" i="30"/>
  <c r="G7" i="30"/>
  <c r="G9" i="30"/>
  <c r="G10" i="30"/>
  <c r="G13" i="30"/>
  <c r="G6" i="30"/>
  <c r="I6" i="30"/>
  <c r="I11" i="30"/>
  <c r="I14" i="30"/>
  <c r="I13" i="30"/>
  <c r="I8" i="30"/>
  <c r="I5" i="30"/>
  <c r="I12" i="30"/>
  <c r="I7" i="30"/>
  <c r="I10" i="30"/>
  <c r="I9" i="30"/>
  <c r="C9" i="30"/>
  <c r="C10" i="30"/>
  <c r="C13" i="30"/>
  <c r="C6" i="30"/>
  <c r="C7" i="30"/>
  <c r="C11" i="30"/>
  <c r="C14" i="30"/>
  <c r="C8" i="30"/>
  <c r="C5" i="30"/>
  <c r="C12" i="30"/>
  <c r="ER204" i="1"/>
  <c r="EQ204" i="1"/>
  <c r="EP204" i="1"/>
  <c r="EO204" i="1"/>
  <c r="EN204" i="1"/>
  <c r="EM204" i="1"/>
  <c r="EL204" i="1"/>
  <c r="EK204" i="1"/>
  <c r="EJ204" i="1"/>
  <c r="EI204" i="1"/>
  <c r="EH204" i="1"/>
  <c r="EG204" i="1"/>
  <c r="EE204" i="1"/>
  <c r="ED204" i="1"/>
  <c r="EC204" i="1"/>
  <c r="EB204" i="1"/>
  <c r="EA204" i="1"/>
  <c r="DZ204" i="1"/>
  <c r="DY204" i="1"/>
  <c r="DX204" i="1"/>
  <c r="DW204" i="1"/>
  <c r="DV204" i="1"/>
  <c r="DU204" i="1"/>
  <c r="DT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T8" i="1" l="1"/>
  <c r="T9" i="1"/>
  <c r="T10" i="1"/>
  <c r="T12" i="1"/>
  <c r="T13" i="1"/>
  <c r="T14" i="1"/>
  <c r="T16" i="1"/>
  <c r="T17" i="1"/>
  <c r="A25" i="25"/>
  <c r="A56" i="25"/>
  <c r="A28" i="25"/>
  <c r="A17" i="25"/>
  <c r="A53" i="25"/>
  <c r="A43" i="25"/>
  <c r="A3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8" i="25"/>
  <c r="A19" i="25"/>
  <c r="A20" i="25"/>
  <c r="A21" i="25"/>
  <c r="A22" i="25"/>
  <c r="A23" i="25"/>
  <c r="A24" i="25"/>
  <c r="A26" i="25"/>
  <c r="A27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4" i="25"/>
  <c r="A45" i="25"/>
  <c r="A46" i="25"/>
  <c r="A47" i="25"/>
  <c r="A48" i="25"/>
  <c r="A49" i="25"/>
  <c r="A50" i="25"/>
  <c r="A51" i="25"/>
  <c r="A52" i="25"/>
  <c r="A54" i="25"/>
  <c r="A55" i="25"/>
  <c r="A2" i="25"/>
  <c r="B33" i="1" l="1"/>
  <c r="G154" i="1"/>
  <c r="H154" i="1"/>
  <c r="I154" i="1"/>
  <c r="J154" i="1"/>
  <c r="K154" i="1"/>
  <c r="L154" i="1"/>
  <c r="M154" i="1"/>
  <c r="N154" i="1"/>
  <c r="O154" i="1"/>
  <c r="Q154" i="1"/>
  <c r="R154" i="1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" i="27"/>
  <c r="FI6" i="1"/>
  <c r="FJ6" i="1" s="1"/>
  <c r="FK6" i="1" s="1"/>
  <c r="FL6" i="1" s="1"/>
  <c r="ES193" i="1"/>
  <c r="EF193" i="1"/>
  <c r="DS193" i="1"/>
  <c r="DF193" i="1"/>
  <c r="CS193" i="1"/>
  <c r="CF193" i="1"/>
  <c r="BS193" i="1"/>
  <c r="S194" i="1"/>
  <c r="AF194" i="1"/>
  <c r="AS194" i="1"/>
  <c r="BF194" i="1"/>
  <c r="BS194" i="1"/>
  <c r="CF194" i="1"/>
  <c r="CS194" i="1"/>
  <c r="DF194" i="1"/>
  <c r="DS194" i="1"/>
  <c r="EF194" i="1"/>
  <c r="ES194" i="1"/>
  <c r="G33" i="1" l="1"/>
  <c r="G287" i="1" s="1"/>
  <c r="H33" i="1"/>
  <c r="H287" i="1" s="1"/>
  <c r="R33" i="1"/>
  <c r="R287" i="1" s="1"/>
  <c r="Q33" i="1"/>
  <c r="Q287" i="1" s="1"/>
  <c r="P33" i="1"/>
  <c r="P287" i="1" s="1"/>
  <c r="O33" i="1"/>
  <c r="O287" i="1" s="1"/>
  <c r="N33" i="1"/>
  <c r="N287" i="1" s="1"/>
  <c r="L33" i="1"/>
  <c r="L287" i="1" s="1"/>
  <c r="M33" i="1"/>
  <c r="M287" i="1" s="1"/>
  <c r="K33" i="1"/>
  <c r="K287" i="1" s="1"/>
  <c r="J33" i="1"/>
  <c r="J287" i="1" s="1"/>
  <c r="I33" i="1"/>
  <c r="I287" i="1" s="1"/>
  <c r="P154" i="1"/>
  <c r="AF294" i="1"/>
  <c r="AF295" i="1"/>
  <c r="AS294" i="1"/>
  <c r="AS295" i="1"/>
  <c r="BF294" i="1"/>
  <c r="BF295" i="1"/>
  <c r="BS294" i="1"/>
  <c r="BS295" i="1"/>
  <c r="CF294" i="1"/>
  <c r="CF295" i="1"/>
  <c r="CS294" i="1"/>
  <c r="CS295" i="1"/>
  <c r="DF295" i="1"/>
  <c r="DF294" i="1"/>
  <c r="DS294" i="1"/>
  <c r="DS295" i="1"/>
  <c r="EF295" i="1"/>
  <c r="ES295" i="1"/>
  <c r="ER235" i="1"/>
  <c r="EQ235" i="1"/>
  <c r="EP235" i="1"/>
  <c r="EO235" i="1"/>
  <c r="EN235" i="1"/>
  <c r="EM235" i="1"/>
  <c r="EL235" i="1"/>
  <c r="EK235" i="1"/>
  <c r="EJ235" i="1"/>
  <c r="EI235" i="1"/>
  <c r="EH235" i="1"/>
  <c r="EG235" i="1"/>
  <c r="EE235" i="1"/>
  <c r="ED235" i="1"/>
  <c r="EC235" i="1"/>
  <c r="EB235" i="1"/>
  <c r="EA235" i="1"/>
  <c r="DZ235" i="1"/>
  <c r="DY235" i="1"/>
  <c r="DX235" i="1"/>
  <c r="DW235" i="1"/>
  <c r="DV235" i="1"/>
  <c r="DU235" i="1"/>
  <c r="DT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ER234" i="1"/>
  <c r="EQ234" i="1"/>
  <c r="EP234" i="1"/>
  <c r="EO234" i="1"/>
  <c r="EN234" i="1"/>
  <c r="EM234" i="1"/>
  <c r="EL234" i="1"/>
  <c r="EK234" i="1"/>
  <c r="EJ234" i="1"/>
  <c r="EI234" i="1"/>
  <c r="EH234" i="1"/>
  <c r="EG234" i="1"/>
  <c r="EE234" i="1"/>
  <c r="ED234" i="1"/>
  <c r="EC234" i="1"/>
  <c r="EB234" i="1"/>
  <c r="EA234" i="1"/>
  <c r="DZ234" i="1"/>
  <c r="DY234" i="1"/>
  <c r="DX234" i="1"/>
  <c r="DW234" i="1"/>
  <c r="DV234" i="1"/>
  <c r="DU234" i="1"/>
  <c r="DT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B142" i="11"/>
  <c r="B139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B299" i="11"/>
  <c r="B296" i="1"/>
  <c r="B196" i="11"/>
  <c r="B197" i="11"/>
  <c r="F179" i="1"/>
  <c r="B193" i="1"/>
  <c r="B194" i="1"/>
  <c r="B238" i="11"/>
  <c r="B235" i="1"/>
  <c r="B237" i="11"/>
  <c r="B234" i="1"/>
  <c r="B129" i="11"/>
  <c r="B126" i="1"/>
  <c r="B109" i="11"/>
  <c r="B108" i="1"/>
  <c r="B253" i="11"/>
  <c r="G180" i="1"/>
  <c r="EF234" i="1" l="1"/>
  <c r="AF108" i="1"/>
  <c r="BS140" i="1"/>
  <c r="AF234" i="1"/>
  <c r="AS234" i="1"/>
  <c r="BF234" i="1"/>
  <c r="BS234" i="1"/>
  <c r="CF234" i="1"/>
  <c r="CS234" i="1"/>
  <c r="DF234" i="1"/>
  <c r="DS234" i="1"/>
  <c r="ES234" i="1"/>
  <c r="AF235" i="1"/>
  <c r="AS235" i="1"/>
  <c r="BF235" i="1"/>
  <c r="BS235" i="1"/>
  <c r="CF235" i="1"/>
  <c r="CS235" i="1"/>
  <c r="DF235" i="1"/>
  <c r="DF140" i="1"/>
  <c r="CS140" i="1"/>
  <c r="DS140" i="1"/>
  <c r="CF140" i="1"/>
  <c r="EF140" i="1"/>
  <c r="AS108" i="1"/>
  <c r="BS108" i="1"/>
  <c r="CS108" i="1"/>
  <c r="DS108" i="1"/>
  <c r="BF126" i="1"/>
  <c r="CF126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DS235" i="1"/>
  <c r="EF235" i="1"/>
  <c r="ES235" i="1"/>
  <c r="AF126" i="1"/>
  <c r="DF126" i="1"/>
  <c r="EF126" i="1"/>
  <c r="BF108" i="1"/>
  <c r="CF108" i="1"/>
  <c r="EF108" i="1"/>
  <c r="ES108" i="1"/>
  <c r="AS126" i="1"/>
  <c r="BS126" i="1"/>
  <c r="CS126" i="1"/>
  <c r="DS126" i="1"/>
  <c r="ES126" i="1"/>
  <c r="DF108" i="1"/>
  <c r="B250" i="1"/>
  <c r="B151" i="11"/>
  <c r="B148" i="1"/>
  <c r="B152" i="11"/>
  <c r="B153" i="11"/>
  <c r="B149" i="1"/>
  <c r="S149" i="1"/>
  <c r="AF149" i="1"/>
  <c r="AS149" i="1"/>
  <c r="BF149" i="1"/>
  <c r="BS149" i="1"/>
  <c r="CF149" i="1"/>
  <c r="CS149" i="1"/>
  <c r="DF149" i="1"/>
  <c r="DS149" i="1"/>
  <c r="EF149" i="1"/>
  <c r="ES149" i="1"/>
  <c r="B150" i="1"/>
  <c r="AF150" i="1"/>
  <c r="AS150" i="1"/>
  <c r="B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B141" i="11"/>
  <c r="F137" i="1"/>
  <c r="B138" i="1"/>
  <c r="A3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2" i="29"/>
  <c r="S139" i="1" l="1"/>
  <c r="S126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35" i="1"/>
  <c r="S234" i="1"/>
  <c r="S108" i="1"/>
  <c r="ES150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EE245" i="1"/>
  <c r="ED245" i="1"/>
  <c r="EC245" i="1"/>
  <c r="EB245" i="1"/>
  <c r="EA245" i="1"/>
  <c r="DZ245" i="1"/>
  <c r="DY245" i="1"/>
  <c r="DX245" i="1"/>
  <c r="DW245" i="1"/>
  <c r="DV245" i="1"/>
  <c r="DU245" i="1"/>
  <c r="DT245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R245" i="1"/>
  <c r="EQ245" i="1"/>
  <c r="EP245" i="1"/>
  <c r="EO245" i="1"/>
  <c r="EN245" i="1"/>
  <c r="EM245" i="1"/>
  <c r="EL245" i="1"/>
  <c r="EK245" i="1"/>
  <c r="EJ245" i="1"/>
  <c r="EI245" i="1"/>
  <c r="EH245" i="1"/>
  <c r="EG245" i="1"/>
  <c r="ES248" i="1"/>
  <c r="ES241" i="1"/>
  <c r="EF241" i="1"/>
  <c r="DS241" i="1"/>
  <c r="DF241" i="1"/>
  <c r="CS241" i="1"/>
  <c r="CF241" i="1"/>
  <c r="BS241" i="1"/>
  <c r="BF241" i="1"/>
  <c r="AS241" i="1"/>
  <c r="AF241" i="1"/>
  <c r="ES175" i="1"/>
  <c r="ES174" i="1"/>
  <c r="ES173" i="1"/>
  <c r="EF175" i="1"/>
  <c r="EF174" i="1"/>
  <c r="EF173" i="1"/>
  <c r="DS175" i="1"/>
  <c r="DS174" i="1"/>
  <c r="DS173" i="1"/>
  <c r="DF175" i="1"/>
  <c r="DF174" i="1"/>
  <c r="DF173" i="1"/>
  <c r="CS175" i="1"/>
  <c r="CS174" i="1"/>
  <c r="CS173" i="1"/>
  <c r="CF175" i="1"/>
  <c r="CF174" i="1"/>
  <c r="CF173" i="1"/>
  <c r="BS175" i="1"/>
  <c r="BS174" i="1"/>
  <c r="BS173" i="1"/>
  <c r="BF175" i="1"/>
  <c r="BF174" i="1"/>
  <c r="BF173" i="1"/>
  <c r="AS175" i="1"/>
  <c r="AS174" i="1"/>
  <c r="AS173" i="1"/>
  <c r="AF175" i="1"/>
  <c r="AF174" i="1"/>
  <c r="AF173" i="1"/>
  <c r="EG140" i="1"/>
  <c r="ER140" i="1"/>
  <c r="EQ140" i="1"/>
  <c r="EP140" i="1"/>
  <c r="EO140" i="1"/>
  <c r="EN140" i="1"/>
  <c r="EM140" i="1"/>
  <c r="EL140" i="1"/>
  <c r="EK140" i="1"/>
  <c r="EJ140" i="1"/>
  <c r="EI140" i="1"/>
  <c r="EH140" i="1"/>
  <c r="ES140" i="1" l="1"/>
  <c r="S250" i="1"/>
  <c r="S148" i="1"/>
  <c r="S150" i="1"/>
  <c r="DS245" i="1"/>
  <c r="CS247" i="1"/>
  <c r="ES245" i="1"/>
  <c r="EF245" i="1"/>
  <c r="EF247" i="1"/>
  <c r="DS247" i="1"/>
  <c r="DF245" i="1"/>
  <c r="DF247" i="1"/>
  <c r="CS245" i="1"/>
  <c r="CF245" i="1"/>
  <c r="CF247" i="1"/>
  <c r="BS245" i="1"/>
  <c r="BS247" i="1"/>
  <c r="ES247" i="1"/>
  <c r="ER81" i="1"/>
  <c r="EQ81" i="1"/>
  <c r="EP81" i="1"/>
  <c r="EO81" i="1"/>
  <c r="EN81" i="1"/>
  <c r="EM81" i="1"/>
  <c r="EL81" i="1"/>
  <c r="EK81" i="1"/>
  <c r="EJ81" i="1"/>
  <c r="EI81" i="1"/>
  <c r="EH81" i="1"/>
  <c r="EG81" i="1"/>
  <c r="ES294" i="1"/>
  <c r="ER293" i="1"/>
  <c r="EQ293" i="1"/>
  <c r="EO293" i="1"/>
  <c r="EN293" i="1"/>
  <c r="EL293" i="1"/>
  <c r="EK293" i="1"/>
  <c r="EI293" i="1"/>
  <c r="EH293" i="1"/>
  <c r="ER289" i="1"/>
  <c r="EQ289" i="1"/>
  <c r="EP289" i="1"/>
  <c r="EO289" i="1"/>
  <c r="EN289" i="1"/>
  <c r="EM289" i="1"/>
  <c r="EL289" i="1"/>
  <c r="EK289" i="1"/>
  <c r="EJ289" i="1"/>
  <c r="EI289" i="1"/>
  <c r="EH289" i="1"/>
  <c r="EG289" i="1"/>
  <c r="ER288" i="1"/>
  <c r="EQ288" i="1"/>
  <c r="EP288" i="1"/>
  <c r="EO288" i="1"/>
  <c r="EN288" i="1"/>
  <c r="EM288" i="1"/>
  <c r="EL288" i="1"/>
  <c r="EK288" i="1"/>
  <c r="EJ288" i="1"/>
  <c r="EI288" i="1"/>
  <c r="EH288" i="1"/>
  <c r="EG288" i="1"/>
  <c r="ER286" i="1"/>
  <c r="EQ286" i="1"/>
  <c r="EP286" i="1"/>
  <c r="EO286" i="1"/>
  <c r="EN286" i="1"/>
  <c r="EM286" i="1"/>
  <c r="EL286" i="1"/>
  <c r="EK286" i="1"/>
  <c r="EJ286" i="1"/>
  <c r="EI286" i="1"/>
  <c r="EH286" i="1"/>
  <c r="EG286" i="1"/>
  <c r="ER283" i="1"/>
  <c r="EQ283" i="1"/>
  <c r="EP283" i="1"/>
  <c r="EO283" i="1"/>
  <c r="EN283" i="1"/>
  <c r="EM283" i="1"/>
  <c r="EL283" i="1"/>
  <c r="EK283" i="1"/>
  <c r="EJ283" i="1"/>
  <c r="EI283" i="1"/>
  <c r="EH283" i="1"/>
  <c r="EG283" i="1"/>
  <c r="ES267" i="1"/>
  <c r="ES264" i="1"/>
  <c r="ES263" i="1"/>
  <c r="ES262" i="1"/>
  <c r="ER261" i="1"/>
  <c r="EQ261" i="1"/>
  <c r="EP261" i="1"/>
  <c r="EO261" i="1"/>
  <c r="EN261" i="1"/>
  <c r="EM261" i="1"/>
  <c r="EL261" i="1"/>
  <c r="EK261" i="1"/>
  <c r="EJ261" i="1"/>
  <c r="EI261" i="1"/>
  <c r="EH261" i="1"/>
  <c r="EG261" i="1"/>
  <c r="ES260" i="1"/>
  <c r="ES259" i="1"/>
  <c r="ES258" i="1"/>
  <c r="ES257" i="1"/>
  <c r="ES244" i="1"/>
  <c r="ES243" i="1"/>
  <c r="ES239" i="1"/>
  <c r="ES225" i="1"/>
  <c r="ES214" i="1"/>
  <c r="ES206" i="1"/>
  <c r="ES198" i="1"/>
  <c r="ER192" i="1"/>
  <c r="EQ192" i="1"/>
  <c r="EP192" i="1"/>
  <c r="EO192" i="1"/>
  <c r="EN192" i="1"/>
  <c r="EM192" i="1"/>
  <c r="EL192" i="1"/>
  <c r="EK192" i="1"/>
  <c r="EJ192" i="1"/>
  <c r="EI192" i="1"/>
  <c r="EH192" i="1"/>
  <c r="EG192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R190" i="1"/>
  <c r="EQ190" i="1"/>
  <c r="EP190" i="1"/>
  <c r="EO190" i="1"/>
  <c r="EN190" i="1"/>
  <c r="EM190" i="1"/>
  <c r="EL190" i="1"/>
  <c r="EK190" i="1"/>
  <c r="EJ190" i="1"/>
  <c r="EI190" i="1"/>
  <c r="EH190" i="1"/>
  <c r="EG190" i="1"/>
  <c r="ER189" i="1"/>
  <c r="EQ189" i="1"/>
  <c r="EP189" i="1"/>
  <c r="EO189" i="1"/>
  <c r="EN189" i="1"/>
  <c r="EM189" i="1"/>
  <c r="EL189" i="1"/>
  <c r="EK189" i="1"/>
  <c r="EJ189" i="1"/>
  <c r="EI189" i="1"/>
  <c r="EH189" i="1"/>
  <c r="EG189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R187" i="1"/>
  <c r="EQ187" i="1"/>
  <c r="EP187" i="1"/>
  <c r="EO187" i="1"/>
  <c r="EN187" i="1"/>
  <c r="EM187" i="1"/>
  <c r="EL187" i="1"/>
  <c r="EK187" i="1"/>
  <c r="EJ187" i="1"/>
  <c r="EI187" i="1"/>
  <c r="EH187" i="1"/>
  <c r="EG187" i="1"/>
  <c r="ER185" i="1"/>
  <c r="EQ185" i="1"/>
  <c r="EP185" i="1"/>
  <c r="EO185" i="1"/>
  <c r="EN185" i="1"/>
  <c r="EM185" i="1"/>
  <c r="EL185" i="1"/>
  <c r="EK185" i="1"/>
  <c r="EJ185" i="1"/>
  <c r="EI185" i="1"/>
  <c r="EH185" i="1"/>
  <c r="EG185" i="1"/>
  <c r="ER184" i="1"/>
  <c r="EQ184" i="1"/>
  <c r="EP184" i="1"/>
  <c r="EO184" i="1"/>
  <c r="EN184" i="1"/>
  <c r="EM184" i="1"/>
  <c r="EL184" i="1"/>
  <c r="EK184" i="1"/>
  <c r="EJ184" i="1"/>
  <c r="EI184" i="1"/>
  <c r="EH184" i="1"/>
  <c r="EG184" i="1"/>
  <c r="ES177" i="1"/>
  <c r="ES176" i="1"/>
  <c r="ES170" i="1"/>
  <c r="ES168" i="1"/>
  <c r="ES166" i="1"/>
  <c r="ER161" i="1"/>
  <c r="EQ161" i="1"/>
  <c r="EO161" i="1"/>
  <c r="EN161" i="1"/>
  <c r="EL161" i="1"/>
  <c r="EK161" i="1"/>
  <c r="EI161" i="1"/>
  <c r="EH161" i="1"/>
  <c r="ES146" i="1"/>
  <c r="ES130" i="1"/>
  <c r="ES127" i="1"/>
  <c r="ES125" i="1"/>
  <c r="ES123" i="1"/>
  <c r="ES120" i="1"/>
  <c r="ES118" i="1"/>
  <c r="ES115" i="1"/>
  <c r="ES99" i="1"/>
  <c r="ES97" i="1"/>
  <c r="ES93" i="1"/>
  <c r="ES91" i="1"/>
  <c r="ES89" i="1"/>
  <c r="ES88" i="1"/>
  <c r="ES87" i="1"/>
  <c r="ES82" i="1"/>
  <c r="ES80" i="1"/>
  <c r="ES79" i="1"/>
  <c r="ES78" i="1"/>
  <c r="ES76" i="1"/>
  <c r="ES67" i="1"/>
  <c r="ES65" i="1"/>
  <c r="ES63" i="1"/>
  <c r="ES61" i="1"/>
  <c r="ES59" i="1"/>
  <c r="ES58" i="1"/>
  <c r="ES57" i="1"/>
  <c r="ES55" i="1"/>
  <c r="ES53" i="1"/>
  <c r="ES51" i="1"/>
  <c r="ES48" i="1"/>
  <c r="ES47" i="1"/>
  <c r="ES46" i="1"/>
  <c r="ES45" i="1"/>
  <c r="ER44" i="1"/>
  <c r="ER284" i="1" s="1"/>
  <c r="EQ44" i="1"/>
  <c r="EQ284" i="1" s="1"/>
  <c r="EP44" i="1"/>
  <c r="EP284" i="1" s="1"/>
  <c r="EO44" i="1"/>
  <c r="EO284" i="1" s="1"/>
  <c r="EN44" i="1"/>
  <c r="EN284" i="1" s="1"/>
  <c r="EM44" i="1"/>
  <c r="EM284" i="1" s="1"/>
  <c r="EL44" i="1"/>
  <c r="EL284" i="1" s="1"/>
  <c r="EK44" i="1"/>
  <c r="EK284" i="1" s="1"/>
  <c r="EJ44" i="1"/>
  <c r="EJ284" i="1" s="1"/>
  <c r="EI44" i="1"/>
  <c r="EI284" i="1" s="1"/>
  <c r="EH44" i="1"/>
  <c r="EH284" i="1" s="1"/>
  <c r="EG44" i="1"/>
  <c r="ES43" i="1"/>
  <c r="ER42" i="1"/>
  <c r="ER285" i="1" s="1"/>
  <c r="EQ42" i="1"/>
  <c r="EQ285" i="1" s="1"/>
  <c r="EP42" i="1"/>
  <c r="EP285" i="1" s="1"/>
  <c r="EO42" i="1"/>
  <c r="EO285" i="1" s="1"/>
  <c r="EN42" i="1"/>
  <c r="EN285" i="1" s="1"/>
  <c r="EM42" i="1"/>
  <c r="EM285" i="1" s="1"/>
  <c r="EL42" i="1"/>
  <c r="EL285" i="1" s="1"/>
  <c r="EK42" i="1"/>
  <c r="EK285" i="1" s="1"/>
  <c r="EJ42" i="1"/>
  <c r="EJ285" i="1" s="1"/>
  <c r="EI42" i="1"/>
  <c r="EI285" i="1" s="1"/>
  <c r="EH42" i="1"/>
  <c r="EH285" i="1" s="1"/>
  <c r="EG42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S39" i="1"/>
  <c r="ER38" i="1"/>
  <c r="ER281" i="1" s="1"/>
  <c r="EQ38" i="1"/>
  <c r="EQ281" i="1" s="1"/>
  <c r="EP38" i="1"/>
  <c r="EP281" i="1" s="1"/>
  <c r="EO38" i="1"/>
  <c r="EO281" i="1" s="1"/>
  <c r="EN38" i="1"/>
  <c r="EN281" i="1" s="1"/>
  <c r="EM38" i="1"/>
  <c r="EM281" i="1" s="1"/>
  <c r="EL38" i="1"/>
  <c r="EL281" i="1" s="1"/>
  <c r="EK38" i="1"/>
  <c r="EK281" i="1" s="1"/>
  <c r="EJ38" i="1"/>
  <c r="EJ281" i="1" s="1"/>
  <c r="EI38" i="1"/>
  <c r="EI281" i="1" s="1"/>
  <c r="EH38" i="1"/>
  <c r="EH281" i="1" s="1"/>
  <c r="EG38" i="1"/>
  <c r="ES37" i="1"/>
  <c r="ER36" i="1"/>
  <c r="ER282" i="1" s="1"/>
  <c r="EQ36" i="1"/>
  <c r="EQ282" i="1" s="1"/>
  <c r="EP36" i="1"/>
  <c r="EP282" i="1" s="1"/>
  <c r="EO36" i="1"/>
  <c r="EO282" i="1" s="1"/>
  <c r="EN36" i="1"/>
  <c r="EN282" i="1" s="1"/>
  <c r="EM36" i="1"/>
  <c r="EM282" i="1" s="1"/>
  <c r="EL36" i="1"/>
  <c r="EL282" i="1" s="1"/>
  <c r="EK36" i="1"/>
  <c r="EK282" i="1" s="1"/>
  <c r="EJ36" i="1"/>
  <c r="EJ282" i="1" s="1"/>
  <c r="EI36" i="1"/>
  <c r="EI282" i="1" s="1"/>
  <c r="EH36" i="1"/>
  <c r="EH282" i="1" s="1"/>
  <c r="EG36" i="1"/>
  <c r="EG282" i="1" s="1"/>
  <c r="ES33" i="1"/>
  <c r="ES32" i="1"/>
  <c r="ER31" i="1"/>
  <c r="ER279" i="1" s="1"/>
  <c r="EQ31" i="1"/>
  <c r="EQ279" i="1" s="1"/>
  <c r="EP31" i="1"/>
  <c r="EP279" i="1" s="1"/>
  <c r="EO31" i="1"/>
  <c r="EO279" i="1" s="1"/>
  <c r="EN31" i="1"/>
  <c r="EN279" i="1" s="1"/>
  <c r="EM31" i="1"/>
  <c r="EM279" i="1" s="1"/>
  <c r="EL31" i="1"/>
  <c r="EL279" i="1" s="1"/>
  <c r="EK31" i="1"/>
  <c r="EK279" i="1" s="1"/>
  <c r="EJ31" i="1"/>
  <c r="EJ279" i="1" s="1"/>
  <c r="EI31" i="1"/>
  <c r="EI279" i="1" s="1"/>
  <c r="EH31" i="1"/>
  <c r="EH279" i="1" s="1"/>
  <c r="EG31" i="1"/>
  <c r="EG279" i="1" s="1"/>
  <c r="ER30" i="1"/>
  <c r="ER280" i="1" s="1"/>
  <c r="EQ30" i="1"/>
  <c r="EQ280" i="1" s="1"/>
  <c r="EP30" i="1"/>
  <c r="EP280" i="1" s="1"/>
  <c r="EO30" i="1"/>
  <c r="EO280" i="1" s="1"/>
  <c r="EN30" i="1"/>
  <c r="EN280" i="1" s="1"/>
  <c r="EM30" i="1"/>
  <c r="EM280" i="1" s="1"/>
  <c r="EL30" i="1"/>
  <c r="EL280" i="1" s="1"/>
  <c r="EK30" i="1"/>
  <c r="EK280" i="1" s="1"/>
  <c r="EJ30" i="1"/>
  <c r="EJ280" i="1" s="1"/>
  <c r="EI30" i="1"/>
  <c r="EI280" i="1" s="1"/>
  <c r="EH30" i="1"/>
  <c r="EH280" i="1" s="1"/>
  <c r="EG30" i="1"/>
  <c r="EG280" i="1" s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R27" i="1"/>
  <c r="ER278" i="1" s="1"/>
  <c r="EQ27" i="1"/>
  <c r="EQ278" i="1" s="1"/>
  <c r="EP27" i="1"/>
  <c r="EP278" i="1" s="1"/>
  <c r="EO27" i="1"/>
  <c r="EO278" i="1" s="1"/>
  <c r="EN27" i="1"/>
  <c r="EN278" i="1" s="1"/>
  <c r="EM27" i="1"/>
  <c r="EM278" i="1" s="1"/>
  <c r="EL27" i="1"/>
  <c r="EL278" i="1" s="1"/>
  <c r="EK27" i="1"/>
  <c r="EK278" i="1" s="1"/>
  <c r="EJ27" i="1"/>
  <c r="EJ278" i="1" s="1"/>
  <c r="EI27" i="1"/>
  <c r="EI278" i="1" s="1"/>
  <c r="EH27" i="1"/>
  <c r="EH278" i="1" s="1"/>
  <c r="EG27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R24" i="1"/>
  <c r="ER277" i="1" s="1"/>
  <c r="EQ24" i="1"/>
  <c r="EQ277" i="1" s="1"/>
  <c r="EP24" i="1"/>
  <c r="EP277" i="1" s="1"/>
  <c r="EO24" i="1"/>
  <c r="EO277" i="1" s="1"/>
  <c r="EN24" i="1"/>
  <c r="EN277" i="1" s="1"/>
  <c r="EM24" i="1"/>
  <c r="EM277" i="1" s="1"/>
  <c r="EL24" i="1"/>
  <c r="EL277" i="1" s="1"/>
  <c r="EK24" i="1"/>
  <c r="EK277" i="1" s="1"/>
  <c r="EJ24" i="1"/>
  <c r="EJ277" i="1" s="1"/>
  <c r="EI24" i="1"/>
  <c r="EI277" i="1" s="1"/>
  <c r="EH24" i="1"/>
  <c r="EH277" i="1" s="1"/>
  <c r="EG24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R21" i="1"/>
  <c r="ER276" i="1" s="1"/>
  <c r="EQ21" i="1"/>
  <c r="EQ276" i="1" s="1"/>
  <c r="EP21" i="1"/>
  <c r="EP276" i="1" s="1"/>
  <c r="EO21" i="1"/>
  <c r="EO276" i="1" s="1"/>
  <c r="EN21" i="1"/>
  <c r="EN276" i="1" s="1"/>
  <c r="EM21" i="1"/>
  <c r="EM276" i="1" s="1"/>
  <c r="EL21" i="1"/>
  <c r="EL276" i="1" s="1"/>
  <c r="EK21" i="1"/>
  <c r="EK276" i="1" s="1"/>
  <c r="EJ21" i="1"/>
  <c r="EJ276" i="1" s="1"/>
  <c r="EI21" i="1"/>
  <c r="EI276" i="1" s="1"/>
  <c r="EH21" i="1"/>
  <c r="EH276" i="1" s="1"/>
  <c r="EG21" i="1"/>
  <c r="EG276" i="1" s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R18" i="1"/>
  <c r="ER274" i="1" s="1"/>
  <c r="EQ18" i="1"/>
  <c r="EQ274" i="1" s="1"/>
  <c r="EP18" i="1"/>
  <c r="EP274" i="1" s="1"/>
  <c r="EO18" i="1"/>
  <c r="EO274" i="1" s="1"/>
  <c r="EN18" i="1"/>
  <c r="EN274" i="1" s="1"/>
  <c r="EM18" i="1"/>
  <c r="EM274" i="1" s="1"/>
  <c r="EL18" i="1"/>
  <c r="EL274" i="1" s="1"/>
  <c r="EK18" i="1"/>
  <c r="EK274" i="1" s="1"/>
  <c r="EJ18" i="1"/>
  <c r="EJ274" i="1" s="1"/>
  <c r="EI18" i="1"/>
  <c r="EI274" i="1" s="1"/>
  <c r="EH18" i="1"/>
  <c r="EH274" i="1" s="1"/>
  <c r="EG18" i="1"/>
  <c r="EG274" i="1" s="1"/>
  <c r="ER17" i="1"/>
  <c r="ER275" i="1" s="1"/>
  <c r="EQ17" i="1"/>
  <c r="EQ275" i="1" s="1"/>
  <c r="EP17" i="1"/>
  <c r="EP275" i="1" s="1"/>
  <c r="EO17" i="1"/>
  <c r="EO275" i="1" s="1"/>
  <c r="EN17" i="1"/>
  <c r="EN275" i="1" s="1"/>
  <c r="EM17" i="1"/>
  <c r="EM275" i="1" s="1"/>
  <c r="EL17" i="1"/>
  <c r="EL275" i="1" s="1"/>
  <c r="EK17" i="1"/>
  <c r="EK275" i="1" s="1"/>
  <c r="EJ17" i="1"/>
  <c r="EJ275" i="1" s="1"/>
  <c r="EI17" i="1"/>
  <c r="EI275" i="1" s="1"/>
  <c r="EH17" i="1"/>
  <c r="EH275" i="1" s="1"/>
  <c r="EG17" i="1"/>
  <c r="EG275" i="1" s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R14" i="1"/>
  <c r="ER273" i="1" s="1"/>
  <c r="EQ14" i="1"/>
  <c r="EQ273" i="1" s="1"/>
  <c r="EP14" i="1"/>
  <c r="EP273" i="1" s="1"/>
  <c r="EO14" i="1"/>
  <c r="EO273" i="1" s="1"/>
  <c r="EN14" i="1"/>
  <c r="EN273" i="1" s="1"/>
  <c r="EM14" i="1"/>
  <c r="EM273" i="1" s="1"/>
  <c r="EL14" i="1"/>
  <c r="EL273" i="1" s="1"/>
  <c r="EK14" i="1"/>
  <c r="EK273" i="1" s="1"/>
  <c r="EJ14" i="1"/>
  <c r="EJ273" i="1" s="1"/>
  <c r="EI14" i="1"/>
  <c r="EI273" i="1" s="1"/>
  <c r="EH14" i="1"/>
  <c r="EH273" i="1" s="1"/>
  <c r="EG14" i="1"/>
  <c r="ER13" i="1"/>
  <c r="ER272" i="1" s="1"/>
  <c r="EQ13" i="1"/>
  <c r="EQ272" i="1" s="1"/>
  <c r="EP13" i="1"/>
  <c r="EP272" i="1" s="1"/>
  <c r="EO13" i="1"/>
  <c r="EO272" i="1" s="1"/>
  <c r="EN13" i="1"/>
  <c r="EN272" i="1" s="1"/>
  <c r="EM13" i="1"/>
  <c r="EM272" i="1" s="1"/>
  <c r="EL13" i="1"/>
  <c r="EL272" i="1" s="1"/>
  <c r="EK13" i="1"/>
  <c r="EK272" i="1" s="1"/>
  <c r="EJ13" i="1"/>
  <c r="EJ272" i="1" s="1"/>
  <c r="EI13" i="1"/>
  <c r="EI272" i="1" s="1"/>
  <c r="EH13" i="1"/>
  <c r="EH272" i="1" s="1"/>
  <c r="EG13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R10" i="1"/>
  <c r="ER271" i="1" s="1"/>
  <c r="EQ10" i="1"/>
  <c r="EQ271" i="1" s="1"/>
  <c r="EP10" i="1"/>
  <c r="EP271" i="1" s="1"/>
  <c r="EO10" i="1"/>
  <c r="EO271" i="1" s="1"/>
  <c r="EN10" i="1"/>
  <c r="EN271" i="1" s="1"/>
  <c r="EM10" i="1"/>
  <c r="EM271" i="1" s="1"/>
  <c r="EL10" i="1"/>
  <c r="EL271" i="1" s="1"/>
  <c r="EK10" i="1"/>
  <c r="EK271" i="1" s="1"/>
  <c r="EJ10" i="1"/>
  <c r="EJ271" i="1" s="1"/>
  <c r="EI10" i="1"/>
  <c r="EI271" i="1" s="1"/>
  <c r="EH10" i="1"/>
  <c r="EH271" i="1" s="1"/>
  <c r="EG10" i="1"/>
  <c r="EG271" i="1" s="1"/>
  <c r="ER9" i="1"/>
  <c r="ER270" i="1" s="1"/>
  <c r="EQ9" i="1"/>
  <c r="EQ270" i="1" s="1"/>
  <c r="EP9" i="1"/>
  <c r="EP270" i="1" s="1"/>
  <c r="EO9" i="1"/>
  <c r="EO270" i="1" s="1"/>
  <c r="EN9" i="1"/>
  <c r="EN270" i="1" s="1"/>
  <c r="EM9" i="1"/>
  <c r="EM270" i="1" s="1"/>
  <c r="EL9" i="1"/>
  <c r="EL270" i="1" s="1"/>
  <c r="EK9" i="1"/>
  <c r="EK270" i="1" s="1"/>
  <c r="EJ9" i="1"/>
  <c r="EJ270" i="1" s="1"/>
  <c r="EI9" i="1"/>
  <c r="EI270" i="1" s="1"/>
  <c r="EH9" i="1"/>
  <c r="EH270" i="1" s="1"/>
  <c r="EG9" i="1"/>
  <c r="EG270" i="1" s="1"/>
  <c r="ER8" i="1"/>
  <c r="EQ8" i="1"/>
  <c r="EP8" i="1"/>
  <c r="EO8" i="1"/>
  <c r="EN8" i="1"/>
  <c r="EM8" i="1"/>
  <c r="EL8" i="1"/>
  <c r="EK8" i="1"/>
  <c r="EJ8" i="1"/>
  <c r="EI8" i="1"/>
  <c r="EH8" i="1"/>
  <c r="EG8" i="1"/>
  <c r="ES172" i="1" l="1"/>
  <c r="ES77" i="1"/>
  <c r="ES44" i="1"/>
  <c r="ES94" i="1"/>
  <c r="ES261" i="1"/>
  <c r="ES8" i="1"/>
  <c r="ES12" i="1"/>
  <c r="ES13" i="1"/>
  <c r="ES14" i="1"/>
  <c r="EG273" i="1"/>
  <c r="ES273" i="1" s="1"/>
  <c r="ES16" i="1"/>
  <c r="ES17" i="1"/>
  <c r="ES18" i="1"/>
  <c r="ES275" i="1"/>
  <c r="ES20" i="1"/>
  <c r="ES276" i="1"/>
  <c r="ES23" i="1"/>
  <c r="ES24" i="1"/>
  <c r="ES26" i="1"/>
  <c r="ES27" i="1"/>
  <c r="ES29" i="1"/>
  <c r="ES280" i="1"/>
  <c r="ES81" i="1"/>
  <c r="ES35" i="1"/>
  <c r="ES38" i="1"/>
  <c r="ES152" i="1"/>
  <c r="ES41" i="1"/>
  <c r="ES42" i="1"/>
  <c r="EG285" i="1"/>
  <c r="ES285" i="1" s="1"/>
  <c r="ES184" i="1"/>
  <c r="ES185" i="1"/>
  <c r="ES187" i="1"/>
  <c r="ES188" i="1"/>
  <c r="ES189" i="1"/>
  <c r="ES190" i="1"/>
  <c r="ES191" i="1"/>
  <c r="ES192" i="1"/>
  <c r="ES283" i="1"/>
  <c r="ES204" i="1"/>
  <c r="ES181" i="1"/>
  <c r="ES286" i="1"/>
  <c r="ES287" i="1"/>
  <c r="ES288" i="1"/>
  <c r="ES289" i="1"/>
  <c r="ES282" i="1"/>
  <c r="ES279" i="1"/>
  <c r="ES270" i="1"/>
  <c r="ES271" i="1"/>
  <c r="ES274" i="1"/>
  <c r="ES30" i="1"/>
  <c r="EG272" i="1"/>
  <c r="ES272" i="1" s="1"/>
  <c r="EG284" i="1"/>
  <c r="ES284" i="1" s="1"/>
  <c r="ES31" i="1"/>
  <c r="ES9" i="1"/>
  <c r="ES21" i="1"/>
  <c r="ES10" i="1"/>
  <c r="EG277" i="1"/>
  <c r="ES277" i="1" s="1"/>
  <c r="EG278" i="1"/>
  <c r="ES278" i="1" s="1"/>
  <c r="ES36" i="1"/>
  <c r="EG281" i="1"/>
  <c r="ES281" i="1" s="1"/>
  <c r="F34" i="1"/>
  <c r="F22" i="1"/>
  <c r="F19" i="1"/>
  <c r="F15" i="1"/>
  <c r="F11" i="1"/>
  <c r="F7" i="1"/>
  <c r="F25" i="1"/>
  <c r="F28" i="1"/>
  <c r="F40" i="1"/>
  <c r="F86" i="1"/>
  <c r="F105" i="1"/>
  <c r="F124" i="1"/>
  <c r="F129" i="1"/>
  <c r="F133" i="1"/>
  <c r="F154" i="1"/>
  <c r="F157" i="1"/>
  <c r="F161" i="1"/>
  <c r="F164" i="1"/>
  <c r="F211" i="1"/>
  <c r="F238" i="1"/>
  <c r="F261" i="1"/>
  <c r="F265" i="1"/>
  <c r="F104" i="1" l="1"/>
  <c r="ES40" i="1"/>
  <c r="ES19" i="1"/>
  <c r="ES28" i="1"/>
  <c r="ES7" i="1"/>
  <c r="ES22" i="1"/>
  <c r="ES34" i="1"/>
  <c r="ES15" i="1"/>
  <c r="ES25" i="1"/>
  <c r="ES11" i="1"/>
  <c r="F153" i="1"/>
  <c r="F253" i="1"/>
  <c r="F195" i="1"/>
  <c r="F49" i="1"/>
  <c r="F4" i="1" s="1"/>
  <c r="B133" i="11"/>
  <c r="B130" i="1"/>
  <c r="B266" i="1"/>
  <c r="B269" i="11"/>
  <c r="G266" i="1" l="1"/>
  <c r="H266" i="1"/>
  <c r="I266" i="1"/>
  <c r="J266" i="1"/>
  <c r="K266" i="1"/>
  <c r="L266" i="1"/>
  <c r="M266" i="1"/>
  <c r="N266" i="1"/>
  <c r="O266" i="1"/>
  <c r="P266" i="1"/>
  <c r="Q266" i="1"/>
  <c r="R266" i="1"/>
  <c r="B260" i="1"/>
  <c r="B192" i="11"/>
  <c r="B295" i="1" l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8" i="1"/>
  <c r="B267" i="1"/>
  <c r="B264" i="1"/>
  <c r="B263" i="1"/>
  <c r="B262" i="1"/>
  <c r="B261" i="1"/>
  <c r="B259" i="1"/>
  <c r="B258" i="1"/>
  <c r="B257" i="1"/>
  <c r="B256" i="1"/>
  <c r="B252" i="1"/>
  <c r="B249" i="1"/>
  <c r="B248" i="1"/>
  <c r="B247" i="1"/>
  <c r="B245" i="1"/>
  <c r="B244" i="1"/>
  <c r="B243" i="1"/>
  <c r="B242" i="1"/>
  <c r="B241" i="1"/>
  <c r="B240" i="1"/>
  <c r="B239" i="1"/>
  <c r="B237" i="1"/>
  <c r="B232" i="1"/>
  <c r="B231" i="1"/>
  <c r="B230" i="1"/>
  <c r="B229" i="1"/>
  <c r="B228" i="1"/>
  <c r="B226" i="1"/>
  <c r="B225" i="1"/>
  <c r="B224" i="1"/>
  <c r="B223" i="1"/>
  <c r="B220" i="1"/>
  <c r="B219" i="1"/>
  <c r="B217" i="1"/>
  <c r="B216" i="1"/>
  <c r="B214" i="1"/>
  <c r="B212" i="1"/>
  <c r="B209" i="1"/>
  <c r="B208" i="1"/>
  <c r="B207" i="1"/>
  <c r="B206" i="1"/>
  <c r="B205" i="1"/>
  <c r="B204" i="1"/>
  <c r="B203" i="1"/>
  <c r="B200" i="1"/>
  <c r="B199" i="1"/>
  <c r="B198" i="1"/>
  <c r="B197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7" i="1"/>
  <c r="B176" i="1"/>
  <c r="B175" i="1"/>
  <c r="B174" i="1"/>
  <c r="B173" i="1"/>
  <c r="B171" i="1"/>
  <c r="B170" i="1"/>
  <c r="B169" i="1"/>
  <c r="B168" i="1"/>
  <c r="B167" i="1"/>
  <c r="B166" i="1"/>
  <c r="B165" i="1"/>
  <c r="B163" i="1"/>
  <c r="B162" i="1"/>
  <c r="B160" i="1"/>
  <c r="B159" i="1"/>
  <c r="B158" i="1"/>
  <c r="B156" i="1"/>
  <c r="B155" i="1"/>
  <c r="B152" i="1"/>
  <c r="B151" i="1"/>
  <c r="B147" i="1"/>
  <c r="B146" i="1"/>
  <c r="B145" i="1"/>
  <c r="B144" i="1"/>
  <c r="B143" i="1"/>
  <c r="B141" i="1"/>
  <c r="B140" i="1"/>
  <c r="B136" i="1"/>
  <c r="B135" i="1"/>
  <c r="B134" i="1"/>
  <c r="B132" i="1"/>
  <c r="B131" i="1"/>
  <c r="B128" i="1"/>
  <c r="B127" i="1"/>
  <c r="B125" i="1"/>
  <c r="B123" i="1"/>
  <c r="B122" i="1"/>
  <c r="B120" i="1"/>
  <c r="B119" i="1"/>
  <c r="B118" i="1"/>
  <c r="B117" i="1"/>
  <c r="B116" i="1"/>
  <c r="B115" i="1"/>
  <c r="B114" i="1"/>
  <c r="B111" i="1"/>
  <c r="B110" i="1"/>
  <c r="B109" i="1"/>
  <c r="B106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48" i="1"/>
  <c r="B47" i="1"/>
  <c r="B46" i="1"/>
  <c r="B45" i="1"/>
  <c r="B44" i="1"/>
  <c r="B43" i="1"/>
  <c r="B42" i="1"/>
  <c r="B41" i="1"/>
  <c r="B39" i="1"/>
  <c r="B38" i="1"/>
  <c r="B37" i="1"/>
  <c r="B36" i="1"/>
  <c r="B35" i="1"/>
  <c r="B32" i="1"/>
  <c r="B31" i="1"/>
  <c r="B30" i="1"/>
  <c r="B29" i="1"/>
  <c r="B27" i="1"/>
  <c r="B26" i="1"/>
  <c r="B24" i="1"/>
  <c r="B23" i="1"/>
  <c r="B21" i="1"/>
  <c r="B20" i="1"/>
  <c r="B18" i="1"/>
  <c r="B17" i="1"/>
  <c r="B16" i="1"/>
  <c r="B14" i="1"/>
  <c r="B13" i="1"/>
  <c r="B12" i="1"/>
  <c r="B10" i="1"/>
  <c r="B9" i="1"/>
  <c r="B8" i="1"/>
  <c r="B5" i="1"/>
  <c r="B185" i="11"/>
  <c r="B297" i="11"/>
  <c r="B298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8" i="11"/>
  <c r="B267" i="11"/>
  <c r="B266" i="11"/>
  <c r="B265" i="11"/>
  <c r="B264" i="11"/>
  <c r="B263" i="11"/>
  <c r="B262" i="11"/>
  <c r="B261" i="11"/>
  <c r="B260" i="11"/>
  <c r="B259" i="11"/>
  <c r="B257" i="11"/>
  <c r="B256" i="11"/>
  <c r="B255" i="11"/>
  <c r="B252" i="11"/>
  <c r="B251" i="11"/>
  <c r="B250" i="11"/>
  <c r="B248" i="11"/>
  <c r="B247" i="11"/>
  <c r="B246" i="11"/>
  <c r="B245" i="11"/>
  <c r="B244" i="11"/>
  <c r="B243" i="11"/>
  <c r="B242" i="11"/>
  <c r="B240" i="11"/>
  <c r="B235" i="11"/>
  <c r="B234" i="11"/>
  <c r="B233" i="11"/>
  <c r="B232" i="11"/>
  <c r="B231" i="11"/>
  <c r="B229" i="11"/>
  <c r="B228" i="11"/>
  <c r="B227" i="11"/>
  <c r="B226" i="11"/>
  <c r="B223" i="11"/>
  <c r="B222" i="11"/>
  <c r="B220" i="11"/>
  <c r="B219" i="11"/>
  <c r="B217" i="11"/>
  <c r="B215" i="11"/>
  <c r="B212" i="11"/>
  <c r="B211" i="11"/>
  <c r="B210" i="11"/>
  <c r="B209" i="11"/>
  <c r="B208" i="11"/>
  <c r="B207" i="11"/>
  <c r="B206" i="11"/>
  <c r="B203" i="11"/>
  <c r="B202" i="11"/>
  <c r="B201" i="11"/>
  <c r="B200" i="11"/>
  <c r="B198" i="11"/>
  <c r="B195" i="11"/>
  <c r="B194" i="11"/>
  <c r="B193" i="11"/>
  <c r="B191" i="11"/>
  <c r="B190" i="11"/>
  <c r="B189" i="11"/>
  <c r="B188" i="11"/>
  <c r="B187" i="11"/>
  <c r="B186" i="11"/>
  <c r="B184" i="11"/>
  <c r="B183" i="11"/>
  <c r="B182" i="11"/>
  <c r="B180" i="11"/>
  <c r="B179" i="11"/>
  <c r="B178" i="11"/>
  <c r="B177" i="11"/>
  <c r="B176" i="11"/>
  <c r="B174" i="11"/>
  <c r="B173" i="11"/>
  <c r="B172" i="11"/>
  <c r="B171" i="11"/>
  <c r="B170" i="11"/>
  <c r="B169" i="11"/>
  <c r="B168" i="11"/>
  <c r="B166" i="11"/>
  <c r="B165" i="11"/>
  <c r="B163" i="11"/>
  <c r="B162" i="11"/>
  <c r="B161" i="11"/>
  <c r="B159" i="11"/>
  <c r="B158" i="11"/>
  <c r="B156" i="11"/>
  <c r="B155" i="11"/>
  <c r="B154" i="11"/>
  <c r="B150" i="11"/>
  <c r="B149" i="11"/>
  <c r="B148" i="11"/>
  <c r="B147" i="11"/>
  <c r="B146" i="11"/>
  <c r="B144" i="11"/>
  <c r="B143" i="11"/>
  <c r="B140" i="11"/>
  <c r="B139" i="11"/>
  <c r="B138" i="11"/>
  <c r="B137" i="11"/>
  <c r="B136" i="11"/>
  <c r="B135" i="11"/>
  <c r="B134" i="11"/>
  <c r="B132" i="11"/>
  <c r="B131" i="11"/>
  <c r="B130" i="11"/>
  <c r="B128" i="11"/>
  <c r="B126" i="11"/>
  <c r="B124" i="11"/>
  <c r="B123" i="11"/>
  <c r="B121" i="11"/>
  <c r="B120" i="11"/>
  <c r="B119" i="11"/>
  <c r="B118" i="11"/>
  <c r="B117" i="11"/>
  <c r="B116" i="11"/>
  <c r="B115" i="11"/>
  <c r="B112" i="11"/>
  <c r="B111" i="11"/>
  <c r="B110" i="11"/>
  <c r="B107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49" i="11"/>
  <c r="B48" i="11"/>
  <c r="B47" i="11"/>
  <c r="B46" i="11"/>
  <c r="B45" i="11"/>
  <c r="B44" i="11"/>
  <c r="B43" i="11"/>
  <c r="B42" i="11"/>
  <c r="B40" i="11"/>
  <c r="B39" i="11"/>
  <c r="B38" i="11"/>
  <c r="B37" i="11"/>
  <c r="B36" i="11"/>
  <c r="B33" i="11"/>
  <c r="B32" i="11"/>
  <c r="B31" i="11"/>
  <c r="B30" i="11"/>
  <c r="B29" i="11"/>
  <c r="B27" i="11"/>
  <c r="B26" i="11"/>
  <c r="B24" i="11"/>
  <c r="B23" i="11"/>
  <c r="B21" i="11"/>
  <c r="B20" i="11"/>
  <c r="B18" i="11"/>
  <c r="B17" i="11"/>
  <c r="B16" i="11"/>
  <c r="B14" i="11"/>
  <c r="B13" i="11"/>
  <c r="B12" i="11"/>
  <c r="B10" i="11"/>
  <c r="B9" i="11"/>
  <c r="B8" i="11"/>
  <c r="B5" i="11"/>
  <c r="J29" i="25" l="1"/>
  <c r="K29" i="25"/>
  <c r="H57" i="25"/>
  <c r="L29" i="25"/>
  <c r="F57" i="25"/>
  <c r="M29" i="25"/>
  <c r="N29" i="25"/>
  <c r="O29" i="25"/>
  <c r="P29" i="25"/>
  <c r="I29" i="25"/>
  <c r="Q29" i="25"/>
  <c r="F29" i="25"/>
  <c r="R29" i="25"/>
  <c r="E29" i="25"/>
  <c r="H29" i="25"/>
  <c r="G29" i="25"/>
  <c r="E28" i="25"/>
  <c r="R57" i="25"/>
  <c r="E57" i="25"/>
  <c r="I57" i="25"/>
  <c r="J57" i="25"/>
  <c r="K57" i="25"/>
  <c r="L57" i="25"/>
  <c r="M57" i="25"/>
  <c r="N57" i="25"/>
  <c r="O57" i="25"/>
  <c r="P57" i="25"/>
  <c r="Q57" i="25"/>
  <c r="G57" i="25"/>
  <c r="E56" i="25"/>
  <c r="G6" i="11"/>
  <c r="F6" i="11"/>
  <c r="H6" i="11" s="1"/>
  <c r="AA258" i="11"/>
  <c r="F258" i="11"/>
  <c r="I258" i="11"/>
  <c r="G258" i="11"/>
  <c r="K258" i="11"/>
  <c r="M258" i="11"/>
  <c r="O258" i="11"/>
  <c r="Q258" i="11"/>
  <c r="S258" i="11"/>
  <c r="U258" i="11"/>
  <c r="W258" i="11"/>
  <c r="Y258" i="11"/>
  <c r="AA254" i="11"/>
  <c r="O254" i="11"/>
  <c r="R254" i="11" s="1"/>
  <c r="S254" i="11"/>
  <c r="V254" i="11" s="1"/>
  <c r="K254" i="11"/>
  <c r="N254" i="11" s="1"/>
  <c r="I254" i="11"/>
  <c r="L254" i="11" s="1"/>
  <c r="M254" i="11"/>
  <c r="P254" i="11" s="1"/>
  <c r="G254" i="11"/>
  <c r="J254" i="11" s="1"/>
  <c r="Q254" i="11"/>
  <c r="T254" i="11" s="1"/>
  <c r="U254" i="11"/>
  <c r="X254" i="11" s="1"/>
  <c r="W254" i="11"/>
  <c r="Z254" i="11" s="1"/>
  <c r="F254" i="11"/>
  <c r="Y254" i="11"/>
  <c r="AB254" i="11" s="1"/>
  <c r="O221" i="11"/>
  <c r="R221" i="11" s="1"/>
  <c r="O249" i="11"/>
  <c r="R249" i="11" s="1"/>
  <c r="AA249" i="11"/>
  <c r="F249" i="11"/>
  <c r="Y249" i="11"/>
  <c r="AB249" i="11" s="1"/>
  <c r="G249" i="11"/>
  <c r="J249" i="11" s="1"/>
  <c r="I249" i="11"/>
  <c r="L249" i="11" s="1"/>
  <c r="K249" i="11"/>
  <c r="N249" i="11" s="1"/>
  <c r="M249" i="11"/>
  <c r="P249" i="11" s="1"/>
  <c r="Q249" i="11"/>
  <c r="T249" i="11" s="1"/>
  <c r="S249" i="11"/>
  <c r="V249" i="11" s="1"/>
  <c r="U249" i="11"/>
  <c r="X249" i="11" s="1"/>
  <c r="W249" i="11"/>
  <c r="Z249" i="11" s="1"/>
  <c r="AA239" i="11"/>
  <c r="AA221" i="11"/>
  <c r="W221" i="11"/>
  <c r="Z221" i="11" s="1"/>
  <c r="Y221" i="11"/>
  <c r="AB221" i="11" s="1"/>
  <c r="F221" i="11"/>
  <c r="U221" i="11"/>
  <c r="X221" i="11" s="1"/>
  <c r="G221" i="11"/>
  <c r="J221" i="11" s="1"/>
  <c r="I221" i="11"/>
  <c r="L221" i="11" s="1"/>
  <c r="K221" i="11"/>
  <c r="N221" i="11" s="1"/>
  <c r="M221" i="11"/>
  <c r="P221" i="11" s="1"/>
  <c r="Q221" i="11"/>
  <c r="T221" i="11" s="1"/>
  <c r="S221" i="11"/>
  <c r="V221" i="11" s="1"/>
  <c r="Y239" i="11"/>
  <c r="AB239" i="11" s="1"/>
  <c r="W239" i="11"/>
  <c r="Z239" i="11" s="1"/>
  <c r="U239" i="11"/>
  <c r="X239" i="11" s="1"/>
  <c r="S239" i="11"/>
  <c r="V239" i="11" s="1"/>
  <c r="Q239" i="11"/>
  <c r="T239" i="11" s="1"/>
  <c r="M239" i="11"/>
  <c r="P239" i="11" s="1"/>
  <c r="K239" i="11"/>
  <c r="N239" i="11" s="1"/>
  <c r="I239" i="11"/>
  <c r="L239" i="11" s="1"/>
  <c r="G239" i="11"/>
  <c r="J239" i="11" s="1"/>
  <c r="F239" i="11"/>
  <c r="O239" i="11"/>
  <c r="R239" i="11" s="1"/>
  <c r="AA236" i="11"/>
  <c r="F236" i="11"/>
  <c r="G236" i="11"/>
  <c r="J236" i="11" s="1"/>
  <c r="I236" i="11"/>
  <c r="L236" i="11" s="1"/>
  <c r="K236" i="11"/>
  <c r="N236" i="11" s="1"/>
  <c r="M236" i="11"/>
  <c r="P236" i="11" s="1"/>
  <c r="Q236" i="11"/>
  <c r="T236" i="11" s="1"/>
  <c r="Y236" i="11"/>
  <c r="AB236" i="11" s="1"/>
  <c r="S236" i="11"/>
  <c r="V236" i="11" s="1"/>
  <c r="U236" i="11"/>
  <c r="X236" i="11" s="1"/>
  <c r="W236" i="11"/>
  <c r="Z236" i="11" s="1"/>
  <c r="O236" i="11"/>
  <c r="R236" i="11" s="1"/>
  <c r="I225" i="11"/>
  <c r="L225" i="11" s="1"/>
  <c r="F225" i="11"/>
  <c r="U225" i="11"/>
  <c r="X225" i="11" s="1"/>
  <c r="W225" i="11"/>
  <c r="Z225" i="11" s="1"/>
  <c r="G225" i="11"/>
  <c r="J225" i="11" s="1"/>
  <c r="Q225" i="11"/>
  <c r="T225" i="11" s="1"/>
  <c r="Y225" i="11"/>
  <c r="AB225" i="11" s="1"/>
  <c r="M225" i="11"/>
  <c r="P225" i="11" s="1"/>
  <c r="K225" i="11"/>
  <c r="N225" i="11" s="1"/>
  <c r="S225" i="11"/>
  <c r="V225" i="11" s="1"/>
  <c r="O225" i="11"/>
  <c r="R225" i="11" s="1"/>
  <c r="AA225" i="11"/>
  <c r="O224" i="11"/>
  <c r="R224" i="11" s="1"/>
  <c r="F224" i="11"/>
  <c r="G224" i="11"/>
  <c r="J224" i="11" s="1"/>
  <c r="I224" i="11"/>
  <c r="L224" i="11" s="1"/>
  <c r="K224" i="11"/>
  <c r="N224" i="11" s="1"/>
  <c r="M224" i="11"/>
  <c r="P224" i="11" s="1"/>
  <c r="Q224" i="11"/>
  <c r="T224" i="11" s="1"/>
  <c r="S224" i="11"/>
  <c r="V224" i="11" s="1"/>
  <c r="U224" i="11"/>
  <c r="X224" i="11" s="1"/>
  <c r="W224" i="11"/>
  <c r="Z224" i="11" s="1"/>
  <c r="Y224" i="11"/>
  <c r="AB224" i="11" s="1"/>
  <c r="AA224" i="11"/>
  <c r="AA218" i="11"/>
  <c r="O218" i="11"/>
  <c r="R218" i="11" s="1"/>
  <c r="F218" i="11"/>
  <c r="G218" i="11"/>
  <c r="J218" i="11" s="1"/>
  <c r="I218" i="11"/>
  <c r="L218" i="11" s="1"/>
  <c r="K218" i="11"/>
  <c r="N218" i="11" s="1"/>
  <c r="M218" i="11"/>
  <c r="P218" i="11" s="1"/>
  <c r="Q218" i="11"/>
  <c r="T218" i="11" s="1"/>
  <c r="S218" i="11"/>
  <c r="V218" i="11" s="1"/>
  <c r="U218" i="11"/>
  <c r="X218" i="11" s="1"/>
  <c r="W218" i="11"/>
  <c r="Z218" i="11" s="1"/>
  <c r="Y218" i="11"/>
  <c r="AB218" i="11" s="1"/>
  <c r="AA114" i="11"/>
  <c r="F244" i="11"/>
  <c r="AA216" i="11"/>
  <c r="F216" i="11"/>
  <c r="Y216" i="11"/>
  <c r="AB216" i="11" s="1"/>
  <c r="G216" i="11"/>
  <c r="J216" i="11" s="1"/>
  <c r="I216" i="11"/>
  <c r="L216" i="11" s="1"/>
  <c r="K216" i="11"/>
  <c r="N216" i="11" s="1"/>
  <c r="M216" i="11"/>
  <c r="P216" i="11" s="1"/>
  <c r="W216" i="11"/>
  <c r="Z216" i="11" s="1"/>
  <c r="Q216" i="11"/>
  <c r="T216" i="11" s="1"/>
  <c r="S216" i="11"/>
  <c r="V216" i="11" s="1"/>
  <c r="U216" i="11"/>
  <c r="X216" i="11" s="1"/>
  <c r="O216" i="11"/>
  <c r="R216" i="11" s="1"/>
  <c r="AA213" i="11"/>
  <c r="O205" i="11"/>
  <c r="R205" i="11" s="1"/>
  <c r="AA205" i="11"/>
  <c r="O213" i="11"/>
  <c r="R213" i="11" s="1"/>
  <c r="F205" i="11"/>
  <c r="Q205" i="11"/>
  <c r="T205" i="11" s="1"/>
  <c r="Y205" i="11"/>
  <c r="AB205" i="11" s="1"/>
  <c r="G205" i="11"/>
  <c r="J205" i="11" s="1"/>
  <c r="W205" i="11"/>
  <c r="Z205" i="11" s="1"/>
  <c r="U205" i="11"/>
  <c r="X205" i="11" s="1"/>
  <c r="S205" i="11"/>
  <c r="V205" i="11" s="1"/>
  <c r="M205" i="11"/>
  <c r="P205" i="11" s="1"/>
  <c r="K205" i="11"/>
  <c r="N205" i="11" s="1"/>
  <c r="I205" i="11"/>
  <c r="L205" i="11" s="1"/>
  <c r="F213" i="11"/>
  <c r="M213" i="11"/>
  <c r="P213" i="11" s="1"/>
  <c r="Y213" i="11"/>
  <c r="AB213" i="11" s="1"/>
  <c r="Q213" i="11"/>
  <c r="T213" i="11" s="1"/>
  <c r="U213" i="11"/>
  <c r="X213" i="11" s="1"/>
  <c r="G213" i="11"/>
  <c r="J213" i="11" s="1"/>
  <c r="S213" i="11"/>
  <c r="V213" i="11" s="1"/>
  <c r="K213" i="11"/>
  <c r="N213" i="11" s="1"/>
  <c r="I213" i="11"/>
  <c r="L213" i="11" s="1"/>
  <c r="W213" i="11"/>
  <c r="Z213" i="11" s="1"/>
  <c r="AA181" i="11"/>
  <c r="W181" i="11"/>
  <c r="Z181" i="11" s="1"/>
  <c r="U181" i="11"/>
  <c r="X181" i="11" s="1"/>
  <c r="Q181" i="11"/>
  <c r="T181" i="11" s="1"/>
  <c r="O181" i="11"/>
  <c r="R181" i="11" s="1"/>
  <c r="M181" i="11"/>
  <c r="P181" i="11" s="1"/>
  <c r="Y181" i="11"/>
  <c r="AB181" i="11" s="1"/>
  <c r="K181" i="11"/>
  <c r="N181" i="11" s="1"/>
  <c r="S181" i="11"/>
  <c r="V181" i="11" s="1"/>
  <c r="I181" i="11"/>
  <c r="L181" i="11" s="1"/>
  <c r="G181" i="11"/>
  <c r="J181" i="11" s="1"/>
  <c r="F181" i="11"/>
  <c r="AA122" i="11"/>
  <c r="K114" i="11"/>
  <c r="N114" i="11" s="1"/>
  <c r="G114" i="11"/>
  <c r="J114" i="11" s="1"/>
  <c r="F114" i="11"/>
  <c r="Y114" i="11"/>
  <c r="AB114" i="11" s="1"/>
  <c r="S114" i="11"/>
  <c r="V114" i="11" s="1"/>
  <c r="U114" i="11"/>
  <c r="X114" i="11" s="1"/>
  <c r="Q114" i="11"/>
  <c r="T114" i="11" s="1"/>
  <c r="W114" i="11"/>
  <c r="Z114" i="11" s="1"/>
  <c r="O114" i="11"/>
  <c r="R114" i="11" s="1"/>
  <c r="M114" i="11"/>
  <c r="P114" i="11" s="1"/>
  <c r="I114" i="11"/>
  <c r="L114" i="11" s="1"/>
  <c r="M122" i="11"/>
  <c r="P122" i="11" s="1"/>
  <c r="W122" i="11"/>
  <c r="Z122" i="11" s="1"/>
  <c r="K122" i="11"/>
  <c r="N122" i="11" s="1"/>
  <c r="I122" i="11"/>
  <c r="L122" i="11" s="1"/>
  <c r="F122" i="11"/>
  <c r="G122" i="11"/>
  <c r="J122" i="11" s="1"/>
  <c r="Y122" i="11"/>
  <c r="AB122" i="11" s="1"/>
  <c r="S122" i="11"/>
  <c r="V122" i="11" s="1"/>
  <c r="Q122" i="11"/>
  <c r="T122" i="11" s="1"/>
  <c r="O122" i="11"/>
  <c r="R122" i="11" s="1"/>
  <c r="U122" i="11"/>
  <c r="X122" i="11" s="1"/>
  <c r="F108" i="11"/>
  <c r="G108" i="11"/>
  <c r="J108" i="11" s="1"/>
  <c r="O108" i="11"/>
  <c r="R108" i="11" s="1"/>
  <c r="Y108" i="11"/>
  <c r="AB108" i="11" s="1"/>
  <c r="I108" i="11"/>
  <c r="L108" i="11" s="1"/>
  <c r="U108" i="11"/>
  <c r="X108" i="11" s="1"/>
  <c r="K108" i="11"/>
  <c r="N108" i="11" s="1"/>
  <c r="W108" i="11"/>
  <c r="Z108" i="11" s="1"/>
  <c r="M108" i="11"/>
  <c r="P108" i="11" s="1"/>
  <c r="Q108" i="11"/>
  <c r="T108" i="11" s="1"/>
  <c r="S108" i="11"/>
  <c r="V108" i="11" s="1"/>
  <c r="AA108" i="11"/>
  <c r="F300" i="11"/>
  <c r="G300" i="11"/>
  <c r="C32" i="24" s="1"/>
  <c r="F230" i="11"/>
  <c r="H230" i="11" s="1"/>
  <c r="G230" i="11"/>
  <c r="F204" i="11"/>
  <c r="H204" i="11" s="1"/>
  <c r="G204" i="11"/>
  <c r="G145" i="11"/>
  <c r="F145" i="11"/>
  <c r="AA34" i="11"/>
  <c r="M34" i="11"/>
  <c r="P34" i="11" s="1"/>
  <c r="O34" i="11"/>
  <c r="R34" i="11" s="1"/>
  <c r="Q34" i="11"/>
  <c r="T34" i="11" s="1"/>
  <c r="Y34" i="11"/>
  <c r="AB34" i="11" s="1"/>
  <c r="S34" i="11"/>
  <c r="V34" i="11" s="1"/>
  <c r="I34" i="11"/>
  <c r="L34" i="11" s="1"/>
  <c r="K34" i="11"/>
  <c r="N34" i="11" s="1"/>
  <c r="F34" i="11"/>
  <c r="H34" i="11" s="1"/>
  <c r="U34" i="11"/>
  <c r="X34" i="11" s="1"/>
  <c r="G34" i="11"/>
  <c r="J34" i="11" s="1"/>
  <c r="W34" i="11"/>
  <c r="Z34" i="11" s="1"/>
  <c r="G71" i="11"/>
  <c r="J71" i="11" s="1"/>
  <c r="F71" i="11"/>
  <c r="H71" i="11" s="1"/>
  <c r="AM17" i="25"/>
  <c r="AY17" i="25"/>
  <c r="BW17" i="25"/>
  <c r="CI17" i="25"/>
  <c r="DG17" i="25"/>
  <c r="DI17" i="25"/>
  <c r="DS17" i="25"/>
  <c r="EQ17" i="25"/>
  <c r="AO17" i="25"/>
  <c r="EK25" i="25"/>
  <c r="BY17" i="25"/>
  <c r="EG17" i="25"/>
  <c r="BM17" i="25"/>
  <c r="P22" i="25"/>
  <c r="O22" i="25"/>
  <c r="EL18" i="25"/>
  <c r="EI5" i="25"/>
  <c r="BK17" i="25"/>
  <c r="EO14" i="25"/>
  <c r="AJ25" i="25"/>
  <c r="EJ4" i="25"/>
  <c r="DU17" i="25"/>
  <c r="BA17" i="25"/>
  <c r="E17" i="25"/>
  <c r="CW17" i="25"/>
  <c r="AC17" i="25"/>
  <c r="O24" i="25"/>
  <c r="CU17" i="25"/>
  <c r="AA17" i="25"/>
  <c r="EP27" i="25"/>
  <c r="O23" i="25"/>
  <c r="CK17" i="25"/>
  <c r="EN25" i="25"/>
  <c r="AG25" i="25"/>
  <c r="ER17" i="25"/>
  <c r="EF17" i="25"/>
  <c r="DT17" i="25"/>
  <c r="DH17" i="25"/>
  <c r="CV17" i="25"/>
  <c r="CJ17" i="25"/>
  <c r="BX17" i="25"/>
  <c r="BL17" i="25"/>
  <c r="AZ17" i="25"/>
  <c r="AN17" i="25"/>
  <c r="AB17" i="25"/>
  <c r="EP17" i="25"/>
  <c r="ED17" i="25"/>
  <c r="DF17" i="25"/>
  <c r="CT17" i="25"/>
  <c r="CH17" i="25"/>
  <c r="BV17" i="25"/>
  <c r="BJ17" i="25"/>
  <c r="AX17" i="25"/>
  <c r="AL17" i="25"/>
  <c r="Z17" i="25"/>
  <c r="DH25" i="25"/>
  <c r="EO17" i="25"/>
  <c r="EC17" i="25"/>
  <c r="DQ17" i="25"/>
  <c r="CS17" i="25"/>
  <c r="CG17" i="25"/>
  <c r="BU17" i="25"/>
  <c r="BI17" i="25"/>
  <c r="AW17" i="25"/>
  <c r="AK17" i="25"/>
  <c r="Y17" i="25"/>
  <c r="DD25" i="25"/>
  <c r="EN17" i="25"/>
  <c r="EB17" i="25"/>
  <c r="DP17" i="25"/>
  <c r="DD17" i="25"/>
  <c r="CF17" i="25"/>
  <c r="BT17" i="25"/>
  <c r="BH17" i="25"/>
  <c r="AV17" i="25"/>
  <c r="AJ17" i="25"/>
  <c r="X17" i="25"/>
  <c r="DA25" i="25"/>
  <c r="EM17" i="25"/>
  <c r="EA17" i="25"/>
  <c r="DO17" i="25"/>
  <c r="DC17" i="25"/>
  <c r="CQ17" i="25"/>
  <c r="BS17" i="25"/>
  <c r="BG17" i="25"/>
  <c r="AU17" i="25"/>
  <c r="AI17" i="25"/>
  <c r="W17" i="25"/>
  <c r="EL17" i="25"/>
  <c r="DZ17" i="25"/>
  <c r="DN17" i="25"/>
  <c r="DB17" i="25"/>
  <c r="CP17" i="25"/>
  <c r="CD17" i="25"/>
  <c r="BF17" i="25"/>
  <c r="AT17" i="25"/>
  <c r="AH17" i="25"/>
  <c r="V17" i="25"/>
  <c r="BX25" i="25"/>
  <c r="EK17" i="25"/>
  <c r="DY17" i="25"/>
  <c r="DM17" i="25"/>
  <c r="DA17" i="25"/>
  <c r="CO17" i="25"/>
  <c r="CC17" i="25"/>
  <c r="BQ17" i="25"/>
  <c r="AS17" i="25"/>
  <c r="AG17" i="25"/>
  <c r="U17" i="25"/>
  <c r="BT25" i="25"/>
  <c r="EJ17" i="25"/>
  <c r="DX17" i="25"/>
  <c r="DL17" i="25"/>
  <c r="CZ17" i="25"/>
  <c r="CN17" i="25"/>
  <c r="CB17" i="25"/>
  <c r="BP17" i="25"/>
  <c r="BD17" i="25"/>
  <c r="AF17" i="25"/>
  <c r="T17" i="25"/>
  <c r="BQ25" i="25"/>
  <c r="EI17" i="25"/>
  <c r="DW17" i="25"/>
  <c r="DK17" i="25"/>
  <c r="CY17" i="25"/>
  <c r="CM17" i="25"/>
  <c r="CA17" i="25"/>
  <c r="BO17" i="25"/>
  <c r="BC17" i="25"/>
  <c r="AQ17" i="25"/>
  <c r="S17" i="25"/>
  <c r="AN25" i="25"/>
  <c r="EH17" i="25"/>
  <c r="DV17" i="25"/>
  <c r="DJ17" i="25"/>
  <c r="CX17" i="25"/>
  <c r="CL17" i="25"/>
  <c r="BZ17" i="25"/>
  <c r="BN17" i="25"/>
  <c r="BB17" i="25"/>
  <c r="AP17" i="25"/>
  <c r="AD17" i="25"/>
  <c r="EM25" i="25"/>
  <c r="DC25" i="25"/>
  <c r="BH25" i="25"/>
  <c r="X25" i="25"/>
  <c r="EA25" i="25"/>
  <c r="CQ25" i="25"/>
  <c r="BG25" i="25"/>
  <c r="W25" i="25"/>
  <c r="U25" i="25"/>
  <c r="DT25" i="25"/>
  <c r="CJ25" i="25"/>
  <c r="AZ25" i="25"/>
  <c r="DP25" i="25"/>
  <c r="AU25" i="25"/>
  <c r="DM25" i="25"/>
  <c r="CC25" i="25"/>
  <c r="E25" i="25"/>
  <c r="EG25" i="25"/>
  <c r="DU25" i="25"/>
  <c r="CW25" i="25"/>
  <c r="CK25" i="25"/>
  <c r="BM25" i="25"/>
  <c r="BA25" i="25"/>
  <c r="AC25" i="25"/>
  <c r="EQ25" i="25"/>
  <c r="DG25" i="25"/>
  <c r="CU25" i="25"/>
  <c r="BW25" i="25"/>
  <c r="BK25" i="25"/>
  <c r="AM25" i="25"/>
  <c r="AA25" i="25"/>
  <c r="EP25" i="25"/>
  <c r="ED25" i="25"/>
  <c r="CT25" i="25"/>
  <c r="CH25" i="25"/>
  <c r="BJ25" i="25"/>
  <c r="AX25" i="25"/>
  <c r="Z25" i="25"/>
  <c r="EC25" i="25"/>
  <c r="DQ25" i="25"/>
  <c r="CG25" i="25"/>
  <c r="BU25" i="25"/>
  <c r="AW25" i="25"/>
  <c r="AK25" i="25"/>
  <c r="DZ25" i="25"/>
  <c r="DN25" i="25"/>
  <c r="CP25" i="25"/>
  <c r="CD25" i="25"/>
  <c r="AT25" i="25"/>
  <c r="AH25" i="25"/>
  <c r="EJ25" i="25"/>
  <c r="DX25" i="25"/>
  <c r="CZ25" i="25"/>
  <c r="CN25" i="25"/>
  <c r="BP25" i="25"/>
  <c r="BD25" i="25"/>
  <c r="T25" i="25"/>
  <c r="DW25" i="25"/>
  <c r="DK25" i="25"/>
  <c r="CM25" i="25"/>
  <c r="CA25" i="25"/>
  <c r="BC25" i="25"/>
  <c r="AQ25" i="25"/>
  <c r="EH25" i="25"/>
  <c r="DJ25" i="25"/>
  <c r="CX25" i="25"/>
  <c r="BZ25" i="25"/>
  <c r="BN25" i="25"/>
  <c r="AP25" i="25"/>
  <c r="AD25" i="25"/>
  <c r="DS21" i="25"/>
  <c r="BW15" i="25"/>
  <c r="AY21" i="25"/>
  <c r="E4" i="25"/>
  <c r="DA27" i="25"/>
  <c r="BE27" i="25"/>
  <c r="DA19" i="25"/>
  <c r="EL11" i="25"/>
  <c r="I24" i="25"/>
  <c r="DM27" i="25"/>
  <c r="BQ27" i="25"/>
  <c r="U27" i="25"/>
  <c r="M22" i="25"/>
  <c r="BU21" i="25"/>
  <c r="DM19" i="25"/>
  <c r="BQ19" i="25"/>
  <c r="CO15" i="25"/>
  <c r="DE27" i="25"/>
  <c r="BI27" i="25"/>
  <c r="BK21" i="25"/>
  <c r="DK19" i="25"/>
  <c r="BO19" i="25"/>
  <c r="CJ15" i="25"/>
  <c r="DC27" i="25"/>
  <c r="BG27" i="25"/>
  <c r="EC21" i="25"/>
  <c r="BI21" i="25"/>
  <c r="DC19" i="25"/>
  <c r="BG19" i="25"/>
  <c r="BY15" i="25"/>
  <c r="E6" i="25"/>
  <c r="CS27" i="25"/>
  <c r="AW27" i="25"/>
  <c r="DM26" i="25"/>
  <c r="G24" i="25"/>
  <c r="DQ21" i="25"/>
  <c r="AW21" i="25"/>
  <c r="CY19" i="25"/>
  <c r="BU15" i="25"/>
  <c r="EF11" i="25"/>
  <c r="E16" i="25"/>
  <c r="CQ27" i="25"/>
  <c r="AU27" i="25"/>
  <c r="DC26" i="25"/>
  <c r="DG21" i="25"/>
  <c r="AM21" i="25"/>
  <c r="CQ19" i="25"/>
  <c r="DU15" i="25"/>
  <c r="BJ15" i="25"/>
  <c r="E19" i="25"/>
  <c r="CO27" i="25"/>
  <c r="AS27" i="25"/>
  <c r="CQ26" i="25"/>
  <c r="AK21" i="25"/>
  <c r="CO19" i="25"/>
  <c r="DS15" i="25"/>
  <c r="BH15" i="25"/>
  <c r="EC27" i="25"/>
  <c r="CG27" i="25"/>
  <c r="AK27" i="25"/>
  <c r="CE26" i="25"/>
  <c r="CU21" i="25"/>
  <c r="AA21" i="25"/>
  <c r="CM19" i="25"/>
  <c r="DQ15" i="25"/>
  <c r="BF15" i="25"/>
  <c r="EA27" i="25"/>
  <c r="CE27" i="25"/>
  <c r="AI27" i="25"/>
  <c r="BS26" i="25"/>
  <c r="CS21" i="25"/>
  <c r="Y21" i="25"/>
  <c r="EA19" i="25"/>
  <c r="DF15" i="25"/>
  <c r="DY27" i="25"/>
  <c r="CC27" i="25"/>
  <c r="AG27" i="25"/>
  <c r="CI21" i="25"/>
  <c r="DY19" i="25"/>
  <c r="CC19" i="25"/>
  <c r="DD15" i="25"/>
  <c r="DQ27" i="25"/>
  <c r="BU27" i="25"/>
  <c r="Y27" i="25"/>
  <c r="Q22" i="25"/>
  <c r="CG21" i="25"/>
  <c r="DW19" i="25"/>
  <c r="CA19" i="25"/>
  <c r="DB15" i="25"/>
  <c r="DO27" i="25"/>
  <c r="BS27" i="25"/>
  <c r="W27" i="25"/>
  <c r="BW21" i="25"/>
  <c r="DO19" i="25"/>
  <c r="BS19" i="25"/>
  <c r="CQ15" i="25"/>
  <c r="BG26" i="25"/>
  <c r="H23" i="25"/>
  <c r="I23" i="25"/>
  <c r="J23" i="25"/>
  <c r="K23" i="25"/>
  <c r="L23" i="25"/>
  <c r="M23" i="25"/>
  <c r="E23" i="25"/>
  <c r="N23" i="25"/>
  <c r="P23" i="25"/>
  <c r="F23" i="25"/>
  <c r="AU26" i="25"/>
  <c r="EH10" i="25"/>
  <c r="EJ10" i="25"/>
  <c r="EK10" i="25"/>
  <c r="EL10" i="25"/>
  <c r="EF10" i="25"/>
  <c r="EG10" i="25"/>
  <c r="EI10" i="25"/>
  <c r="EM10" i="25"/>
  <c r="EN10" i="25"/>
  <c r="EO10" i="25"/>
  <c r="ER10" i="25"/>
  <c r="EP10" i="25"/>
  <c r="EQ10" i="25"/>
  <c r="E10" i="25"/>
  <c r="AI26" i="25"/>
  <c r="G23" i="25"/>
  <c r="W26" i="25"/>
  <c r="EA26" i="25"/>
  <c r="EF26" i="25"/>
  <c r="EH26" i="25"/>
  <c r="EI26" i="25"/>
  <c r="EG26" i="25"/>
  <c r="EJ26" i="25"/>
  <c r="EK26" i="25"/>
  <c r="EL26" i="25"/>
  <c r="EO26" i="25"/>
  <c r="EM26" i="25"/>
  <c r="EN26" i="25"/>
  <c r="EP26" i="25"/>
  <c r="EQ26" i="25"/>
  <c r="ER26" i="25"/>
  <c r="X26" i="25"/>
  <c r="AJ26" i="25"/>
  <c r="AV26" i="25"/>
  <c r="BH26" i="25"/>
  <c r="BT26" i="25"/>
  <c r="CF26" i="25"/>
  <c r="CR26" i="25"/>
  <c r="DD26" i="25"/>
  <c r="DP26" i="25"/>
  <c r="EB26" i="25"/>
  <c r="S26" i="25"/>
  <c r="AQ26" i="25"/>
  <c r="BO26" i="25"/>
  <c r="CA26" i="25"/>
  <c r="CM26" i="25"/>
  <c r="CY26" i="25"/>
  <c r="DK26" i="25"/>
  <c r="DW26" i="25"/>
  <c r="Y26" i="25"/>
  <c r="AK26" i="25"/>
  <c r="AW26" i="25"/>
  <c r="BI26" i="25"/>
  <c r="BU26" i="25"/>
  <c r="CG26" i="25"/>
  <c r="CS26" i="25"/>
  <c r="DE26" i="25"/>
  <c r="DQ26" i="25"/>
  <c r="EC26" i="25"/>
  <c r="U26" i="25"/>
  <c r="BE26" i="25"/>
  <c r="CO26" i="25"/>
  <c r="Z26" i="25"/>
  <c r="AL26" i="25"/>
  <c r="AX26" i="25"/>
  <c r="BJ26" i="25"/>
  <c r="BV26" i="25"/>
  <c r="CH26" i="25"/>
  <c r="CT26" i="25"/>
  <c r="DF26" i="25"/>
  <c r="DR26" i="25"/>
  <c r="ED26" i="25"/>
  <c r="E26" i="25"/>
  <c r="AA26" i="25"/>
  <c r="AM26" i="25"/>
  <c r="AY26" i="25"/>
  <c r="BK26" i="25"/>
  <c r="BW26" i="25"/>
  <c r="CI26" i="25"/>
  <c r="CU26" i="25"/>
  <c r="DG26" i="25"/>
  <c r="DS26" i="25"/>
  <c r="EE26" i="25"/>
  <c r="BC26" i="25"/>
  <c r="AB26" i="25"/>
  <c r="AN26" i="25"/>
  <c r="AZ26" i="25"/>
  <c r="BL26" i="25"/>
  <c r="BX26" i="25"/>
  <c r="CJ26" i="25"/>
  <c r="CV26" i="25"/>
  <c r="DH26" i="25"/>
  <c r="DT26" i="25"/>
  <c r="AG26" i="25"/>
  <c r="CC26" i="25"/>
  <c r="AC26" i="25"/>
  <c r="AO26" i="25"/>
  <c r="BA26" i="25"/>
  <c r="BM26" i="25"/>
  <c r="BY26" i="25"/>
  <c r="CK26" i="25"/>
  <c r="CW26" i="25"/>
  <c r="DI26" i="25"/>
  <c r="DU26" i="25"/>
  <c r="AE26" i="25"/>
  <c r="AS26" i="25"/>
  <c r="BQ26" i="25"/>
  <c r="DA26" i="25"/>
  <c r="AD26" i="25"/>
  <c r="AP26" i="25"/>
  <c r="BB26" i="25"/>
  <c r="BN26" i="25"/>
  <c r="BZ26" i="25"/>
  <c r="CL26" i="25"/>
  <c r="CX26" i="25"/>
  <c r="DJ26" i="25"/>
  <c r="DV26" i="25"/>
  <c r="T26" i="25"/>
  <c r="AF26" i="25"/>
  <c r="AR26" i="25"/>
  <c r="BD26" i="25"/>
  <c r="BP26" i="25"/>
  <c r="CB26" i="25"/>
  <c r="CN26" i="25"/>
  <c r="CZ26" i="25"/>
  <c r="DL26" i="25"/>
  <c r="DX26" i="25"/>
  <c r="V26" i="25"/>
  <c r="AH26" i="25"/>
  <c r="AT26" i="25"/>
  <c r="BF26" i="25"/>
  <c r="BR26" i="25"/>
  <c r="CD26" i="25"/>
  <c r="CP26" i="25"/>
  <c r="DB26" i="25"/>
  <c r="DN26" i="25"/>
  <c r="DZ26" i="25"/>
  <c r="EF12" i="25"/>
  <c r="ER12" i="25"/>
  <c r="EH12" i="25"/>
  <c r="EI12" i="25"/>
  <c r="EJ12" i="25"/>
  <c r="EP12" i="25"/>
  <c r="EQ12" i="25"/>
  <c r="EL12" i="25"/>
  <c r="EG12" i="25"/>
  <c r="EK12" i="25"/>
  <c r="BH12" i="25"/>
  <c r="BT12" i="25"/>
  <c r="CF12" i="25"/>
  <c r="DD12" i="25"/>
  <c r="DP12" i="25"/>
  <c r="EB12" i="25"/>
  <c r="EM12" i="25"/>
  <c r="BI12" i="25"/>
  <c r="BU12" i="25"/>
  <c r="CG12" i="25"/>
  <c r="CS12" i="25"/>
  <c r="DQ12" i="25"/>
  <c r="EC12" i="25"/>
  <c r="EN12" i="25"/>
  <c r="BJ12" i="25"/>
  <c r="BV12" i="25"/>
  <c r="CH12" i="25"/>
  <c r="CT12" i="25"/>
  <c r="DF12" i="25"/>
  <c r="ED12" i="25"/>
  <c r="EO12" i="25"/>
  <c r="BK12" i="25"/>
  <c r="BW12" i="25"/>
  <c r="CI12" i="25"/>
  <c r="CU12" i="25"/>
  <c r="DG12" i="25"/>
  <c r="DS12" i="25"/>
  <c r="BM12" i="25"/>
  <c r="BY12" i="25"/>
  <c r="CK12" i="25"/>
  <c r="CW12" i="25"/>
  <c r="DI12" i="25"/>
  <c r="DU12" i="25"/>
  <c r="BN12" i="25"/>
  <c r="BZ12" i="25"/>
  <c r="CL12" i="25"/>
  <c r="CX12" i="25"/>
  <c r="DJ12" i="25"/>
  <c r="DV12" i="25"/>
  <c r="BP12" i="25"/>
  <c r="CN12" i="25"/>
  <c r="DL12" i="25"/>
  <c r="BQ12" i="25"/>
  <c r="CO12" i="25"/>
  <c r="DM12" i="25"/>
  <c r="CC12" i="25"/>
  <c r="DA12" i="25"/>
  <c r="DC12" i="25"/>
  <c r="CP12" i="25"/>
  <c r="DN12" i="25"/>
  <c r="BS12" i="25"/>
  <c r="CQ12" i="25"/>
  <c r="DO12" i="25"/>
  <c r="E12" i="25"/>
  <c r="BX12" i="25"/>
  <c r="CV12" i="25"/>
  <c r="DT12" i="25"/>
  <c r="DY12" i="25"/>
  <c r="CA12" i="25"/>
  <c r="CY12" i="25"/>
  <c r="DW12" i="25"/>
  <c r="CB12" i="25"/>
  <c r="CZ12" i="25"/>
  <c r="DX12" i="25"/>
  <c r="EA12" i="25"/>
  <c r="BF12" i="25"/>
  <c r="CD12" i="25"/>
  <c r="DB12" i="25"/>
  <c r="DZ12" i="25"/>
  <c r="BG12" i="25"/>
  <c r="BL12" i="25"/>
  <c r="CJ12" i="25"/>
  <c r="DH12" i="25"/>
  <c r="BO12" i="25"/>
  <c r="CM12" i="25"/>
  <c r="DK12" i="25"/>
  <c r="DY26" i="25"/>
  <c r="DO26" i="25"/>
  <c r="EG11" i="25"/>
  <c r="EI11" i="25"/>
  <c r="EJ11" i="25"/>
  <c r="EK11" i="25"/>
  <c r="EM11" i="25"/>
  <c r="EN11" i="25"/>
  <c r="EO11" i="25"/>
  <c r="EP11" i="25"/>
  <c r="EQ11" i="25"/>
  <c r="ER11" i="25"/>
  <c r="E5" i="25"/>
  <c r="E18" i="25"/>
  <c r="EB27" i="25"/>
  <c r="DP27" i="25"/>
  <c r="DD27" i="25"/>
  <c r="CR27" i="25"/>
  <c r="CF27" i="25"/>
  <c r="BT27" i="25"/>
  <c r="BH27" i="25"/>
  <c r="AV27" i="25"/>
  <c r="AJ27" i="25"/>
  <c r="X27" i="25"/>
  <c r="H24" i="25"/>
  <c r="ED21" i="25"/>
  <c r="DF21" i="25"/>
  <c r="CT21" i="25"/>
  <c r="CH21" i="25"/>
  <c r="BV21" i="25"/>
  <c r="BJ21" i="25"/>
  <c r="AX21" i="25"/>
  <c r="AL21" i="25"/>
  <c r="Z21" i="25"/>
  <c r="DZ19" i="25"/>
  <c r="DN19" i="25"/>
  <c r="DB19" i="25"/>
  <c r="CP19" i="25"/>
  <c r="CD19" i="25"/>
  <c r="BF19" i="25"/>
  <c r="DT15" i="25"/>
  <c r="CP15" i="25"/>
  <c r="BX15" i="25"/>
  <c r="BI15" i="25"/>
  <c r="EH11" i="25"/>
  <c r="EI9" i="25"/>
  <c r="EK9" i="25"/>
  <c r="EL9" i="25"/>
  <c r="EM9" i="25"/>
  <c r="EF9" i="25"/>
  <c r="EG9" i="25"/>
  <c r="EH9" i="25"/>
  <c r="EO9" i="25"/>
  <c r="EJ9" i="25"/>
  <c r="EN9" i="25"/>
  <c r="EP9" i="25"/>
  <c r="EQ9" i="25"/>
  <c r="ER9" i="25"/>
  <c r="E7" i="25"/>
  <c r="E20" i="25"/>
  <c r="DZ27" i="25"/>
  <c r="DN27" i="25"/>
  <c r="DB27" i="25"/>
  <c r="CP27" i="25"/>
  <c r="CD27" i="25"/>
  <c r="BR27" i="25"/>
  <c r="BF27" i="25"/>
  <c r="AT27" i="25"/>
  <c r="AH27" i="25"/>
  <c r="V27" i="25"/>
  <c r="F24" i="25"/>
  <c r="N22" i="25"/>
  <c r="EB21" i="25"/>
  <c r="DP21" i="25"/>
  <c r="DD21" i="25"/>
  <c r="CF21" i="25"/>
  <c r="BT21" i="25"/>
  <c r="BH21" i="25"/>
  <c r="AV21" i="25"/>
  <c r="AJ21" i="25"/>
  <c r="X21" i="25"/>
  <c r="DX19" i="25"/>
  <c r="DL19" i="25"/>
  <c r="CZ19" i="25"/>
  <c r="CN19" i="25"/>
  <c r="CB19" i="25"/>
  <c r="BP19" i="25"/>
  <c r="DC15" i="25"/>
  <c r="CK15" i="25"/>
  <c r="BV15" i="25"/>
  <c r="BG15" i="25"/>
  <c r="EQ21" i="25"/>
  <c r="EI8" i="25"/>
  <c r="DC21" i="25"/>
  <c r="AI21" i="25"/>
  <c r="EK20" i="25"/>
  <c r="EM20" i="25"/>
  <c r="EN20" i="25"/>
  <c r="EF20" i="25"/>
  <c r="EG20" i="25"/>
  <c r="EH20" i="25"/>
  <c r="EI20" i="25"/>
  <c r="EJ20" i="25"/>
  <c r="EL20" i="25"/>
  <c r="EQ20" i="25"/>
  <c r="EO20" i="25"/>
  <c r="EP20" i="25"/>
  <c r="ER20" i="25"/>
  <c r="EK7" i="25"/>
  <c r="EM7" i="25"/>
  <c r="EN7" i="25"/>
  <c r="EO7" i="25"/>
  <c r="EI7" i="25"/>
  <c r="EJ7" i="25"/>
  <c r="EL7" i="25"/>
  <c r="EP7" i="25"/>
  <c r="EQ7" i="25"/>
  <c r="ER7" i="25"/>
  <c r="EF7" i="25"/>
  <c r="EG7" i="25"/>
  <c r="EH7" i="25"/>
  <c r="E9" i="25"/>
  <c r="E22" i="25"/>
  <c r="DX27" i="25"/>
  <c r="DL27" i="25"/>
  <c r="CZ27" i="25"/>
  <c r="CN27" i="25"/>
  <c r="CB27" i="25"/>
  <c r="BP27" i="25"/>
  <c r="BD27" i="25"/>
  <c r="AR27" i="25"/>
  <c r="AF27" i="25"/>
  <c r="T27" i="25"/>
  <c r="P24" i="25"/>
  <c r="L22" i="25"/>
  <c r="DZ21" i="25"/>
  <c r="DN21" i="25"/>
  <c r="DB21" i="25"/>
  <c r="CP21" i="25"/>
  <c r="CD21" i="25"/>
  <c r="BF21" i="25"/>
  <c r="AT21" i="25"/>
  <c r="AH21" i="25"/>
  <c r="V21" i="25"/>
  <c r="DV19" i="25"/>
  <c r="DJ19" i="25"/>
  <c r="CX19" i="25"/>
  <c r="CL19" i="25"/>
  <c r="BZ19" i="25"/>
  <c r="BN19" i="25"/>
  <c r="DP15" i="25"/>
  <c r="DA15" i="25"/>
  <c r="CI15" i="25"/>
  <c r="BT15" i="25"/>
  <c r="EF21" i="25"/>
  <c r="EF8" i="25"/>
  <c r="EL19" i="25"/>
  <c r="EN19" i="25"/>
  <c r="EO19" i="25"/>
  <c r="EF19" i="25"/>
  <c r="EG19" i="25"/>
  <c r="EH19" i="25"/>
  <c r="EI19" i="25"/>
  <c r="EM19" i="25"/>
  <c r="EJ19" i="25"/>
  <c r="EK19" i="25"/>
  <c r="EP19" i="25"/>
  <c r="EQ19" i="25"/>
  <c r="ER19" i="25"/>
  <c r="EL6" i="25"/>
  <c r="EN6" i="25"/>
  <c r="EO6" i="25"/>
  <c r="EP6" i="25"/>
  <c r="EF6" i="25"/>
  <c r="EG6" i="25"/>
  <c r="EH6" i="25"/>
  <c r="EI6" i="25"/>
  <c r="EJ6" i="25"/>
  <c r="EK6" i="25"/>
  <c r="ER6" i="25"/>
  <c r="S6" i="25"/>
  <c r="EM6" i="25"/>
  <c r="EQ6" i="25"/>
  <c r="DW27" i="25"/>
  <c r="DK27" i="25"/>
  <c r="CY27" i="25"/>
  <c r="CM27" i="25"/>
  <c r="CA27" i="25"/>
  <c r="BO27" i="25"/>
  <c r="BC27" i="25"/>
  <c r="AQ27" i="25"/>
  <c r="AE27" i="25"/>
  <c r="S27" i="25"/>
  <c r="K22" i="25"/>
  <c r="DY21" i="25"/>
  <c r="DM21" i="25"/>
  <c r="DA21" i="25"/>
  <c r="CO21" i="25"/>
  <c r="CC21" i="25"/>
  <c r="BQ21" i="25"/>
  <c r="AS21" i="25"/>
  <c r="AG21" i="25"/>
  <c r="U21" i="25"/>
  <c r="DU19" i="25"/>
  <c r="DI19" i="25"/>
  <c r="CW19" i="25"/>
  <c r="CK19" i="25"/>
  <c r="BY19" i="25"/>
  <c r="BM19" i="25"/>
  <c r="ED15" i="25"/>
  <c r="DO15" i="25"/>
  <c r="CW15" i="25"/>
  <c r="CH15" i="25"/>
  <c r="BS15" i="25"/>
  <c r="EA21" i="25"/>
  <c r="CQ21" i="25"/>
  <c r="BG21" i="25"/>
  <c r="EG8" i="25"/>
  <c r="EM18" i="25"/>
  <c r="EO18" i="25"/>
  <c r="EP18" i="25"/>
  <c r="EQ18" i="25"/>
  <c r="ER18" i="25"/>
  <c r="EF18" i="25"/>
  <c r="EG18" i="25"/>
  <c r="EJ18" i="25"/>
  <c r="EN18" i="25"/>
  <c r="EH18" i="25"/>
  <c r="EM5" i="25"/>
  <c r="EO5" i="25"/>
  <c r="EP5" i="25"/>
  <c r="EQ5" i="25"/>
  <c r="EF5" i="25"/>
  <c r="EG5" i="25"/>
  <c r="EH5" i="25"/>
  <c r="EK5" i="25"/>
  <c r="EJ5" i="25"/>
  <c r="EL5" i="25"/>
  <c r="EN5" i="25"/>
  <c r="ER5" i="25"/>
  <c r="E11" i="25"/>
  <c r="E24" i="25"/>
  <c r="DV27" i="25"/>
  <c r="DJ27" i="25"/>
  <c r="CX27" i="25"/>
  <c r="CL27" i="25"/>
  <c r="BZ27" i="25"/>
  <c r="BN27" i="25"/>
  <c r="BB27" i="25"/>
  <c r="AP27" i="25"/>
  <c r="AD27" i="25"/>
  <c r="N24" i="25"/>
  <c r="J22" i="25"/>
  <c r="DX21" i="25"/>
  <c r="DL21" i="25"/>
  <c r="CZ21" i="25"/>
  <c r="CN21" i="25"/>
  <c r="CB21" i="25"/>
  <c r="BP21" i="25"/>
  <c r="BD21" i="25"/>
  <c r="AF21" i="25"/>
  <c r="T21" i="25"/>
  <c r="DT19" i="25"/>
  <c r="DH19" i="25"/>
  <c r="CV19" i="25"/>
  <c r="CJ19" i="25"/>
  <c r="BX19" i="25"/>
  <c r="BL19" i="25"/>
  <c r="EC15" i="25"/>
  <c r="DN15" i="25"/>
  <c r="CV15" i="25"/>
  <c r="CG15" i="25"/>
  <c r="EK18" i="25"/>
  <c r="EJ21" i="25"/>
  <c r="EL21" i="25"/>
  <c r="EM21" i="25"/>
  <c r="EH21" i="25"/>
  <c r="EI21" i="25"/>
  <c r="EK21" i="25"/>
  <c r="EN21" i="25"/>
  <c r="EO21" i="25"/>
  <c r="EP21" i="25"/>
  <c r="ER21" i="25"/>
  <c r="EJ8" i="25"/>
  <c r="EL8" i="25"/>
  <c r="EM8" i="25"/>
  <c r="EN8" i="25"/>
  <c r="EP8" i="25"/>
  <c r="EQ8" i="25"/>
  <c r="ER8" i="25"/>
  <c r="EH8" i="25"/>
  <c r="EK8" i="25"/>
  <c r="EO8" i="25"/>
  <c r="E8" i="25"/>
  <c r="E21" i="25"/>
  <c r="EN16" i="25"/>
  <c r="EP16" i="25"/>
  <c r="EQ16" i="25"/>
  <c r="EL16" i="25"/>
  <c r="EM16" i="25"/>
  <c r="EO16" i="25"/>
  <c r="ER16" i="25"/>
  <c r="EH16" i="25"/>
  <c r="EF16" i="25"/>
  <c r="EG16" i="25"/>
  <c r="EI16" i="25"/>
  <c r="EJ16" i="25"/>
  <c r="EK16" i="25"/>
  <c r="EK4" i="25"/>
  <c r="EN4" i="25"/>
  <c r="EP4" i="25"/>
  <c r="EQ4" i="25"/>
  <c r="EF4" i="25"/>
  <c r="ER4" i="25"/>
  <c r="EL4" i="25"/>
  <c r="S4" i="25"/>
  <c r="EM4" i="25"/>
  <c r="EO4" i="25"/>
  <c r="EG4" i="25"/>
  <c r="EH4" i="25"/>
  <c r="E27" i="25"/>
  <c r="DU27" i="25"/>
  <c r="DI27" i="25"/>
  <c r="CW27" i="25"/>
  <c r="CK27" i="25"/>
  <c r="BY27" i="25"/>
  <c r="BM27" i="25"/>
  <c r="BA27" i="25"/>
  <c r="AO27" i="25"/>
  <c r="AC27" i="25"/>
  <c r="M24" i="25"/>
  <c r="I22" i="25"/>
  <c r="DW21" i="25"/>
  <c r="DK21" i="25"/>
  <c r="CY21" i="25"/>
  <c r="CM21" i="25"/>
  <c r="CA21" i="25"/>
  <c r="BO21" i="25"/>
  <c r="BC21" i="25"/>
  <c r="AQ21" i="25"/>
  <c r="S21" i="25"/>
  <c r="DS19" i="25"/>
  <c r="DG19" i="25"/>
  <c r="CU19" i="25"/>
  <c r="CI19" i="25"/>
  <c r="BW19" i="25"/>
  <c r="BK19" i="25"/>
  <c r="EB15" i="25"/>
  <c r="DM15" i="25"/>
  <c r="CU15" i="25"/>
  <c r="CF15" i="25"/>
  <c r="BQ15" i="25"/>
  <c r="EI18" i="25"/>
  <c r="EI4" i="25"/>
  <c r="DO21" i="25"/>
  <c r="BS21" i="25"/>
  <c r="AU21" i="25"/>
  <c r="W21" i="25"/>
  <c r="EO15" i="25"/>
  <c r="EQ15" i="25"/>
  <c r="EF15" i="25"/>
  <c r="ER15" i="25"/>
  <c r="EJ15" i="25"/>
  <c r="EK15" i="25"/>
  <c r="EL15" i="25"/>
  <c r="EM15" i="25"/>
  <c r="EN15" i="25"/>
  <c r="EP15" i="25"/>
  <c r="EG15" i="25"/>
  <c r="EH15" i="25"/>
  <c r="BN15" i="25"/>
  <c r="BZ15" i="25"/>
  <c r="CL15" i="25"/>
  <c r="CX15" i="25"/>
  <c r="DJ15" i="25"/>
  <c r="DV15" i="25"/>
  <c r="EI15" i="25"/>
  <c r="BO15" i="25"/>
  <c r="CA15" i="25"/>
  <c r="CM15" i="25"/>
  <c r="CY15" i="25"/>
  <c r="DK15" i="25"/>
  <c r="DW15" i="25"/>
  <c r="BP15" i="25"/>
  <c r="CB15" i="25"/>
  <c r="CN15" i="25"/>
  <c r="CZ15" i="25"/>
  <c r="DL15" i="25"/>
  <c r="DX15" i="25"/>
  <c r="EL3" i="25"/>
  <c r="EM3" i="25"/>
  <c r="EO3" i="25"/>
  <c r="EQ3" i="25"/>
  <c r="EF3" i="25"/>
  <c r="ER3" i="25"/>
  <c r="EG3" i="25"/>
  <c r="EH3" i="25"/>
  <c r="S3" i="25"/>
  <c r="EI3" i="25"/>
  <c r="EJ3" i="25"/>
  <c r="EK3" i="25"/>
  <c r="EN3" i="25"/>
  <c r="EP3" i="25"/>
  <c r="E13" i="25"/>
  <c r="DT27" i="25"/>
  <c r="DH27" i="25"/>
  <c r="CV27" i="25"/>
  <c r="CJ27" i="25"/>
  <c r="BX27" i="25"/>
  <c r="BL27" i="25"/>
  <c r="AZ27" i="25"/>
  <c r="AN27" i="25"/>
  <c r="AB27" i="25"/>
  <c r="L24" i="25"/>
  <c r="H22" i="25"/>
  <c r="DV21" i="25"/>
  <c r="DJ21" i="25"/>
  <c r="CX21" i="25"/>
  <c r="CL21" i="25"/>
  <c r="BZ21" i="25"/>
  <c r="BN21" i="25"/>
  <c r="BB21" i="25"/>
  <c r="AP21" i="25"/>
  <c r="AD21" i="25"/>
  <c r="ED19" i="25"/>
  <c r="DF19" i="25"/>
  <c r="CT19" i="25"/>
  <c r="CH19" i="25"/>
  <c r="BV19" i="25"/>
  <c r="BJ19" i="25"/>
  <c r="EA15" i="25"/>
  <c r="DI15" i="25"/>
  <c r="CT15" i="25"/>
  <c r="BM15" i="25"/>
  <c r="S5" i="25"/>
  <c r="EQ27" i="25"/>
  <c r="EG21" i="25"/>
  <c r="EM2" i="25"/>
  <c r="EN2" i="25"/>
  <c r="EP2" i="25"/>
  <c r="EF2" i="25"/>
  <c r="ER2" i="25"/>
  <c r="EG2" i="25"/>
  <c r="EH2" i="25"/>
  <c r="EO2" i="25"/>
  <c r="EQ2" i="25"/>
  <c r="S2" i="25"/>
  <c r="EI2" i="25"/>
  <c r="EJ2" i="25"/>
  <c r="EK2" i="25"/>
  <c r="EL2" i="25"/>
  <c r="EP14" i="25"/>
  <c r="EF14" i="25"/>
  <c r="ER14" i="25"/>
  <c r="EG14" i="25"/>
  <c r="EH14" i="25"/>
  <c r="EI14" i="25"/>
  <c r="EJ14" i="25"/>
  <c r="EK14" i="25"/>
  <c r="EL14" i="25"/>
  <c r="EM14" i="25"/>
  <c r="EQ14" i="25"/>
  <c r="E2" i="25"/>
  <c r="E14" i="25"/>
  <c r="EE27" i="25"/>
  <c r="DS27" i="25"/>
  <c r="DG27" i="25"/>
  <c r="CU27" i="25"/>
  <c r="CI27" i="25"/>
  <c r="BW27" i="25"/>
  <c r="BK27" i="25"/>
  <c r="AY27" i="25"/>
  <c r="AM27" i="25"/>
  <c r="AA27" i="25"/>
  <c r="K24" i="25"/>
  <c r="G22" i="25"/>
  <c r="DU21" i="25"/>
  <c r="DI21" i="25"/>
  <c r="CW21" i="25"/>
  <c r="CK21" i="25"/>
  <c r="BY21" i="25"/>
  <c r="BM21" i="25"/>
  <c r="BA21" i="25"/>
  <c r="AO21" i="25"/>
  <c r="AC21" i="25"/>
  <c r="EC19" i="25"/>
  <c r="DQ19" i="25"/>
  <c r="CS19" i="25"/>
  <c r="CG19" i="25"/>
  <c r="BU19" i="25"/>
  <c r="BI19" i="25"/>
  <c r="DZ15" i="25"/>
  <c r="DH15" i="25"/>
  <c r="CS15" i="25"/>
  <c r="CD15" i="25"/>
  <c r="BL15" i="25"/>
  <c r="EN14" i="25"/>
  <c r="EF27" i="25"/>
  <c r="ER27" i="25"/>
  <c r="EG27" i="25"/>
  <c r="EH27" i="25"/>
  <c r="EI27" i="25"/>
  <c r="EJ27" i="25"/>
  <c r="EK27" i="25"/>
  <c r="EN27" i="25"/>
  <c r="EL27" i="25"/>
  <c r="EM27" i="25"/>
  <c r="EQ13" i="25"/>
  <c r="EG13" i="25"/>
  <c r="EH13" i="25"/>
  <c r="EF13" i="25"/>
  <c r="EI13" i="25"/>
  <c r="EJ13" i="25"/>
  <c r="EK13" i="25"/>
  <c r="EN13" i="25"/>
  <c r="EL13" i="25"/>
  <c r="EM13" i="25"/>
  <c r="EO13" i="25"/>
  <c r="EP13" i="25"/>
  <c r="E3" i="25"/>
  <c r="E15" i="25"/>
  <c r="ED27" i="25"/>
  <c r="DR27" i="25"/>
  <c r="DF27" i="25"/>
  <c r="CT27" i="25"/>
  <c r="CH27" i="25"/>
  <c r="BV27" i="25"/>
  <c r="BJ27" i="25"/>
  <c r="AX27" i="25"/>
  <c r="AL27" i="25"/>
  <c r="Z27" i="25"/>
  <c r="J24" i="25"/>
  <c r="F22" i="25"/>
  <c r="DT21" i="25"/>
  <c r="DH21" i="25"/>
  <c r="CV21" i="25"/>
  <c r="CJ21" i="25"/>
  <c r="BX21" i="25"/>
  <c r="BL21" i="25"/>
  <c r="AZ21" i="25"/>
  <c r="AN21" i="25"/>
  <c r="AB21" i="25"/>
  <c r="EB19" i="25"/>
  <c r="DP19" i="25"/>
  <c r="DD19" i="25"/>
  <c r="CF19" i="25"/>
  <c r="BT19" i="25"/>
  <c r="BH19" i="25"/>
  <c r="DY15" i="25"/>
  <c r="DG15" i="25"/>
  <c r="CC15" i="25"/>
  <c r="BK15" i="25"/>
  <c r="EO27" i="25"/>
  <c r="ER13" i="25"/>
  <c r="H5" i="1"/>
  <c r="I5" i="1"/>
  <c r="J5" i="1"/>
  <c r="K5" i="1"/>
  <c r="L5" i="1"/>
  <c r="M5" i="1"/>
  <c r="N5" i="1"/>
  <c r="O5" i="1"/>
  <c r="P5" i="1"/>
  <c r="Q5" i="1"/>
  <c r="R5" i="1"/>
  <c r="G5" i="1"/>
  <c r="G8" i="1"/>
  <c r="H8" i="1"/>
  <c r="I8" i="1"/>
  <c r="J8" i="1"/>
  <c r="K8" i="1"/>
  <c r="L8" i="1"/>
  <c r="M8" i="1"/>
  <c r="N8" i="1"/>
  <c r="O8" i="1"/>
  <c r="P8" i="1"/>
  <c r="Q8" i="1"/>
  <c r="R8" i="1"/>
  <c r="G9" i="1"/>
  <c r="F2" i="25" s="1"/>
  <c r="H9" i="1"/>
  <c r="G2" i="25" s="1"/>
  <c r="I9" i="1"/>
  <c r="H2" i="25" s="1"/>
  <c r="J9" i="1"/>
  <c r="I2" i="25" s="1"/>
  <c r="K9" i="1"/>
  <c r="J2" i="25" s="1"/>
  <c r="L9" i="1"/>
  <c r="K2" i="25" s="1"/>
  <c r="M9" i="1"/>
  <c r="L2" i="25" s="1"/>
  <c r="N9" i="1"/>
  <c r="M2" i="25" s="1"/>
  <c r="O9" i="1"/>
  <c r="N2" i="25" s="1"/>
  <c r="P9" i="1"/>
  <c r="O2" i="25" s="1"/>
  <c r="Q9" i="1"/>
  <c r="P2" i="25" s="1"/>
  <c r="R9" i="1"/>
  <c r="Q2" i="25" s="1"/>
  <c r="G10" i="1"/>
  <c r="F3" i="25" s="1"/>
  <c r="H10" i="1"/>
  <c r="G3" i="25" s="1"/>
  <c r="I10" i="1"/>
  <c r="H3" i="25" s="1"/>
  <c r="J10" i="1"/>
  <c r="I3" i="25" s="1"/>
  <c r="K10" i="1"/>
  <c r="J3" i="25" s="1"/>
  <c r="L10" i="1"/>
  <c r="K3" i="25" s="1"/>
  <c r="M10" i="1"/>
  <c r="L3" i="25" s="1"/>
  <c r="N10" i="1"/>
  <c r="M3" i="25" s="1"/>
  <c r="O10" i="1"/>
  <c r="N3" i="25" s="1"/>
  <c r="P10" i="1"/>
  <c r="O3" i="25" s="1"/>
  <c r="Q10" i="1"/>
  <c r="P3" i="25" s="1"/>
  <c r="R10" i="1"/>
  <c r="Q3" i="25" s="1"/>
  <c r="G12" i="1"/>
  <c r="H12" i="1"/>
  <c r="I12" i="1"/>
  <c r="J12" i="1"/>
  <c r="K12" i="1"/>
  <c r="L12" i="1"/>
  <c r="M12" i="1"/>
  <c r="N12" i="1"/>
  <c r="O12" i="1"/>
  <c r="P12" i="1"/>
  <c r="Q12" i="1"/>
  <c r="R12" i="1"/>
  <c r="G13" i="1"/>
  <c r="F4" i="25" s="1"/>
  <c r="H13" i="1"/>
  <c r="G4" i="25" s="1"/>
  <c r="I13" i="1"/>
  <c r="H4" i="25" s="1"/>
  <c r="J13" i="1"/>
  <c r="I4" i="25" s="1"/>
  <c r="K13" i="1"/>
  <c r="J4" i="25" s="1"/>
  <c r="L13" i="1"/>
  <c r="K4" i="25" s="1"/>
  <c r="M13" i="1"/>
  <c r="L4" i="25" s="1"/>
  <c r="N13" i="1"/>
  <c r="M4" i="25" s="1"/>
  <c r="O13" i="1"/>
  <c r="N4" i="25" s="1"/>
  <c r="P13" i="1"/>
  <c r="O4" i="25" s="1"/>
  <c r="Q13" i="1"/>
  <c r="P4" i="25" s="1"/>
  <c r="R13" i="1"/>
  <c r="Q4" i="25" s="1"/>
  <c r="G14" i="1"/>
  <c r="F5" i="25" s="1"/>
  <c r="H14" i="1"/>
  <c r="G5" i="25" s="1"/>
  <c r="I14" i="1"/>
  <c r="H5" i="25" s="1"/>
  <c r="J14" i="1"/>
  <c r="I5" i="25" s="1"/>
  <c r="K14" i="1"/>
  <c r="J5" i="25" s="1"/>
  <c r="L14" i="1"/>
  <c r="K5" i="25" s="1"/>
  <c r="M14" i="1"/>
  <c r="L5" i="25" s="1"/>
  <c r="N14" i="1"/>
  <c r="M5" i="25" s="1"/>
  <c r="O14" i="1"/>
  <c r="N5" i="25" s="1"/>
  <c r="P14" i="1"/>
  <c r="O5" i="25" s="1"/>
  <c r="Q14" i="1"/>
  <c r="P5" i="25" s="1"/>
  <c r="R14" i="1"/>
  <c r="Q5" i="25" s="1"/>
  <c r="G16" i="1"/>
  <c r="H16" i="1"/>
  <c r="I16" i="1"/>
  <c r="J16" i="1"/>
  <c r="K16" i="1"/>
  <c r="L16" i="1"/>
  <c r="M16" i="1"/>
  <c r="N16" i="1"/>
  <c r="O16" i="1"/>
  <c r="P16" i="1"/>
  <c r="Q16" i="1"/>
  <c r="R16" i="1"/>
  <c r="G17" i="1"/>
  <c r="F6" i="25" s="1"/>
  <c r="H17" i="1"/>
  <c r="G6" i="25" s="1"/>
  <c r="I17" i="1"/>
  <c r="H6" i="25" s="1"/>
  <c r="J17" i="1"/>
  <c r="I6" i="25" s="1"/>
  <c r="K17" i="1"/>
  <c r="J6" i="25" s="1"/>
  <c r="L17" i="1"/>
  <c r="K6" i="25" s="1"/>
  <c r="M17" i="1"/>
  <c r="L6" i="25" s="1"/>
  <c r="N17" i="1"/>
  <c r="M6" i="25" s="1"/>
  <c r="O17" i="1"/>
  <c r="N6" i="25" s="1"/>
  <c r="P17" i="1"/>
  <c r="O6" i="25" s="1"/>
  <c r="Q17" i="1"/>
  <c r="P6" i="25" s="1"/>
  <c r="R17" i="1"/>
  <c r="Q6" i="25" s="1"/>
  <c r="G18" i="1"/>
  <c r="F7" i="25" s="1"/>
  <c r="H18" i="1"/>
  <c r="G7" i="25" s="1"/>
  <c r="I18" i="1"/>
  <c r="H7" i="25" s="1"/>
  <c r="J18" i="1"/>
  <c r="I7" i="25" s="1"/>
  <c r="K18" i="1"/>
  <c r="J7" i="25" s="1"/>
  <c r="L18" i="1"/>
  <c r="K7" i="25" s="1"/>
  <c r="M18" i="1"/>
  <c r="L7" i="25" s="1"/>
  <c r="N18" i="1"/>
  <c r="M7" i="25" s="1"/>
  <c r="O18" i="1"/>
  <c r="N7" i="25" s="1"/>
  <c r="P18" i="1"/>
  <c r="O7" i="25" s="1"/>
  <c r="Q18" i="1"/>
  <c r="P7" i="25" s="1"/>
  <c r="R18" i="1"/>
  <c r="Q7" i="25" s="1"/>
  <c r="G20" i="1"/>
  <c r="H20" i="1"/>
  <c r="I20" i="1"/>
  <c r="J20" i="1"/>
  <c r="K20" i="1"/>
  <c r="L20" i="1"/>
  <c r="M20" i="1"/>
  <c r="N20" i="1"/>
  <c r="O20" i="1"/>
  <c r="P20" i="1"/>
  <c r="Q20" i="1"/>
  <c r="R20" i="1"/>
  <c r="G21" i="1"/>
  <c r="F8" i="25" s="1"/>
  <c r="H21" i="1"/>
  <c r="G8" i="25" s="1"/>
  <c r="I21" i="1"/>
  <c r="H8" i="25" s="1"/>
  <c r="J21" i="1"/>
  <c r="I8" i="25" s="1"/>
  <c r="K21" i="1"/>
  <c r="J8" i="25" s="1"/>
  <c r="L21" i="1"/>
  <c r="K8" i="25" s="1"/>
  <c r="M21" i="1"/>
  <c r="L8" i="25" s="1"/>
  <c r="N21" i="1"/>
  <c r="M8" i="25" s="1"/>
  <c r="O21" i="1"/>
  <c r="N8" i="25" s="1"/>
  <c r="P21" i="1"/>
  <c r="O8" i="25" s="1"/>
  <c r="Q21" i="1"/>
  <c r="P8" i="25" s="1"/>
  <c r="R21" i="1"/>
  <c r="Q8" i="25" s="1"/>
  <c r="G23" i="1"/>
  <c r="H23" i="1"/>
  <c r="I23" i="1"/>
  <c r="J23" i="1"/>
  <c r="K23" i="1"/>
  <c r="L23" i="1"/>
  <c r="M23" i="1"/>
  <c r="N23" i="1"/>
  <c r="O23" i="1"/>
  <c r="P23" i="1"/>
  <c r="Q23" i="1"/>
  <c r="R23" i="1"/>
  <c r="G24" i="1"/>
  <c r="F9" i="25" s="1"/>
  <c r="H24" i="1"/>
  <c r="G9" i="25" s="1"/>
  <c r="I24" i="1"/>
  <c r="H9" i="25" s="1"/>
  <c r="J24" i="1"/>
  <c r="I9" i="25" s="1"/>
  <c r="K24" i="1"/>
  <c r="J9" i="25" s="1"/>
  <c r="L24" i="1"/>
  <c r="K9" i="25" s="1"/>
  <c r="M24" i="1"/>
  <c r="L9" i="25" s="1"/>
  <c r="N24" i="1"/>
  <c r="M9" i="25" s="1"/>
  <c r="O24" i="1"/>
  <c r="N9" i="25" s="1"/>
  <c r="P24" i="1"/>
  <c r="O9" i="25" s="1"/>
  <c r="Q24" i="1"/>
  <c r="P9" i="25" s="1"/>
  <c r="R24" i="1"/>
  <c r="Q9" i="25" s="1"/>
  <c r="G26" i="1"/>
  <c r="H26" i="1"/>
  <c r="I26" i="1"/>
  <c r="J26" i="1"/>
  <c r="K26" i="1"/>
  <c r="L26" i="1"/>
  <c r="M26" i="1"/>
  <c r="N26" i="1"/>
  <c r="O26" i="1"/>
  <c r="P26" i="1"/>
  <c r="Q26" i="1"/>
  <c r="R26" i="1"/>
  <c r="G27" i="1"/>
  <c r="F10" i="25" s="1"/>
  <c r="H27" i="1"/>
  <c r="G10" i="25" s="1"/>
  <c r="I27" i="1"/>
  <c r="H10" i="25" s="1"/>
  <c r="J27" i="1"/>
  <c r="I10" i="25" s="1"/>
  <c r="K27" i="1"/>
  <c r="J10" i="25" s="1"/>
  <c r="L27" i="1"/>
  <c r="K10" i="25" s="1"/>
  <c r="M27" i="1"/>
  <c r="L10" i="25" s="1"/>
  <c r="N27" i="1"/>
  <c r="M10" i="25" s="1"/>
  <c r="O27" i="1"/>
  <c r="N10" i="25" s="1"/>
  <c r="P27" i="1"/>
  <c r="O10" i="25" s="1"/>
  <c r="Q27" i="1"/>
  <c r="P10" i="25" s="1"/>
  <c r="R27" i="1"/>
  <c r="Q10" i="25" s="1"/>
  <c r="G29" i="1"/>
  <c r="H29" i="1"/>
  <c r="I29" i="1"/>
  <c r="J29" i="1"/>
  <c r="K29" i="1"/>
  <c r="L29" i="1"/>
  <c r="M29" i="1"/>
  <c r="N29" i="1"/>
  <c r="O29" i="1"/>
  <c r="P29" i="1"/>
  <c r="Q29" i="1"/>
  <c r="R29" i="1"/>
  <c r="G30" i="1"/>
  <c r="F11" i="25" s="1"/>
  <c r="H30" i="1"/>
  <c r="G11" i="25" s="1"/>
  <c r="I30" i="1"/>
  <c r="H11" i="25" s="1"/>
  <c r="J30" i="1"/>
  <c r="I11" i="25" s="1"/>
  <c r="K30" i="1"/>
  <c r="J11" i="25" s="1"/>
  <c r="L30" i="1"/>
  <c r="K11" i="25" s="1"/>
  <c r="M30" i="1"/>
  <c r="L11" i="25" s="1"/>
  <c r="N30" i="1"/>
  <c r="M11" i="25" s="1"/>
  <c r="O30" i="1"/>
  <c r="N11" i="25" s="1"/>
  <c r="P30" i="1"/>
  <c r="O11" i="25" s="1"/>
  <c r="Q30" i="1"/>
  <c r="P11" i="25" s="1"/>
  <c r="R30" i="1"/>
  <c r="Q11" i="25" s="1"/>
  <c r="G31" i="1"/>
  <c r="F13" i="25" s="1"/>
  <c r="H31" i="1"/>
  <c r="G13" i="25" s="1"/>
  <c r="I31" i="1"/>
  <c r="H13" i="25" s="1"/>
  <c r="J31" i="1"/>
  <c r="I13" i="25" s="1"/>
  <c r="K31" i="1"/>
  <c r="J13" i="25" s="1"/>
  <c r="L31" i="1"/>
  <c r="K13" i="25" s="1"/>
  <c r="M31" i="1"/>
  <c r="L13" i="25" s="1"/>
  <c r="N31" i="1"/>
  <c r="M13" i="25" s="1"/>
  <c r="O31" i="1"/>
  <c r="N13" i="25" s="1"/>
  <c r="P31" i="1"/>
  <c r="O13" i="25" s="1"/>
  <c r="Q31" i="1"/>
  <c r="P13" i="25" s="1"/>
  <c r="R31" i="1"/>
  <c r="Q13" i="25" s="1"/>
  <c r="G32" i="1"/>
  <c r="H32" i="1"/>
  <c r="I32" i="1"/>
  <c r="J32" i="1"/>
  <c r="K32" i="1"/>
  <c r="L32" i="1"/>
  <c r="M32" i="1"/>
  <c r="N32" i="1"/>
  <c r="O32" i="1"/>
  <c r="P32" i="1"/>
  <c r="Q32" i="1"/>
  <c r="R32" i="1"/>
  <c r="G35" i="1"/>
  <c r="H35" i="1"/>
  <c r="I35" i="1"/>
  <c r="J35" i="1"/>
  <c r="K35" i="1"/>
  <c r="L35" i="1"/>
  <c r="M35" i="1"/>
  <c r="N35" i="1"/>
  <c r="O35" i="1"/>
  <c r="P35" i="1"/>
  <c r="Q35" i="1"/>
  <c r="R35" i="1"/>
  <c r="G36" i="1"/>
  <c r="F14" i="25" s="1"/>
  <c r="H36" i="1"/>
  <c r="G14" i="25" s="1"/>
  <c r="I36" i="1"/>
  <c r="H14" i="25" s="1"/>
  <c r="J36" i="1"/>
  <c r="I14" i="25" s="1"/>
  <c r="K36" i="1"/>
  <c r="J14" i="25" s="1"/>
  <c r="L36" i="1"/>
  <c r="K14" i="25" s="1"/>
  <c r="M36" i="1"/>
  <c r="L14" i="25" s="1"/>
  <c r="N36" i="1"/>
  <c r="M14" i="25" s="1"/>
  <c r="O36" i="1"/>
  <c r="N14" i="25" s="1"/>
  <c r="P36" i="1"/>
  <c r="O14" i="25" s="1"/>
  <c r="Q36" i="1"/>
  <c r="P14" i="25" s="1"/>
  <c r="R36" i="1"/>
  <c r="Q14" i="25" s="1"/>
  <c r="G37" i="1"/>
  <c r="F15" i="25" s="1"/>
  <c r="H37" i="1"/>
  <c r="G15" i="25" s="1"/>
  <c r="I37" i="1"/>
  <c r="H15" i="25" s="1"/>
  <c r="J37" i="1"/>
  <c r="I15" i="25" s="1"/>
  <c r="K37" i="1"/>
  <c r="J15" i="25" s="1"/>
  <c r="L37" i="1"/>
  <c r="K15" i="25" s="1"/>
  <c r="M37" i="1"/>
  <c r="L15" i="25" s="1"/>
  <c r="N37" i="1"/>
  <c r="M15" i="25" s="1"/>
  <c r="O37" i="1"/>
  <c r="N15" i="25" s="1"/>
  <c r="P37" i="1"/>
  <c r="O15" i="25" s="1"/>
  <c r="Q37" i="1"/>
  <c r="P15" i="25" s="1"/>
  <c r="R37" i="1"/>
  <c r="Q15" i="25" s="1"/>
  <c r="G38" i="1"/>
  <c r="F16" i="25" s="1"/>
  <c r="H38" i="1"/>
  <c r="G16" i="25" s="1"/>
  <c r="I38" i="1"/>
  <c r="H16" i="25" s="1"/>
  <c r="J38" i="1"/>
  <c r="I16" i="25" s="1"/>
  <c r="K38" i="1"/>
  <c r="J16" i="25" s="1"/>
  <c r="L38" i="1"/>
  <c r="K16" i="25" s="1"/>
  <c r="M38" i="1"/>
  <c r="L16" i="25" s="1"/>
  <c r="N38" i="1"/>
  <c r="M16" i="25" s="1"/>
  <c r="O38" i="1"/>
  <c r="N16" i="25" s="1"/>
  <c r="P38" i="1"/>
  <c r="O16" i="25" s="1"/>
  <c r="Q38" i="1"/>
  <c r="P16" i="25" s="1"/>
  <c r="R38" i="1"/>
  <c r="Q16" i="25" s="1"/>
  <c r="G39" i="1"/>
  <c r="H39" i="1"/>
  <c r="I39" i="1"/>
  <c r="J39" i="1"/>
  <c r="K39" i="1"/>
  <c r="L39" i="1"/>
  <c r="M39" i="1"/>
  <c r="N39" i="1"/>
  <c r="O39" i="1"/>
  <c r="P39" i="1"/>
  <c r="Q39" i="1"/>
  <c r="R39" i="1"/>
  <c r="G41" i="1"/>
  <c r="H41" i="1"/>
  <c r="I41" i="1"/>
  <c r="J41" i="1"/>
  <c r="K41" i="1"/>
  <c r="L41" i="1"/>
  <c r="M41" i="1"/>
  <c r="N41" i="1"/>
  <c r="O41" i="1"/>
  <c r="P41" i="1"/>
  <c r="Q41" i="1"/>
  <c r="R41" i="1"/>
  <c r="G42" i="1"/>
  <c r="F18" i="25" s="1"/>
  <c r="H42" i="1"/>
  <c r="G18" i="25" s="1"/>
  <c r="I42" i="1"/>
  <c r="H18" i="25" s="1"/>
  <c r="J42" i="1"/>
  <c r="I18" i="25" s="1"/>
  <c r="K42" i="1"/>
  <c r="J18" i="25" s="1"/>
  <c r="L42" i="1"/>
  <c r="K18" i="25" s="1"/>
  <c r="M42" i="1"/>
  <c r="L18" i="25" s="1"/>
  <c r="N42" i="1"/>
  <c r="M18" i="25" s="1"/>
  <c r="O42" i="1"/>
  <c r="N18" i="25" s="1"/>
  <c r="P42" i="1"/>
  <c r="O18" i="25" s="1"/>
  <c r="Q42" i="1"/>
  <c r="P18" i="25" s="1"/>
  <c r="R42" i="1"/>
  <c r="Q18" i="25" s="1"/>
  <c r="G43" i="1"/>
  <c r="F19" i="25" s="1"/>
  <c r="H43" i="1"/>
  <c r="G19" i="25" s="1"/>
  <c r="I43" i="1"/>
  <c r="H19" i="25" s="1"/>
  <c r="J43" i="1"/>
  <c r="I19" i="25" s="1"/>
  <c r="K43" i="1"/>
  <c r="J19" i="25" s="1"/>
  <c r="L43" i="1"/>
  <c r="K19" i="25" s="1"/>
  <c r="M43" i="1"/>
  <c r="L19" i="25" s="1"/>
  <c r="N43" i="1"/>
  <c r="M19" i="25" s="1"/>
  <c r="O43" i="1"/>
  <c r="N19" i="25" s="1"/>
  <c r="P43" i="1"/>
  <c r="O19" i="25" s="1"/>
  <c r="Q43" i="1"/>
  <c r="P19" i="25" s="1"/>
  <c r="R43" i="1"/>
  <c r="Q19" i="25" s="1"/>
  <c r="G44" i="1"/>
  <c r="F20" i="25" s="1"/>
  <c r="H44" i="1"/>
  <c r="G20" i="25" s="1"/>
  <c r="I44" i="1"/>
  <c r="H20" i="25" s="1"/>
  <c r="J44" i="1"/>
  <c r="I20" i="25" s="1"/>
  <c r="K44" i="1"/>
  <c r="J20" i="25" s="1"/>
  <c r="L44" i="1"/>
  <c r="K20" i="25" s="1"/>
  <c r="M44" i="1"/>
  <c r="L20" i="25" s="1"/>
  <c r="N44" i="1"/>
  <c r="M20" i="25" s="1"/>
  <c r="O44" i="1"/>
  <c r="N20" i="25" s="1"/>
  <c r="P44" i="1"/>
  <c r="O20" i="25" s="1"/>
  <c r="Q44" i="1"/>
  <c r="P20" i="25" s="1"/>
  <c r="R44" i="1"/>
  <c r="Q20" i="25" s="1"/>
  <c r="G45" i="1"/>
  <c r="F17" i="25" s="1"/>
  <c r="H45" i="1"/>
  <c r="G17" i="25" s="1"/>
  <c r="I45" i="1"/>
  <c r="H17" i="25" s="1"/>
  <c r="J45" i="1"/>
  <c r="I17" i="25" s="1"/>
  <c r="K45" i="1"/>
  <c r="J17" i="25" s="1"/>
  <c r="L45" i="1"/>
  <c r="K17" i="25" s="1"/>
  <c r="M45" i="1"/>
  <c r="L17" i="25" s="1"/>
  <c r="N45" i="1"/>
  <c r="M17" i="25" s="1"/>
  <c r="O45" i="1"/>
  <c r="N17" i="25" s="1"/>
  <c r="P45" i="1"/>
  <c r="O17" i="25" s="1"/>
  <c r="Q45" i="1"/>
  <c r="P17" i="25" s="1"/>
  <c r="R45" i="1"/>
  <c r="Q17" i="25" s="1"/>
  <c r="G46" i="1"/>
  <c r="H46" i="1"/>
  <c r="I46" i="1"/>
  <c r="J46" i="1"/>
  <c r="K46" i="1"/>
  <c r="L46" i="1"/>
  <c r="M46" i="1"/>
  <c r="N46" i="1"/>
  <c r="O46" i="1"/>
  <c r="P46" i="1"/>
  <c r="Q46" i="1"/>
  <c r="R46" i="1"/>
  <c r="G47" i="1"/>
  <c r="H47" i="1"/>
  <c r="I47" i="1"/>
  <c r="J47" i="1"/>
  <c r="K47" i="1"/>
  <c r="L47" i="1"/>
  <c r="M47" i="1"/>
  <c r="N47" i="1"/>
  <c r="O47" i="1"/>
  <c r="P47" i="1"/>
  <c r="Q47" i="1"/>
  <c r="R47" i="1"/>
  <c r="G48" i="1"/>
  <c r="F21" i="25" s="1"/>
  <c r="H48" i="1"/>
  <c r="G21" i="25" s="1"/>
  <c r="I48" i="1"/>
  <c r="H21" i="25" s="1"/>
  <c r="J48" i="1"/>
  <c r="I21" i="25" s="1"/>
  <c r="K48" i="1"/>
  <c r="J21" i="25" s="1"/>
  <c r="L48" i="1"/>
  <c r="K21" i="25" s="1"/>
  <c r="M48" i="1"/>
  <c r="L21" i="25" s="1"/>
  <c r="N48" i="1"/>
  <c r="M21" i="25" s="1"/>
  <c r="O48" i="1"/>
  <c r="N21" i="25" s="1"/>
  <c r="P48" i="1"/>
  <c r="O21" i="25" s="1"/>
  <c r="Q48" i="1"/>
  <c r="P21" i="25" s="1"/>
  <c r="R48" i="1"/>
  <c r="Q21" i="25" s="1"/>
  <c r="G67" i="1"/>
  <c r="H67" i="1"/>
  <c r="I67" i="1"/>
  <c r="J67" i="1"/>
  <c r="K67" i="1"/>
  <c r="L67" i="1"/>
  <c r="M67" i="1"/>
  <c r="N67" i="1"/>
  <c r="O67" i="1"/>
  <c r="P67" i="1"/>
  <c r="Q67" i="1"/>
  <c r="R67" i="1"/>
  <c r="G68" i="1"/>
  <c r="H68" i="1"/>
  <c r="I68" i="1"/>
  <c r="J68" i="1"/>
  <c r="K68" i="1"/>
  <c r="L68" i="1"/>
  <c r="M68" i="1"/>
  <c r="N68" i="1"/>
  <c r="O68" i="1"/>
  <c r="P68" i="1"/>
  <c r="Q68" i="1"/>
  <c r="R68" i="1"/>
  <c r="G69" i="1"/>
  <c r="H69" i="1"/>
  <c r="I69" i="1"/>
  <c r="J69" i="1"/>
  <c r="K69" i="1"/>
  <c r="L69" i="1"/>
  <c r="M69" i="1"/>
  <c r="N69" i="1"/>
  <c r="O69" i="1"/>
  <c r="P69" i="1"/>
  <c r="Q69" i="1"/>
  <c r="R69" i="1"/>
  <c r="G71" i="1"/>
  <c r="H71" i="1"/>
  <c r="I71" i="1"/>
  <c r="J71" i="1"/>
  <c r="K71" i="1"/>
  <c r="L71" i="1"/>
  <c r="M71" i="1"/>
  <c r="N71" i="1"/>
  <c r="O71" i="1"/>
  <c r="P71" i="1"/>
  <c r="Q71" i="1"/>
  <c r="R71" i="1"/>
  <c r="G72" i="1"/>
  <c r="H72" i="1"/>
  <c r="I72" i="1"/>
  <c r="J72" i="1"/>
  <c r="K72" i="1"/>
  <c r="L72" i="1"/>
  <c r="M72" i="1"/>
  <c r="N72" i="1"/>
  <c r="O72" i="1"/>
  <c r="P72" i="1"/>
  <c r="Q72" i="1"/>
  <c r="R72" i="1"/>
  <c r="G74" i="1"/>
  <c r="H74" i="1"/>
  <c r="I74" i="1"/>
  <c r="J74" i="1"/>
  <c r="K74" i="1"/>
  <c r="L74" i="1"/>
  <c r="M74" i="1"/>
  <c r="N74" i="1"/>
  <c r="O74" i="1"/>
  <c r="P74" i="1"/>
  <c r="Q74" i="1"/>
  <c r="R74" i="1"/>
  <c r="G75" i="1"/>
  <c r="H75" i="1"/>
  <c r="I75" i="1"/>
  <c r="J75" i="1"/>
  <c r="K75" i="1"/>
  <c r="L75" i="1"/>
  <c r="M75" i="1"/>
  <c r="N75" i="1"/>
  <c r="O75" i="1"/>
  <c r="P75" i="1"/>
  <c r="Q75" i="1"/>
  <c r="R75" i="1"/>
  <c r="H80" i="1"/>
  <c r="I80" i="1"/>
  <c r="J80" i="1"/>
  <c r="K80" i="1"/>
  <c r="L80" i="1"/>
  <c r="M80" i="1"/>
  <c r="N80" i="1"/>
  <c r="O80" i="1"/>
  <c r="P80" i="1"/>
  <c r="Q80" i="1"/>
  <c r="R80" i="1"/>
  <c r="G81" i="1"/>
  <c r="G80" i="1" s="1"/>
  <c r="H81" i="1"/>
  <c r="I81" i="1"/>
  <c r="J81" i="1"/>
  <c r="K81" i="1"/>
  <c r="L81" i="1"/>
  <c r="M81" i="1"/>
  <c r="N81" i="1"/>
  <c r="O81" i="1"/>
  <c r="P81" i="1"/>
  <c r="Q81" i="1"/>
  <c r="R81" i="1"/>
  <c r="G84" i="1"/>
  <c r="H84" i="1"/>
  <c r="I84" i="1"/>
  <c r="J84" i="1"/>
  <c r="K84" i="1"/>
  <c r="L84" i="1"/>
  <c r="M84" i="1"/>
  <c r="N84" i="1"/>
  <c r="O84" i="1"/>
  <c r="P84" i="1"/>
  <c r="Q84" i="1"/>
  <c r="R84" i="1"/>
  <c r="G85" i="1"/>
  <c r="H85" i="1"/>
  <c r="I85" i="1"/>
  <c r="J85" i="1"/>
  <c r="K85" i="1"/>
  <c r="L85" i="1"/>
  <c r="M85" i="1"/>
  <c r="N85" i="1"/>
  <c r="O85" i="1"/>
  <c r="P85" i="1"/>
  <c r="Q85" i="1"/>
  <c r="R85" i="1"/>
  <c r="G95" i="1"/>
  <c r="H95" i="1"/>
  <c r="I95" i="1"/>
  <c r="J95" i="1"/>
  <c r="K95" i="1"/>
  <c r="L95" i="1"/>
  <c r="M95" i="1"/>
  <c r="N95" i="1"/>
  <c r="O95" i="1"/>
  <c r="P95" i="1"/>
  <c r="Q95" i="1"/>
  <c r="R95" i="1"/>
  <c r="G96" i="1"/>
  <c r="H96" i="1"/>
  <c r="I96" i="1"/>
  <c r="J96" i="1"/>
  <c r="K96" i="1"/>
  <c r="L96" i="1"/>
  <c r="M96" i="1"/>
  <c r="N96" i="1"/>
  <c r="O96" i="1"/>
  <c r="P96" i="1"/>
  <c r="Q96" i="1"/>
  <c r="R96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G163" i="1"/>
  <c r="F25" i="25" s="1"/>
  <c r="H163" i="1"/>
  <c r="G25" i="25" s="1"/>
  <c r="I163" i="1"/>
  <c r="H25" i="25" s="1"/>
  <c r="J163" i="1"/>
  <c r="I25" i="25" s="1"/>
  <c r="K163" i="1"/>
  <c r="J25" i="25" s="1"/>
  <c r="L163" i="1"/>
  <c r="K25" i="25" s="1"/>
  <c r="M163" i="1"/>
  <c r="L25" i="25" s="1"/>
  <c r="N163" i="1"/>
  <c r="M25" i="25" s="1"/>
  <c r="O163" i="1"/>
  <c r="N25" i="25" s="1"/>
  <c r="P163" i="1"/>
  <c r="O25" i="25" s="1"/>
  <c r="Q163" i="1"/>
  <c r="P25" i="25" s="1"/>
  <c r="R163" i="1"/>
  <c r="Q25" i="25" s="1"/>
  <c r="G165" i="1"/>
  <c r="H165" i="1"/>
  <c r="I165" i="1"/>
  <c r="J165" i="1"/>
  <c r="K165" i="1"/>
  <c r="L165" i="1"/>
  <c r="M165" i="1"/>
  <c r="N165" i="1"/>
  <c r="O165" i="1"/>
  <c r="P165" i="1"/>
  <c r="Q165" i="1"/>
  <c r="R165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G174" i="1"/>
  <c r="G295" i="1" s="1"/>
  <c r="F55" i="25" s="1"/>
  <c r="H174" i="1"/>
  <c r="I174" i="1"/>
  <c r="J174" i="1"/>
  <c r="K174" i="1"/>
  <c r="L174" i="1"/>
  <c r="M174" i="1"/>
  <c r="N174" i="1"/>
  <c r="O174" i="1"/>
  <c r="P174" i="1"/>
  <c r="Q174" i="1"/>
  <c r="R174" i="1"/>
  <c r="G175" i="1"/>
  <c r="G294" i="1" s="1"/>
  <c r="F54" i="25" s="1"/>
  <c r="H175" i="1"/>
  <c r="I175" i="1"/>
  <c r="J175" i="1"/>
  <c r="K175" i="1"/>
  <c r="L175" i="1"/>
  <c r="M175" i="1"/>
  <c r="N175" i="1"/>
  <c r="O175" i="1"/>
  <c r="P175" i="1"/>
  <c r="Q175" i="1"/>
  <c r="R175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G296" i="1"/>
  <c r="F56" i="25" s="1"/>
  <c r="H296" i="1"/>
  <c r="G56" i="25" s="1"/>
  <c r="I296" i="1"/>
  <c r="H56" i="25" s="1"/>
  <c r="J296" i="1"/>
  <c r="I56" i="25" s="1"/>
  <c r="K296" i="1"/>
  <c r="J56" i="25" s="1"/>
  <c r="L296" i="1"/>
  <c r="K56" i="25" s="1"/>
  <c r="M296" i="1"/>
  <c r="L56" i="25" s="1"/>
  <c r="N296" i="1"/>
  <c r="M56" i="25" s="1"/>
  <c r="O296" i="1"/>
  <c r="N56" i="25" s="1"/>
  <c r="P296" i="1"/>
  <c r="O56" i="25" s="1"/>
  <c r="Q296" i="1"/>
  <c r="P56" i="25" s="1"/>
  <c r="R296" i="1"/>
  <c r="Q56" i="25" s="1"/>
  <c r="R203" i="1"/>
  <c r="Q203" i="1"/>
  <c r="P203" i="1"/>
  <c r="O203" i="1"/>
  <c r="N203" i="1"/>
  <c r="M203" i="1"/>
  <c r="L203" i="1"/>
  <c r="K203" i="1"/>
  <c r="J203" i="1"/>
  <c r="I203" i="1"/>
  <c r="H203" i="1"/>
  <c r="G203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G256" i="1"/>
  <c r="G254" i="1" s="1"/>
  <c r="H256" i="1"/>
  <c r="H254" i="1" s="1"/>
  <c r="I256" i="1"/>
  <c r="I254" i="1" s="1"/>
  <c r="J256" i="1"/>
  <c r="J254" i="1" s="1"/>
  <c r="K256" i="1"/>
  <c r="K254" i="1" s="1"/>
  <c r="L256" i="1"/>
  <c r="L254" i="1" s="1"/>
  <c r="M256" i="1"/>
  <c r="M254" i="1" s="1"/>
  <c r="N256" i="1"/>
  <c r="N254" i="1" s="1"/>
  <c r="O256" i="1"/>
  <c r="O254" i="1" s="1"/>
  <c r="P256" i="1"/>
  <c r="P254" i="1" s="1"/>
  <c r="Q256" i="1"/>
  <c r="Q254" i="1" s="1"/>
  <c r="R256" i="1"/>
  <c r="R254" i="1" s="1"/>
  <c r="EH43" i="25"/>
  <c r="O28" i="25"/>
  <c r="EN43" i="25"/>
  <c r="EK40" i="25"/>
  <c r="EI37" i="25"/>
  <c r="EI35" i="25"/>
  <c r="EM35" i="25"/>
  <c r="EF43" i="25"/>
  <c r="EM43" i="25"/>
  <c r="EJ53" i="25"/>
  <c r="EI38" i="25"/>
  <c r="EM38" i="25"/>
  <c r="EP38" i="25"/>
  <c r="EF40" i="25"/>
  <c r="EH39" i="25"/>
  <c r="EI39" i="25"/>
  <c r="EJ39" i="25"/>
  <c r="EL39" i="25"/>
  <c r="EM39" i="25"/>
  <c r="EQ39" i="25"/>
  <c r="EM53" i="25"/>
  <c r="EH38" i="25"/>
  <c r="EJ38" i="25"/>
  <c r="EK38" i="25"/>
  <c r="EN38" i="25"/>
  <c r="EG37" i="25"/>
  <c r="EL43" i="25"/>
  <c r="EP53" i="25"/>
  <c r="EG38" i="25"/>
  <c r="EI40" i="25"/>
  <c r="EL40" i="25"/>
  <c r="EO40" i="25"/>
  <c r="EF39" i="25"/>
  <c r="EK39" i="25"/>
  <c r="EO39" i="25"/>
  <c r="EQ53" i="25"/>
  <c r="EH53" i="25"/>
  <c r="EF38" i="25"/>
  <c r="EF37" i="25"/>
  <c r="EN37" i="25"/>
  <c r="EK43" i="25"/>
  <c r="EK53" i="25"/>
  <c r="EM40" i="25"/>
  <c r="E37" i="25"/>
  <c r="EN35" i="25"/>
  <c r="EG43" i="25"/>
  <c r="EQ43" i="25"/>
  <c r="EN53" i="25"/>
  <c r="EH40" i="25"/>
  <c r="EQ37" i="25"/>
  <c r="EK37" i="25"/>
  <c r="EJ43" i="25"/>
  <c r="EG53" i="25"/>
  <c r="EL38" i="25"/>
  <c r="EO38" i="25"/>
  <c r="EQ38" i="25"/>
  <c r="EJ40" i="25"/>
  <c r="EP40" i="25"/>
  <c r="E39" i="25"/>
  <c r="EP43" i="25"/>
  <c r="EI43" i="25"/>
  <c r="E38" i="25"/>
  <c r="EG40" i="25"/>
  <c r="E40" i="25"/>
  <c r="EG39" i="25"/>
  <c r="EN39" i="25"/>
  <c r="EO37" i="25"/>
  <c r="ER43" i="25"/>
  <c r="EO43" i="25"/>
  <c r="EP39" i="25"/>
  <c r="EP37" i="25"/>
  <c r="EI34" i="25"/>
  <c r="EJ36" i="25"/>
  <c r="EG32" i="25"/>
  <c r="EI32" i="25"/>
  <c r="EJ32" i="25"/>
  <c r="EK32" i="25"/>
  <c r="E32" i="25"/>
  <c r="EQ31" i="25"/>
  <c r="EM42" i="25"/>
  <c r="EJ42" i="25"/>
  <c r="E42" i="25"/>
  <c r="EN40" i="25"/>
  <c r="EQ35" i="25"/>
  <c r="EG35" i="25"/>
  <c r="EH34" i="25"/>
  <c r="EL36" i="25"/>
  <c r="EF32" i="25"/>
  <c r="EN32" i="25"/>
  <c r="EM31" i="25"/>
  <c r="EO31" i="25"/>
  <c r="EP31" i="25"/>
  <c r="EJ31" i="25"/>
  <c r="EQ40" i="25"/>
  <c r="EO33" i="25"/>
  <c r="EQ32" i="25"/>
  <c r="EH35" i="25"/>
  <c r="EG34" i="25"/>
  <c r="EF34" i="25"/>
  <c r="EO36" i="25"/>
  <c r="EO32" i="25"/>
  <c r="EL32" i="25"/>
  <c r="EL37" i="25"/>
  <c r="EQ34" i="25"/>
  <c r="E34" i="25"/>
  <c r="EJ33" i="25"/>
  <c r="E33" i="25"/>
  <c r="EN31" i="25"/>
  <c r="EK42" i="25"/>
  <c r="EL35" i="25"/>
  <c r="EP35" i="25"/>
  <c r="EJ35" i="25"/>
  <c r="EL34" i="25"/>
  <c r="EH33" i="25"/>
  <c r="EI33" i="25"/>
  <c r="EK33" i="25"/>
  <c r="EL33" i="25"/>
  <c r="EM33" i="25"/>
  <c r="EG36" i="25"/>
  <c r="E36" i="25"/>
  <c r="EP32" i="25"/>
  <c r="EK31" i="25"/>
  <c r="EG33" i="25"/>
  <c r="EP33" i="25"/>
  <c r="EF36" i="25"/>
  <c r="EH36" i="25"/>
  <c r="EJ37" i="25"/>
  <c r="EO35" i="25"/>
  <c r="EK35" i="25"/>
  <c r="EK34" i="25"/>
  <c r="EM34" i="25"/>
  <c r="EN34" i="25"/>
  <c r="EO34" i="25"/>
  <c r="EQ33" i="25"/>
  <c r="EQ36" i="25"/>
  <c r="EM36" i="25"/>
  <c r="EI36" i="25"/>
  <c r="EM32" i="25"/>
  <c r="EF31" i="25"/>
  <c r="EN42" i="25"/>
  <c r="EJ34" i="25"/>
  <c r="EN33" i="25"/>
  <c r="EK36" i="25"/>
  <c r="EN36" i="25"/>
  <c r="EF42" i="25"/>
  <c r="EM37" i="25"/>
  <c r="E35" i="25"/>
  <c r="EP36" i="25"/>
  <c r="EH32" i="25"/>
  <c r="EH31" i="25"/>
  <c r="EI31" i="25"/>
  <c r="E31" i="25"/>
  <c r="EQ42" i="25"/>
  <c r="EH37" i="25"/>
  <c r="EF35" i="25"/>
  <c r="EP34" i="25"/>
  <c r="EF33" i="25"/>
  <c r="EG31" i="25"/>
  <c r="EL31" i="25"/>
  <c r="EO42" i="25"/>
  <c r="EP42" i="25"/>
  <c r="EL30" i="25"/>
  <c r="EI41" i="25"/>
  <c r="EH42" i="25"/>
  <c r="EI30" i="25"/>
  <c r="E30" i="25"/>
  <c r="EI42" i="25"/>
  <c r="EP30" i="25"/>
  <c r="EG30" i="25"/>
  <c r="EJ30" i="25"/>
  <c r="E41" i="25"/>
  <c r="EG42" i="25"/>
  <c r="EF30" i="25"/>
  <c r="EO30" i="25"/>
  <c r="EQ30" i="25"/>
  <c r="EH30" i="25"/>
  <c r="EF41" i="25"/>
  <c r="EG41" i="25"/>
  <c r="EN30" i="25"/>
  <c r="EK41" i="25"/>
  <c r="EL41" i="25"/>
  <c r="EM41" i="25"/>
  <c r="EN41" i="25"/>
  <c r="EO41" i="25"/>
  <c r="EP41" i="25"/>
  <c r="EQ41" i="25"/>
  <c r="EH41" i="25"/>
  <c r="EL42" i="25"/>
  <c r="EK30" i="25"/>
  <c r="EM30" i="25"/>
  <c r="EJ41" i="25"/>
  <c r="AF55" i="25"/>
  <c r="E54" i="25"/>
  <c r="S54" i="25"/>
  <c r="W54" i="25"/>
  <c r="DQ54" i="25"/>
  <c r="CA54" i="25"/>
  <c r="EP47" i="25"/>
  <c r="U54" i="25"/>
  <c r="V54" i="25"/>
  <c r="X54" i="25"/>
  <c r="Z54" i="25"/>
  <c r="AA54" i="25"/>
  <c r="AI54" i="25"/>
  <c r="AO54" i="25"/>
  <c r="AQ54" i="25"/>
  <c r="AU54" i="25"/>
  <c r="BB54" i="25"/>
  <c r="EM46" i="25"/>
  <c r="EP46" i="25"/>
  <c r="CU55" i="25"/>
  <c r="AG55" i="25"/>
  <c r="AG54" i="25"/>
  <c r="AH54" i="25"/>
  <c r="AJ54" i="25"/>
  <c r="AL54" i="25"/>
  <c r="AM54" i="25"/>
  <c r="AB54" i="25"/>
  <c r="BG54" i="25"/>
  <c r="BM54" i="25"/>
  <c r="BO54" i="25"/>
  <c r="BS54" i="25"/>
  <c r="DV54" i="25"/>
  <c r="CB54" i="25"/>
  <c r="AS54" i="25"/>
  <c r="AT54" i="25"/>
  <c r="AV54" i="25"/>
  <c r="AX54" i="25"/>
  <c r="AY54" i="25"/>
  <c r="AN54" i="25"/>
  <c r="CE54" i="25"/>
  <c r="CK54" i="25"/>
  <c r="CM54" i="25"/>
  <c r="CQ54" i="25"/>
  <c r="BC54" i="25"/>
  <c r="Y54" i="25"/>
  <c r="EI48" i="25"/>
  <c r="EO47" i="25"/>
  <c r="E43" i="25"/>
  <c r="BE54" i="25"/>
  <c r="BF54" i="25"/>
  <c r="BH54" i="25"/>
  <c r="BJ54" i="25"/>
  <c r="BK54" i="25"/>
  <c r="AZ54" i="25"/>
  <c r="DC54" i="25"/>
  <c r="DI54" i="25"/>
  <c r="DK54" i="25"/>
  <c r="DO54" i="25"/>
  <c r="DW54" i="25"/>
  <c r="CS54" i="25"/>
  <c r="EH48" i="25"/>
  <c r="EM48" i="25"/>
  <c r="EK48" i="25"/>
  <c r="E47" i="25"/>
  <c r="EF46" i="25"/>
  <c r="EQ46" i="25"/>
  <c r="E53" i="25"/>
  <c r="BQ54" i="25"/>
  <c r="BR54" i="25"/>
  <c r="BT54" i="25"/>
  <c r="BV54" i="25"/>
  <c r="BW54" i="25"/>
  <c r="BL54" i="25"/>
  <c r="EA54" i="25"/>
  <c r="EG54" i="25"/>
  <c r="EI54" i="25"/>
  <c r="EM54" i="25"/>
  <c r="BD54" i="25"/>
  <c r="AD54" i="25"/>
  <c r="E52" i="25"/>
  <c r="AH55" i="25"/>
  <c r="EQ48" i="25"/>
  <c r="EG47" i="25"/>
  <c r="EH47" i="25"/>
  <c r="EJ47" i="25"/>
  <c r="EL46" i="25"/>
  <c r="EO46" i="25"/>
  <c r="E51" i="25"/>
  <c r="CC54" i="25"/>
  <c r="CD54" i="25"/>
  <c r="CF54" i="25"/>
  <c r="CH54" i="25"/>
  <c r="CI54" i="25"/>
  <c r="BX54" i="25"/>
  <c r="T54" i="25"/>
  <c r="AC54" i="25"/>
  <c r="DX54" i="25"/>
  <c r="AE54" i="25"/>
  <c r="EL47" i="25"/>
  <c r="EM47" i="25"/>
  <c r="EN47" i="25"/>
  <c r="CO54" i="25"/>
  <c r="CP54" i="25"/>
  <c r="CR54" i="25"/>
  <c r="CT54" i="25"/>
  <c r="CU54" i="25"/>
  <c r="CJ54" i="25"/>
  <c r="AK54" i="25"/>
  <c r="AP54" i="25"/>
  <c r="AR54" i="25"/>
  <c r="BA54" i="25"/>
  <c r="BU54" i="25"/>
  <c r="AF54" i="25"/>
  <c r="EG48" i="25"/>
  <c r="EF48" i="25"/>
  <c r="EI47" i="25"/>
  <c r="EK46" i="25"/>
  <c r="CD55" i="25"/>
  <c r="DA54" i="25"/>
  <c r="DB54" i="25"/>
  <c r="DD54" i="25"/>
  <c r="DF54" i="25"/>
  <c r="DG54" i="25"/>
  <c r="CV54" i="25"/>
  <c r="BI54" i="25"/>
  <c r="BN54" i="25"/>
  <c r="BP54" i="25"/>
  <c r="BY54" i="25"/>
  <c r="EO54" i="25"/>
  <c r="CX54" i="25"/>
  <c r="EN48" i="25"/>
  <c r="EO48" i="25"/>
  <c r="EP48" i="25"/>
  <c r="DM54" i="25"/>
  <c r="DN54" i="25"/>
  <c r="DP54" i="25"/>
  <c r="DR54" i="25"/>
  <c r="DS54" i="25"/>
  <c r="DH54" i="25"/>
  <c r="CG54" i="25"/>
  <c r="CL54" i="25"/>
  <c r="CN54" i="25"/>
  <c r="CW54" i="25"/>
  <c r="CY54" i="25"/>
  <c r="EJ48" i="25"/>
  <c r="EQ47" i="25"/>
  <c r="EK47" i="25"/>
  <c r="EJ46" i="25"/>
  <c r="EN46" i="25"/>
  <c r="EH46" i="25"/>
  <c r="DY54" i="25"/>
  <c r="DZ54" i="25"/>
  <c r="EB54" i="25"/>
  <c r="DT54" i="25"/>
  <c r="DE54" i="25"/>
  <c r="DJ54" i="25"/>
  <c r="DL54" i="25"/>
  <c r="DU54" i="25"/>
  <c r="BZ54" i="25"/>
  <c r="CZ54" i="25"/>
  <c r="CS55" i="25"/>
  <c r="EL48" i="25"/>
  <c r="EK54" i="25"/>
  <c r="EL54" i="25"/>
  <c r="EN54" i="25"/>
  <c r="EP54" i="25"/>
  <c r="EQ54" i="25"/>
  <c r="EF54" i="25"/>
  <c r="EC54" i="25"/>
  <c r="EH54" i="25"/>
  <c r="EJ54" i="25"/>
  <c r="AW54" i="25"/>
  <c r="E48" i="25"/>
  <c r="EF47" i="25"/>
  <c r="EG49" i="25"/>
  <c r="EK49" i="25"/>
  <c r="EK44" i="25"/>
  <c r="DC55" i="25"/>
  <c r="DD55" i="25"/>
  <c r="DF55" i="25"/>
  <c r="DH55" i="25"/>
  <c r="DI55" i="25"/>
  <c r="DJ55" i="25"/>
  <c r="CI55" i="25"/>
  <c r="CN55" i="25"/>
  <c r="CP55" i="25"/>
  <c r="AY55" i="25"/>
  <c r="BW55" i="25"/>
  <c r="AD55" i="25"/>
  <c r="BQ55" i="25"/>
  <c r="DX55" i="25"/>
  <c r="CV55" i="25"/>
  <c r="EG44" i="25"/>
  <c r="EJ44" i="25"/>
  <c r="EM44" i="25"/>
  <c r="EL44" i="25"/>
  <c r="E49" i="25"/>
  <c r="DO55" i="25"/>
  <c r="DP55" i="25"/>
  <c r="DR55" i="25"/>
  <c r="DT55" i="25"/>
  <c r="DU55" i="25"/>
  <c r="DV55" i="25"/>
  <c r="DG55" i="25"/>
  <c r="DL55" i="25"/>
  <c r="DN55" i="25"/>
  <c r="DA55" i="25"/>
  <c r="DY55" i="25"/>
  <c r="Z55" i="25"/>
  <c r="AE55" i="25"/>
  <c r="CF55" i="25"/>
  <c r="CX55" i="25"/>
  <c r="EG46" i="25"/>
  <c r="EI49" i="25"/>
  <c r="EK45" i="25"/>
  <c r="EF44" i="25"/>
  <c r="E44" i="25"/>
  <c r="EA55" i="25"/>
  <c r="EB55" i="25"/>
  <c r="ED55" i="25"/>
  <c r="EF55" i="25"/>
  <c r="EG55" i="25"/>
  <c r="EH55" i="25"/>
  <c r="EE55" i="25"/>
  <c r="EJ55" i="25"/>
  <c r="EL55" i="25"/>
  <c r="BD55" i="25"/>
  <c r="AB55" i="25"/>
  <c r="BO55" i="25"/>
  <c r="CH55" i="25"/>
  <c r="BK55" i="25"/>
  <c r="EP49" i="25"/>
  <c r="EM49" i="25"/>
  <c r="EG45" i="25"/>
  <c r="EF45" i="25"/>
  <c r="EO44" i="25"/>
  <c r="EQ44" i="25"/>
  <c r="EN44" i="25"/>
  <c r="EM55" i="25"/>
  <c r="EN55" i="25"/>
  <c r="EP55" i="25"/>
  <c r="E55" i="25"/>
  <c r="S55" i="25"/>
  <c r="U55" i="25"/>
  <c r="Y55" i="25"/>
  <c r="DB55" i="25"/>
  <c r="CB55" i="25"/>
  <c r="W55" i="25"/>
  <c r="BI55" i="25"/>
  <c r="AW55" i="25"/>
  <c r="CW55" i="25"/>
  <c r="EI46" i="25"/>
  <c r="EP44" i="25"/>
  <c r="AK55" i="25"/>
  <c r="AQ55" i="25"/>
  <c r="AS55" i="25"/>
  <c r="BE55" i="25"/>
  <c r="DZ55" i="25"/>
  <c r="AC55" i="25"/>
  <c r="DQ55" i="25"/>
  <c r="EQ55" i="25"/>
  <c r="AT55" i="25"/>
  <c r="CT55" i="25"/>
  <c r="EL49" i="25"/>
  <c r="EH44" i="25"/>
  <c r="X55" i="25"/>
  <c r="AA55" i="25"/>
  <c r="CL55" i="25"/>
  <c r="CR55" i="25"/>
  <c r="EQ49" i="25"/>
  <c r="EJ45" i="25"/>
  <c r="EO45" i="25"/>
  <c r="AI55" i="25"/>
  <c r="AJ55" i="25"/>
  <c r="AL55" i="25"/>
  <c r="AN55" i="25"/>
  <c r="AO55" i="25"/>
  <c r="AP55" i="25"/>
  <c r="CG55" i="25"/>
  <c r="CM55" i="25"/>
  <c r="CO55" i="25"/>
  <c r="BC55" i="25"/>
  <c r="BF55" i="25"/>
  <c r="CC55" i="25"/>
  <c r="AR55" i="25"/>
  <c r="BR55" i="25"/>
  <c r="EJ49" i="25"/>
  <c r="AU55" i="25"/>
  <c r="AV55" i="25"/>
  <c r="AX55" i="25"/>
  <c r="AZ55" i="25"/>
  <c r="BA55" i="25"/>
  <c r="BB55" i="25"/>
  <c r="DE55" i="25"/>
  <c r="DK55" i="25"/>
  <c r="DM55" i="25"/>
  <c r="CA55" i="25"/>
  <c r="DS55" i="25"/>
  <c r="EO55" i="25"/>
  <c r="CE55" i="25"/>
  <c r="BP55" i="25"/>
  <c r="EN49" i="25"/>
  <c r="EQ45" i="25"/>
  <c r="E45" i="25"/>
  <c r="BG55" i="25"/>
  <c r="BH55" i="25"/>
  <c r="BJ55" i="25"/>
  <c r="BL55" i="25"/>
  <c r="BM55" i="25"/>
  <c r="BN55" i="25"/>
  <c r="EC55" i="25"/>
  <c r="EI55" i="25"/>
  <c r="EK55" i="25"/>
  <c r="CY55" i="25"/>
  <c r="AM55" i="25"/>
  <c r="CZ55" i="25"/>
  <c r="EH49" i="25"/>
  <c r="EN45" i="25"/>
  <c r="EP45" i="25"/>
  <c r="BS55" i="25"/>
  <c r="BT55" i="25"/>
  <c r="BV55" i="25"/>
  <c r="BX55" i="25"/>
  <c r="BY55" i="25"/>
  <c r="BZ55" i="25"/>
  <c r="T55" i="25"/>
  <c r="V55" i="25"/>
  <c r="DW55" i="25"/>
  <c r="BU55" i="25"/>
  <c r="CJ55" i="25"/>
  <c r="CQ55" i="25"/>
  <c r="EH45" i="25"/>
  <c r="EI45" i="25"/>
  <c r="EL45" i="25"/>
  <c r="EM45" i="25"/>
  <c r="CK55" i="25"/>
  <c r="E46" i="25"/>
  <c r="EF49" i="25"/>
  <c r="EO49" i="25"/>
  <c r="EI44" i="25"/>
  <c r="E50" i="25"/>
  <c r="F142" i="11"/>
  <c r="H142" i="11" s="1"/>
  <c r="G142" i="11"/>
  <c r="F299" i="11"/>
  <c r="I157" i="29"/>
  <c r="F183" i="11"/>
  <c r="O197" i="11"/>
  <c r="R197" i="11" s="1"/>
  <c r="AA197" i="11"/>
  <c r="AA196" i="11"/>
  <c r="O196" i="11"/>
  <c r="R196" i="11" s="1"/>
  <c r="F196" i="11"/>
  <c r="S197" i="11"/>
  <c r="V197" i="11" s="1"/>
  <c r="F197" i="11"/>
  <c r="G197" i="11"/>
  <c r="J197" i="11" s="1"/>
  <c r="U197" i="11"/>
  <c r="X197" i="11" s="1"/>
  <c r="I197" i="11"/>
  <c r="L197" i="11" s="1"/>
  <c r="W197" i="11"/>
  <c r="Z197" i="11" s="1"/>
  <c r="Y197" i="11"/>
  <c r="AB197" i="11" s="1"/>
  <c r="Q196" i="11"/>
  <c r="T196" i="11" s="1"/>
  <c r="M197" i="11"/>
  <c r="P197" i="11" s="1"/>
  <c r="S196" i="11"/>
  <c r="V196" i="11" s="1"/>
  <c r="U196" i="11"/>
  <c r="X196" i="11" s="1"/>
  <c r="W196" i="11"/>
  <c r="Z196" i="11" s="1"/>
  <c r="Q197" i="11"/>
  <c r="T197" i="11" s="1"/>
  <c r="Y196" i="11"/>
  <c r="AB196" i="11" s="1"/>
  <c r="K197" i="11"/>
  <c r="N197" i="11" s="1"/>
  <c r="F238" i="11"/>
  <c r="G238" i="11"/>
  <c r="I238" i="11"/>
  <c r="K238" i="11"/>
  <c r="M238" i="11"/>
  <c r="Q238" i="11"/>
  <c r="S238" i="11"/>
  <c r="Y238" i="11"/>
  <c r="U238" i="11"/>
  <c r="W238" i="11"/>
  <c r="O238" i="11"/>
  <c r="AA238" i="11"/>
  <c r="F237" i="11"/>
  <c r="H237" i="11" s="1"/>
  <c r="Y237" i="11"/>
  <c r="G237" i="11"/>
  <c r="I237" i="11"/>
  <c r="K237" i="11"/>
  <c r="M237" i="11"/>
  <c r="Q237" i="11"/>
  <c r="W237" i="11"/>
  <c r="S237" i="11"/>
  <c r="U237" i="11"/>
  <c r="O237" i="11"/>
  <c r="AA237" i="11"/>
  <c r="F129" i="11"/>
  <c r="G129" i="11"/>
  <c r="I129" i="11"/>
  <c r="K129" i="11"/>
  <c r="M129" i="11"/>
  <c r="O129" i="11"/>
  <c r="Q129" i="11"/>
  <c r="S129" i="11"/>
  <c r="U129" i="11"/>
  <c r="W129" i="11"/>
  <c r="Y129" i="11"/>
  <c r="AA129" i="11"/>
  <c r="F109" i="11"/>
  <c r="H109" i="11" s="1"/>
  <c r="G109" i="11"/>
  <c r="I109" i="11"/>
  <c r="K109" i="11"/>
  <c r="M109" i="11"/>
  <c r="O109" i="11"/>
  <c r="Q109" i="11"/>
  <c r="U109" i="11"/>
  <c r="Y109" i="11"/>
  <c r="S109" i="11"/>
  <c r="W109" i="11"/>
  <c r="AA109" i="11"/>
  <c r="F253" i="11"/>
  <c r="H253" i="11" s="1"/>
  <c r="G253" i="11"/>
  <c r="AA152" i="11"/>
  <c r="AA153" i="11"/>
  <c r="F151" i="11"/>
  <c r="K153" i="11"/>
  <c r="S153" i="11"/>
  <c r="Y152" i="11"/>
  <c r="AB152" i="11" s="1"/>
  <c r="G151" i="11"/>
  <c r="K152" i="11"/>
  <c r="S152" i="11"/>
  <c r="I152" i="11"/>
  <c r="M153" i="11"/>
  <c r="U153" i="11"/>
  <c r="F153" i="11"/>
  <c r="H153" i="11" s="1"/>
  <c r="M152" i="11"/>
  <c r="U152" i="11"/>
  <c r="Q152" i="11"/>
  <c r="F152" i="11"/>
  <c r="H152" i="11" s="1"/>
  <c r="G153" i="11"/>
  <c r="O153" i="11"/>
  <c r="W153" i="11"/>
  <c r="O152" i="11"/>
  <c r="G152" i="11"/>
  <c r="W152" i="11"/>
  <c r="I153" i="11"/>
  <c r="Q153" i="11"/>
  <c r="F141" i="11"/>
  <c r="AA273" i="11"/>
  <c r="AA291" i="11"/>
  <c r="M22" i="24" s="1"/>
  <c r="AA279" i="11"/>
  <c r="M11" i="24" s="1"/>
  <c r="AA280" i="11"/>
  <c r="M12" i="24" s="1"/>
  <c r="AA297" i="11"/>
  <c r="M28" i="24" s="1"/>
  <c r="AA298" i="11"/>
  <c r="M30" i="24" s="1"/>
  <c r="AA285" i="11"/>
  <c r="M17" i="24" s="1"/>
  <c r="AA286" i="11"/>
  <c r="M33" i="24" s="1"/>
  <c r="AA287" i="11"/>
  <c r="M18" i="24" s="1"/>
  <c r="AA244" i="11"/>
  <c r="AA201" i="11"/>
  <c r="AA281" i="11"/>
  <c r="M13" i="24" s="1"/>
  <c r="AA248" i="11"/>
  <c r="AA247" i="11"/>
  <c r="AA250" i="11"/>
  <c r="AA266" i="11"/>
  <c r="AA292" i="11"/>
  <c r="M23" i="24" s="1"/>
  <c r="AA275" i="11"/>
  <c r="M7" i="24" s="1"/>
  <c r="AA265" i="11"/>
  <c r="AA228" i="11"/>
  <c r="AA267" i="11"/>
  <c r="AA274" i="11"/>
  <c r="M6" i="24" s="1"/>
  <c r="AA207" i="11"/>
  <c r="AA270" i="11"/>
  <c r="AA290" i="11"/>
  <c r="M21" i="24" s="1"/>
  <c r="I14" i="29"/>
  <c r="I153" i="29"/>
  <c r="I85" i="29"/>
  <c r="I96" i="29"/>
  <c r="I71" i="29"/>
  <c r="I82" i="29"/>
  <c r="I164" i="29"/>
  <c r="I20" i="29"/>
  <c r="I103" i="29"/>
  <c r="I57" i="29"/>
  <c r="I66" i="29"/>
  <c r="I65" i="29"/>
  <c r="I136" i="29"/>
  <c r="I119" i="29"/>
  <c r="I15" i="29"/>
  <c r="I74" i="29"/>
  <c r="I173" i="29"/>
  <c r="I73" i="29"/>
  <c r="I84" i="29"/>
  <c r="I59" i="29"/>
  <c r="I70" i="29"/>
  <c r="I152" i="29"/>
  <c r="I8" i="29"/>
  <c r="I91" i="29"/>
  <c r="I21" i="29"/>
  <c r="I54" i="29"/>
  <c r="I53" i="29"/>
  <c r="I124" i="29"/>
  <c r="I161" i="29"/>
  <c r="I3" i="29"/>
  <c r="I62" i="29"/>
  <c r="I171" i="29"/>
  <c r="I61" i="29"/>
  <c r="I72" i="29"/>
  <c r="I47" i="29"/>
  <c r="I58" i="29"/>
  <c r="I140" i="29"/>
  <c r="I155" i="29"/>
  <c r="I79" i="29"/>
  <c r="I175" i="29"/>
  <c r="I42" i="29"/>
  <c r="I41" i="29"/>
  <c r="I112" i="29"/>
  <c r="I147" i="29"/>
  <c r="I167" i="29"/>
  <c r="I50" i="29"/>
  <c r="I135" i="29"/>
  <c r="I49" i="29"/>
  <c r="I60" i="29"/>
  <c r="I35" i="29"/>
  <c r="I46" i="29"/>
  <c r="I128" i="29"/>
  <c r="I117" i="29"/>
  <c r="I67" i="29"/>
  <c r="I174" i="29"/>
  <c r="I30" i="29"/>
  <c r="I29" i="29"/>
  <c r="I100" i="29"/>
  <c r="I123" i="29"/>
  <c r="I129" i="29"/>
  <c r="I38" i="29"/>
  <c r="I158" i="29"/>
  <c r="I37" i="29"/>
  <c r="I48" i="29"/>
  <c r="I23" i="29"/>
  <c r="I34" i="29"/>
  <c r="I116" i="29"/>
  <c r="I69" i="29"/>
  <c r="I55" i="29"/>
  <c r="I162" i="29"/>
  <c r="I18" i="29"/>
  <c r="I17" i="29"/>
  <c r="I88" i="29"/>
  <c r="I111" i="29"/>
  <c r="I159" i="29"/>
  <c r="I26" i="29"/>
  <c r="I169" i="29"/>
  <c r="I25" i="29"/>
  <c r="I36" i="29"/>
  <c r="I166" i="29"/>
  <c r="I22" i="29"/>
  <c r="I104" i="29"/>
  <c r="I45" i="29"/>
  <c r="I43" i="29"/>
  <c r="I150" i="29"/>
  <c r="I6" i="29"/>
  <c r="I5" i="29"/>
  <c r="I76" i="29"/>
  <c r="I99" i="29"/>
  <c r="I170" i="29"/>
  <c r="I13" i="29"/>
  <c r="I24" i="29"/>
  <c r="I154" i="29"/>
  <c r="I10" i="29"/>
  <c r="I92" i="29"/>
  <c r="I2" i="29"/>
  <c r="I31" i="29"/>
  <c r="I138" i="29"/>
  <c r="I156" i="29"/>
  <c r="I107" i="29"/>
  <c r="I64" i="29"/>
  <c r="I87" i="29"/>
  <c r="I146" i="29"/>
  <c r="I145" i="29"/>
  <c r="I168" i="29"/>
  <c r="I12" i="29"/>
  <c r="I142" i="29"/>
  <c r="I9" i="29"/>
  <c r="I80" i="29"/>
  <c r="I163" i="29"/>
  <c r="I19" i="29"/>
  <c r="I126" i="29"/>
  <c r="I149" i="29"/>
  <c r="I137" i="29"/>
  <c r="I52" i="29"/>
  <c r="I75" i="29"/>
  <c r="I134" i="29"/>
  <c r="I133" i="29"/>
  <c r="I144" i="29"/>
  <c r="I11" i="29"/>
  <c r="I130" i="29"/>
  <c r="I165" i="29"/>
  <c r="I68" i="29"/>
  <c r="I151" i="29"/>
  <c r="I7" i="29"/>
  <c r="I114" i="29"/>
  <c r="I125" i="29"/>
  <c r="I113" i="29"/>
  <c r="I40" i="29"/>
  <c r="I63" i="29"/>
  <c r="I122" i="29"/>
  <c r="I121" i="29"/>
  <c r="I132" i="29"/>
  <c r="I143" i="29"/>
  <c r="I118" i="29"/>
  <c r="I105" i="29"/>
  <c r="I56" i="29"/>
  <c r="I139" i="29"/>
  <c r="I131" i="29"/>
  <c r="I102" i="29"/>
  <c r="I101" i="29"/>
  <c r="I172" i="29"/>
  <c r="I28" i="29"/>
  <c r="I51" i="29"/>
  <c r="I110" i="29"/>
  <c r="I109" i="29"/>
  <c r="I120" i="29"/>
  <c r="I95" i="29"/>
  <c r="I106" i="29"/>
  <c r="I81" i="29"/>
  <c r="I44" i="29"/>
  <c r="I127" i="29"/>
  <c r="I141" i="29"/>
  <c r="I90" i="29"/>
  <c r="I89" i="29"/>
  <c r="I160" i="29"/>
  <c r="I16" i="29"/>
  <c r="I39" i="29"/>
  <c r="I98" i="29"/>
  <c r="I97" i="29"/>
  <c r="I108" i="29"/>
  <c r="I83" i="29"/>
  <c r="I94" i="29"/>
  <c r="I33" i="29"/>
  <c r="I32" i="29"/>
  <c r="I115" i="29"/>
  <c r="I93" i="29"/>
  <c r="I78" i="29"/>
  <c r="I77" i="29"/>
  <c r="I148" i="29"/>
  <c r="I4" i="29"/>
  <c r="I27" i="29"/>
  <c r="I86" i="29"/>
  <c r="AA271" i="11"/>
  <c r="AA278" i="11"/>
  <c r="M10" i="24" s="1"/>
  <c r="AA251" i="11"/>
  <c r="AA289" i="11"/>
  <c r="M20" i="24" s="1"/>
  <c r="AA246" i="11"/>
  <c r="AA209" i="11"/>
  <c r="AA242" i="11"/>
  <c r="AA277" i="11"/>
  <c r="M9" i="24" s="1"/>
  <c r="AA284" i="11"/>
  <c r="M16" i="24" s="1"/>
  <c r="AA217" i="11"/>
  <c r="AA260" i="11"/>
  <c r="AA261" i="11"/>
  <c r="AA262" i="11"/>
  <c r="AA288" i="11"/>
  <c r="M19" i="24" s="1"/>
  <c r="AA263" i="11"/>
  <c r="AA282" i="11"/>
  <c r="M14" i="24" s="1"/>
  <c r="AA276" i="11"/>
  <c r="M8" i="24" s="1"/>
  <c r="AA283" i="11"/>
  <c r="M15" i="24" s="1"/>
  <c r="AA14" i="11"/>
  <c r="AA31" i="11"/>
  <c r="AA46" i="11"/>
  <c r="AA193" i="11"/>
  <c r="AA9" i="11"/>
  <c r="AA42" i="11"/>
  <c r="AA43" i="11"/>
  <c r="AA94" i="11"/>
  <c r="AA176" i="11"/>
  <c r="AA190" i="11"/>
  <c r="AA26" i="11"/>
  <c r="AA10" i="11"/>
  <c r="AA81" i="11"/>
  <c r="AA29" i="11"/>
  <c r="AA58" i="11"/>
  <c r="AA95" i="11"/>
  <c r="AA124" i="11"/>
  <c r="AA191" i="11"/>
  <c r="AA56" i="11"/>
  <c r="AA27" i="11"/>
  <c r="AA12" i="11"/>
  <c r="AA44" i="11"/>
  <c r="AA82" i="11"/>
  <c r="AA143" i="11"/>
  <c r="AA177" i="11"/>
  <c r="AA13" i="11"/>
  <c r="AA30" i="11"/>
  <c r="AA45" i="11"/>
  <c r="AA59" i="11"/>
  <c r="AA83" i="11"/>
  <c r="AA126" i="11"/>
  <c r="AA125" i="11" s="1"/>
  <c r="AA178" i="11"/>
  <c r="AA192" i="11"/>
  <c r="AA128" i="11"/>
  <c r="AA32" i="11"/>
  <c r="AA130" i="11"/>
  <c r="AA180" i="11"/>
  <c r="AA194" i="11"/>
  <c r="AA179" i="11"/>
  <c r="AA16" i="11"/>
  <c r="AA47" i="11"/>
  <c r="AA48" i="11"/>
  <c r="AA62" i="11"/>
  <c r="AA116" i="11"/>
  <c r="AA195" i="11"/>
  <c r="AA17" i="11"/>
  <c r="AA49" i="11"/>
  <c r="AA88" i="11"/>
  <c r="AA100" i="11"/>
  <c r="AA133" i="11"/>
  <c r="AA149" i="11"/>
  <c r="AA169" i="11"/>
  <c r="AA184" i="11"/>
  <c r="AA98" i="11"/>
  <c r="AA33" i="11"/>
  <c r="AA18" i="11"/>
  <c r="AA36" i="11"/>
  <c r="AA20" i="11"/>
  <c r="AA37" i="11"/>
  <c r="AA52" i="11"/>
  <c r="AA64" i="11"/>
  <c r="AA89" i="11"/>
  <c r="AA21" i="11"/>
  <c r="AA77" i="11"/>
  <c r="AA90" i="11"/>
  <c r="AA119" i="11"/>
  <c r="AA171" i="11"/>
  <c r="AA23" i="11"/>
  <c r="AA39" i="11"/>
  <c r="AA54" i="11"/>
  <c r="AA66" i="11"/>
  <c r="AA78" i="11"/>
  <c r="AA155" i="11"/>
  <c r="AA187" i="11"/>
  <c r="AA60" i="11"/>
  <c r="AA38" i="11"/>
  <c r="AA8" i="11"/>
  <c r="AA24" i="11"/>
  <c r="AA40" i="11"/>
  <c r="AA79" i="11"/>
  <c r="AA92" i="11"/>
  <c r="AA173" i="11"/>
  <c r="AA188" i="11"/>
  <c r="AA68" i="11"/>
  <c r="AA80" i="11"/>
  <c r="AA121" i="11"/>
  <c r="F269" i="11"/>
  <c r="F192" i="11"/>
  <c r="H192" i="11" s="1"/>
  <c r="F5" i="11"/>
  <c r="E59" i="25" l="1"/>
  <c r="H300" i="11"/>
  <c r="B32" i="24"/>
  <c r="H27" i="25"/>
  <c r="I294" i="1"/>
  <c r="H54" i="25" s="1"/>
  <c r="H26" i="25"/>
  <c r="I295" i="1"/>
  <c r="H55" i="25" s="1"/>
  <c r="Q27" i="25"/>
  <c r="R294" i="1"/>
  <c r="Q54" i="25" s="1"/>
  <c r="Q26" i="25"/>
  <c r="R295" i="1"/>
  <c r="Q55" i="25" s="1"/>
  <c r="P27" i="25"/>
  <c r="Q294" i="1"/>
  <c r="P54" i="25" s="1"/>
  <c r="P26" i="25"/>
  <c r="Q295" i="1"/>
  <c r="P55" i="25" s="1"/>
  <c r="G27" i="25"/>
  <c r="H294" i="1"/>
  <c r="G54" i="25" s="1"/>
  <c r="O27" i="25"/>
  <c r="P294" i="1"/>
  <c r="O54" i="25" s="1"/>
  <c r="O26" i="25"/>
  <c r="P295" i="1"/>
  <c r="O55" i="25" s="1"/>
  <c r="N27" i="25"/>
  <c r="O294" i="1"/>
  <c r="N54" i="25" s="1"/>
  <c r="N26" i="25"/>
  <c r="O295" i="1"/>
  <c r="N55" i="25" s="1"/>
  <c r="G26" i="25"/>
  <c r="H295" i="1"/>
  <c r="G55" i="25" s="1"/>
  <c r="M27" i="25"/>
  <c r="N294" i="1"/>
  <c r="M54" i="25" s="1"/>
  <c r="M26" i="25"/>
  <c r="N295" i="1"/>
  <c r="M55" i="25" s="1"/>
  <c r="L27" i="25"/>
  <c r="M294" i="1"/>
  <c r="L54" i="25" s="1"/>
  <c r="L26" i="25"/>
  <c r="M295" i="1"/>
  <c r="L55" i="25" s="1"/>
  <c r="K27" i="25"/>
  <c r="L294" i="1"/>
  <c r="K54" i="25" s="1"/>
  <c r="K26" i="25"/>
  <c r="L295" i="1"/>
  <c r="K55" i="25" s="1"/>
  <c r="J27" i="25"/>
  <c r="K294" i="1"/>
  <c r="J54" i="25" s="1"/>
  <c r="J26" i="25"/>
  <c r="K295" i="1"/>
  <c r="J55" i="25" s="1"/>
  <c r="I27" i="25"/>
  <c r="J294" i="1"/>
  <c r="I54" i="25" s="1"/>
  <c r="I26" i="25"/>
  <c r="J295" i="1"/>
  <c r="I55" i="25" s="1"/>
  <c r="AB258" i="11"/>
  <c r="X258" i="11"/>
  <c r="V258" i="11"/>
  <c r="T258" i="11"/>
  <c r="Z258" i="11"/>
  <c r="R258" i="11"/>
  <c r="P258" i="11"/>
  <c r="N258" i="11"/>
  <c r="J258" i="11"/>
  <c r="L258" i="11"/>
  <c r="H258" i="11"/>
  <c r="H254" i="11"/>
  <c r="H249" i="11"/>
  <c r="H221" i="11"/>
  <c r="H239" i="11"/>
  <c r="H236" i="11"/>
  <c r="H225" i="11"/>
  <c r="H224" i="11"/>
  <c r="H218" i="11"/>
  <c r="H216" i="11"/>
  <c r="H213" i="11"/>
  <c r="H205" i="11"/>
  <c r="N196" i="1"/>
  <c r="O196" i="1"/>
  <c r="P196" i="1"/>
  <c r="Q196" i="1"/>
  <c r="R196" i="1"/>
  <c r="G196" i="1"/>
  <c r="H196" i="1"/>
  <c r="I196" i="1"/>
  <c r="J196" i="1"/>
  <c r="K196" i="1"/>
  <c r="L196" i="1"/>
  <c r="M196" i="1"/>
  <c r="H181" i="11"/>
  <c r="J172" i="1"/>
  <c r="I172" i="1"/>
  <c r="H172" i="1"/>
  <c r="K172" i="1"/>
  <c r="G172" i="1"/>
  <c r="R172" i="1"/>
  <c r="Q172" i="1"/>
  <c r="P172" i="1"/>
  <c r="O172" i="1"/>
  <c r="N172" i="1"/>
  <c r="M172" i="1"/>
  <c r="L172" i="1"/>
  <c r="AA175" i="11"/>
  <c r="H145" i="11"/>
  <c r="H114" i="11"/>
  <c r="H122" i="11"/>
  <c r="J112" i="1"/>
  <c r="I112" i="1"/>
  <c r="H112" i="1"/>
  <c r="G112" i="1"/>
  <c r="R112" i="1"/>
  <c r="Q112" i="1"/>
  <c r="P112" i="1"/>
  <c r="O112" i="1"/>
  <c r="N112" i="1"/>
  <c r="M112" i="1"/>
  <c r="L112" i="1"/>
  <c r="K112" i="1"/>
  <c r="H108" i="11"/>
  <c r="M5" i="24"/>
  <c r="Q28" i="25"/>
  <c r="M28" i="25"/>
  <c r="H28" i="25"/>
  <c r="Z152" i="11"/>
  <c r="P152" i="11"/>
  <c r="R152" i="11"/>
  <c r="X152" i="11"/>
  <c r="L152" i="11"/>
  <c r="V152" i="11"/>
  <c r="T152" i="11"/>
  <c r="N152" i="11"/>
  <c r="J152" i="11"/>
  <c r="N28" i="25"/>
  <c r="L28" i="25"/>
  <c r="K28" i="25"/>
  <c r="J193" i="1"/>
  <c r="K193" i="1"/>
  <c r="I193" i="1"/>
  <c r="H193" i="1"/>
  <c r="G193" i="1"/>
  <c r="R193" i="1"/>
  <c r="Q193" i="1"/>
  <c r="P193" i="1"/>
  <c r="O193" i="1"/>
  <c r="N193" i="1"/>
  <c r="M193" i="1"/>
  <c r="L193" i="1"/>
  <c r="F28" i="25"/>
  <c r="J28" i="25"/>
  <c r="P28" i="25"/>
  <c r="I28" i="25"/>
  <c r="G28" i="25"/>
  <c r="R265" i="1"/>
  <c r="Q265" i="1"/>
  <c r="P265" i="1"/>
  <c r="O265" i="1"/>
  <c r="N265" i="1"/>
  <c r="M265" i="1"/>
  <c r="L265" i="1"/>
  <c r="K265" i="1"/>
  <c r="J265" i="1"/>
  <c r="I265" i="1"/>
  <c r="H265" i="1"/>
  <c r="G265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S252" i="1"/>
  <c r="S241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S296" i="1"/>
  <c r="R56" i="25" s="1"/>
  <c r="S175" i="1"/>
  <c r="R27" i="25" s="1"/>
  <c r="F27" i="25"/>
  <c r="S174" i="1"/>
  <c r="R26" i="25" s="1"/>
  <c r="F26" i="25"/>
  <c r="S173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R86" i="1"/>
  <c r="Q86" i="1"/>
  <c r="P86" i="1"/>
  <c r="O86" i="1"/>
  <c r="N86" i="1"/>
  <c r="M86" i="1"/>
  <c r="L86" i="1"/>
  <c r="K86" i="1"/>
  <c r="J86" i="1"/>
  <c r="I86" i="1"/>
  <c r="H86" i="1"/>
  <c r="G86" i="1"/>
  <c r="R50" i="1"/>
  <c r="Q50" i="1"/>
  <c r="P50" i="1"/>
  <c r="O50" i="1"/>
  <c r="N50" i="1"/>
  <c r="M50" i="1"/>
  <c r="L50" i="1"/>
  <c r="K50" i="1"/>
  <c r="J50" i="1"/>
  <c r="I50" i="1"/>
  <c r="H50" i="1"/>
  <c r="G50" i="1"/>
  <c r="R40" i="1"/>
  <c r="Q40" i="1"/>
  <c r="P40" i="1"/>
  <c r="O40" i="1"/>
  <c r="N40" i="1"/>
  <c r="M40" i="1"/>
  <c r="L40" i="1"/>
  <c r="K40" i="1"/>
  <c r="J40" i="1"/>
  <c r="I40" i="1"/>
  <c r="H40" i="1"/>
  <c r="G40" i="1"/>
  <c r="R34" i="1"/>
  <c r="Q34" i="1"/>
  <c r="P34" i="1"/>
  <c r="O34" i="1"/>
  <c r="N34" i="1"/>
  <c r="M34" i="1"/>
  <c r="L34" i="1"/>
  <c r="K34" i="1"/>
  <c r="J34" i="1"/>
  <c r="I34" i="1"/>
  <c r="H34" i="1"/>
  <c r="G34" i="1"/>
  <c r="Q12" i="25"/>
  <c r="P12" i="25"/>
  <c r="O12" i="25"/>
  <c r="N12" i="25"/>
  <c r="M12" i="25"/>
  <c r="L12" i="25"/>
  <c r="K12" i="25"/>
  <c r="J12" i="25"/>
  <c r="I12" i="25"/>
  <c r="H12" i="25"/>
  <c r="G12" i="25"/>
  <c r="F12" i="25"/>
  <c r="R28" i="1"/>
  <c r="R181" i="1" s="1"/>
  <c r="Q28" i="1"/>
  <c r="Q181" i="1" s="1"/>
  <c r="P28" i="1"/>
  <c r="P181" i="1" s="1"/>
  <c r="O28" i="1"/>
  <c r="O181" i="1" s="1"/>
  <c r="N28" i="1"/>
  <c r="N181" i="1" s="1"/>
  <c r="M28" i="1"/>
  <c r="M181" i="1" s="1"/>
  <c r="L28" i="1"/>
  <c r="L181" i="1" s="1"/>
  <c r="K28" i="1"/>
  <c r="K181" i="1" s="1"/>
  <c r="J28" i="1"/>
  <c r="J181" i="1" s="1"/>
  <c r="I28" i="1"/>
  <c r="I181" i="1" s="1"/>
  <c r="H28" i="1"/>
  <c r="H181" i="1" s="1"/>
  <c r="G28" i="1"/>
  <c r="G181" i="1" s="1"/>
  <c r="R25" i="1"/>
  <c r="Q25" i="1"/>
  <c r="P25" i="1"/>
  <c r="O25" i="1"/>
  <c r="N25" i="1"/>
  <c r="M25" i="1"/>
  <c r="L25" i="1"/>
  <c r="K25" i="1"/>
  <c r="J25" i="1"/>
  <c r="I25" i="1"/>
  <c r="H25" i="1"/>
  <c r="G25" i="1"/>
  <c r="R22" i="1"/>
  <c r="Q22" i="1"/>
  <c r="P22" i="1"/>
  <c r="O22" i="1"/>
  <c r="N22" i="1"/>
  <c r="M22" i="1"/>
  <c r="L22" i="1"/>
  <c r="K22" i="1"/>
  <c r="J22" i="1"/>
  <c r="I22" i="1"/>
  <c r="H22" i="1"/>
  <c r="G22" i="1"/>
  <c r="R19" i="1"/>
  <c r="Q19" i="1"/>
  <c r="P19" i="1"/>
  <c r="O19" i="1"/>
  <c r="N19" i="1"/>
  <c r="M19" i="1"/>
  <c r="L19" i="1"/>
  <c r="K19" i="1"/>
  <c r="J19" i="1"/>
  <c r="I19" i="1"/>
  <c r="H19" i="1"/>
  <c r="G19" i="1"/>
  <c r="G190" i="1" s="1"/>
  <c r="R15" i="1"/>
  <c r="Q15" i="1"/>
  <c r="P15" i="1"/>
  <c r="O15" i="1"/>
  <c r="N15" i="1"/>
  <c r="M15" i="1"/>
  <c r="L15" i="1"/>
  <c r="K15" i="1"/>
  <c r="J15" i="1"/>
  <c r="I15" i="1"/>
  <c r="H15" i="1"/>
  <c r="G15" i="1"/>
  <c r="G189" i="1" s="1"/>
  <c r="R11" i="1"/>
  <c r="Q11" i="1"/>
  <c r="P11" i="1"/>
  <c r="O11" i="1"/>
  <c r="N11" i="1"/>
  <c r="M11" i="1"/>
  <c r="L11" i="1"/>
  <c r="K11" i="1"/>
  <c r="J11" i="1"/>
  <c r="I11" i="1"/>
  <c r="H11" i="1"/>
  <c r="G11" i="1"/>
  <c r="R7" i="1"/>
  <c r="Q7" i="1"/>
  <c r="P7" i="1"/>
  <c r="O7" i="1"/>
  <c r="N7" i="1"/>
  <c r="M7" i="1"/>
  <c r="L7" i="1"/>
  <c r="K7" i="1"/>
  <c r="J7" i="1"/>
  <c r="I7" i="1"/>
  <c r="H7" i="1"/>
  <c r="G7" i="1"/>
  <c r="G188" i="1" s="1"/>
  <c r="ER35" i="25"/>
  <c r="ER31" i="25"/>
  <c r="ER32" i="25"/>
  <c r="ER41" i="25"/>
  <c r="ER37" i="25"/>
  <c r="ER38" i="25"/>
  <c r="ER42" i="25"/>
  <c r="ER34" i="25"/>
  <c r="ER40" i="25"/>
  <c r="ER30" i="25"/>
  <c r="ER36" i="25"/>
  <c r="ER39" i="25"/>
  <c r="ER33" i="25"/>
  <c r="ER49" i="25"/>
  <c r="ER47" i="25"/>
  <c r="ER54" i="25"/>
  <c r="ER45" i="25"/>
  <c r="ER55" i="25"/>
  <c r="ER44" i="25"/>
  <c r="H299" i="11"/>
  <c r="B31" i="24"/>
  <c r="ER48" i="25"/>
  <c r="ER46" i="25"/>
  <c r="AB238" i="11"/>
  <c r="Z238" i="11"/>
  <c r="X237" i="11"/>
  <c r="T238" i="11"/>
  <c r="R238" i="11"/>
  <c r="J238" i="11"/>
  <c r="N238" i="11"/>
  <c r="L238" i="11"/>
  <c r="X238" i="11"/>
  <c r="V238" i="11"/>
  <c r="P238" i="11"/>
  <c r="L237" i="11"/>
  <c r="N237" i="11"/>
  <c r="P237" i="11"/>
  <c r="R237" i="11"/>
  <c r="T237" i="11"/>
  <c r="V237" i="11"/>
  <c r="Z237" i="11"/>
  <c r="AB237" i="11"/>
  <c r="J237" i="11"/>
  <c r="T129" i="11"/>
  <c r="N129" i="11"/>
  <c r="R129" i="11"/>
  <c r="AB109" i="11"/>
  <c r="P129" i="11"/>
  <c r="AB129" i="11"/>
  <c r="L129" i="11"/>
  <c r="Z129" i="11"/>
  <c r="X129" i="11"/>
  <c r="V129" i="11"/>
  <c r="Z109" i="11"/>
  <c r="X109" i="11"/>
  <c r="V109" i="11"/>
  <c r="T109" i="11"/>
  <c r="R109" i="11"/>
  <c r="P109" i="11"/>
  <c r="N109" i="11"/>
  <c r="L109" i="11"/>
  <c r="L153" i="11"/>
  <c r="J129" i="11"/>
  <c r="J109" i="11"/>
  <c r="H197" i="11"/>
  <c r="H238" i="11"/>
  <c r="H129" i="11"/>
  <c r="T153" i="11"/>
  <c r="H151" i="11"/>
  <c r="J153" i="11"/>
  <c r="X153" i="11"/>
  <c r="P153" i="11"/>
  <c r="V153" i="11"/>
  <c r="N153" i="11"/>
  <c r="R153" i="11"/>
  <c r="AA7" i="11"/>
  <c r="AA264" i="11"/>
  <c r="AA25" i="11"/>
  <c r="AA11" i="11"/>
  <c r="AA28" i="11"/>
  <c r="AA22" i="11"/>
  <c r="AA15" i="11"/>
  <c r="AA19" i="11"/>
  <c r="AA35" i="11"/>
  <c r="AA41" i="11"/>
  <c r="S295" i="1" l="1"/>
  <c r="R55" i="25" s="1"/>
  <c r="S294" i="1"/>
  <c r="R54" i="25" s="1"/>
  <c r="M104" i="1"/>
  <c r="O253" i="1"/>
  <c r="I253" i="1"/>
  <c r="Q253" i="1"/>
  <c r="K104" i="1"/>
  <c r="G104" i="1"/>
  <c r="L104" i="1"/>
  <c r="N104" i="1"/>
  <c r="J253" i="1"/>
  <c r="R253" i="1"/>
  <c r="N153" i="1"/>
  <c r="O104" i="1"/>
  <c r="H104" i="1"/>
  <c r="P104" i="1"/>
  <c r="I104" i="1"/>
  <c r="Q104" i="1"/>
  <c r="J104" i="1"/>
  <c r="R104" i="1"/>
  <c r="H253" i="1"/>
  <c r="P253" i="1"/>
  <c r="G253" i="1"/>
  <c r="N49" i="1"/>
  <c r="N4" i="1" s="1"/>
  <c r="L49" i="1"/>
  <c r="L4" i="1" s="1"/>
  <c r="M49" i="1"/>
  <c r="M4" i="1" s="1"/>
  <c r="K253" i="1"/>
  <c r="G49" i="1"/>
  <c r="G4" i="1" s="1"/>
  <c r="O49" i="1"/>
  <c r="O4" i="1" s="1"/>
  <c r="H49" i="1"/>
  <c r="H4" i="1" s="1"/>
  <c r="P49" i="1"/>
  <c r="P4" i="1" s="1"/>
  <c r="L253" i="1"/>
  <c r="I49" i="1"/>
  <c r="I4" i="1" s="1"/>
  <c r="Q49" i="1"/>
  <c r="Q4" i="1" s="1"/>
  <c r="I153" i="1"/>
  <c r="M253" i="1"/>
  <c r="J49" i="1"/>
  <c r="J4" i="1" s="1"/>
  <c r="R49" i="1"/>
  <c r="R4" i="1" s="1"/>
  <c r="N253" i="1"/>
  <c r="L153" i="1"/>
  <c r="O153" i="1"/>
  <c r="K49" i="1"/>
  <c r="K4" i="1" s="1"/>
  <c r="S193" i="1"/>
  <c r="G196" i="11" s="1"/>
  <c r="H196" i="11" s="1"/>
  <c r="K153" i="1"/>
  <c r="H153" i="1"/>
  <c r="J153" i="1"/>
  <c r="M153" i="1"/>
  <c r="P153" i="1"/>
  <c r="Q153" i="1"/>
  <c r="G153" i="1"/>
  <c r="G299" i="11"/>
  <c r="C31" i="24" s="1"/>
  <c r="V44" i="1"/>
  <c r="U20" i="25" s="1"/>
  <c r="EF88" i="1"/>
  <c r="DS88" i="1"/>
  <c r="DF88" i="1"/>
  <c r="CS88" i="1"/>
  <c r="CF88" i="1"/>
  <c r="BS88" i="1"/>
  <c r="BF88" i="1"/>
  <c r="AS88" i="1"/>
  <c r="AF88" i="1"/>
  <c r="T177" i="1"/>
  <c r="T172" i="1" s="1"/>
  <c r="T187" i="1"/>
  <c r="T188" i="1"/>
  <c r="T189" i="1"/>
  <c r="T190" i="1"/>
  <c r="T191" i="1"/>
  <c r="T192" i="1"/>
  <c r="EF206" i="1"/>
  <c r="DS206" i="1"/>
  <c r="DF206" i="1"/>
  <c r="CS206" i="1"/>
  <c r="CF206" i="1"/>
  <c r="BS206" i="1"/>
  <c r="BF206" i="1"/>
  <c r="AS206" i="1"/>
  <c r="AF206" i="1"/>
  <c r="EF79" i="1"/>
  <c r="DS79" i="1"/>
  <c r="DF79" i="1"/>
  <c r="CS79" i="1"/>
  <c r="CF79" i="1"/>
  <c r="BS79" i="1"/>
  <c r="BF79" i="1"/>
  <c r="AS79" i="1"/>
  <c r="AF79" i="1"/>
  <c r="EF58" i="1"/>
  <c r="DS58" i="1"/>
  <c r="DF58" i="1"/>
  <c r="CS58" i="1"/>
  <c r="CF58" i="1"/>
  <c r="BS58" i="1"/>
  <c r="BF58" i="1"/>
  <c r="AS58" i="1"/>
  <c r="AF58" i="1"/>
  <c r="T36" i="1"/>
  <c r="S14" i="25" s="1"/>
  <c r="T37" i="1"/>
  <c r="T38" i="1"/>
  <c r="S16" i="25" s="1"/>
  <c r="T41" i="1"/>
  <c r="T42" i="1"/>
  <c r="S18" i="25" s="1"/>
  <c r="T43" i="1"/>
  <c r="S19" i="25" s="1"/>
  <c r="T44" i="1"/>
  <c r="S20" i="25" s="1"/>
  <c r="T81" i="1"/>
  <c r="T193" i="1" l="1"/>
  <c r="T184" i="1"/>
  <c r="S15" i="25"/>
  <c r="T185" i="1"/>
  <c r="G187" i="1" l="1"/>
  <c r="G286" i="1"/>
  <c r="F46" i="25" s="1"/>
  <c r="G283" i="1"/>
  <c r="F43" i="25" s="1"/>
  <c r="G191" i="1"/>
  <c r="G192" i="1"/>
  <c r="S176" i="1" l="1"/>
  <c r="S266" i="1"/>
  <c r="G269" i="11" s="1"/>
  <c r="G182" i="1" l="1"/>
  <c r="G183" i="1"/>
  <c r="G290" i="1" l="1"/>
  <c r="F50" i="25" s="1"/>
  <c r="G292" i="1"/>
  <c r="F52" i="25" s="1"/>
  <c r="G291" i="1"/>
  <c r="F51" i="25" s="1"/>
  <c r="EF294" i="1" l="1"/>
  <c r="EE54" i="25" s="1"/>
  <c r="ED54" i="25"/>
  <c r="FC6" i="1" l="1"/>
  <c r="FD6" i="1"/>
  <c r="FE6" i="1"/>
  <c r="FF6" i="1"/>
  <c r="FG6" i="1"/>
  <c r="FH6" i="1"/>
  <c r="G279" i="1" l="1"/>
  <c r="F39" i="25" s="1"/>
  <c r="G280" i="1"/>
  <c r="F40" i="25" s="1"/>
  <c r="EF214" i="1"/>
  <c r="DS214" i="1"/>
  <c r="DF214" i="1"/>
  <c r="CS214" i="1"/>
  <c r="CF214" i="1"/>
  <c r="BS214" i="1"/>
  <c r="AF176" i="1" l="1"/>
  <c r="AS176" i="1"/>
  <c r="BF176" i="1"/>
  <c r="BS176" i="1"/>
  <c r="CF176" i="1"/>
  <c r="CS176" i="1"/>
  <c r="DF176" i="1"/>
  <c r="DS176" i="1"/>
  <c r="EF176" i="1"/>
  <c r="S212" i="1"/>
  <c r="AF140" i="1"/>
  <c r="AS140" i="1"/>
  <c r="BF140" i="1"/>
  <c r="S91" i="1"/>
  <c r="EF91" i="1"/>
  <c r="S140" i="1" l="1"/>
  <c r="DY175" i="11" l="1"/>
  <c r="FA45" i="11"/>
  <c r="EZ45" i="11"/>
  <c r="EY45" i="11"/>
  <c r="EX45" i="11"/>
  <c r="EW45" i="11"/>
  <c r="EV45" i="11"/>
  <c r="EU45" i="11"/>
  <c r="ET45" i="11"/>
  <c r="ES45" i="11"/>
  <c r="ER45" i="11"/>
  <c r="EQ45" i="11"/>
  <c r="FA43" i="11"/>
  <c r="EZ43" i="11"/>
  <c r="EY43" i="11"/>
  <c r="EX43" i="11"/>
  <c r="EW43" i="11"/>
  <c r="EV43" i="11"/>
  <c r="EU43" i="11"/>
  <c r="ET43" i="11"/>
  <c r="ES43" i="11"/>
  <c r="ER43" i="11"/>
  <c r="EQ43" i="11"/>
  <c r="FA42" i="11"/>
  <c r="EZ42" i="11"/>
  <c r="EY42" i="11"/>
  <c r="EX42" i="11"/>
  <c r="EW42" i="11"/>
  <c r="EV42" i="11"/>
  <c r="EU42" i="11"/>
  <c r="ET42" i="11"/>
  <c r="ES42" i="11"/>
  <c r="ER42" i="11"/>
  <c r="EQ42" i="11"/>
  <c r="EE44" i="1"/>
  <c r="ED20" i="25" s="1"/>
  <c r="ED44" i="1"/>
  <c r="EC20" i="25" s="1"/>
  <c r="EC44" i="1"/>
  <c r="EB20" i="25" s="1"/>
  <c r="EB44" i="1"/>
  <c r="EA20" i="25" s="1"/>
  <c r="EA44" i="1"/>
  <c r="DZ20" i="25" s="1"/>
  <c r="DZ44" i="1"/>
  <c r="DY20" i="25" s="1"/>
  <c r="DY44" i="1"/>
  <c r="DX20" i="25" s="1"/>
  <c r="DX44" i="1"/>
  <c r="DW20" i="25" s="1"/>
  <c r="DW44" i="1"/>
  <c r="DV20" i="25" s="1"/>
  <c r="DV44" i="1"/>
  <c r="DU20" i="25" s="1"/>
  <c r="DU44" i="1"/>
  <c r="DT20" i="25" s="1"/>
  <c r="EE42" i="1"/>
  <c r="ED18" i="25" s="1"/>
  <c r="ED42" i="1"/>
  <c r="EC18" i="25" s="1"/>
  <c r="EC42" i="1"/>
  <c r="EB18" i="25" s="1"/>
  <c r="EB42" i="1"/>
  <c r="EA18" i="25" s="1"/>
  <c r="EA42" i="1"/>
  <c r="DZ18" i="25" s="1"/>
  <c r="DZ42" i="1"/>
  <c r="DY18" i="25" s="1"/>
  <c r="DY42" i="1"/>
  <c r="DX18" i="25" s="1"/>
  <c r="DX42" i="1"/>
  <c r="DW18" i="25" s="1"/>
  <c r="DW42" i="1"/>
  <c r="DV18" i="25" s="1"/>
  <c r="DV42" i="1"/>
  <c r="DU18" i="25" s="1"/>
  <c r="DU42" i="1"/>
  <c r="DT18" i="25" s="1"/>
  <c r="EE41" i="1"/>
  <c r="ED41" i="1"/>
  <c r="EC41" i="1"/>
  <c r="EB41" i="1"/>
  <c r="EA41" i="1"/>
  <c r="DZ41" i="1"/>
  <c r="DY41" i="1"/>
  <c r="DX41" i="1"/>
  <c r="DW41" i="1"/>
  <c r="DV41" i="1"/>
  <c r="DU41" i="1"/>
  <c r="EP45" i="11"/>
  <c r="DT44" i="1"/>
  <c r="DS20" i="25" s="1"/>
  <c r="EP43" i="11"/>
  <c r="DT42" i="1"/>
  <c r="DS18" i="25" s="1"/>
  <c r="EP42" i="11"/>
  <c r="DT41" i="1"/>
  <c r="EN45" i="11"/>
  <c r="EM45" i="11"/>
  <c r="EL45" i="11"/>
  <c r="EK45" i="11"/>
  <c r="EJ45" i="11"/>
  <c r="EI45" i="11"/>
  <c r="EH45" i="11"/>
  <c r="EG45" i="11"/>
  <c r="EF45" i="11"/>
  <c r="EE45" i="11"/>
  <c r="ED45" i="11"/>
  <c r="EN43" i="11"/>
  <c r="EM43" i="11"/>
  <c r="EL43" i="11"/>
  <c r="EK43" i="11"/>
  <c r="EJ43" i="11"/>
  <c r="EI43" i="11"/>
  <c r="EH43" i="11"/>
  <c r="EG43" i="11"/>
  <c r="EF43" i="11"/>
  <c r="EE43" i="11"/>
  <c r="ED43" i="11"/>
  <c r="EN42" i="11"/>
  <c r="EM42" i="11"/>
  <c r="EL42" i="11"/>
  <c r="EK42" i="11"/>
  <c r="EJ42" i="11"/>
  <c r="EI42" i="11"/>
  <c r="EH42" i="11"/>
  <c r="EG42" i="11"/>
  <c r="EF42" i="11"/>
  <c r="EE42" i="11"/>
  <c r="ED42" i="11"/>
  <c r="DR44" i="1"/>
  <c r="DQ20" i="25" s="1"/>
  <c r="DQ44" i="1"/>
  <c r="DP20" i="25" s="1"/>
  <c r="DP44" i="1"/>
  <c r="DO20" i="25" s="1"/>
  <c r="DO44" i="1"/>
  <c r="DN20" i="25" s="1"/>
  <c r="DN44" i="1"/>
  <c r="DM20" i="25" s="1"/>
  <c r="DM44" i="1"/>
  <c r="DL20" i="25" s="1"/>
  <c r="DL44" i="1"/>
  <c r="DK20" i="25" s="1"/>
  <c r="DK44" i="1"/>
  <c r="DJ20" i="25" s="1"/>
  <c r="DJ44" i="1"/>
  <c r="DI20" i="25" s="1"/>
  <c r="DI44" i="1"/>
  <c r="DH20" i="25" s="1"/>
  <c r="DH44" i="1"/>
  <c r="DG20" i="25" s="1"/>
  <c r="DR42" i="1"/>
  <c r="DQ18" i="25" s="1"/>
  <c r="DQ42" i="1"/>
  <c r="DP18" i="25" s="1"/>
  <c r="DP42" i="1"/>
  <c r="DO18" i="25" s="1"/>
  <c r="DO42" i="1"/>
  <c r="DN18" i="25" s="1"/>
  <c r="DN42" i="1"/>
  <c r="DM18" i="25" s="1"/>
  <c r="DM42" i="1"/>
  <c r="DL18" i="25" s="1"/>
  <c r="DL42" i="1"/>
  <c r="DK18" i="25" s="1"/>
  <c r="DK42" i="1"/>
  <c r="DJ18" i="25" s="1"/>
  <c r="DJ42" i="1"/>
  <c r="DI18" i="25" s="1"/>
  <c r="DI42" i="1"/>
  <c r="DH18" i="25" s="1"/>
  <c r="DH42" i="1"/>
  <c r="DG18" i="25" s="1"/>
  <c r="DR41" i="1"/>
  <c r="DQ41" i="1"/>
  <c r="DP41" i="1"/>
  <c r="DO41" i="1"/>
  <c r="DN41" i="1"/>
  <c r="DM41" i="1"/>
  <c r="DL41" i="1"/>
  <c r="DK41" i="1"/>
  <c r="DJ41" i="1"/>
  <c r="DI41" i="1"/>
  <c r="DH41" i="1"/>
  <c r="EC45" i="11"/>
  <c r="DG44" i="1"/>
  <c r="DF20" i="25" s="1"/>
  <c r="EC43" i="11"/>
  <c r="DG42" i="1"/>
  <c r="DF18" i="25" s="1"/>
  <c r="EC42" i="11"/>
  <c r="DG41" i="1"/>
  <c r="EA45" i="11"/>
  <c r="DZ45" i="11"/>
  <c r="DY45" i="11"/>
  <c r="DX45" i="11"/>
  <c r="DW45" i="11"/>
  <c r="DV45" i="11"/>
  <c r="DU45" i="11"/>
  <c r="DT45" i="11"/>
  <c r="DS45" i="11"/>
  <c r="DR45" i="11"/>
  <c r="DQ45" i="11"/>
  <c r="EA43" i="11"/>
  <c r="DZ43" i="11"/>
  <c r="DY43" i="11"/>
  <c r="DX43" i="11"/>
  <c r="DW43" i="11"/>
  <c r="DV43" i="11"/>
  <c r="DU43" i="11"/>
  <c r="DT43" i="11"/>
  <c r="DS43" i="11"/>
  <c r="DR43" i="11"/>
  <c r="DQ43" i="11"/>
  <c r="EA42" i="11"/>
  <c r="DZ42" i="11"/>
  <c r="DY42" i="11"/>
  <c r="DX42" i="11"/>
  <c r="DW42" i="11"/>
  <c r="DV42" i="11"/>
  <c r="DU42" i="11"/>
  <c r="DT42" i="11"/>
  <c r="DS42" i="11"/>
  <c r="DR42" i="11"/>
  <c r="DQ42" i="11"/>
  <c r="DE44" i="1"/>
  <c r="DD20" i="25" s="1"/>
  <c r="DD44" i="1"/>
  <c r="DC20" i="25" s="1"/>
  <c r="DC44" i="1"/>
  <c r="DB20" i="25" s="1"/>
  <c r="DB44" i="1"/>
  <c r="DA20" i="25" s="1"/>
  <c r="DA44" i="1"/>
  <c r="CZ20" i="25" s="1"/>
  <c r="CZ44" i="1"/>
  <c r="CY20" i="25" s="1"/>
  <c r="CY44" i="1"/>
  <c r="CX20" i="25" s="1"/>
  <c r="CX44" i="1"/>
  <c r="CW20" i="25" s="1"/>
  <c r="CW44" i="1"/>
  <c r="CV20" i="25" s="1"/>
  <c r="CV44" i="1"/>
  <c r="CU20" i="25" s="1"/>
  <c r="CU44" i="1"/>
  <c r="CT20" i="25" s="1"/>
  <c r="DE42" i="1"/>
  <c r="DD18" i="25" s="1"/>
  <c r="DD42" i="1"/>
  <c r="DC18" i="25" s="1"/>
  <c r="DC42" i="1"/>
  <c r="DB18" i="25" s="1"/>
  <c r="DB42" i="1"/>
  <c r="DA18" i="25" s="1"/>
  <c r="DA42" i="1"/>
  <c r="CZ18" i="25" s="1"/>
  <c r="CZ42" i="1"/>
  <c r="CY18" i="25" s="1"/>
  <c r="CY42" i="1"/>
  <c r="CX18" i="25" s="1"/>
  <c r="CX42" i="1"/>
  <c r="CW18" i="25" s="1"/>
  <c r="CW42" i="1"/>
  <c r="CV18" i="25" s="1"/>
  <c r="CV42" i="1"/>
  <c r="CU18" i="25" s="1"/>
  <c r="CU42" i="1"/>
  <c r="CT18" i="25" s="1"/>
  <c r="DE41" i="1"/>
  <c r="DD41" i="1"/>
  <c r="DC41" i="1"/>
  <c r="DB41" i="1"/>
  <c r="DA41" i="1"/>
  <c r="CZ41" i="1"/>
  <c r="CY41" i="1"/>
  <c r="CX41" i="1"/>
  <c r="CW41" i="1"/>
  <c r="CV41" i="1"/>
  <c r="CU41" i="1"/>
  <c r="DP45" i="11"/>
  <c r="CT44" i="1"/>
  <c r="CS20" i="25" s="1"/>
  <c r="DP43" i="11"/>
  <c r="CT42" i="1"/>
  <c r="CS18" i="25" s="1"/>
  <c r="DP42" i="11"/>
  <c r="CT41" i="1"/>
  <c r="DN45" i="11"/>
  <c r="DM45" i="11"/>
  <c r="DL45" i="11"/>
  <c r="DK45" i="11"/>
  <c r="DJ45" i="11"/>
  <c r="DI45" i="11"/>
  <c r="DH45" i="11"/>
  <c r="DG45" i="11"/>
  <c r="DF45" i="11"/>
  <c r="DE45" i="11"/>
  <c r="DD45" i="11"/>
  <c r="DN43" i="11"/>
  <c r="DM43" i="11"/>
  <c r="DL43" i="11"/>
  <c r="DK43" i="11"/>
  <c r="DJ43" i="11"/>
  <c r="DI43" i="11"/>
  <c r="DH43" i="11"/>
  <c r="DG43" i="11"/>
  <c r="DF43" i="11"/>
  <c r="DE43" i="11"/>
  <c r="DD43" i="11"/>
  <c r="DN42" i="11"/>
  <c r="DM42" i="11"/>
  <c r="DL42" i="11"/>
  <c r="DK42" i="11"/>
  <c r="DJ42" i="11"/>
  <c r="DI42" i="11"/>
  <c r="DH42" i="11"/>
  <c r="DG42" i="11"/>
  <c r="DF42" i="11"/>
  <c r="DE42" i="11"/>
  <c r="DD42" i="11"/>
  <c r="CR44" i="1"/>
  <c r="CQ20" i="25" s="1"/>
  <c r="CQ44" i="1"/>
  <c r="CP20" i="25" s="1"/>
  <c r="CP44" i="1"/>
  <c r="CO20" i="25" s="1"/>
  <c r="CO44" i="1"/>
  <c r="CN20" i="25" s="1"/>
  <c r="CN44" i="1"/>
  <c r="CM20" i="25" s="1"/>
  <c r="CM44" i="1"/>
  <c r="CL20" i="25" s="1"/>
  <c r="CL44" i="1"/>
  <c r="CK20" i="25" s="1"/>
  <c r="CK44" i="1"/>
  <c r="CJ20" i="25" s="1"/>
  <c r="CJ44" i="1"/>
  <c r="CI20" i="25" s="1"/>
  <c r="CI44" i="1"/>
  <c r="CH20" i="25" s="1"/>
  <c r="CH44" i="1"/>
  <c r="CG20" i="25" s="1"/>
  <c r="CR42" i="1"/>
  <c r="CQ18" i="25" s="1"/>
  <c r="CQ42" i="1"/>
  <c r="CP18" i="25" s="1"/>
  <c r="CP42" i="1"/>
  <c r="CO18" i="25" s="1"/>
  <c r="CO42" i="1"/>
  <c r="CN18" i="25" s="1"/>
  <c r="CN42" i="1"/>
  <c r="CM18" i="25" s="1"/>
  <c r="CM42" i="1"/>
  <c r="CL18" i="25" s="1"/>
  <c r="CL42" i="1"/>
  <c r="CK18" i="25" s="1"/>
  <c r="CK42" i="1"/>
  <c r="CJ18" i="25" s="1"/>
  <c r="CJ42" i="1"/>
  <c r="CI18" i="25" s="1"/>
  <c r="CI42" i="1"/>
  <c r="CH18" i="25" s="1"/>
  <c r="CH42" i="1"/>
  <c r="CG18" i="25" s="1"/>
  <c r="CR41" i="1"/>
  <c r="CQ41" i="1"/>
  <c r="CP41" i="1"/>
  <c r="CO41" i="1"/>
  <c r="CN41" i="1"/>
  <c r="CM41" i="1"/>
  <c r="CL41" i="1"/>
  <c r="CK41" i="1"/>
  <c r="CJ41" i="1"/>
  <c r="CI41" i="1"/>
  <c r="CH41" i="1"/>
  <c r="DC45" i="11"/>
  <c r="CG44" i="1"/>
  <c r="CF20" i="25" s="1"/>
  <c r="DC43" i="11"/>
  <c r="CG42" i="1"/>
  <c r="CF18" i="25" s="1"/>
  <c r="DC42" i="11"/>
  <c r="CG41" i="1"/>
  <c r="DA45" i="11"/>
  <c r="CZ45" i="11"/>
  <c r="CY45" i="11"/>
  <c r="CX45" i="11"/>
  <c r="CW45" i="11"/>
  <c r="CV45" i="11"/>
  <c r="CU45" i="11"/>
  <c r="CT45" i="11"/>
  <c r="CS45" i="11"/>
  <c r="CR45" i="11"/>
  <c r="CQ45" i="11"/>
  <c r="DA43" i="11"/>
  <c r="CZ43" i="11"/>
  <c r="CY43" i="11"/>
  <c r="CX43" i="11"/>
  <c r="CW43" i="11"/>
  <c r="CV43" i="11"/>
  <c r="CU43" i="11"/>
  <c r="CT43" i="11"/>
  <c r="CS43" i="11"/>
  <c r="CR43" i="11"/>
  <c r="CQ43" i="11"/>
  <c r="DA42" i="11"/>
  <c r="CZ42" i="11"/>
  <c r="CY42" i="11"/>
  <c r="CX42" i="11"/>
  <c r="CW42" i="11"/>
  <c r="CV42" i="11"/>
  <c r="CU42" i="11"/>
  <c r="CT42" i="11"/>
  <c r="CS42" i="11"/>
  <c r="CR42" i="11"/>
  <c r="CQ42" i="11"/>
  <c r="CE44" i="1"/>
  <c r="CD20" i="25" s="1"/>
  <c r="CD44" i="1"/>
  <c r="CC20" i="25" s="1"/>
  <c r="CC44" i="1"/>
  <c r="CB20" i="25" s="1"/>
  <c r="CB44" i="1"/>
  <c r="CA20" i="25" s="1"/>
  <c r="CA44" i="1"/>
  <c r="BZ20" i="25" s="1"/>
  <c r="BZ44" i="1"/>
  <c r="BY20" i="25" s="1"/>
  <c r="BY44" i="1"/>
  <c r="BX20" i="25" s="1"/>
  <c r="BX44" i="1"/>
  <c r="BW20" i="25" s="1"/>
  <c r="BW44" i="1"/>
  <c r="BV20" i="25" s="1"/>
  <c r="BV44" i="1"/>
  <c r="BU20" i="25" s="1"/>
  <c r="BU44" i="1"/>
  <c r="BT20" i="25" s="1"/>
  <c r="CE42" i="1"/>
  <c r="CD18" i="25" s="1"/>
  <c r="CD42" i="1"/>
  <c r="CC18" i="25" s="1"/>
  <c r="CC42" i="1"/>
  <c r="CB18" i="25" s="1"/>
  <c r="CB42" i="1"/>
  <c r="CA18" i="25" s="1"/>
  <c r="CA42" i="1"/>
  <c r="BZ18" i="25" s="1"/>
  <c r="BZ42" i="1"/>
  <c r="BY18" i="25" s="1"/>
  <c r="BY42" i="1"/>
  <c r="BX18" i="25" s="1"/>
  <c r="BX42" i="1"/>
  <c r="BW18" i="25" s="1"/>
  <c r="BW42" i="1"/>
  <c r="BV18" i="25" s="1"/>
  <c r="BV42" i="1"/>
  <c r="BU18" i="25" s="1"/>
  <c r="BU42" i="1"/>
  <c r="BT18" i="25" s="1"/>
  <c r="CE41" i="1"/>
  <c r="CD41" i="1"/>
  <c r="CC41" i="1"/>
  <c r="CB41" i="1"/>
  <c r="CA41" i="1"/>
  <c r="BZ41" i="1"/>
  <c r="BY41" i="1"/>
  <c r="BX41" i="1"/>
  <c r="BW41" i="1"/>
  <c r="BV41" i="1"/>
  <c r="BU41" i="1"/>
  <c r="CP45" i="11"/>
  <c r="BT44" i="1"/>
  <c r="BS20" i="25" s="1"/>
  <c r="CP43" i="11"/>
  <c r="BT42" i="1"/>
  <c r="BS18" i="25" s="1"/>
  <c r="CP42" i="11"/>
  <c r="BT41" i="1"/>
  <c r="CN45" i="11"/>
  <c r="CM45" i="11"/>
  <c r="CL45" i="11"/>
  <c r="CK45" i="11"/>
  <c r="CJ45" i="11"/>
  <c r="CI45" i="11"/>
  <c r="CH45" i="11"/>
  <c r="CG45" i="11"/>
  <c r="CF45" i="11"/>
  <c r="CE45" i="11"/>
  <c r="CD45" i="11"/>
  <c r="CN43" i="11"/>
  <c r="CM43" i="11"/>
  <c r="CL43" i="11"/>
  <c r="CK43" i="11"/>
  <c r="CJ43" i="11"/>
  <c r="CI43" i="11"/>
  <c r="CH43" i="11"/>
  <c r="CG43" i="11"/>
  <c r="CF43" i="11"/>
  <c r="CE43" i="11"/>
  <c r="CD43" i="11"/>
  <c r="CN42" i="11"/>
  <c r="CM42" i="11"/>
  <c r="CL42" i="11"/>
  <c r="CK42" i="11"/>
  <c r="CJ42" i="11"/>
  <c r="CI42" i="11"/>
  <c r="CH42" i="11"/>
  <c r="CG42" i="11"/>
  <c r="CF42" i="11"/>
  <c r="CE42" i="11"/>
  <c r="CD42" i="11"/>
  <c r="BR44" i="1"/>
  <c r="BQ20" i="25" s="1"/>
  <c r="BQ44" i="1"/>
  <c r="BP20" i="25" s="1"/>
  <c r="BP44" i="1"/>
  <c r="BO20" i="25" s="1"/>
  <c r="BO44" i="1"/>
  <c r="BN20" i="25" s="1"/>
  <c r="BN44" i="1"/>
  <c r="BM20" i="25" s="1"/>
  <c r="BM44" i="1"/>
  <c r="BL20" i="25" s="1"/>
  <c r="BL44" i="1"/>
  <c r="BK20" i="25" s="1"/>
  <c r="BK44" i="1"/>
  <c r="BJ20" i="25" s="1"/>
  <c r="BJ44" i="1"/>
  <c r="BI20" i="25" s="1"/>
  <c r="BI44" i="1"/>
  <c r="BH20" i="25" s="1"/>
  <c r="BH44" i="1"/>
  <c r="BG20" i="25" s="1"/>
  <c r="BR42" i="1"/>
  <c r="BQ18" i="25" s="1"/>
  <c r="BQ42" i="1"/>
  <c r="BP18" i="25" s="1"/>
  <c r="BP42" i="1"/>
  <c r="BO18" i="25" s="1"/>
  <c r="BO42" i="1"/>
  <c r="BN18" i="25" s="1"/>
  <c r="BN42" i="1"/>
  <c r="BM18" i="25" s="1"/>
  <c r="BM42" i="1"/>
  <c r="BL18" i="25" s="1"/>
  <c r="BL42" i="1"/>
  <c r="BK18" i="25" s="1"/>
  <c r="BK42" i="1"/>
  <c r="BJ18" i="25" s="1"/>
  <c r="BJ42" i="1"/>
  <c r="BI18" i="25" s="1"/>
  <c r="BI42" i="1"/>
  <c r="BH18" i="25" s="1"/>
  <c r="BH42" i="1"/>
  <c r="BG18" i="25" s="1"/>
  <c r="BR41" i="1"/>
  <c r="BQ41" i="1"/>
  <c r="BP41" i="1"/>
  <c r="BO41" i="1"/>
  <c r="BN41" i="1"/>
  <c r="BM41" i="1"/>
  <c r="BL41" i="1"/>
  <c r="BK41" i="1"/>
  <c r="BJ41" i="1"/>
  <c r="BI41" i="1"/>
  <c r="BH41" i="1"/>
  <c r="CC45" i="11"/>
  <c r="BG44" i="1"/>
  <c r="BF20" i="25" s="1"/>
  <c r="CC43" i="11"/>
  <c r="BG42" i="1"/>
  <c r="BF18" i="25" s="1"/>
  <c r="CC42" i="11"/>
  <c r="BG41" i="1"/>
  <c r="CA45" i="11"/>
  <c r="BZ45" i="11"/>
  <c r="BY45" i="11"/>
  <c r="BX45" i="11"/>
  <c r="BW45" i="11"/>
  <c r="BV45" i="11"/>
  <c r="BU45" i="11"/>
  <c r="BT45" i="11"/>
  <c r="BS45" i="11"/>
  <c r="BR45" i="11"/>
  <c r="BQ45" i="11"/>
  <c r="CA44" i="11"/>
  <c r="BZ44" i="11"/>
  <c r="BY44" i="11"/>
  <c r="BX44" i="11"/>
  <c r="BW44" i="11"/>
  <c r="BV44" i="11"/>
  <c r="BU44" i="11"/>
  <c r="BT44" i="11"/>
  <c r="BS44" i="11"/>
  <c r="BR44" i="11"/>
  <c r="BQ44" i="11"/>
  <c r="CA43" i="11"/>
  <c r="BZ43" i="11"/>
  <c r="BY43" i="11"/>
  <c r="BX43" i="11"/>
  <c r="BW43" i="11"/>
  <c r="BV43" i="11"/>
  <c r="BU43" i="11"/>
  <c r="BT43" i="11"/>
  <c r="BS43" i="11"/>
  <c r="BR43" i="11"/>
  <c r="BQ43" i="11"/>
  <c r="CA42" i="11"/>
  <c r="BZ42" i="11"/>
  <c r="BY42" i="11"/>
  <c r="BX42" i="11"/>
  <c r="BW42" i="11"/>
  <c r="BV42" i="11"/>
  <c r="BU42" i="11"/>
  <c r="BT42" i="11"/>
  <c r="BS42" i="11"/>
  <c r="BR42" i="11"/>
  <c r="BQ42" i="11"/>
  <c r="BE44" i="1"/>
  <c r="BD20" i="25" s="1"/>
  <c r="BD44" i="1"/>
  <c r="BC20" i="25" s="1"/>
  <c r="BC44" i="1"/>
  <c r="BB20" i="25" s="1"/>
  <c r="BB44" i="1"/>
  <c r="BA20" i="25" s="1"/>
  <c r="BA44" i="1"/>
  <c r="AZ20" i="25" s="1"/>
  <c r="AZ44" i="1"/>
  <c r="AY20" i="25" s="1"/>
  <c r="AY44" i="1"/>
  <c r="AX20" i="25" s="1"/>
  <c r="AX44" i="1"/>
  <c r="AW20" i="25" s="1"/>
  <c r="AW44" i="1"/>
  <c r="AV20" i="25" s="1"/>
  <c r="AV44" i="1"/>
  <c r="AU20" i="25" s="1"/>
  <c r="AU44" i="1"/>
  <c r="AT20" i="25" s="1"/>
  <c r="BE43" i="1"/>
  <c r="BD19" i="25" s="1"/>
  <c r="BD43" i="1"/>
  <c r="BC19" i="25" s="1"/>
  <c r="BC43" i="1"/>
  <c r="BB19" i="25" s="1"/>
  <c r="BB43" i="1"/>
  <c r="BA19" i="25" s="1"/>
  <c r="BA43" i="1"/>
  <c r="AZ19" i="25" s="1"/>
  <c r="AZ43" i="1"/>
  <c r="AY19" i="25" s="1"/>
  <c r="AY43" i="1"/>
  <c r="AX19" i="25" s="1"/>
  <c r="AX43" i="1"/>
  <c r="AW19" i="25" s="1"/>
  <c r="AW43" i="1"/>
  <c r="AV19" i="25" s="1"/>
  <c r="AV43" i="1"/>
  <c r="AU19" i="25" s="1"/>
  <c r="AU43" i="1"/>
  <c r="AT19" i="25" s="1"/>
  <c r="BE42" i="1"/>
  <c r="BD18" i="25" s="1"/>
  <c r="BD42" i="1"/>
  <c r="BC18" i="25" s="1"/>
  <c r="BC42" i="1"/>
  <c r="BB18" i="25" s="1"/>
  <c r="BB42" i="1"/>
  <c r="BA18" i="25" s="1"/>
  <c r="BA42" i="1"/>
  <c r="AZ18" i="25" s="1"/>
  <c r="AZ42" i="1"/>
  <c r="AY18" i="25" s="1"/>
  <c r="AY42" i="1"/>
  <c r="AX18" i="25" s="1"/>
  <c r="AX42" i="1"/>
  <c r="AW18" i="25" s="1"/>
  <c r="AW42" i="1"/>
  <c r="AV18" i="25" s="1"/>
  <c r="AV42" i="1"/>
  <c r="AU18" i="25" s="1"/>
  <c r="AU42" i="1"/>
  <c r="AT18" i="25" s="1"/>
  <c r="BE41" i="1"/>
  <c r="BD41" i="1"/>
  <c r="BC41" i="1"/>
  <c r="BB41" i="1"/>
  <c r="BA41" i="1"/>
  <c r="AZ41" i="1"/>
  <c r="AY41" i="1"/>
  <c r="AX41" i="1"/>
  <c r="AW41" i="1"/>
  <c r="AV41" i="1"/>
  <c r="AU41" i="1"/>
  <c r="BP45" i="11"/>
  <c r="AT44" i="1"/>
  <c r="AS20" i="25" s="1"/>
  <c r="BP44" i="11"/>
  <c r="AT43" i="1"/>
  <c r="AS19" i="25" s="1"/>
  <c r="BP43" i="11"/>
  <c r="AT42" i="1"/>
  <c r="AS18" i="25" s="1"/>
  <c r="BP42" i="11"/>
  <c r="AT41" i="1"/>
  <c r="BN45" i="11"/>
  <c r="BM45" i="11"/>
  <c r="BL45" i="11"/>
  <c r="BK45" i="11"/>
  <c r="BJ45" i="11"/>
  <c r="BI45" i="11"/>
  <c r="BH45" i="11"/>
  <c r="BG45" i="11"/>
  <c r="BF45" i="11"/>
  <c r="BE45" i="11"/>
  <c r="BD45" i="11"/>
  <c r="BN44" i="11"/>
  <c r="BM44" i="11"/>
  <c r="BL44" i="11"/>
  <c r="BK44" i="11"/>
  <c r="BJ44" i="11"/>
  <c r="BI44" i="11"/>
  <c r="BH44" i="11"/>
  <c r="BG44" i="11"/>
  <c r="BF44" i="11"/>
  <c r="BE44" i="11"/>
  <c r="BD44" i="11"/>
  <c r="BN43" i="11"/>
  <c r="BM43" i="11"/>
  <c r="BL43" i="11"/>
  <c r="BK43" i="11"/>
  <c r="BJ43" i="11"/>
  <c r="BI43" i="11"/>
  <c r="BH43" i="11"/>
  <c r="BG43" i="11"/>
  <c r="BF43" i="11"/>
  <c r="BE43" i="11"/>
  <c r="BD43" i="11"/>
  <c r="BN42" i="11"/>
  <c r="BM42" i="11"/>
  <c r="BL42" i="11"/>
  <c r="BK42" i="11"/>
  <c r="BJ42" i="11"/>
  <c r="BI42" i="11"/>
  <c r="BH42" i="11"/>
  <c r="BG42" i="11"/>
  <c r="BF42" i="11"/>
  <c r="BE42" i="11"/>
  <c r="BD42" i="11"/>
  <c r="AR44" i="1"/>
  <c r="AQ20" i="25" s="1"/>
  <c r="AQ44" i="1"/>
  <c r="AP20" i="25" s="1"/>
  <c r="AP44" i="1"/>
  <c r="AO20" i="25" s="1"/>
  <c r="AO44" i="1"/>
  <c r="AN20" i="25" s="1"/>
  <c r="AN44" i="1"/>
  <c r="AM20" i="25" s="1"/>
  <c r="AM44" i="1"/>
  <c r="AL20" i="25" s="1"/>
  <c r="AL44" i="1"/>
  <c r="AK20" i="25" s="1"/>
  <c r="AK44" i="1"/>
  <c r="AJ20" i="25" s="1"/>
  <c r="AJ44" i="1"/>
  <c r="AI20" i="25" s="1"/>
  <c r="AI44" i="1"/>
  <c r="AH20" i="25" s="1"/>
  <c r="AH44" i="1"/>
  <c r="AG20" i="25" s="1"/>
  <c r="AR43" i="1"/>
  <c r="AQ19" i="25" s="1"/>
  <c r="AQ43" i="1"/>
  <c r="AP19" i="25" s="1"/>
  <c r="AP43" i="1"/>
  <c r="AO19" i="25" s="1"/>
  <c r="AO43" i="1"/>
  <c r="AN19" i="25" s="1"/>
  <c r="AN43" i="1"/>
  <c r="AM19" i="25" s="1"/>
  <c r="AM43" i="1"/>
  <c r="AL19" i="25" s="1"/>
  <c r="AL43" i="1"/>
  <c r="AK19" i="25" s="1"/>
  <c r="AK43" i="1"/>
  <c r="AJ19" i="25" s="1"/>
  <c r="AJ43" i="1"/>
  <c r="AI19" i="25" s="1"/>
  <c r="AI43" i="1"/>
  <c r="AH19" i="25" s="1"/>
  <c r="AH43" i="1"/>
  <c r="AG19" i="25" s="1"/>
  <c r="AR42" i="1"/>
  <c r="AQ18" i="25" s="1"/>
  <c r="AQ42" i="1"/>
  <c r="AP18" i="25" s="1"/>
  <c r="AP42" i="1"/>
  <c r="AO18" i="25" s="1"/>
  <c r="AO42" i="1"/>
  <c r="AN18" i="25" s="1"/>
  <c r="AN42" i="1"/>
  <c r="AM18" i="25" s="1"/>
  <c r="AM42" i="1"/>
  <c r="AL18" i="25" s="1"/>
  <c r="AL42" i="1"/>
  <c r="AK18" i="25" s="1"/>
  <c r="AK42" i="1"/>
  <c r="AJ18" i="25" s="1"/>
  <c r="AJ42" i="1"/>
  <c r="AI18" i="25" s="1"/>
  <c r="AI42" i="1"/>
  <c r="AH18" i="25" s="1"/>
  <c r="AH42" i="1"/>
  <c r="AG18" i="25" s="1"/>
  <c r="AR41" i="1"/>
  <c r="AQ41" i="1"/>
  <c r="AP41" i="1"/>
  <c r="AO41" i="1"/>
  <c r="AN41" i="1"/>
  <c r="AM41" i="1"/>
  <c r="AL41" i="1"/>
  <c r="AK41" i="1"/>
  <c r="AJ41" i="1"/>
  <c r="AI41" i="1"/>
  <c r="AH41" i="1"/>
  <c r="BC45" i="11"/>
  <c r="AG44" i="1"/>
  <c r="AF20" i="25" s="1"/>
  <c r="BC44" i="11"/>
  <c r="AG43" i="1"/>
  <c r="AF19" i="25" s="1"/>
  <c r="BC43" i="11"/>
  <c r="AG42" i="1"/>
  <c r="AF18" i="25" s="1"/>
  <c r="BC42" i="11"/>
  <c r="AG41" i="1"/>
  <c r="BA45" i="11"/>
  <c r="AZ45" i="11"/>
  <c r="AY45" i="11"/>
  <c r="AX45" i="11"/>
  <c r="AW45" i="11"/>
  <c r="AV45" i="11"/>
  <c r="AU45" i="11"/>
  <c r="AT45" i="11"/>
  <c r="AS45" i="11"/>
  <c r="AR45" i="11"/>
  <c r="AQ45" i="11"/>
  <c r="BA44" i="11"/>
  <c r="AZ44" i="11"/>
  <c r="AY44" i="11"/>
  <c r="AX44" i="11"/>
  <c r="AW44" i="11"/>
  <c r="AV44" i="11"/>
  <c r="AU44" i="11"/>
  <c r="AT44" i="11"/>
  <c r="AS44" i="11"/>
  <c r="AR44" i="11"/>
  <c r="AQ44" i="11"/>
  <c r="BA43" i="11"/>
  <c r="AZ43" i="11"/>
  <c r="AY43" i="11"/>
  <c r="AX43" i="11"/>
  <c r="AW43" i="11"/>
  <c r="AV43" i="11"/>
  <c r="AU43" i="11"/>
  <c r="AT43" i="11"/>
  <c r="AS43" i="11"/>
  <c r="AR43" i="11"/>
  <c r="AQ43" i="11"/>
  <c r="BA42" i="11"/>
  <c r="AZ42" i="11"/>
  <c r="AY42" i="11"/>
  <c r="AX42" i="11"/>
  <c r="AW42" i="11"/>
  <c r="AV42" i="11"/>
  <c r="AU42" i="11"/>
  <c r="AT42" i="11"/>
  <c r="AS42" i="11"/>
  <c r="AR42" i="11"/>
  <c r="AQ42" i="11"/>
  <c r="AE44" i="1"/>
  <c r="AD20" i="25" s="1"/>
  <c r="AD44" i="1"/>
  <c r="AC20" i="25" s="1"/>
  <c r="AC44" i="1"/>
  <c r="AB20" i="25" s="1"/>
  <c r="AB44" i="1"/>
  <c r="AA20" i="25" s="1"/>
  <c r="AA44" i="1"/>
  <c r="Z20" i="25" s="1"/>
  <c r="Z44" i="1"/>
  <c r="Y20" i="25" s="1"/>
  <c r="Y44" i="1"/>
  <c r="X20" i="25" s="1"/>
  <c r="X44" i="1"/>
  <c r="W20" i="25" s="1"/>
  <c r="W44" i="1"/>
  <c r="V20" i="25" s="1"/>
  <c r="U44" i="1"/>
  <c r="T20" i="25" s="1"/>
  <c r="AE43" i="1"/>
  <c r="AD19" i="25" s="1"/>
  <c r="AD43" i="1"/>
  <c r="AC19" i="25" s="1"/>
  <c r="AC43" i="1"/>
  <c r="AB19" i="25" s="1"/>
  <c r="AB43" i="1"/>
  <c r="AA19" i="25" s="1"/>
  <c r="AA43" i="1"/>
  <c r="Z19" i="25" s="1"/>
  <c r="Z43" i="1"/>
  <c r="Y19" i="25" s="1"/>
  <c r="Y43" i="1"/>
  <c r="X19" i="25" s="1"/>
  <c r="X43" i="1"/>
  <c r="W19" i="25" s="1"/>
  <c r="W43" i="1"/>
  <c r="V19" i="25" s="1"/>
  <c r="V43" i="1"/>
  <c r="U19" i="25" s="1"/>
  <c r="U43" i="1"/>
  <c r="T19" i="25" s="1"/>
  <c r="AE42" i="1"/>
  <c r="AD18" i="25" s="1"/>
  <c r="AD42" i="1"/>
  <c r="AC18" i="25" s="1"/>
  <c r="AC42" i="1"/>
  <c r="AB18" i="25" s="1"/>
  <c r="AB42" i="1"/>
  <c r="AA18" i="25" s="1"/>
  <c r="AA42" i="1"/>
  <c r="Z18" i="25" s="1"/>
  <c r="Z42" i="1"/>
  <c r="Y18" i="25" s="1"/>
  <c r="Y42" i="1"/>
  <c r="X18" i="25" s="1"/>
  <c r="X42" i="1"/>
  <c r="W18" i="25" s="1"/>
  <c r="W42" i="1"/>
  <c r="V18" i="25" s="1"/>
  <c r="V42" i="1"/>
  <c r="U18" i="25" s="1"/>
  <c r="U42" i="1"/>
  <c r="T18" i="25" s="1"/>
  <c r="AE41" i="1"/>
  <c r="AD41" i="1"/>
  <c r="AC41" i="1"/>
  <c r="AB41" i="1"/>
  <c r="AA41" i="1"/>
  <c r="Z41" i="1"/>
  <c r="Y41" i="1"/>
  <c r="X41" i="1"/>
  <c r="W41" i="1"/>
  <c r="V41" i="1"/>
  <c r="U41" i="1"/>
  <c r="AP45" i="11"/>
  <c r="AP44" i="11"/>
  <c r="AP43" i="11"/>
  <c r="AP42" i="11"/>
  <c r="EE38" i="1"/>
  <c r="ED16" i="25" s="1"/>
  <c r="ED38" i="1"/>
  <c r="EC16" i="25" s="1"/>
  <c r="EC38" i="1"/>
  <c r="EB16" i="25" s="1"/>
  <c r="EB38" i="1"/>
  <c r="EA16" i="25" s="1"/>
  <c r="EA38" i="1"/>
  <c r="DZ16" i="25" s="1"/>
  <c r="DZ38" i="1"/>
  <c r="DY16" i="25" s="1"/>
  <c r="DY38" i="1"/>
  <c r="DX16" i="25" s="1"/>
  <c r="DX38" i="1"/>
  <c r="DW16" i="25" s="1"/>
  <c r="DW38" i="1"/>
  <c r="DV16" i="25" s="1"/>
  <c r="DV38" i="1"/>
  <c r="DU16" i="25" s="1"/>
  <c r="DU38" i="1"/>
  <c r="DT16" i="25" s="1"/>
  <c r="EE36" i="1"/>
  <c r="ED14" i="25" s="1"/>
  <c r="ED36" i="1"/>
  <c r="EC14" i="25" s="1"/>
  <c r="EC36" i="1"/>
  <c r="EB14" i="25" s="1"/>
  <c r="EB36" i="1"/>
  <c r="EA14" i="25" s="1"/>
  <c r="EA36" i="1"/>
  <c r="DZ14" i="25" s="1"/>
  <c r="DZ36" i="1"/>
  <c r="DY14" i="25" s="1"/>
  <c r="DY36" i="1"/>
  <c r="DX14" i="25" s="1"/>
  <c r="DX36" i="1"/>
  <c r="DW14" i="25" s="1"/>
  <c r="DW36" i="1"/>
  <c r="DV14" i="25" s="1"/>
  <c r="DV36" i="1"/>
  <c r="DU14" i="25" s="1"/>
  <c r="DU36" i="1"/>
  <c r="DT14" i="25" s="1"/>
  <c r="DT38" i="1"/>
  <c r="DS16" i="25" s="1"/>
  <c r="DT36" i="1"/>
  <c r="DS14" i="25" s="1"/>
  <c r="DR38" i="1"/>
  <c r="DQ16" i="25" s="1"/>
  <c r="DQ38" i="1"/>
  <c r="DP16" i="25" s="1"/>
  <c r="DP38" i="1"/>
  <c r="DO16" i="25" s="1"/>
  <c r="DO38" i="1"/>
  <c r="DN16" i="25" s="1"/>
  <c r="DN38" i="1"/>
  <c r="DM16" i="25" s="1"/>
  <c r="DM38" i="1"/>
  <c r="DL16" i="25" s="1"/>
  <c r="DL38" i="1"/>
  <c r="DK16" i="25" s="1"/>
  <c r="DK38" i="1"/>
  <c r="DJ16" i="25" s="1"/>
  <c r="DJ38" i="1"/>
  <c r="DI16" i="25" s="1"/>
  <c r="DI38" i="1"/>
  <c r="DH16" i="25" s="1"/>
  <c r="DH38" i="1"/>
  <c r="DG16" i="25" s="1"/>
  <c r="DR36" i="1"/>
  <c r="DQ14" i="25" s="1"/>
  <c r="DQ36" i="1"/>
  <c r="DP14" i="25" s="1"/>
  <c r="DP36" i="1"/>
  <c r="DO14" i="25" s="1"/>
  <c r="DO36" i="1"/>
  <c r="DN14" i="25" s="1"/>
  <c r="DN36" i="1"/>
  <c r="DM14" i="25" s="1"/>
  <c r="DM36" i="1"/>
  <c r="DL14" i="25" s="1"/>
  <c r="DL36" i="1"/>
  <c r="DK14" i="25" s="1"/>
  <c r="DK36" i="1"/>
  <c r="DJ14" i="25" s="1"/>
  <c r="DJ36" i="1"/>
  <c r="DI14" i="25" s="1"/>
  <c r="DI36" i="1"/>
  <c r="DH14" i="25" s="1"/>
  <c r="DH36" i="1"/>
  <c r="DG14" i="25" s="1"/>
  <c r="DG38" i="1"/>
  <c r="DF16" i="25" s="1"/>
  <c r="DG36" i="1"/>
  <c r="DF14" i="25" s="1"/>
  <c r="DE38" i="1"/>
  <c r="DD16" i="25" s="1"/>
  <c r="DD38" i="1"/>
  <c r="DC16" i="25" s="1"/>
  <c r="DC38" i="1"/>
  <c r="DB16" i="25" s="1"/>
  <c r="DB38" i="1"/>
  <c r="DA16" i="25" s="1"/>
  <c r="DA38" i="1"/>
  <c r="CZ16" i="25" s="1"/>
  <c r="CZ38" i="1"/>
  <c r="CY16" i="25" s="1"/>
  <c r="CY38" i="1"/>
  <c r="CX16" i="25" s="1"/>
  <c r="CX38" i="1"/>
  <c r="CW16" i="25" s="1"/>
  <c r="CW38" i="1"/>
  <c r="CV16" i="25" s="1"/>
  <c r="CV38" i="1"/>
  <c r="CU16" i="25" s="1"/>
  <c r="CU38" i="1"/>
  <c r="CT16" i="25" s="1"/>
  <c r="DE36" i="1"/>
  <c r="DD14" i="25" s="1"/>
  <c r="DD36" i="1"/>
  <c r="DC14" i="25" s="1"/>
  <c r="DC36" i="1"/>
  <c r="DB14" i="25" s="1"/>
  <c r="DB36" i="1"/>
  <c r="DA14" i="25" s="1"/>
  <c r="DA36" i="1"/>
  <c r="CZ14" i="25" s="1"/>
  <c r="CZ36" i="1"/>
  <c r="CY14" i="25" s="1"/>
  <c r="CY36" i="1"/>
  <c r="CX14" i="25" s="1"/>
  <c r="CX36" i="1"/>
  <c r="CW14" i="25" s="1"/>
  <c r="CW36" i="1"/>
  <c r="CV14" i="25" s="1"/>
  <c r="CV36" i="1"/>
  <c r="CU14" i="25" s="1"/>
  <c r="CU36" i="1"/>
  <c r="CT14" i="25" s="1"/>
  <c r="CT38" i="1"/>
  <c r="CS16" i="25" s="1"/>
  <c r="CT36" i="1"/>
  <c r="CS14" i="25" s="1"/>
  <c r="CR38" i="1"/>
  <c r="CQ16" i="25" s="1"/>
  <c r="CQ38" i="1"/>
  <c r="CP16" i="25" s="1"/>
  <c r="CP38" i="1"/>
  <c r="CO16" i="25" s="1"/>
  <c r="CO38" i="1"/>
  <c r="CN16" i="25" s="1"/>
  <c r="CN38" i="1"/>
  <c r="CM16" i="25" s="1"/>
  <c r="CM38" i="1"/>
  <c r="CL16" i="25" s="1"/>
  <c r="CL38" i="1"/>
  <c r="CK16" i="25" s="1"/>
  <c r="CK38" i="1"/>
  <c r="CJ16" i="25" s="1"/>
  <c r="CJ38" i="1"/>
  <c r="CI16" i="25" s="1"/>
  <c r="CI38" i="1"/>
  <c r="CH16" i="25" s="1"/>
  <c r="CH38" i="1"/>
  <c r="CG16" i="25" s="1"/>
  <c r="CR36" i="1"/>
  <c r="CQ14" i="25" s="1"/>
  <c r="CQ36" i="1"/>
  <c r="CP14" i="25" s="1"/>
  <c r="CP36" i="1"/>
  <c r="CO14" i="25" s="1"/>
  <c r="CO36" i="1"/>
  <c r="CN14" i="25" s="1"/>
  <c r="CN36" i="1"/>
  <c r="CM14" i="25" s="1"/>
  <c r="CM36" i="1"/>
  <c r="CL14" i="25" s="1"/>
  <c r="CL36" i="1"/>
  <c r="CK14" i="25" s="1"/>
  <c r="CK36" i="1"/>
  <c r="CJ14" i="25" s="1"/>
  <c r="CJ36" i="1"/>
  <c r="CI14" i="25" s="1"/>
  <c r="CI36" i="1"/>
  <c r="CH14" i="25" s="1"/>
  <c r="CH36" i="1"/>
  <c r="CG14" i="25" s="1"/>
  <c r="CG38" i="1"/>
  <c r="CF16" i="25" s="1"/>
  <c r="CG36" i="1"/>
  <c r="CF14" i="25" s="1"/>
  <c r="CE38" i="1"/>
  <c r="CD16" i="25" s="1"/>
  <c r="CD38" i="1"/>
  <c r="CC16" i="25" s="1"/>
  <c r="CC38" i="1"/>
  <c r="CB16" i="25" s="1"/>
  <c r="CB38" i="1"/>
  <c r="CA16" i="25" s="1"/>
  <c r="CA38" i="1"/>
  <c r="BZ16" i="25" s="1"/>
  <c r="BZ38" i="1"/>
  <c r="BY16" i="25" s="1"/>
  <c r="BY38" i="1"/>
  <c r="BX16" i="25" s="1"/>
  <c r="BX38" i="1"/>
  <c r="BW16" i="25" s="1"/>
  <c r="BW38" i="1"/>
  <c r="BV16" i="25" s="1"/>
  <c r="BV38" i="1"/>
  <c r="BU16" i="25" s="1"/>
  <c r="BU38" i="1"/>
  <c r="BT16" i="25" s="1"/>
  <c r="CE36" i="1"/>
  <c r="CD14" i="25" s="1"/>
  <c r="CD36" i="1"/>
  <c r="CC14" i="25" s="1"/>
  <c r="CC36" i="1"/>
  <c r="CB14" i="25" s="1"/>
  <c r="CB36" i="1"/>
  <c r="CA14" i="25" s="1"/>
  <c r="CA36" i="1"/>
  <c r="BZ14" i="25" s="1"/>
  <c r="BZ36" i="1"/>
  <c r="BY14" i="25" s="1"/>
  <c r="BY36" i="1"/>
  <c r="BX14" i="25" s="1"/>
  <c r="BX36" i="1"/>
  <c r="BW14" i="25" s="1"/>
  <c r="BW36" i="1"/>
  <c r="BV14" i="25" s="1"/>
  <c r="BV36" i="1"/>
  <c r="BU14" i="25" s="1"/>
  <c r="BU36" i="1"/>
  <c r="BT14" i="25" s="1"/>
  <c r="BT38" i="1"/>
  <c r="BS16" i="25" s="1"/>
  <c r="BT36" i="1"/>
  <c r="BS14" i="25" s="1"/>
  <c r="BR38" i="1"/>
  <c r="BQ16" i="25" s="1"/>
  <c r="BQ38" i="1"/>
  <c r="BP16" i="25" s="1"/>
  <c r="BP38" i="1"/>
  <c r="BO16" i="25" s="1"/>
  <c r="BO38" i="1"/>
  <c r="BN16" i="25" s="1"/>
  <c r="BN38" i="1"/>
  <c r="BM16" i="25" s="1"/>
  <c r="BM38" i="1"/>
  <c r="BL16" i="25" s="1"/>
  <c r="BL38" i="1"/>
  <c r="BK16" i="25" s="1"/>
  <c r="BK38" i="1"/>
  <c r="BJ16" i="25" s="1"/>
  <c r="BJ38" i="1"/>
  <c r="BI16" i="25" s="1"/>
  <c r="BI38" i="1"/>
  <c r="BH16" i="25" s="1"/>
  <c r="BH38" i="1"/>
  <c r="BG16" i="25" s="1"/>
  <c r="BR36" i="1"/>
  <c r="BQ14" i="25" s="1"/>
  <c r="BQ36" i="1"/>
  <c r="BP14" i="25" s="1"/>
  <c r="BP36" i="1"/>
  <c r="BO14" i="25" s="1"/>
  <c r="BO36" i="1"/>
  <c r="BN14" i="25" s="1"/>
  <c r="BN36" i="1"/>
  <c r="BM14" i="25" s="1"/>
  <c r="BM36" i="1"/>
  <c r="BL14" i="25" s="1"/>
  <c r="BL36" i="1"/>
  <c r="BK14" i="25" s="1"/>
  <c r="BK36" i="1"/>
  <c r="BJ14" i="25" s="1"/>
  <c r="BJ36" i="1"/>
  <c r="BI14" i="25" s="1"/>
  <c r="BI36" i="1"/>
  <c r="BH14" i="25" s="1"/>
  <c r="BH36" i="1"/>
  <c r="BG14" i="25" s="1"/>
  <c r="BG38" i="1"/>
  <c r="BF16" i="25" s="1"/>
  <c r="BG36" i="1"/>
  <c r="BF14" i="25" s="1"/>
  <c r="BE38" i="1"/>
  <c r="BD16" i="25" s="1"/>
  <c r="BD38" i="1"/>
  <c r="BC16" i="25" s="1"/>
  <c r="BC38" i="1"/>
  <c r="BB16" i="25" s="1"/>
  <c r="BB38" i="1"/>
  <c r="BA16" i="25" s="1"/>
  <c r="BA38" i="1"/>
  <c r="AZ16" i="25" s="1"/>
  <c r="AZ38" i="1"/>
  <c r="AY16" i="25" s="1"/>
  <c r="AY38" i="1"/>
  <c r="AX16" i="25" s="1"/>
  <c r="AX38" i="1"/>
  <c r="AW16" i="25" s="1"/>
  <c r="AW38" i="1"/>
  <c r="AV16" i="25" s="1"/>
  <c r="AV38" i="1"/>
  <c r="AU16" i="25" s="1"/>
  <c r="AU38" i="1"/>
  <c r="AT16" i="25" s="1"/>
  <c r="BE37" i="1"/>
  <c r="BD37" i="1"/>
  <c r="BC37" i="1"/>
  <c r="BB37" i="1"/>
  <c r="BA37" i="1"/>
  <c r="AZ37" i="1"/>
  <c r="AY37" i="1"/>
  <c r="AX37" i="1"/>
  <c r="AW37" i="1"/>
  <c r="AV37" i="1"/>
  <c r="AU37" i="1"/>
  <c r="BE36" i="1"/>
  <c r="BD14" i="25" s="1"/>
  <c r="BD36" i="1"/>
  <c r="BC14" i="25" s="1"/>
  <c r="BC36" i="1"/>
  <c r="BB14" i="25" s="1"/>
  <c r="BB36" i="1"/>
  <c r="BA14" i="25" s="1"/>
  <c r="BA36" i="1"/>
  <c r="AZ14" i="25" s="1"/>
  <c r="AZ36" i="1"/>
  <c r="AY14" i="25" s="1"/>
  <c r="AY36" i="1"/>
  <c r="AX14" i="25" s="1"/>
  <c r="AX36" i="1"/>
  <c r="AW14" i="25" s="1"/>
  <c r="AW36" i="1"/>
  <c r="AV14" i="25" s="1"/>
  <c r="AV36" i="1"/>
  <c r="AU14" i="25" s="1"/>
  <c r="AU36" i="1"/>
  <c r="AT14" i="25" s="1"/>
  <c r="AT38" i="1"/>
  <c r="AS16" i="25" s="1"/>
  <c r="AT37" i="1"/>
  <c r="AT36" i="1"/>
  <c r="AS14" i="25" s="1"/>
  <c r="AR38" i="1"/>
  <c r="AQ16" i="25" s="1"/>
  <c r="AQ38" i="1"/>
  <c r="AP16" i="25" s="1"/>
  <c r="AP38" i="1"/>
  <c r="AO16" i="25" s="1"/>
  <c r="AO38" i="1"/>
  <c r="AN16" i="25" s="1"/>
  <c r="AN38" i="1"/>
  <c r="AM16" i="25" s="1"/>
  <c r="AM38" i="1"/>
  <c r="AL16" i="25" s="1"/>
  <c r="AL38" i="1"/>
  <c r="AK16" i="25" s="1"/>
  <c r="AK38" i="1"/>
  <c r="AJ16" i="25" s="1"/>
  <c r="AJ38" i="1"/>
  <c r="AI16" i="25" s="1"/>
  <c r="AI38" i="1"/>
  <c r="AH16" i="25" s="1"/>
  <c r="AH38" i="1"/>
  <c r="AG16" i="25" s="1"/>
  <c r="AR37" i="1"/>
  <c r="AQ37" i="1"/>
  <c r="AP37" i="1"/>
  <c r="AO37" i="1"/>
  <c r="AN37" i="1"/>
  <c r="AM37" i="1"/>
  <c r="AL37" i="1"/>
  <c r="AK37" i="1"/>
  <c r="AJ37" i="1"/>
  <c r="AI37" i="1"/>
  <c r="AH37" i="1"/>
  <c r="AR36" i="1"/>
  <c r="AQ14" i="25" s="1"/>
  <c r="AQ36" i="1"/>
  <c r="AP14" i="25" s="1"/>
  <c r="AP36" i="1"/>
  <c r="AO14" i="25" s="1"/>
  <c r="AO36" i="1"/>
  <c r="AN14" i="25" s="1"/>
  <c r="AN36" i="1"/>
  <c r="AM14" i="25" s="1"/>
  <c r="AM36" i="1"/>
  <c r="AL14" i="25" s="1"/>
  <c r="AL36" i="1"/>
  <c r="AK14" i="25" s="1"/>
  <c r="AK36" i="1"/>
  <c r="AJ14" i="25" s="1"/>
  <c r="AJ36" i="1"/>
  <c r="AI14" i="25" s="1"/>
  <c r="AI36" i="1"/>
  <c r="AH14" i="25" s="1"/>
  <c r="AH36" i="1"/>
  <c r="AG14" i="25" s="1"/>
  <c r="AG38" i="1"/>
  <c r="AF16" i="25" s="1"/>
  <c r="AG37" i="1"/>
  <c r="AG36" i="1"/>
  <c r="AF14" i="25" s="1"/>
  <c r="AE38" i="1"/>
  <c r="AD16" i="25" s="1"/>
  <c r="AD38" i="1"/>
  <c r="AC16" i="25" s="1"/>
  <c r="AC38" i="1"/>
  <c r="AB16" i="25" s="1"/>
  <c r="AB38" i="1"/>
  <c r="AA16" i="25" s="1"/>
  <c r="AA38" i="1"/>
  <c r="Z16" i="25" s="1"/>
  <c r="Z38" i="1"/>
  <c r="Y16" i="25" s="1"/>
  <c r="Y38" i="1"/>
  <c r="X16" i="25" s="1"/>
  <c r="X38" i="1"/>
  <c r="W16" i="25" s="1"/>
  <c r="W38" i="1"/>
  <c r="V16" i="25" s="1"/>
  <c r="V38" i="1"/>
  <c r="U16" i="25" s="1"/>
  <c r="U38" i="1"/>
  <c r="T16" i="25" s="1"/>
  <c r="AE37" i="1"/>
  <c r="AD37" i="1"/>
  <c r="AC37" i="1"/>
  <c r="AB37" i="1"/>
  <c r="AA37" i="1"/>
  <c r="Z37" i="1"/>
  <c r="Y37" i="1"/>
  <c r="X37" i="1"/>
  <c r="W37" i="1"/>
  <c r="V37" i="1"/>
  <c r="U37" i="1"/>
  <c r="AE36" i="1"/>
  <c r="AD14" i="25" s="1"/>
  <c r="AD36" i="1"/>
  <c r="AC14" i="25" s="1"/>
  <c r="AC36" i="1"/>
  <c r="AB14" i="25" s="1"/>
  <c r="AB36" i="1"/>
  <c r="AA14" i="25" s="1"/>
  <c r="AA36" i="1"/>
  <c r="Z14" i="25" s="1"/>
  <c r="Z36" i="1"/>
  <c r="Y14" i="25" s="1"/>
  <c r="Y36" i="1"/>
  <c r="X14" i="25" s="1"/>
  <c r="X36" i="1"/>
  <c r="W14" i="25" s="1"/>
  <c r="W36" i="1"/>
  <c r="V14" i="25" s="1"/>
  <c r="V36" i="1"/>
  <c r="U14" i="25" s="1"/>
  <c r="U36" i="1"/>
  <c r="T14" i="25" s="1"/>
  <c r="EE31" i="1"/>
  <c r="ED13" i="25" s="1"/>
  <c r="ED31" i="1"/>
  <c r="EC13" i="25" s="1"/>
  <c r="EC31" i="1"/>
  <c r="EB13" i="25" s="1"/>
  <c r="EB31" i="1"/>
  <c r="EA13" i="25" s="1"/>
  <c r="EA31" i="1"/>
  <c r="DZ13" i="25" s="1"/>
  <c r="DZ31" i="1"/>
  <c r="DY13" i="25" s="1"/>
  <c r="DY31" i="1"/>
  <c r="DX13" i="25" s="1"/>
  <c r="DX31" i="1"/>
  <c r="DW13" i="25" s="1"/>
  <c r="DW31" i="1"/>
  <c r="DV13" i="25" s="1"/>
  <c r="DV31" i="1"/>
  <c r="DU13" i="25" s="1"/>
  <c r="DU31" i="1"/>
  <c r="DT13" i="25" s="1"/>
  <c r="EE30" i="1"/>
  <c r="ED11" i="25" s="1"/>
  <c r="ED30" i="1"/>
  <c r="EC11" i="25" s="1"/>
  <c r="EC30" i="1"/>
  <c r="EB11" i="25" s="1"/>
  <c r="EB30" i="1"/>
  <c r="EA11" i="25" s="1"/>
  <c r="EA30" i="1"/>
  <c r="DZ11" i="25" s="1"/>
  <c r="DZ30" i="1"/>
  <c r="DY11" i="25" s="1"/>
  <c r="DY30" i="1"/>
  <c r="DX11" i="25" s="1"/>
  <c r="DX30" i="1"/>
  <c r="DW11" i="25" s="1"/>
  <c r="DW30" i="1"/>
  <c r="DV11" i="25" s="1"/>
  <c r="DV30" i="1"/>
  <c r="DU11" i="25" s="1"/>
  <c r="DU30" i="1"/>
  <c r="DT11" i="25" s="1"/>
  <c r="EE29" i="1"/>
  <c r="ED29" i="1"/>
  <c r="EC29" i="1"/>
  <c r="EB29" i="1"/>
  <c r="EA29" i="1"/>
  <c r="DZ29" i="1"/>
  <c r="DY29" i="1"/>
  <c r="DX29" i="1"/>
  <c r="DW29" i="1"/>
  <c r="DV29" i="1"/>
  <c r="DU29" i="1"/>
  <c r="DT31" i="1"/>
  <c r="DS13" i="25" s="1"/>
  <c r="DT30" i="1"/>
  <c r="DS11" i="25" s="1"/>
  <c r="DT29" i="1"/>
  <c r="DR31" i="1"/>
  <c r="DQ13" i="25" s="1"/>
  <c r="DQ31" i="1"/>
  <c r="DP13" i="25" s="1"/>
  <c r="DP31" i="1"/>
  <c r="DO13" i="25" s="1"/>
  <c r="DO31" i="1"/>
  <c r="DN13" i="25" s="1"/>
  <c r="DN31" i="1"/>
  <c r="DM13" i="25" s="1"/>
  <c r="DM31" i="1"/>
  <c r="DL13" i="25" s="1"/>
  <c r="DL31" i="1"/>
  <c r="DK13" i="25" s="1"/>
  <c r="DK31" i="1"/>
  <c r="DJ13" i="25" s="1"/>
  <c r="DJ31" i="1"/>
  <c r="DI13" i="25" s="1"/>
  <c r="DI31" i="1"/>
  <c r="DH13" i="25" s="1"/>
  <c r="DH31" i="1"/>
  <c r="DG13" i="25" s="1"/>
  <c r="DR30" i="1"/>
  <c r="DQ11" i="25" s="1"/>
  <c r="DQ30" i="1"/>
  <c r="DP11" i="25" s="1"/>
  <c r="DP30" i="1"/>
  <c r="DO11" i="25" s="1"/>
  <c r="DO30" i="1"/>
  <c r="DN11" i="25" s="1"/>
  <c r="DN30" i="1"/>
  <c r="DM11" i="25" s="1"/>
  <c r="DM30" i="1"/>
  <c r="DL11" i="25" s="1"/>
  <c r="DL30" i="1"/>
  <c r="DK11" i="25" s="1"/>
  <c r="DK30" i="1"/>
  <c r="DJ11" i="25" s="1"/>
  <c r="DJ30" i="1"/>
  <c r="DI11" i="25" s="1"/>
  <c r="DI30" i="1"/>
  <c r="DH11" i="25" s="1"/>
  <c r="DH30" i="1"/>
  <c r="DG11" i="25" s="1"/>
  <c r="DR29" i="1"/>
  <c r="DQ29" i="1"/>
  <c r="DP29" i="1"/>
  <c r="DO29" i="1"/>
  <c r="DN29" i="1"/>
  <c r="DM29" i="1"/>
  <c r="DL29" i="1"/>
  <c r="DK29" i="1"/>
  <c r="DJ29" i="1"/>
  <c r="DI29" i="1"/>
  <c r="DH29" i="1"/>
  <c r="DG31" i="1"/>
  <c r="DF13" i="25" s="1"/>
  <c r="DG30" i="1"/>
  <c r="DF11" i="25" s="1"/>
  <c r="DG29" i="1"/>
  <c r="DE31" i="1"/>
  <c r="DD13" i="25" s="1"/>
  <c r="DD31" i="1"/>
  <c r="DC13" i="25" s="1"/>
  <c r="DC31" i="1"/>
  <c r="DB13" i="25" s="1"/>
  <c r="DB31" i="1"/>
  <c r="DA13" i="25" s="1"/>
  <c r="DA31" i="1"/>
  <c r="CZ13" i="25" s="1"/>
  <c r="CZ31" i="1"/>
  <c r="CY13" i="25" s="1"/>
  <c r="CY31" i="1"/>
  <c r="CX13" i="25" s="1"/>
  <c r="CX31" i="1"/>
  <c r="CW13" i="25" s="1"/>
  <c r="CW31" i="1"/>
  <c r="CV13" i="25" s="1"/>
  <c r="CV31" i="1"/>
  <c r="CU13" i="25" s="1"/>
  <c r="CU31" i="1"/>
  <c r="CT13" i="25" s="1"/>
  <c r="DE30" i="1"/>
  <c r="DD11" i="25" s="1"/>
  <c r="DD30" i="1"/>
  <c r="DC11" i="25" s="1"/>
  <c r="DC30" i="1"/>
  <c r="DB11" i="25" s="1"/>
  <c r="DB30" i="1"/>
  <c r="DA11" i="25" s="1"/>
  <c r="DA30" i="1"/>
  <c r="CZ11" i="25" s="1"/>
  <c r="CZ30" i="1"/>
  <c r="CY11" i="25" s="1"/>
  <c r="CY30" i="1"/>
  <c r="CX11" i="25" s="1"/>
  <c r="CX30" i="1"/>
  <c r="CW11" i="25" s="1"/>
  <c r="CW30" i="1"/>
  <c r="CV11" i="25" s="1"/>
  <c r="CV30" i="1"/>
  <c r="CU11" i="25" s="1"/>
  <c r="CU30" i="1"/>
  <c r="CT11" i="25" s="1"/>
  <c r="DE29" i="1"/>
  <c r="DD29" i="1"/>
  <c r="DC29" i="1"/>
  <c r="DB29" i="1"/>
  <c r="DA29" i="1"/>
  <c r="CZ29" i="1"/>
  <c r="CY29" i="1"/>
  <c r="CX29" i="1"/>
  <c r="CW29" i="1"/>
  <c r="CV29" i="1"/>
  <c r="CU29" i="1"/>
  <c r="CT31" i="1"/>
  <c r="CS13" i="25" s="1"/>
  <c r="CT30" i="1"/>
  <c r="CS11" i="25" s="1"/>
  <c r="CT29" i="1"/>
  <c r="CR31" i="1"/>
  <c r="CQ13" i="25" s="1"/>
  <c r="CQ31" i="1"/>
  <c r="CP13" i="25" s="1"/>
  <c r="CP31" i="1"/>
  <c r="CO13" i="25" s="1"/>
  <c r="CO31" i="1"/>
  <c r="CN13" i="25" s="1"/>
  <c r="CN31" i="1"/>
  <c r="CM13" i="25" s="1"/>
  <c r="CM31" i="1"/>
  <c r="CL13" i="25" s="1"/>
  <c r="CL31" i="1"/>
  <c r="CK13" i="25" s="1"/>
  <c r="CK31" i="1"/>
  <c r="CJ13" i="25" s="1"/>
  <c r="CJ31" i="1"/>
  <c r="CI13" i="25" s="1"/>
  <c r="CI31" i="1"/>
  <c r="CH13" i="25" s="1"/>
  <c r="CH31" i="1"/>
  <c r="CG13" i="25" s="1"/>
  <c r="CR30" i="1"/>
  <c r="CQ11" i="25" s="1"/>
  <c r="CQ30" i="1"/>
  <c r="CP11" i="25" s="1"/>
  <c r="CP30" i="1"/>
  <c r="CO11" i="25" s="1"/>
  <c r="CO30" i="1"/>
  <c r="CN11" i="25" s="1"/>
  <c r="CN30" i="1"/>
  <c r="CM11" i="25" s="1"/>
  <c r="CM30" i="1"/>
  <c r="CL11" i="25" s="1"/>
  <c r="CL30" i="1"/>
  <c r="CK11" i="25" s="1"/>
  <c r="CK30" i="1"/>
  <c r="CJ11" i="25" s="1"/>
  <c r="CJ30" i="1"/>
  <c r="CI11" i="25" s="1"/>
  <c r="CI30" i="1"/>
  <c r="CH11" i="25" s="1"/>
  <c r="CH30" i="1"/>
  <c r="CG11" i="25" s="1"/>
  <c r="CR29" i="1"/>
  <c r="CQ29" i="1"/>
  <c r="CP29" i="1"/>
  <c r="CO29" i="1"/>
  <c r="CN29" i="1"/>
  <c r="CM29" i="1"/>
  <c r="CL29" i="1"/>
  <c r="CK29" i="1"/>
  <c r="CJ29" i="1"/>
  <c r="CI29" i="1"/>
  <c r="CH29" i="1"/>
  <c r="CG31" i="1"/>
  <c r="CF13" i="25" s="1"/>
  <c r="CG30" i="1"/>
  <c r="CF11" i="25" s="1"/>
  <c r="CG29" i="1"/>
  <c r="CE31" i="1"/>
  <c r="CD13" i="25" s="1"/>
  <c r="CD31" i="1"/>
  <c r="CC13" i="25" s="1"/>
  <c r="CC31" i="1"/>
  <c r="CB13" i="25" s="1"/>
  <c r="CB31" i="1"/>
  <c r="CA13" i="25" s="1"/>
  <c r="CA31" i="1"/>
  <c r="BZ13" i="25" s="1"/>
  <c r="BZ31" i="1"/>
  <c r="BY13" i="25" s="1"/>
  <c r="BY31" i="1"/>
  <c r="BX13" i="25" s="1"/>
  <c r="BX31" i="1"/>
  <c r="BW13" i="25" s="1"/>
  <c r="BW31" i="1"/>
  <c r="BV13" i="25" s="1"/>
  <c r="BV31" i="1"/>
  <c r="BU13" i="25" s="1"/>
  <c r="BU31" i="1"/>
  <c r="BT13" i="25" s="1"/>
  <c r="CE30" i="1"/>
  <c r="CD11" i="25" s="1"/>
  <c r="CD30" i="1"/>
  <c r="CC11" i="25" s="1"/>
  <c r="CC30" i="1"/>
  <c r="CB11" i="25" s="1"/>
  <c r="CB30" i="1"/>
  <c r="CA11" i="25" s="1"/>
  <c r="CA30" i="1"/>
  <c r="BZ11" i="25" s="1"/>
  <c r="BZ30" i="1"/>
  <c r="BY11" i="25" s="1"/>
  <c r="BY30" i="1"/>
  <c r="BX11" i="25" s="1"/>
  <c r="BX30" i="1"/>
  <c r="BW11" i="25" s="1"/>
  <c r="BW30" i="1"/>
  <c r="BV11" i="25" s="1"/>
  <c r="BV30" i="1"/>
  <c r="BU11" i="25" s="1"/>
  <c r="BU30" i="1"/>
  <c r="BT11" i="25" s="1"/>
  <c r="CE29" i="1"/>
  <c r="CD29" i="1"/>
  <c r="CC29" i="1"/>
  <c r="CB29" i="1"/>
  <c r="CA29" i="1"/>
  <c r="BZ29" i="1"/>
  <c r="BY29" i="1"/>
  <c r="BX29" i="1"/>
  <c r="BW29" i="1"/>
  <c r="BV29" i="1"/>
  <c r="BU29" i="1"/>
  <c r="BT31" i="1"/>
  <c r="BS13" i="25" s="1"/>
  <c r="BT30" i="1"/>
  <c r="BS11" i="25" s="1"/>
  <c r="BT29" i="1"/>
  <c r="BR31" i="1"/>
  <c r="BQ13" i="25" s="1"/>
  <c r="BQ31" i="1"/>
  <c r="BP13" i="25" s="1"/>
  <c r="BP31" i="1"/>
  <c r="BO13" i="25" s="1"/>
  <c r="BO31" i="1"/>
  <c r="BN13" i="25" s="1"/>
  <c r="BN31" i="1"/>
  <c r="BM13" i="25" s="1"/>
  <c r="BM31" i="1"/>
  <c r="BL13" i="25" s="1"/>
  <c r="BL31" i="1"/>
  <c r="BK13" i="25" s="1"/>
  <c r="BK31" i="1"/>
  <c r="BJ13" i="25" s="1"/>
  <c r="BJ31" i="1"/>
  <c r="BI13" i="25" s="1"/>
  <c r="BI31" i="1"/>
  <c r="BH13" i="25" s="1"/>
  <c r="BH31" i="1"/>
  <c r="BG13" i="25" s="1"/>
  <c r="BR30" i="1"/>
  <c r="BQ11" i="25" s="1"/>
  <c r="BQ30" i="1"/>
  <c r="BP11" i="25" s="1"/>
  <c r="BP30" i="1"/>
  <c r="BO11" i="25" s="1"/>
  <c r="BO30" i="1"/>
  <c r="BN11" i="25" s="1"/>
  <c r="BN30" i="1"/>
  <c r="BM11" i="25" s="1"/>
  <c r="BM30" i="1"/>
  <c r="BL11" i="25" s="1"/>
  <c r="BL30" i="1"/>
  <c r="BK11" i="25" s="1"/>
  <c r="BK30" i="1"/>
  <c r="BJ11" i="25" s="1"/>
  <c r="BJ30" i="1"/>
  <c r="BI11" i="25" s="1"/>
  <c r="BI30" i="1"/>
  <c r="BH11" i="25" s="1"/>
  <c r="BH30" i="1"/>
  <c r="BG11" i="25" s="1"/>
  <c r="BR29" i="1"/>
  <c r="BQ29" i="1"/>
  <c r="BP29" i="1"/>
  <c r="BO29" i="1"/>
  <c r="BN29" i="1"/>
  <c r="BM29" i="1"/>
  <c r="BL29" i="1"/>
  <c r="BK29" i="1"/>
  <c r="BJ29" i="1"/>
  <c r="BI29" i="1"/>
  <c r="BH29" i="1"/>
  <c r="BG31" i="1"/>
  <c r="BF13" i="25" s="1"/>
  <c r="BG30" i="1"/>
  <c r="BF11" i="25" s="1"/>
  <c r="BG29" i="1"/>
  <c r="BE31" i="1"/>
  <c r="BD13" i="25" s="1"/>
  <c r="BD31" i="1"/>
  <c r="BC13" i="25" s="1"/>
  <c r="BC31" i="1"/>
  <c r="BB13" i="25" s="1"/>
  <c r="BB31" i="1"/>
  <c r="BA13" i="25" s="1"/>
  <c r="BA31" i="1"/>
  <c r="AZ13" i="25" s="1"/>
  <c r="AZ31" i="1"/>
  <c r="AY13" i="25" s="1"/>
  <c r="AY31" i="1"/>
  <c r="AX13" i="25" s="1"/>
  <c r="AX31" i="1"/>
  <c r="AW13" i="25" s="1"/>
  <c r="AW31" i="1"/>
  <c r="AV13" i="25" s="1"/>
  <c r="AV31" i="1"/>
  <c r="AU13" i="25" s="1"/>
  <c r="AU31" i="1"/>
  <c r="AT13" i="25" s="1"/>
  <c r="BE30" i="1"/>
  <c r="BD11" i="25" s="1"/>
  <c r="BD30" i="1"/>
  <c r="BC11" i="25" s="1"/>
  <c r="BC30" i="1"/>
  <c r="BB11" i="25" s="1"/>
  <c r="BB30" i="1"/>
  <c r="BA11" i="25" s="1"/>
  <c r="BA30" i="1"/>
  <c r="AZ11" i="25" s="1"/>
  <c r="AZ30" i="1"/>
  <c r="AY11" i="25" s="1"/>
  <c r="AY30" i="1"/>
  <c r="AX11" i="25" s="1"/>
  <c r="AX30" i="1"/>
  <c r="AW11" i="25" s="1"/>
  <c r="AW30" i="1"/>
  <c r="AV11" i="25" s="1"/>
  <c r="AV30" i="1"/>
  <c r="AU11" i="25" s="1"/>
  <c r="AU30" i="1"/>
  <c r="AT11" i="25" s="1"/>
  <c r="BE29" i="1"/>
  <c r="BD29" i="1"/>
  <c r="BC29" i="1"/>
  <c r="BB29" i="1"/>
  <c r="BA29" i="1"/>
  <c r="AZ29" i="1"/>
  <c r="AY29" i="1"/>
  <c r="AX29" i="1"/>
  <c r="AW29" i="1"/>
  <c r="AV29" i="1"/>
  <c r="AU29" i="1"/>
  <c r="AT31" i="1"/>
  <c r="AS13" i="25" s="1"/>
  <c r="AT30" i="1"/>
  <c r="AS11" i="25" s="1"/>
  <c r="AT29" i="1"/>
  <c r="AR31" i="1"/>
  <c r="AQ13" i="25" s="1"/>
  <c r="AQ31" i="1"/>
  <c r="AP13" i="25" s="1"/>
  <c r="AP31" i="1"/>
  <c r="AO13" i="25" s="1"/>
  <c r="AO31" i="1"/>
  <c r="AN13" i="25" s="1"/>
  <c r="AN31" i="1"/>
  <c r="AM13" i="25" s="1"/>
  <c r="AM31" i="1"/>
  <c r="AL13" i="25" s="1"/>
  <c r="AL31" i="1"/>
  <c r="AK13" i="25" s="1"/>
  <c r="AK31" i="1"/>
  <c r="AJ13" i="25" s="1"/>
  <c r="AJ31" i="1"/>
  <c r="AI13" i="25" s="1"/>
  <c r="AI31" i="1"/>
  <c r="AH13" i="25" s="1"/>
  <c r="AH31" i="1"/>
  <c r="AG13" i="25" s="1"/>
  <c r="AR30" i="1"/>
  <c r="AQ11" i="25" s="1"/>
  <c r="AQ30" i="1"/>
  <c r="AP11" i="25" s="1"/>
  <c r="AP30" i="1"/>
  <c r="AO11" i="25" s="1"/>
  <c r="AO30" i="1"/>
  <c r="AN11" i="25" s="1"/>
  <c r="AN30" i="1"/>
  <c r="AM11" i="25" s="1"/>
  <c r="AM30" i="1"/>
  <c r="AL11" i="25" s="1"/>
  <c r="AL30" i="1"/>
  <c r="AK11" i="25" s="1"/>
  <c r="AK30" i="1"/>
  <c r="AJ11" i="25" s="1"/>
  <c r="AJ30" i="1"/>
  <c r="AI11" i="25" s="1"/>
  <c r="AI30" i="1"/>
  <c r="AH11" i="25" s="1"/>
  <c r="AH30" i="1"/>
  <c r="AG11" i="25" s="1"/>
  <c r="AR29" i="1"/>
  <c r="AQ29" i="1"/>
  <c r="AP29" i="1"/>
  <c r="AO29" i="1"/>
  <c r="AN29" i="1"/>
  <c r="AM29" i="1"/>
  <c r="AL29" i="1"/>
  <c r="AK29" i="1"/>
  <c r="AJ29" i="1"/>
  <c r="AI29" i="1"/>
  <c r="AH29" i="1"/>
  <c r="AG31" i="1"/>
  <c r="AF13" i="25" s="1"/>
  <c r="AG30" i="1"/>
  <c r="AF11" i="25" s="1"/>
  <c r="AG29" i="1"/>
  <c r="U29" i="1"/>
  <c r="V29" i="1"/>
  <c r="W29" i="1"/>
  <c r="X29" i="1"/>
  <c r="Y29" i="1"/>
  <c r="Z29" i="1"/>
  <c r="AA29" i="1"/>
  <c r="AB29" i="1"/>
  <c r="AC29" i="1"/>
  <c r="AD29" i="1"/>
  <c r="AE29" i="1"/>
  <c r="U30" i="1"/>
  <c r="T11" i="25" s="1"/>
  <c r="V30" i="1"/>
  <c r="U11" i="25" s="1"/>
  <c r="W30" i="1"/>
  <c r="V11" i="25" s="1"/>
  <c r="X30" i="1"/>
  <c r="W11" i="25" s="1"/>
  <c r="Y30" i="1"/>
  <c r="X11" i="25" s="1"/>
  <c r="Z30" i="1"/>
  <c r="Y11" i="25" s="1"/>
  <c r="AA30" i="1"/>
  <c r="Z11" i="25" s="1"/>
  <c r="AB30" i="1"/>
  <c r="AA11" i="25" s="1"/>
  <c r="AC30" i="1"/>
  <c r="AB11" i="25" s="1"/>
  <c r="AD30" i="1"/>
  <c r="AC11" i="25" s="1"/>
  <c r="AE30" i="1"/>
  <c r="AD11" i="25" s="1"/>
  <c r="U31" i="1"/>
  <c r="T13" i="25" s="1"/>
  <c r="V31" i="1"/>
  <c r="U13" i="25" s="1"/>
  <c r="W31" i="1"/>
  <c r="V13" i="25" s="1"/>
  <c r="X31" i="1"/>
  <c r="W13" i="25" s="1"/>
  <c r="Y31" i="1"/>
  <c r="X13" i="25" s="1"/>
  <c r="Z31" i="1"/>
  <c r="Y13" i="25" s="1"/>
  <c r="AA31" i="1"/>
  <c r="Z13" i="25" s="1"/>
  <c r="AB31" i="1"/>
  <c r="AA13" i="25" s="1"/>
  <c r="AC31" i="1"/>
  <c r="AB13" i="25" s="1"/>
  <c r="AD31" i="1"/>
  <c r="AC13" i="25" s="1"/>
  <c r="AE31" i="1"/>
  <c r="AD13" i="25" s="1"/>
  <c r="T31" i="1"/>
  <c r="S13" i="25" s="1"/>
  <c r="T30" i="1"/>
  <c r="S11" i="25" s="1"/>
  <c r="Z15" i="25" l="1"/>
  <c r="AA193" i="1"/>
  <c r="AM15" i="25"/>
  <c r="AN193" i="1"/>
  <c r="AZ15" i="25"/>
  <c r="BA193" i="1"/>
  <c r="AB15" i="25"/>
  <c r="AC193" i="1"/>
  <c r="AO15" i="25"/>
  <c r="AP193" i="1"/>
  <c r="BB15" i="25"/>
  <c r="BC193" i="1"/>
  <c r="BA15" i="25"/>
  <c r="BB193" i="1"/>
  <c r="AC15" i="25"/>
  <c r="AD193" i="1"/>
  <c r="AP15" i="25"/>
  <c r="AQ193" i="1"/>
  <c r="BC15" i="25"/>
  <c r="BD193" i="1"/>
  <c r="AD15" i="25"/>
  <c r="AE193" i="1"/>
  <c r="AQ15" i="25"/>
  <c r="AR193" i="1"/>
  <c r="BD15" i="25"/>
  <c r="BE193" i="1"/>
  <c r="T15" i="25"/>
  <c r="U193" i="1"/>
  <c r="AF15" i="25"/>
  <c r="AG193" i="1"/>
  <c r="AG15" i="25"/>
  <c r="AH193" i="1"/>
  <c r="AS15" i="25"/>
  <c r="AT193" i="1"/>
  <c r="AT15" i="25"/>
  <c r="AU193" i="1"/>
  <c r="AA15" i="25"/>
  <c r="AB193" i="1"/>
  <c r="U15" i="25"/>
  <c r="V193" i="1"/>
  <c r="AH15" i="25"/>
  <c r="AI193" i="1"/>
  <c r="AU15" i="25"/>
  <c r="AV193" i="1"/>
  <c r="V15" i="25"/>
  <c r="W193" i="1"/>
  <c r="AI15" i="25"/>
  <c r="AJ193" i="1"/>
  <c r="AV15" i="25"/>
  <c r="AW193" i="1"/>
  <c r="AN15" i="25"/>
  <c r="AO193" i="1"/>
  <c r="W15" i="25"/>
  <c r="X193" i="1"/>
  <c r="AJ15" i="25"/>
  <c r="AK193" i="1"/>
  <c r="AW15" i="25"/>
  <c r="AX193" i="1"/>
  <c r="X15" i="25"/>
  <c r="Y193" i="1"/>
  <c r="AK15" i="25"/>
  <c r="AL193" i="1"/>
  <c r="AX15" i="25"/>
  <c r="AY193" i="1"/>
  <c r="Y15" i="25"/>
  <c r="Z193" i="1"/>
  <c r="AL15" i="25"/>
  <c r="AM193" i="1"/>
  <c r="AY15" i="25"/>
  <c r="AZ193" i="1"/>
  <c r="S12" i="25"/>
  <c r="AD12" i="25"/>
  <c r="AC12" i="25"/>
  <c r="AB12" i="25"/>
  <c r="AA12" i="25"/>
  <c r="Z12" i="25"/>
  <c r="Y12" i="25"/>
  <c r="X12" i="25"/>
  <c r="W12" i="25"/>
  <c r="V12" i="25"/>
  <c r="U12" i="25"/>
  <c r="T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S12" i="25"/>
  <c r="AT12" i="25"/>
  <c r="AU12" i="25"/>
  <c r="AV12" i="25"/>
  <c r="AW12" i="25"/>
  <c r="AX12" i="25"/>
  <c r="AY12" i="25"/>
  <c r="AZ12" i="25"/>
  <c r="BA12" i="25"/>
  <c r="BB12" i="25"/>
  <c r="BC12" i="25"/>
  <c r="BD12" i="25"/>
  <c r="G288" i="1"/>
  <c r="F48" i="25" s="1"/>
  <c r="G184" i="1"/>
  <c r="G284" i="1"/>
  <c r="F44" i="25" s="1"/>
  <c r="F47" i="25"/>
  <c r="G285" i="1"/>
  <c r="F45" i="25" s="1"/>
  <c r="G185" i="1"/>
  <c r="G289" i="1"/>
  <c r="F49" i="25" s="1"/>
  <c r="CS29" i="1"/>
  <c r="BF193" i="1" l="1"/>
  <c r="M196" i="11" s="1"/>
  <c r="P196" i="11" s="1"/>
  <c r="AS193" i="1"/>
  <c r="K196" i="11" s="1"/>
  <c r="AF193" i="1"/>
  <c r="I196" i="11" s="1"/>
  <c r="G179" i="1"/>
  <c r="N196" i="11" l="1"/>
  <c r="L196" i="11"/>
  <c r="J196" i="11"/>
  <c r="G271" i="1"/>
  <c r="F31" i="25" s="1"/>
  <c r="G272" i="1"/>
  <c r="F32" i="25" s="1"/>
  <c r="G273" i="1"/>
  <c r="F33" i="25" s="1"/>
  <c r="G274" i="1"/>
  <c r="F34" i="25" s="1"/>
  <c r="G270" i="1"/>
  <c r="F30" i="25" l="1"/>
  <c r="G275" i="1"/>
  <c r="F35" i="25" s="1"/>
  <c r="EE81" i="1" l="1"/>
  <c r="ED81" i="1"/>
  <c r="EC81" i="1"/>
  <c r="EB81" i="1"/>
  <c r="EA81" i="1"/>
  <c r="DZ81" i="1"/>
  <c r="DY81" i="1"/>
  <c r="DX81" i="1"/>
  <c r="DW81" i="1"/>
  <c r="DV81" i="1"/>
  <c r="DU81" i="1"/>
  <c r="DT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DS77" i="1" l="1"/>
  <c r="EF77" i="1"/>
  <c r="BS81" i="1"/>
  <c r="CF81" i="1"/>
  <c r="CS81" i="1"/>
  <c r="DF81" i="1"/>
  <c r="DS81" i="1"/>
  <c r="EF81" i="1"/>
  <c r="DS94" i="1"/>
  <c r="EF94" i="1"/>
  <c r="BS204" i="1"/>
  <c r="CF204" i="1"/>
  <c r="CS204" i="1"/>
  <c r="DF204" i="1"/>
  <c r="DS204" i="1"/>
  <c r="EF204" i="1"/>
  <c r="BS262" i="1"/>
  <c r="CF262" i="1"/>
  <c r="CS262" i="1"/>
  <c r="DF262" i="1"/>
  <c r="DS262" i="1"/>
  <c r="EF262" i="1"/>
  <c r="CF260" i="1"/>
  <c r="CS260" i="1"/>
  <c r="DF260" i="1"/>
  <c r="DS260" i="1"/>
  <c r="EF260" i="1"/>
  <c r="BS260" i="1"/>
  <c r="EF258" i="1"/>
  <c r="DS258" i="1"/>
  <c r="DF258" i="1"/>
  <c r="CS258" i="1"/>
  <c r="CF258" i="1"/>
  <c r="BS258" i="1"/>
  <c r="EF257" i="1"/>
  <c r="DS257" i="1"/>
  <c r="DF257" i="1"/>
  <c r="CS257" i="1"/>
  <c r="CF257" i="1"/>
  <c r="BS257" i="1"/>
  <c r="BS259" i="1"/>
  <c r="CF259" i="1"/>
  <c r="CS259" i="1"/>
  <c r="DF259" i="1"/>
  <c r="DS259" i="1"/>
  <c r="EF259" i="1"/>
  <c r="BS244" i="1"/>
  <c r="CF244" i="1"/>
  <c r="CS244" i="1"/>
  <c r="DF244" i="1"/>
  <c r="DS244" i="1"/>
  <c r="EF244" i="1"/>
  <c r="BH286" i="1"/>
  <c r="BG46" i="25" s="1"/>
  <c r="BI286" i="1"/>
  <c r="BH46" i="25" s="1"/>
  <c r="BJ286" i="1"/>
  <c r="BI46" i="25" s="1"/>
  <c r="BK286" i="1"/>
  <c r="BJ46" i="25" s="1"/>
  <c r="BL286" i="1"/>
  <c r="BK46" i="25" s="1"/>
  <c r="BM286" i="1"/>
  <c r="BL46" i="25" s="1"/>
  <c r="BN286" i="1"/>
  <c r="BM46" i="25" s="1"/>
  <c r="BO286" i="1"/>
  <c r="BN46" i="25" s="1"/>
  <c r="BP286" i="1"/>
  <c r="BO46" i="25" s="1"/>
  <c r="BQ286" i="1"/>
  <c r="BP46" i="25" s="1"/>
  <c r="BR286" i="1"/>
  <c r="BQ46" i="25" s="1"/>
  <c r="BT286" i="1"/>
  <c r="BS46" i="25" s="1"/>
  <c r="BU286" i="1"/>
  <c r="BT46" i="25" s="1"/>
  <c r="BV286" i="1"/>
  <c r="BU46" i="25" s="1"/>
  <c r="BW286" i="1"/>
  <c r="BV46" i="25" s="1"/>
  <c r="BX286" i="1"/>
  <c r="BW46" i="25" s="1"/>
  <c r="BY286" i="1"/>
  <c r="BX46" i="25" s="1"/>
  <c r="BZ286" i="1"/>
  <c r="BY46" i="25" s="1"/>
  <c r="CA286" i="1"/>
  <c r="BZ46" i="25" s="1"/>
  <c r="CB286" i="1"/>
  <c r="CA46" i="25" s="1"/>
  <c r="CC286" i="1"/>
  <c r="CB46" i="25" s="1"/>
  <c r="CD286" i="1"/>
  <c r="CC46" i="25" s="1"/>
  <c r="CE286" i="1"/>
  <c r="CD46" i="25" s="1"/>
  <c r="CG286" i="1"/>
  <c r="CF46" i="25" s="1"/>
  <c r="CH286" i="1"/>
  <c r="CG46" i="25" s="1"/>
  <c r="CI286" i="1"/>
  <c r="CH46" i="25" s="1"/>
  <c r="CJ286" i="1"/>
  <c r="CI46" i="25" s="1"/>
  <c r="CK286" i="1"/>
  <c r="CJ46" i="25" s="1"/>
  <c r="CL286" i="1"/>
  <c r="CK46" i="25" s="1"/>
  <c r="CM286" i="1"/>
  <c r="CL46" i="25" s="1"/>
  <c r="CN286" i="1"/>
  <c r="CM46" i="25" s="1"/>
  <c r="CO286" i="1"/>
  <c r="CN46" i="25" s="1"/>
  <c r="CP286" i="1"/>
  <c r="CO46" i="25" s="1"/>
  <c r="CQ286" i="1"/>
  <c r="CP46" i="25" s="1"/>
  <c r="CR286" i="1"/>
  <c r="CQ46" i="25" s="1"/>
  <c r="CT286" i="1"/>
  <c r="CS46" i="25" s="1"/>
  <c r="CU286" i="1"/>
  <c r="CT46" i="25" s="1"/>
  <c r="CV286" i="1"/>
  <c r="CU46" i="25" s="1"/>
  <c r="CW286" i="1"/>
  <c r="CV46" i="25" s="1"/>
  <c r="CX286" i="1"/>
  <c r="CW46" i="25" s="1"/>
  <c r="CY286" i="1"/>
  <c r="CX46" i="25" s="1"/>
  <c r="CZ286" i="1"/>
  <c r="CY46" i="25" s="1"/>
  <c r="DA286" i="1"/>
  <c r="CZ46" i="25" s="1"/>
  <c r="DB286" i="1"/>
  <c r="DA46" i="25" s="1"/>
  <c r="DC286" i="1"/>
  <c r="DB46" i="25" s="1"/>
  <c r="DD286" i="1"/>
  <c r="DC46" i="25" s="1"/>
  <c r="DE286" i="1"/>
  <c r="DD46" i="25" s="1"/>
  <c r="DG286" i="1"/>
  <c r="DF46" i="25" s="1"/>
  <c r="DH286" i="1"/>
  <c r="DG46" i="25" s="1"/>
  <c r="DI286" i="1"/>
  <c r="DH46" i="25" s="1"/>
  <c r="DJ286" i="1"/>
  <c r="DI46" i="25" s="1"/>
  <c r="DK286" i="1"/>
  <c r="DJ46" i="25" s="1"/>
  <c r="DL286" i="1"/>
  <c r="DK46" i="25" s="1"/>
  <c r="DM286" i="1"/>
  <c r="DL46" i="25" s="1"/>
  <c r="DN286" i="1"/>
  <c r="DM46" i="25" s="1"/>
  <c r="DO286" i="1"/>
  <c r="DN46" i="25" s="1"/>
  <c r="DP286" i="1"/>
  <c r="DO46" i="25" s="1"/>
  <c r="DQ286" i="1"/>
  <c r="DP46" i="25" s="1"/>
  <c r="DR286" i="1"/>
  <c r="DQ46" i="25" s="1"/>
  <c r="DT286" i="1"/>
  <c r="DS46" i="25" s="1"/>
  <c r="DU286" i="1"/>
  <c r="DT46" i="25" s="1"/>
  <c r="DV286" i="1"/>
  <c r="DU46" i="25" s="1"/>
  <c r="DW286" i="1"/>
  <c r="DV46" i="25" s="1"/>
  <c r="DX286" i="1"/>
  <c r="DW46" i="25" s="1"/>
  <c r="DY286" i="1"/>
  <c r="DX46" i="25" s="1"/>
  <c r="DZ286" i="1"/>
  <c r="DY46" i="25" s="1"/>
  <c r="EA286" i="1"/>
  <c r="DZ46" i="25" s="1"/>
  <c r="EB286" i="1"/>
  <c r="EA46" i="25" s="1"/>
  <c r="EC286" i="1"/>
  <c r="EB46" i="25" s="1"/>
  <c r="ED286" i="1"/>
  <c r="EC46" i="25" s="1"/>
  <c r="EE286" i="1"/>
  <c r="ED46" i="25" s="1"/>
  <c r="BG286" i="1"/>
  <c r="BF46" i="25" s="1"/>
  <c r="BS146" i="1"/>
  <c r="CF146" i="1"/>
  <c r="CS146" i="1"/>
  <c r="DF146" i="1"/>
  <c r="DS146" i="1"/>
  <c r="EF146" i="1"/>
  <c r="CF115" i="1"/>
  <c r="CS115" i="1"/>
  <c r="DF115" i="1"/>
  <c r="DS115" i="1"/>
  <c r="EF115" i="1"/>
  <c r="CF286" i="1" l="1"/>
  <c r="CE46" i="25" s="1"/>
  <c r="BS286" i="1"/>
  <c r="BR46" i="25" s="1"/>
  <c r="EF286" i="1"/>
  <c r="EE46" i="25" s="1"/>
  <c r="DS286" i="1"/>
  <c r="DR46" i="25" s="1"/>
  <c r="CS286" i="1"/>
  <c r="CR46" i="25" s="1"/>
  <c r="DF286" i="1"/>
  <c r="DE46" i="25" s="1"/>
  <c r="EF48" i="1" l="1"/>
  <c r="EE21" i="25" s="1"/>
  <c r="DS48" i="1"/>
  <c r="DR21" i="25" s="1"/>
  <c r="DF48" i="1"/>
  <c r="DE21" i="25" s="1"/>
  <c r="CS48" i="1"/>
  <c r="CR21" i="25" s="1"/>
  <c r="CF48" i="1"/>
  <c r="CE21" i="25" s="1"/>
  <c r="BS48" i="1"/>
  <c r="BR21" i="25" s="1"/>
  <c r="DS46" i="1"/>
  <c r="H286" i="1" l="1"/>
  <c r="G46" i="25" s="1"/>
  <c r="I286" i="1"/>
  <c r="H46" i="25" s="1"/>
  <c r="J286" i="1"/>
  <c r="I46" i="25" s="1"/>
  <c r="K286" i="1"/>
  <c r="J46" i="25" s="1"/>
  <c r="L286" i="1"/>
  <c r="K46" i="25" s="1"/>
  <c r="M286" i="1"/>
  <c r="L46" i="25" s="1"/>
  <c r="N286" i="1"/>
  <c r="M46" i="25" s="1"/>
  <c r="O286" i="1"/>
  <c r="N46" i="25" s="1"/>
  <c r="P286" i="1"/>
  <c r="O46" i="25" s="1"/>
  <c r="Q286" i="1"/>
  <c r="P46" i="25" s="1"/>
  <c r="R286" i="1"/>
  <c r="Q46" i="25" s="1"/>
  <c r="T286" i="1"/>
  <c r="S46" i="25" s="1"/>
  <c r="U286" i="1"/>
  <c r="T46" i="25" s="1"/>
  <c r="V286" i="1"/>
  <c r="U46" i="25" s="1"/>
  <c r="W286" i="1"/>
  <c r="V46" i="25" s="1"/>
  <c r="X286" i="1"/>
  <c r="W46" i="25" s="1"/>
  <c r="Y286" i="1"/>
  <c r="X46" i="25" s="1"/>
  <c r="Z286" i="1"/>
  <c r="Y46" i="25" s="1"/>
  <c r="AA286" i="1"/>
  <c r="Z46" i="25" s="1"/>
  <c r="AB286" i="1"/>
  <c r="AA46" i="25" s="1"/>
  <c r="AC286" i="1"/>
  <c r="AB46" i="25" s="1"/>
  <c r="AD286" i="1"/>
  <c r="AC46" i="25" s="1"/>
  <c r="AE286" i="1"/>
  <c r="AD46" i="25" s="1"/>
  <c r="AG286" i="1"/>
  <c r="AF46" i="25" s="1"/>
  <c r="AH286" i="1"/>
  <c r="AG46" i="25" s="1"/>
  <c r="AI286" i="1"/>
  <c r="AH46" i="25" s="1"/>
  <c r="AJ286" i="1"/>
  <c r="AI46" i="25" s="1"/>
  <c r="AK286" i="1"/>
  <c r="AJ46" i="25" s="1"/>
  <c r="AL286" i="1"/>
  <c r="AK46" i="25" s="1"/>
  <c r="AM286" i="1"/>
  <c r="AL46" i="25" s="1"/>
  <c r="AN286" i="1"/>
  <c r="AM46" i="25" s="1"/>
  <c r="AO286" i="1"/>
  <c r="AN46" i="25" s="1"/>
  <c r="AP286" i="1"/>
  <c r="AO46" i="25" s="1"/>
  <c r="AQ286" i="1"/>
  <c r="AP46" i="25" s="1"/>
  <c r="AR286" i="1"/>
  <c r="AQ46" i="25" s="1"/>
  <c r="AT286" i="1"/>
  <c r="AS46" i="25" s="1"/>
  <c r="AU286" i="1"/>
  <c r="AT46" i="25" s="1"/>
  <c r="AV286" i="1"/>
  <c r="AU46" i="25" s="1"/>
  <c r="AW286" i="1"/>
  <c r="AV46" i="25" s="1"/>
  <c r="AX286" i="1"/>
  <c r="AW46" i="25" s="1"/>
  <c r="AY286" i="1"/>
  <c r="AX46" i="25" s="1"/>
  <c r="AZ286" i="1"/>
  <c r="AY46" i="25" s="1"/>
  <c r="BA286" i="1"/>
  <c r="AZ46" i="25" s="1"/>
  <c r="BB286" i="1"/>
  <c r="BA46" i="25" s="1"/>
  <c r="BC286" i="1"/>
  <c r="BB46" i="25" s="1"/>
  <c r="BD286" i="1"/>
  <c r="BC46" i="25" s="1"/>
  <c r="BE286" i="1"/>
  <c r="BD46" i="25" s="1"/>
  <c r="S286" i="1" l="1"/>
  <c r="R46" i="25" s="1"/>
  <c r="BF286" i="1"/>
  <c r="BE46" i="25" s="1"/>
  <c r="AS286" i="1"/>
  <c r="AR46" i="25" s="1"/>
  <c r="AF286" i="1"/>
  <c r="AE46" i="25" s="1"/>
  <c r="S259" i="1" l="1"/>
  <c r="AF259" i="1"/>
  <c r="AS259" i="1"/>
  <c r="BF259" i="1"/>
  <c r="S244" i="1"/>
  <c r="AF244" i="1"/>
  <c r="AS244" i="1"/>
  <c r="BF244" i="1"/>
  <c r="S146" i="1"/>
  <c r="AF146" i="1"/>
  <c r="AS146" i="1"/>
  <c r="BF146" i="1"/>
  <c r="BF48" i="1" l="1"/>
  <c r="BE21" i="25" s="1"/>
  <c r="AS48" i="1"/>
  <c r="AR21" i="25" s="1"/>
  <c r="AF48" i="1"/>
  <c r="AE21" i="25" s="1"/>
  <c r="S48" i="1"/>
  <c r="R21" i="25" s="1"/>
  <c r="BE81" i="1" l="1"/>
  <c r="BD81" i="1"/>
  <c r="BC81" i="1"/>
  <c r="BB81" i="1"/>
  <c r="BA81" i="1"/>
  <c r="AZ81" i="1"/>
  <c r="AY81" i="1"/>
  <c r="AX81" i="1"/>
  <c r="AW81" i="1"/>
  <c r="AV81" i="1"/>
  <c r="AU81" i="1"/>
  <c r="AT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E81" i="1"/>
  <c r="AD81" i="1"/>
  <c r="AC81" i="1"/>
  <c r="AB81" i="1"/>
  <c r="AA81" i="1"/>
  <c r="Z81" i="1"/>
  <c r="Y81" i="1"/>
  <c r="X81" i="1"/>
  <c r="W81" i="1"/>
  <c r="V81" i="1"/>
  <c r="U81" i="1"/>
  <c r="BE247" i="1" l="1"/>
  <c r="BD247" i="1"/>
  <c r="BC247" i="1"/>
  <c r="BB247" i="1"/>
  <c r="BA247" i="1"/>
  <c r="AZ247" i="1"/>
  <c r="AY247" i="1"/>
  <c r="AX247" i="1"/>
  <c r="AW247" i="1"/>
  <c r="AV247" i="1"/>
  <c r="AU247" i="1"/>
  <c r="BE245" i="1"/>
  <c r="BD245" i="1"/>
  <c r="BC245" i="1"/>
  <c r="BB245" i="1"/>
  <c r="BA245" i="1"/>
  <c r="AZ245" i="1"/>
  <c r="AY245" i="1"/>
  <c r="AX245" i="1"/>
  <c r="AW245" i="1"/>
  <c r="AV245" i="1"/>
  <c r="AU245" i="1"/>
  <c r="AT247" i="1"/>
  <c r="AT245" i="1"/>
  <c r="AR247" i="1"/>
  <c r="AQ247" i="1"/>
  <c r="AP247" i="1"/>
  <c r="AO247" i="1"/>
  <c r="AN247" i="1"/>
  <c r="AM247" i="1"/>
  <c r="AL247" i="1"/>
  <c r="AK247" i="1"/>
  <c r="AJ247" i="1"/>
  <c r="AI247" i="1"/>
  <c r="AH247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G247" i="1"/>
  <c r="AE247" i="1"/>
  <c r="AD247" i="1"/>
  <c r="AC247" i="1"/>
  <c r="AB247" i="1"/>
  <c r="AA247" i="1"/>
  <c r="Z247" i="1"/>
  <c r="Y247" i="1"/>
  <c r="X247" i="1"/>
  <c r="W247" i="1"/>
  <c r="V247" i="1"/>
  <c r="U247" i="1"/>
  <c r="AE245" i="1"/>
  <c r="AD245" i="1"/>
  <c r="AC245" i="1"/>
  <c r="AB245" i="1"/>
  <c r="AA245" i="1"/>
  <c r="Z245" i="1"/>
  <c r="Y245" i="1"/>
  <c r="X245" i="1"/>
  <c r="W245" i="1"/>
  <c r="V245" i="1"/>
  <c r="U245" i="1"/>
  <c r="T247" i="1"/>
  <c r="T245" i="1"/>
  <c r="EF267" i="1" l="1"/>
  <c r="DS267" i="1"/>
  <c r="DF267" i="1"/>
  <c r="CS267" i="1"/>
  <c r="CF267" i="1"/>
  <c r="BS267" i="1"/>
  <c r="BF267" i="1"/>
  <c r="AS267" i="1"/>
  <c r="AF267" i="1"/>
  <c r="S267" i="1"/>
  <c r="DU190" i="1"/>
  <c r="DV190" i="1"/>
  <c r="DW190" i="1"/>
  <c r="DX190" i="1"/>
  <c r="DY190" i="1"/>
  <c r="DZ190" i="1"/>
  <c r="EA190" i="1"/>
  <c r="EB190" i="1"/>
  <c r="EC190" i="1"/>
  <c r="ED190" i="1"/>
  <c r="EE190" i="1"/>
  <c r="DT190" i="1"/>
  <c r="DH190" i="1"/>
  <c r="DI190" i="1"/>
  <c r="DJ190" i="1"/>
  <c r="DK190" i="1"/>
  <c r="DL190" i="1"/>
  <c r="DM190" i="1"/>
  <c r="DN190" i="1"/>
  <c r="DO190" i="1"/>
  <c r="DP190" i="1"/>
  <c r="DQ190" i="1"/>
  <c r="DR190" i="1"/>
  <c r="DG190" i="1"/>
  <c r="CU190" i="1"/>
  <c r="CV190" i="1"/>
  <c r="CW190" i="1"/>
  <c r="CX190" i="1"/>
  <c r="CY190" i="1"/>
  <c r="CZ190" i="1"/>
  <c r="DA190" i="1"/>
  <c r="DB190" i="1"/>
  <c r="DC190" i="1"/>
  <c r="DD190" i="1"/>
  <c r="DE190" i="1"/>
  <c r="CT190" i="1"/>
  <c r="CH190" i="1"/>
  <c r="CI190" i="1"/>
  <c r="CJ190" i="1"/>
  <c r="CK190" i="1"/>
  <c r="CL190" i="1"/>
  <c r="CM190" i="1"/>
  <c r="CN190" i="1"/>
  <c r="CO190" i="1"/>
  <c r="CP190" i="1"/>
  <c r="CQ190" i="1"/>
  <c r="CR190" i="1"/>
  <c r="CG190" i="1"/>
  <c r="BU190" i="1"/>
  <c r="BV190" i="1"/>
  <c r="BW190" i="1"/>
  <c r="BX190" i="1"/>
  <c r="BY190" i="1"/>
  <c r="BZ190" i="1"/>
  <c r="CA190" i="1"/>
  <c r="CB190" i="1"/>
  <c r="CC190" i="1"/>
  <c r="CD190" i="1"/>
  <c r="CE190" i="1"/>
  <c r="BT190" i="1"/>
  <c r="BH190" i="1"/>
  <c r="BI190" i="1"/>
  <c r="BJ190" i="1"/>
  <c r="BK190" i="1"/>
  <c r="BL190" i="1"/>
  <c r="BM190" i="1"/>
  <c r="BN190" i="1"/>
  <c r="BO190" i="1"/>
  <c r="BP190" i="1"/>
  <c r="BQ190" i="1"/>
  <c r="BR190" i="1"/>
  <c r="BG190" i="1"/>
  <c r="AU190" i="1"/>
  <c r="AV190" i="1"/>
  <c r="AW190" i="1"/>
  <c r="AX190" i="1"/>
  <c r="AY190" i="1"/>
  <c r="AZ190" i="1"/>
  <c r="BA190" i="1"/>
  <c r="BB190" i="1"/>
  <c r="BC190" i="1"/>
  <c r="BD190" i="1"/>
  <c r="BE190" i="1"/>
  <c r="AT190" i="1"/>
  <c r="AH190" i="1"/>
  <c r="AI190" i="1"/>
  <c r="AJ190" i="1"/>
  <c r="AK190" i="1"/>
  <c r="AL190" i="1"/>
  <c r="AM190" i="1"/>
  <c r="AN190" i="1"/>
  <c r="AO190" i="1"/>
  <c r="AP190" i="1"/>
  <c r="AQ190" i="1"/>
  <c r="AR190" i="1"/>
  <c r="AG190" i="1"/>
  <c r="U190" i="1"/>
  <c r="V190" i="1"/>
  <c r="W190" i="1"/>
  <c r="X190" i="1"/>
  <c r="Y190" i="1"/>
  <c r="Z190" i="1"/>
  <c r="AA190" i="1"/>
  <c r="AB190" i="1"/>
  <c r="AC190" i="1"/>
  <c r="AD190" i="1"/>
  <c r="AE190" i="1"/>
  <c r="H190" i="1"/>
  <c r="I190" i="1"/>
  <c r="J190" i="1"/>
  <c r="K190" i="1"/>
  <c r="L190" i="1"/>
  <c r="M190" i="1"/>
  <c r="N190" i="1"/>
  <c r="O190" i="1"/>
  <c r="P190" i="1"/>
  <c r="Q190" i="1"/>
  <c r="R190" i="1"/>
  <c r="EF127" i="1"/>
  <c r="EF125" i="1"/>
  <c r="DS125" i="1"/>
  <c r="DS127" i="1"/>
  <c r="DF125" i="1"/>
  <c r="DF127" i="1"/>
  <c r="CS125" i="1"/>
  <c r="CS127" i="1"/>
  <c r="CF125" i="1"/>
  <c r="CF127" i="1"/>
  <c r="BS125" i="1"/>
  <c r="BS127" i="1"/>
  <c r="BF125" i="1"/>
  <c r="BF127" i="1"/>
  <c r="AS125" i="1"/>
  <c r="AS127" i="1"/>
  <c r="AF125" i="1"/>
  <c r="AF127" i="1"/>
  <c r="S125" i="1"/>
  <c r="S127" i="1"/>
  <c r="EY8" i="1"/>
  <c r="EZ8" i="1"/>
  <c r="FA8" i="1"/>
  <c r="FB8" i="1"/>
  <c r="FC8" i="1"/>
  <c r="FD8" i="1"/>
  <c r="FE8" i="1"/>
  <c r="FF8" i="1"/>
  <c r="FG8" i="1"/>
  <c r="FH8" i="1"/>
  <c r="FI8" i="1"/>
  <c r="FJ8" i="1" s="1"/>
  <c r="EX8" i="1"/>
  <c r="EY7" i="1"/>
  <c r="EZ7" i="1"/>
  <c r="FA7" i="1"/>
  <c r="FB7" i="1"/>
  <c r="FC7" i="1"/>
  <c r="FD7" i="1"/>
  <c r="FE7" i="1"/>
  <c r="FF7" i="1"/>
  <c r="FG7" i="1"/>
  <c r="FH7" i="1"/>
  <c r="FI7" i="1"/>
  <c r="EX7" i="1"/>
  <c r="AC6" i="1" l="1"/>
  <c r="AP6" i="1" s="1"/>
  <c r="BC6" i="1" s="1"/>
  <c r="BP6" i="1" s="1"/>
  <c r="CC6" i="1" s="1"/>
  <c r="CP6" i="1" s="1"/>
  <c r="DC6" i="1" s="1"/>
  <c r="DP6" i="1" s="1"/>
  <c r="AD6" i="1"/>
  <c r="AQ6" i="1" s="1"/>
  <c r="BD6" i="1" s="1"/>
  <c r="BQ6" i="1" s="1"/>
  <c r="CD6" i="1" s="1"/>
  <c r="CQ6" i="1" s="1"/>
  <c r="DD6" i="1" s="1"/>
  <c r="DQ6" i="1" s="1"/>
  <c r="AE6" i="1"/>
  <c r="AR6" i="1" s="1"/>
  <c r="BE6" i="1" s="1"/>
  <c r="BR6" i="1" s="1"/>
  <c r="CE6" i="1" s="1"/>
  <c r="CR6" i="1" s="1"/>
  <c r="DE6" i="1" s="1"/>
  <c r="DR6" i="1" s="1"/>
  <c r="T6" i="1"/>
  <c r="AG6" i="1" s="1"/>
  <c r="U6" i="1"/>
  <c r="AH6" i="1" s="1"/>
  <c r="AU6" i="1" s="1"/>
  <c r="BH6" i="1" s="1"/>
  <c r="BU6" i="1" s="1"/>
  <c r="CH6" i="1" s="1"/>
  <c r="CU6" i="1" s="1"/>
  <c r="DH6" i="1" s="1"/>
  <c r="V6" i="1"/>
  <c r="AI6" i="1" s="1"/>
  <c r="AV6" i="1" s="1"/>
  <c r="BI6" i="1" s="1"/>
  <c r="BV6" i="1" s="1"/>
  <c r="CI6" i="1" s="1"/>
  <c r="CV6" i="1" s="1"/>
  <c r="DI6" i="1" s="1"/>
  <c r="W6" i="1"/>
  <c r="AJ6" i="1" s="1"/>
  <c r="AW6" i="1" s="1"/>
  <c r="BJ6" i="1" s="1"/>
  <c r="BW6" i="1" s="1"/>
  <c r="CJ6" i="1" s="1"/>
  <c r="CW6" i="1" s="1"/>
  <c r="DJ6" i="1" s="1"/>
  <c r="X6" i="1"/>
  <c r="AK6" i="1" s="1"/>
  <c r="AX6" i="1" s="1"/>
  <c r="BK6" i="1" s="1"/>
  <c r="BX6" i="1" s="1"/>
  <c r="CK6" i="1" s="1"/>
  <c r="CX6" i="1" s="1"/>
  <c r="DK6" i="1" s="1"/>
  <c r="DX6" i="1" s="1"/>
  <c r="EK6" i="1" s="1"/>
  <c r="AB6" i="1"/>
  <c r="Y6" i="1"/>
  <c r="AL6" i="1" s="1"/>
  <c r="AY6" i="1" s="1"/>
  <c r="BL6" i="1" s="1"/>
  <c r="BY6" i="1" s="1"/>
  <c r="CL6" i="1" s="1"/>
  <c r="CY6" i="1" s="1"/>
  <c r="DL6" i="1" s="1"/>
  <c r="Z6" i="1"/>
  <c r="AM6" i="1" s="1"/>
  <c r="AZ6" i="1" s="1"/>
  <c r="BM6" i="1" s="1"/>
  <c r="BZ6" i="1" s="1"/>
  <c r="CM6" i="1" s="1"/>
  <c r="CZ6" i="1" s="1"/>
  <c r="DM6" i="1" s="1"/>
  <c r="DZ6" i="1" s="1"/>
  <c r="EM6" i="1" s="1"/>
  <c r="AA6" i="1"/>
  <c r="AN6" i="1" s="1"/>
  <c r="BA6" i="1" s="1"/>
  <c r="BN6" i="1" s="1"/>
  <c r="CA6" i="1" s="1"/>
  <c r="CN6" i="1" s="1"/>
  <c r="DA6" i="1" s="1"/>
  <c r="DN6" i="1" s="1"/>
  <c r="AD5" i="1"/>
  <c r="Z5" i="1"/>
  <c r="V5" i="1"/>
  <c r="AA5" i="1"/>
  <c r="AC5" i="1"/>
  <c r="Y5" i="1"/>
  <c r="U5" i="1"/>
  <c r="X5" i="1"/>
  <c r="T5" i="1"/>
  <c r="AB5" i="1"/>
  <c r="AE5" i="1"/>
  <c r="W5" i="1"/>
  <c r="FK8" i="1"/>
  <c r="FL8" i="1" s="1"/>
  <c r="FJ7" i="1"/>
  <c r="FK7" i="1" s="1"/>
  <c r="AF190" i="1"/>
  <c r="S190" i="1"/>
  <c r="AS190" i="1"/>
  <c r="CF190" i="1"/>
  <c r="EF190" i="1"/>
  <c r="DF190" i="1"/>
  <c r="DS190" i="1"/>
  <c r="CS190" i="1"/>
  <c r="BS190" i="1"/>
  <c r="BF190" i="1"/>
  <c r="EX9" i="1"/>
  <c r="H293" i="1"/>
  <c r="G53" i="25" s="1"/>
  <c r="I293" i="1"/>
  <c r="H53" i="25" s="1"/>
  <c r="K293" i="1"/>
  <c r="J53" i="25" s="1"/>
  <c r="L293" i="1"/>
  <c r="K53" i="25" s="1"/>
  <c r="N293" i="1"/>
  <c r="M53" i="25" s="1"/>
  <c r="O293" i="1"/>
  <c r="N53" i="25" s="1"/>
  <c r="Q293" i="1"/>
  <c r="P53" i="25" s="1"/>
  <c r="R293" i="1"/>
  <c r="Q53" i="25" s="1"/>
  <c r="U293" i="1"/>
  <c r="T53" i="25" s="1"/>
  <c r="V293" i="1"/>
  <c r="U53" i="25" s="1"/>
  <c r="X293" i="1"/>
  <c r="W53" i="25" s="1"/>
  <c r="Y293" i="1"/>
  <c r="X53" i="25" s="1"/>
  <c r="AA293" i="1"/>
  <c r="Z53" i="25" s="1"/>
  <c r="AB293" i="1"/>
  <c r="AA53" i="25" s="1"/>
  <c r="AD293" i="1"/>
  <c r="AC53" i="25" s="1"/>
  <c r="AE293" i="1"/>
  <c r="AD53" i="25" s="1"/>
  <c r="AH293" i="1"/>
  <c r="AG53" i="25" s="1"/>
  <c r="AI293" i="1"/>
  <c r="AH53" i="25" s="1"/>
  <c r="AK293" i="1"/>
  <c r="AJ53" i="25" s="1"/>
  <c r="AL293" i="1"/>
  <c r="AK53" i="25" s="1"/>
  <c r="AN293" i="1"/>
  <c r="AM53" i="25" s="1"/>
  <c r="AO293" i="1"/>
  <c r="AN53" i="25" s="1"/>
  <c r="AQ293" i="1"/>
  <c r="AP53" i="25" s="1"/>
  <c r="AR293" i="1"/>
  <c r="AQ53" i="25" s="1"/>
  <c r="AU293" i="1"/>
  <c r="AT53" i="25" s="1"/>
  <c r="AV293" i="1"/>
  <c r="AU53" i="25" s="1"/>
  <c r="AX293" i="1"/>
  <c r="AW53" i="25" s="1"/>
  <c r="AY293" i="1"/>
  <c r="AX53" i="25" s="1"/>
  <c r="BA293" i="1"/>
  <c r="AZ53" i="25" s="1"/>
  <c r="BB293" i="1"/>
  <c r="BA53" i="25" s="1"/>
  <c r="BD293" i="1"/>
  <c r="BC53" i="25" s="1"/>
  <c r="BE293" i="1"/>
  <c r="BD53" i="25" s="1"/>
  <c r="BH293" i="1"/>
  <c r="BG53" i="25" s="1"/>
  <c r="BI293" i="1"/>
  <c r="BH53" i="25" s="1"/>
  <c r="BK293" i="1"/>
  <c r="BJ53" i="25" s="1"/>
  <c r="BL293" i="1"/>
  <c r="BK53" i="25" s="1"/>
  <c r="BN293" i="1"/>
  <c r="BM53" i="25" s="1"/>
  <c r="BO293" i="1"/>
  <c r="BN53" i="25" s="1"/>
  <c r="BQ293" i="1"/>
  <c r="BP53" i="25" s="1"/>
  <c r="BR293" i="1"/>
  <c r="BQ53" i="25" s="1"/>
  <c r="BU293" i="1"/>
  <c r="BT53" i="25" s="1"/>
  <c r="BV293" i="1"/>
  <c r="BU53" i="25" s="1"/>
  <c r="BX293" i="1"/>
  <c r="BW53" i="25" s="1"/>
  <c r="BY293" i="1"/>
  <c r="BX53" i="25" s="1"/>
  <c r="CA293" i="1"/>
  <c r="BZ53" i="25" s="1"/>
  <c r="CB293" i="1"/>
  <c r="CA53" i="25" s="1"/>
  <c r="CD293" i="1"/>
  <c r="CC53" i="25" s="1"/>
  <c r="CE293" i="1"/>
  <c r="CD53" i="25" s="1"/>
  <c r="CH293" i="1"/>
  <c r="CG53" i="25" s="1"/>
  <c r="CI293" i="1"/>
  <c r="CH53" i="25" s="1"/>
  <c r="CK293" i="1"/>
  <c r="CJ53" i="25" s="1"/>
  <c r="CL293" i="1"/>
  <c r="CK53" i="25" s="1"/>
  <c r="CN293" i="1"/>
  <c r="CM53" i="25" s="1"/>
  <c r="CO293" i="1"/>
  <c r="CN53" i="25" s="1"/>
  <c r="CQ293" i="1"/>
  <c r="CP53" i="25" s="1"/>
  <c r="CR293" i="1"/>
  <c r="CQ53" i="25" s="1"/>
  <c r="CU293" i="1"/>
  <c r="CT53" i="25" s="1"/>
  <c r="CV293" i="1"/>
  <c r="CU53" i="25" s="1"/>
  <c r="CX293" i="1"/>
  <c r="CW53" i="25" s="1"/>
  <c r="CY293" i="1"/>
  <c r="CX53" i="25" s="1"/>
  <c r="DA293" i="1"/>
  <c r="CZ53" i="25" s="1"/>
  <c r="DB293" i="1"/>
  <c r="DA53" i="25" s="1"/>
  <c r="DD293" i="1"/>
  <c r="DC53" i="25" s="1"/>
  <c r="DE293" i="1"/>
  <c r="DD53" i="25" s="1"/>
  <c r="DH293" i="1"/>
  <c r="DG53" i="25" s="1"/>
  <c r="DI293" i="1"/>
  <c r="DH53" i="25" s="1"/>
  <c r="DK293" i="1"/>
  <c r="DJ53" i="25" s="1"/>
  <c r="DL293" i="1"/>
  <c r="DK53" i="25" s="1"/>
  <c r="DN293" i="1"/>
  <c r="DM53" i="25" s="1"/>
  <c r="DO293" i="1"/>
  <c r="DN53" i="25" s="1"/>
  <c r="DQ293" i="1"/>
  <c r="DP53" i="25" s="1"/>
  <c r="DR293" i="1"/>
  <c r="DQ53" i="25" s="1"/>
  <c r="DU293" i="1"/>
  <c r="DT53" i="25" s="1"/>
  <c r="DV293" i="1"/>
  <c r="DU53" i="25" s="1"/>
  <c r="DX293" i="1"/>
  <c r="DW53" i="25" s="1"/>
  <c r="DY293" i="1"/>
  <c r="DX53" i="25" s="1"/>
  <c r="EA293" i="1"/>
  <c r="DZ53" i="25" s="1"/>
  <c r="EB293" i="1"/>
  <c r="EA53" i="25" s="1"/>
  <c r="ED293" i="1"/>
  <c r="EC53" i="25" s="1"/>
  <c r="EE293" i="1"/>
  <c r="ED53" i="25" s="1"/>
  <c r="H283" i="1"/>
  <c r="G43" i="25" s="1"/>
  <c r="I283" i="1"/>
  <c r="H43" i="25" s="1"/>
  <c r="J283" i="1"/>
  <c r="I43" i="25" s="1"/>
  <c r="K283" i="1"/>
  <c r="J43" i="25" s="1"/>
  <c r="L283" i="1"/>
  <c r="K43" i="25" s="1"/>
  <c r="M283" i="1"/>
  <c r="L43" i="25" s="1"/>
  <c r="N283" i="1"/>
  <c r="M43" i="25" s="1"/>
  <c r="O283" i="1"/>
  <c r="N43" i="25" s="1"/>
  <c r="P283" i="1"/>
  <c r="O43" i="25" s="1"/>
  <c r="Q283" i="1"/>
  <c r="P43" i="25" s="1"/>
  <c r="R283" i="1"/>
  <c r="Q43" i="25" s="1"/>
  <c r="T283" i="1"/>
  <c r="S43" i="25" s="1"/>
  <c r="U283" i="1"/>
  <c r="T43" i="25" s="1"/>
  <c r="V283" i="1"/>
  <c r="U43" i="25" s="1"/>
  <c r="W283" i="1"/>
  <c r="V43" i="25" s="1"/>
  <c r="X283" i="1"/>
  <c r="W43" i="25" s="1"/>
  <c r="Y283" i="1"/>
  <c r="X43" i="25" s="1"/>
  <c r="Z283" i="1"/>
  <c r="Y43" i="25" s="1"/>
  <c r="AA283" i="1"/>
  <c r="Z43" i="25" s="1"/>
  <c r="AB283" i="1"/>
  <c r="AA43" i="25" s="1"/>
  <c r="AC283" i="1"/>
  <c r="AB43" i="25" s="1"/>
  <c r="AD283" i="1"/>
  <c r="AC43" i="25" s="1"/>
  <c r="AE283" i="1"/>
  <c r="AD43" i="25" s="1"/>
  <c r="AG283" i="1"/>
  <c r="AF43" i="25" s="1"/>
  <c r="AH283" i="1"/>
  <c r="AG43" i="25" s="1"/>
  <c r="AI283" i="1"/>
  <c r="AH43" i="25" s="1"/>
  <c r="AJ283" i="1"/>
  <c r="AI43" i="25" s="1"/>
  <c r="AK283" i="1"/>
  <c r="AJ43" i="25" s="1"/>
  <c r="AL283" i="1"/>
  <c r="AK43" i="25" s="1"/>
  <c r="AM283" i="1"/>
  <c r="AL43" i="25" s="1"/>
  <c r="AN283" i="1"/>
  <c r="AM43" i="25" s="1"/>
  <c r="AO283" i="1"/>
  <c r="AN43" i="25" s="1"/>
  <c r="AP283" i="1"/>
  <c r="AO43" i="25" s="1"/>
  <c r="AQ283" i="1"/>
  <c r="AP43" i="25" s="1"/>
  <c r="AR283" i="1"/>
  <c r="AQ43" i="25" s="1"/>
  <c r="AT283" i="1"/>
  <c r="AS43" i="25" s="1"/>
  <c r="AU283" i="1"/>
  <c r="AT43" i="25" s="1"/>
  <c r="AV283" i="1"/>
  <c r="AU43" i="25" s="1"/>
  <c r="AW283" i="1"/>
  <c r="AV43" i="25" s="1"/>
  <c r="AX283" i="1"/>
  <c r="AW43" i="25" s="1"/>
  <c r="AY283" i="1"/>
  <c r="AX43" i="25" s="1"/>
  <c r="AZ283" i="1"/>
  <c r="AY43" i="25" s="1"/>
  <c r="BA283" i="1"/>
  <c r="AZ43" i="25" s="1"/>
  <c r="BB283" i="1"/>
  <c r="BA43" i="25" s="1"/>
  <c r="BC283" i="1"/>
  <c r="BB43" i="25" s="1"/>
  <c r="BD283" i="1"/>
  <c r="BC43" i="25" s="1"/>
  <c r="BE283" i="1"/>
  <c r="BD43" i="25" s="1"/>
  <c r="BG283" i="1"/>
  <c r="BF43" i="25" s="1"/>
  <c r="BH283" i="1"/>
  <c r="BG43" i="25" s="1"/>
  <c r="BI283" i="1"/>
  <c r="BH43" i="25" s="1"/>
  <c r="BJ283" i="1"/>
  <c r="BI43" i="25" s="1"/>
  <c r="BK283" i="1"/>
  <c r="BJ43" i="25" s="1"/>
  <c r="BL283" i="1"/>
  <c r="BK43" i="25" s="1"/>
  <c r="BM283" i="1"/>
  <c r="BL43" i="25" s="1"/>
  <c r="BN283" i="1"/>
  <c r="BM43" i="25" s="1"/>
  <c r="BO283" i="1"/>
  <c r="BN43" i="25" s="1"/>
  <c r="BP283" i="1"/>
  <c r="BO43" i="25" s="1"/>
  <c r="BQ283" i="1"/>
  <c r="BP43" i="25" s="1"/>
  <c r="BR283" i="1"/>
  <c r="BQ43" i="25" s="1"/>
  <c r="BT283" i="1"/>
  <c r="BS43" i="25" s="1"/>
  <c r="BU283" i="1"/>
  <c r="BT43" i="25" s="1"/>
  <c r="BV283" i="1"/>
  <c r="BU43" i="25" s="1"/>
  <c r="BW283" i="1"/>
  <c r="BV43" i="25" s="1"/>
  <c r="BX283" i="1"/>
  <c r="BW43" i="25" s="1"/>
  <c r="BY283" i="1"/>
  <c r="BX43" i="25" s="1"/>
  <c r="BZ283" i="1"/>
  <c r="BY43" i="25" s="1"/>
  <c r="CA283" i="1"/>
  <c r="BZ43" i="25" s="1"/>
  <c r="CB283" i="1"/>
  <c r="CA43" i="25" s="1"/>
  <c r="CC283" i="1"/>
  <c r="CB43" i="25" s="1"/>
  <c r="CD283" i="1"/>
  <c r="CC43" i="25" s="1"/>
  <c r="CE283" i="1"/>
  <c r="CD43" i="25" s="1"/>
  <c r="CG283" i="1"/>
  <c r="CF43" i="25" s="1"/>
  <c r="CH283" i="1"/>
  <c r="CG43" i="25" s="1"/>
  <c r="CI283" i="1"/>
  <c r="CH43" i="25" s="1"/>
  <c r="CJ283" i="1"/>
  <c r="CI43" i="25" s="1"/>
  <c r="CK283" i="1"/>
  <c r="CJ43" i="25" s="1"/>
  <c r="CL283" i="1"/>
  <c r="CK43" i="25" s="1"/>
  <c r="CM283" i="1"/>
  <c r="CL43" i="25" s="1"/>
  <c r="CN283" i="1"/>
  <c r="CM43" i="25" s="1"/>
  <c r="CO283" i="1"/>
  <c r="CN43" i="25" s="1"/>
  <c r="CP283" i="1"/>
  <c r="CO43" i="25" s="1"/>
  <c r="CQ283" i="1"/>
  <c r="CP43" i="25" s="1"/>
  <c r="CR283" i="1"/>
  <c r="CQ43" i="25" s="1"/>
  <c r="CT283" i="1"/>
  <c r="CS43" i="25" s="1"/>
  <c r="CU283" i="1"/>
  <c r="CT43" i="25" s="1"/>
  <c r="CV283" i="1"/>
  <c r="CU43" i="25" s="1"/>
  <c r="CW283" i="1"/>
  <c r="CV43" i="25" s="1"/>
  <c r="CX283" i="1"/>
  <c r="CW43" i="25" s="1"/>
  <c r="CY283" i="1"/>
  <c r="CX43" i="25" s="1"/>
  <c r="CZ283" i="1"/>
  <c r="CY43" i="25" s="1"/>
  <c r="DA283" i="1"/>
  <c r="CZ43" i="25" s="1"/>
  <c r="DB283" i="1"/>
  <c r="DA43" i="25" s="1"/>
  <c r="DC283" i="1"/>
  <c r="DB43" i="25" s="1"/>
  <c r="DD283" i="1"/>
  <c r="DC43" i="25" s="1"/>
  <c r="DE283" i="1"/>
  <c r="DD43" i="25" s="1"/>
  <c r="DG283" i="1"/>
  <c r="DF43" i="25" s="1"/>
  <c r="DH283" i="1"/>
  <c r="DG43" i="25" s="1"/>
  <c r="DI283" i="1"/>
  <c r="DH43" i="25" s="1"/>
  <c r="DJ283" i="1"/>
  <c r="DI43" i="25" s="1"/>
  <c r="DK283" i="1"/>
  <c r="DJ43" i="25" s="1"/>
  <c r="DL283" i="1"/>
  <c r="DK43" i="25" s="1"/>
  <c r="DM283" i="1"/>
  <c r="DL43" i="25" s="1"/>
  <c r="DN283" i="1"/>
  <c r="DM43" i="25" s="1"/>
  <c r="DO283" i="1"/>
  <c r="DN43" i="25" s="1"/>
  <c r="DP283" i="1"/>
  <c r="DO43" i="25" s="1"/>
  <c r="DQ283" i="1"/>
  <c r="DP43" i="25" s="1"/>
  <c r="DR283" i="1"/>
  <c r="DQ43" i="25" s="1"/>
  <c r="DT283" i="1"/>
  <c r="DS43" i="25" s="1"/>
  <c r="DU283" i="1"/>
  <c r="DT43" i="25" s="1"/>
  <c r="DV283" i="1"/>
  <c r="DU43" i="25" s="1"/>
  <c r="DW283" i="1"/>
  <c r="DV43" i="25" s="1"/>
  <c r="DX283" i="1"/>
  <c r="DW43" i="25" s="1"/>
  <c r="DY283" i="1"/>
  <c r="DX43" i="25" s="1"/>
  <c r="DZ283" i="1"/>
  <c r="DY43" i="25" s="1"/>
  <c r="EA283" i="1"/>
  <c r="DZ43" i="25" s="1"/>
  <c r="EB283" i="1"/>
  <c r="EA43" i="25" s="1"/>
  <c r="EC283" i="1"/>
  <c r="EB43" i="25" s="1"/>
  <c r="ED283" i="1"/>
  <c r="EC43" i="25" s="1"/>
  <c r="EE283" i="1"/>
  <c r="ED43" i="25" s="1"/>
  <c r="DW6" i="1" l="1"/>
  <c r="EJ6" i="1" s="1"/>
  <c r="DY6" i="1"/>
  <c r="EL6" i="1" s="1"/>
  <c r="EA6" i="1"/>
  <c r="EN6" i="1" s="1"/>
  <c r="DV6" i="1"/>
  <c r="EI6" i="1" s="1"/>
  <c r="DU6" i="1"/>
  <c r="EH6" i="1" s="1"/>
  <c r="EE6" i="1"/>
  <c r="ER6" i="1" s="1"/>
  <c r="AF6" i="1"/>
  <c r="I6" i="11" s="1"/>
  <c r="AO6" i="1"/>
  <c r="BB6" i="1" s="1"/>
  <c r="BO6" i="1" s="1"/>
  <c r="CB6" i="1" s="1"/>
  <c r="CO6" i="1" s="1"/>
  <c r="DB6" i="1" s="1"/>
  <c r="DO6" i="1" s="1"/>
  <c r="EB6" i="1" s="1"/>
  <c r="EO6" i="1" s="1"/>
  <c r="AT6" i="1"/>
  <c r="ED6" i="1"/>
  <c r="EQ6" i="1" s="1"/>
  <c r="EC6" i="1"/>
  <c r="EP6" i="1" s="1"/>
  <c r="AK5" i="1"/>
  <c r="AH5" i="1"/>
  <c r="AP5" i="1"/>
  <c r="AJ5" i="1"/>
  <c r="AN5" i="1"/>
  <c r="AL5" i="1"/>
  <c r="AR5" i="1"/>
  <c r="AI5" i="1"/>
  <c r="AO5" i="1"/>
  <c r="AM5" i="1"/>
  <c r="AG5" i="1"/>
  <c r="AQ5" i="1"/>
  <c r="FK9" i="1"/>
  <c r="FL7" i="1"/>
  <c r="FL9" i="1" s="1"/>
  <c r="DS283" i="1"/>
  <c r="DR43" i="25" s="1"/>
  <c r="DF283" i="1"/>
  <c r="DE43" i="25" s="1"/>
  <c r="CS283" i="1"/>
  <c r="CR43" i="25" s="1"/>
  <c r="BF283" i="1"/>
  <c r="BE43" i="25" s="1"/>
  <c r="AF283" i="1"/>
  <c r="AE43" i="25" s="1"/>
  <c r="BS283" i="1"/>
  <c r="BR43" i="25" s="1"/>
  <c r="EF283" i="1"/>
  <c r="EE43" i="25" s="1"/>
  <c r="CF283" i="1"/>
  <c r="CE43" i="25" s="1"/>
  <c r="AS283" i="1"/>
  <c r="AR43" i="25" s="1"/>
  <c r="S283" i="1"/>
  <c r="R43" i="25" s="1"/>
  <c r="BF6" i="1" l="1"/>
  <c r="M6" i="11" s="1"/>
  <c r="BG6" i="1"/>
  <c r="AS6" i="1"/>
  <c r="K6" i="11" s="1"/>
  <c r="J6" i="11"/>
  <c r="BD5" i="1"/>
  <c r="AV5" i="1"/>
  <c r="AW5" i="1"/>
  <c r="AT5" i="1"/>
  <c r="BE5" i="1"/>
  <c r="BC5" i="1"/>
  <c r="AZ5" i="1"/>
  <c r="AY5" i="1"/>
  <c r="AU5" i="1"/>
  <c r="BB5" i="1"/>
  <c r="BA5" i="1"/>
  <c r="AX5" i="1"/>
  <c r="S115" i="1"/>
  <c r="N6" i="11" l="1"/>
  <c r="L6" i="11"/>
  <c r="BT6" i="1"/>
  <c r="BS6" i="1"/>
  <c r="O6" i="11" s="1"/>
  <c r="P6" i="11" s="1"/>
  <c r="BK5" i="1"/>
  <c r="BL5" i="1"/>
  <c r="BG5" i="1"/>
  <c r="BR5" i="1"/>
  <c r="BQ5" i="1"/>
  <c r="BJ5" i="1"/>
  <c r="BH5" i="1"/>
  <c r="BN5" i="1"/>
  <c r="BM5" i="1"/>
  <c r="BO5" i="1"/>
  <c r="BP5" i="1"/>
  <c r="BI5" i="1"/>
  <c r="T115" i="1"/>
  <c r="W115" i="1"/>
  <c r="U115" i="1"/>
  <c r="Y115" i="1"/>
  <c r="X115" i="1"/>
  <c r="AC115" i="1"/>
  <c r="AE115" i="1"/>
  <c r="Z115" i="1"/>
  <c r="AD115" i="1"/>
  <c r="V115" i="1"/>
  <c r="AA115" i="1"/>
  <c r="AB115" i="1"/>
  <c r="CF6" i="1" l="1"/>
  <c r="Q6" i="11" s="1"/>
  <c r="CG6" i="1"/>
  <c r="BV5" i="1"/>
  <c r="CE5" i="1"/>
  <c r="CC5" i="1"/>
  <c r="BU5" i="1"/>
  <c r="BT5" i="1"/>
  <c r="CB5" i="1"/>
  <c r="BW5" i="1"/>
  <c r="BY5" i="1"/>
  <c r="CA5" i="1"/>
  <c r="BZ5" i="1"/>
  <c r="CD5" i="1"/>
  <c r="BX5" i="1"/>
  <c r="AF115" i="1"/>
  <c r="CS6" i="1" l="1"/>
  <c r="S6" i="11" s="1"/>
  <c r="T6" i="11" s="1"/>
  <c r="CT6" i="1"/>
  <c r="R6" i="11"/>
  <c r="CK5" i="1"/>
  <c r="CP5" i="1"/>
  <c r="CM5" i="1"/>
  <c r="CO5" i="1"/>
  <c r="CR5" i="1"/>
  <c r="CJ5" i="1"/>
  <c r="CL5" i="1"/>
  <c r="CH5" i="1"/>
  <c r="CQ5" i="1"/>
  <c r="CN5" i="1"/>
  <c r="CG5" i="1"/>
  <c r="CI5" i="1"/>
  <c r="AI115" i="1"/>
  <c r="AP115" i="1"/>
  <c r="AL115" i="1"/>
  <c r="AN115" i="1"/>
  <c r="AH115" i="1"/>
  <c r="AO115" i="1"/>
  <c r="AM115" i="1"/>
  <c r="AJ115" i="1"/>
  <c r="AG115" i="1"/>
  <c r="AK115" i="1"/>
  <c r="AQ115" i="1"/>
  <c r="AR115" i="1"/>
  <c r="DF6" i="1" l="1"/>
  <c r="U6" i="11" s="1"/>
  <c r="V6" i="11" s="1"/>
  <c r="DG6" i="1"/>
  <c r="CU5" i="1"/>
  <c r="CZ5" i="1"/>
  <c r="DA5" i="1"/>
  <c r="CW5" i="1"/>
  <c r="DC5" i="1"/>
  <c r="CV5" i="1"/>
  <c r="CY5" i="1"/>
  <c r="DB5" i="1"/>
  <c r="CT5" i="1"/>
  <c r="DD5" i="1"/>
  <c r="DE5" i="1"/>
  <c r="CX5" i="1"/>
  <c r="AS115" i="1"/>
  <c r="DS6" i="1" l="1"/>
  <c r="W6" i="11" s="1"/>
  <c r="X6" i="11" s="1"/>
  <c r="DT6" i="1"/>
  <c r="DK5" i="1"/>
  <c r="DQ5" i="1"/>
  <c r="DI5" i="1"/>
  <c r="DM5" i="1"/>
  <c r="DJ5" i="1"/>
  <c r="DR5" i="1"/>
  <c r="DN5" i="1"/>
  <c r="DO5" i="1"/>
  <c r="DL5" i="1"/>
  <c r="DG5" i="1"/>
  <c r="DP5" i="1"/>
  <c r="DH5" i="1"/>
  <c r="BE115" i="1"/>
  <c r="BA115" i="1"/>
  <c r="AW115" i="1"/>
  <c r="BD115" i="1"/>
  <c r="AZ115" i="1"/>
  <c r="AV115" i="1"/>
  <c r="BC115" i="1"/>
  <c r="AU115" i="1"/>
  <c r="BB115" i="1"/>
  <c r="AY115" i="1"/>
  <c r="AT115" i="1"/>
  <c r="AX115" i="1"/>
  <c r="EG6" i="1" l="1"/>
  <c r="ES6" i="1" s="1"/>
  <c r="AA6" i="11" s="1"/>
  <c r="EF6" i="1"/>
  <c r="Y6" i="11" s="1"/>
  <c r="Z6" i="11" s="1"/>
  <c r="EB5" i="1"/>
  <c r="EA5" i="1"/>
  <c r="EE5" i="1"/>
  <c r="DW5" i="1"/>
  <c r="DZ5" i="1"/>
  <c r="DU5" i="1"/>
  <c r="DV5" i="1"/>
  <c r="EC5" i="1"/>
  <c r="ED5" i="1"/>
  <c r="DT5" i="1"/>
  <c r="DY5" i="1"/>
  <c r="DX5" i="1"/>
  <c r="BF115" i="1"/>
  <c r="AB6" i="11" l="1"/>
  <c r="EJ5" i="1"/>
  <c r="EP5" i="1"/>
  <c r="EK5" i="1"/>
  <c r="EI5" i="1"/>
  <c r="EH5" i="1"/>
  <c r="EL5" i="1"/>
  <c r="EG5" i="1"/>
  <c r="EQ5" i="1"/>
  <c r="EM5" i="1"/>
  <c r="EO5" i="1"/>
  <c r="ER5" i="1"/>
  <c r="EN5" i="1"/>
  <c r="BG115" i="1"/>
  <c r="BS115" i="1" s="1"/>
  <c r="DF177" i="1" l="1"/>
  <c r="DF172" i="1" s="1"/>
  <c r="DS177" i="1" l="1"/>
  <c r="DS172" i="1" s="1"/>
  <c r="S177" i="1" l="1"/>
  <c r="S172" i="1" s="1"/>
  <c r="AB177" i="1"/>
  <c r="AB172" i="1" s="1"/>
  <c r="AD177" i="1"/>
  <c r="AD172" i="1" s="1"/>
  <c r="AA177" i="1"/>
  <c r="AA172" i="1" s="1"/>
  <c r="Y177" i="1"/>
  <c r="Y172" i="1" s="1"/>
  <c r="AC177" i="1"/>
  <c r="AC172" i="1" s="1"/>
  <c r="V177" i="1"/>
  <c r="V172" i="1" s="1"/>
  <c r="X177" i="1"/>
  <c r="X172" i="1" s="1"/>
  <c r="Z177" i="1"/>
  <c r="Z172" i="1" s="1"/>
  <c r="W177" i="1"/>
  <c r="W172" i="1" s="1"/>
  <c r="U177" i="1"/>
  <c r="U172" i="1" s="1"/>
  <c r="AE177" i="1"/>
  <c r="AE172" i="1" s="1"/>
  <c r="AR185" i="1"/>
  <c r="AQ185" i="1"/>
  <c r="AM185" i="1"/>
  <c r="AI185" i="1"/>
  <c r="BN185" i="1"/>
  <c r="BJ185" i="1"/>
  <c r="AG185" i="1"/>
  <c r="AH185" i="1"/>
  <c r="BC185" i="1"/>
  <c r="AY185" i="1"/>
  <c r="AU185" i="1"/>
  <c r="BQ185" i="1"/>
  <c r="BI185" i="1"/>
  <c r="AK185" i="1"/>
  <c r="AO185" i="1"/>
  <c r="BB185" i="1"/>
  <c r="AX185" i="1"/>
  <c r="BP185" i="1"/>
  <c r="BL185" i="1"/>
  <c r="BH185" i="1"/>
  <c r="AJ185" i="1"/>
  <c r="AN185" i="1"/>
  <c r="AT185" i="1"/>
  <c r="BG185" i="1"/>
  <c r="BR285" i="1"/>
  <c r="BQ45" i="25" s="1"/>
  <c r="BG285" i="1"/>
  <c r="BF45" i="25" s="1"/>
  <c r="BM284" i="1"/>
  <c r="BL44" i="25" s="1"/>
  <c r="BC284" i="1"/>
  <c r="BB44" i="25" s="1"/>
  <c r="AP284" i="1"/>
  <c r="AO44" i="25" s="1"/>
  <c r="AM285" i="1"/>
  <c r="AL45" i="25" s="1"/>
  <c r="AI284" i="1"/>
  <c r="AH44" i="25" s="1"/>
  <c r="BM285" i="1"/>
  <c r="BL45" i="25" s="1"/>
  <c r="BI285" i="1"/>
  <c r="BH45" i="25" s="1"/>
  <c r="AU284" i="1"/>
  <c r="AT44" i="25" s="1"/>
  <c r="BC285" i="1"/>
  <c r="BB45" i="25" s="1"/>
  <c r="AY285" i="1"/>
  <c r="AX45" i="25" s="1"/>
  <c r="AU285" i="1"/>
  <c r="AT45" i="25" s="1"/>
  <c r="BQ285" i="1"/>
  <c r="BP45" i="25" s="1"/>
  <c r="BD285" i="1"/>
  <c r="BC45" i="25" s="1"/>
  <c r="BQ284" i="1"/>
  <c r="BP44" i="25" s="1"/>
  <c r="AY284" i="1"/>
  <c r="AX44" i="25" s="1"/>
  <c r="BN284" i="1"/>
  <c r="BM44" i="25" s="1"/>
  <c r="BN285" i="1"/>
  <c r="BM45" i="25" s="1"/>
  <c r="BI284" i="1"/>
  <c r="BH44" i="25" s="1"/>
  <c r="BP285" i="1"/>
  <c r="BO45" i="25" s="1"/>
  <c r="BL285" i="1"/>
  <c r="BK45" i="25" s="1"/>
  <c r="BH285" i="1"/>
  <c r="BG45" i="25" s="1"/>
  <c r="BO285" i="1"/>
  <c r="BN45" i="25" s="1"/>
  <c r="BK285" i="1"/>
  <c r="BJ45" i="25" s="1"/>
  <c r="AR285" i="1"/>
  <c r="AQ45" i="25" s="1"/>
  <c r="AN285" i="1"/>
  <c r="AM45" i="25" s="1"/>
  <c r="AJ285" i="1"/>
  <c r="AI45" i="25" s="1"/>
  <c r="AV284" i="1"/>
  <c r="AU44" i="25" s="1"/>
  <c r="AZ285" i="1"/>
  <c r="AY45" i="25" s="1"/>
  <c r="BP284" i="1"/>
  <c r="BO44" i="25" s="1"/>
  <c r="AL284" i="1"/>
  <c r="AK44" i="25" s="1"/>
  <c r="BD284" i="1"/>
  <c r="BC44" i="25" s="1"/>
  <c r="AV285" i="1"/>
  <c r="AU45" i="25" s="1"/>
  <c r="BA285" i="1"/>
  <c r="AZ45" i="25" s="1"/>
  <c r="BA284" i="1"/>
  <c r="AZ44" i="25" s="1"/>
  <c r="BR284" i="1"/>
  <c r="BQ44" i="25" s="1"/>
  <c r="BJ285" i="1"/>
  <c r="BI45" i="25" s="1"/>
  <c r="AQ284" i="1"/>
  <c r="AP44" i="25" s="1"/>
  <c r="AZ284" i="1"/>
  <c r="AY44" i="25" s="1"/>
  <c r="BJ284" i="1"/>
  <c r="BI44" i="25" s="1"/>
  <c r="BE284" i="1"/>
  <c r="BD44" i="25" s="1"/>
  <c r="BE285" i="1"/>
  <c r="BD45" i="25" s="1"/>
  <c r="AW285" i="1"/>
  <c r="AV45" i="25" s="1"/>
  <c r="BG284" i="1"/>
  <c r="BF44" i="25" s="1"/>
  <c r="AG285" i="1"/>
  <c r="AF45" i="25" s="1"/>
  <c r="BH284" i="1"/>
  <c r="BG44" i="25" s="1"/>
  <c r="AW284" i="1"/>
  <c r="AV44" i="25" s="1"/>
  <c r="BB285" i="1"/>
  <c r="BA45" i="25" s="1"/>
  <c r="AX285" i="1"/>
  <c r="AW45" i="25" s="1"/>
  <c r="BL284" i="1"/>
  <c r="BK44" i="25" s="1"/>
  <c r="AH284" i="1"/>
  <c r="AG44" i="25" s="1"/>
  <c r="AQ285" i="1"/>
  <c r="AP45" i="25" s="1"/>
  <c r="AP285" i="1"/>
  <c r="AO45" i="25" s="1"/>
  <c r="AL285" i="1"/>
  <c r="AK45" i="25" s="1"/>
  <c r="AO285" i="1"/>
  <c r="AN45" i="25" s="1"/>
  <c r="AK285" i="1"/>
  <c r="AJ45" i="25" s="1"/>
  <c r="AT284" i="1"/>
  <c r="AS44" i="25" s="1"/>
  <c r="BB284" i="1"/>
  <c r="BA44" i="25" s="1"/>
  <c r="AX284" i="1"/>
  <c r="AW44" i="25" s="1"/>
  <c r="BO284" i="1"/>
  <c r="BN44" i="25" s="1"/>
  <c r="BK284" i="1"/>
  <c r="BJ44" i="25" s="1"/>
  <c r="AG284" i="1"/>
  <c r="AF44" i="25" s="1"/>
  <c r="AM284" i="1"/>
  <c r="AL44" i="25" s="1"/>
  <c r="AI285" i="1"/>
  <c r="AH45" i="25" s="1"/>
  <c r="AT285" i="1"/>
  <c r="AS45" i="25" s="1"/>
  <c r="AO284" i="1"/>
  <c r="AN44" i="25" s="1"/>
  <c r="AK284" i="1"/>
  <c r="AJ44" i="25" s="1"/>
  <c r="AR284" i="1"/>
  <c r="AQ44" i="25" s="1"/>
  <c r="AN284" i="1"/>
  <c r="AM44" i="25" s="1"/>
  <c r="AJ284" i="1"/>
  <c r="AI44" i="25" s="1"/>
  <c r="AH285" i="1"/>
  <c r="AG45" i="25" s="1"/>
  <c r="AF177" i="1" l="1"/>
  <c r="AF172" i="1" s="1"/>
  <c r="AN177" i="1"/>
  <c r="AN172" i="1" s="1"/>
  <c r="AL177" i="1"/>
  <c r="AL172" i="1" s="1"/>
  <c r="AG177" i="1"/>
  <c r="AG172" i="1" s="1"/>
  <c r="AI177" i="1"/>
  <c r="AI172" i="1" s="1"/>
  <c r="AK177" i="1"/>
  <c r="AK172" i="1" s="1"/>
  <c r="AQ177" i="1"/>
  <c r="AQ172" i="1" s="1"/>
  <c r="AJ177" i="1"/>
  <c r="AJ172" i="1" s="1"/>
  <c r="AR177" i="1"/>
  <c r="AR172" i="1" s="1"/>
  <c r="AP177" i="1"/>
  <c r="AP172" i="1" s="1"/>
  <c r="AM177" i="1"/>
  <c r="AM172" i="1" s="1"/>
  <c r="AO177" i="1"/>
  <c r="AO172" i="1" s="1"/>
  <c r="AH177" i="1"/>
  <c r="AH172" i="1" s="1"/>
  <c r="EF177" i="1"/>
  <c r="EF172" i="1" s="1"/>
  <c r="BF285" i="1"/>
  <c r="BE45" i="25" s="1"/>
  <c r="BS284" i="1"/>
  <c r="BR44" i="25" s="1"/>
  <c r="BS285" i="1"/>
  <c r="BR45" i="25" s="1"/>
  <c r="BF284" i="1"/>
  <c r="BE44" i="25" s="1"/>
  <c r="AS284" i="1"/>
  <c r="AR44" i="25" s="1"/>
  <c r="AS285" i="1"/>
  <c r="AR45" i="25" s="1"/>
  <c r="AZ185" i="1"/>
  <c r="BK185" i="1"/>
  <c r="BA185" i="1"/>
  <c r="AV185" i="1"/>
  <c r="AW185" i="1"/>
  <c r="BO185" i="1"/>
  <c r="BE185" i="1"/>
  <c r="AL185" i="1"/>
  <c r="BD185" i="1"/>
  <c r="BM185" i="1"/>
  <c r="BR185" i="1"/>
  <c r="AP185" i="1"/>
  <c r="EF225" i="1"/>
  <c r="DS225" i="1"/>
  <c r="DF225" i="1"/>
  <c r="CS225" i="1"/>
  <c r="CF225" i="1"/>
  <c r="BS225" i="1"/>
  <c r="EF248" i="1"/>
  <c r="DS248" i="1"/>
  <c r="DF248" i="1"/>
  <c r="CS248" i="1"/>
  <c r="CF248" i="1"/>
  <c r="BS248" i="1"/>
  <c r="EF80" i="1"/>
  <c r="DS80" i="1"/>
  <c r="DF80" i="1"/>
  <c r="CS80" i="1"/>
  <c r="CF80" i="1"/>
  <c r="BS80" i="1"/>
  <c r="DT12" i="1"/>
  <c r="DT13" i="1"/>
  <c r="DS4" i="25" s="1"/>
  <c r="DT14" i="1"/>
  <c r="DS5" i="25" s="1"/>
  <c r="DT21" i="1"/>
  <c r="DS8" i="25" s="1"/>
  <c r="DT276" i="1" l="1"/>
  <c r="DS36" i="25" s="1"/>
  <c r="DT272" i="1"/>
  <c r="DS32" i="25" s="1"/>
  <c r="DT273" i="1"/>
  <c r="DS33" i="25" s="1"/>
  <c r="DT20" i="1"/>
  <c r="AX177" i="1"/>
  <c r="AX172" i="1" s="1"/>
  <c r="AZ177" i="1"/>
  <c r="AZ172" i="1" s="1"/>
  <c r="BE177" i="1"/>
  <c r="BE172" i="1" s="1"/>
  <c r="BB177" i="1"/>
  <c r="BB172" i="1" s="1"/>
  <c r="BD177" i="1"/>
  <c r="BD172" i="1" s="1"/>
  <c r="AW177" i="1"/>
  <c r="AW172" i="1" s="1"/>
  <c r="AU177" i="1"/>
  <c r="AU172" i="1" s="1"/>
  <c r="BC177" i="1"/>
  <c r="BC172" i="1" s="1"/>
  <c r="AT177" i="1"/>
  <c r="AT172" i="1" s="1"/>
  <c r="AV177" i="1"/>
  <c r="AV172" i="1" s="1"/>
  <c r="BA177" i="1"/>
  <c r="BA172" i="1" s="1"/>
  <c r="AY177" i="1"/>
  <c r="AY172" i="1" s="1"/>
  <c r="AS177" i="1"/>
  <c r="AS172" i="1" s="1"/>
  <c r="AS185" i="1"/>
  <c r="BS185" i="1"/>
  <c r="BF185" i="1"/>
  <c r="EF32" i="1"/>
  <c r="BF177" i="1" l="1"/>
  <c r="BF172" i="1" s="1"/>
  <c r="BK177" i="1"/>
  <c r="BK172" i="1" s="1"/>
  <c r="BM177" i="1"/>
  <c r="BM172" i="1" s="1"/>
  <c r="BO177" i="1"/>
  <c r="BO172" i="1" s="1"/>
  <c r="BQ177" i="1"/>
  <c r="BQ172" i="1" s="1"/>
  <c r="BH177" i="1"/>
  <c r="BH172" i="1" s="1"/>
  <c r="BN177" i="1"/>
  <c r="BN172" i="1" s="1"/>
  <c r="BI177" i="1"/>
  <c r="BI172" i="1" s="1"/>
  <c r="BJ177" i="1"/>
  <c r="BJ172" i="1" s="1"/>
  <c r="BL177" i="1"/>
  <c r="BL172" i="1" s="1"/>
  <c r="BG177" i="1"/>
  <c r="BG172" i="1" s="1"/>
  <c r="BR177" i="1"/>
  <c r="BR172" i="1" s="1"/>
  <c r="BP177" i="1"/>
  <c r="BP172" i="1" s="1"/>
  <c r="BG280" i="1"/>
  <c r="BF40" i="25" s="1"/>
  <c r="BG279" i="1"/>
  <c r="BF39" i="25" s="1"/>
  <c r="BX177" i="1" l="1"/>
  <c r="BX172" i="1" s="1"/>
  <c r="BZ177" i="1"/>
  <c r="BZ172" i="1" s="1"/>
  <c r="CB177" i="1"/>
  <c r="CB172" i="1" s="1"/>
  <c r="CD177" i="1"/>
  <c r="CD172" i="1" s="1"/>
  <c r="BW177" i="1"/>
  <c r="BW172" i="1" s="1"/>
  <c r="BU177" i="1"/>
  <c r="BU172" i="1" s="1"/>
  <c r="BT177" i="1"/>
  <c r="BT172" i="1" s="1"/>
  <c r="BV177" i="1"/>
  <c r="BV172" i="1" s="1"/>
  <c r="CA177" i="1"/>
  <c r="CA172" i="1" s="1"/>
  <c r="BY177" i="1"/>
  <c r="BY172" i="1" s="1"/>
  <c r="CE177" i="1"/>
  <c r="CE172" i="1" s="1"/>
  <c r="CC177" i="1"/>
  <c r="CC172" i="1" s="1"/>
  <c r="BS177" i="1"/>
  <c r="BS172" i="1" s="1"/>
  <c r="J185" i="1"/>
  <c r="R185" i="1"/>
  <c r="X185" i="1"/>
  <c r="H185" i="1"/>
  <c r="L185" i="1"/>
  <c r="P185" i="1"/>
  <c r="N185" i="1"/>
  <c r="AB185" i="1"/>
  <c r="I185" i="1"/>
  <c r="Q185" i="1"/>
  <c r="W185" i="1"/>
  <c r="AA185" i="1"/>
  <c r="AE185" i="1"/>
  <c r="Y185" i="1"/>
  <c r="AC284" i="1"/>
  <c r="AB44" i="25" s="1"/>
  <c r="I284" i="1"/>
  <c r="H44" i="25" s="1"/>
  <c r="Y284" i="1"/>
  <c r="X44" i="25" s="1"/>
  <c r="V284" i="1"/>
  <c r="U44" i="25" s="1"/>
  <c r="Z284" i="1"/>
  <c r="Y44" i="25" s="1"/>
  <c r="AD284" i="1"/>
  <c r="AC44" i="25" s="1"/>
  <c r="M284" i="1"/>
  <c r="L44" i="25" s="1"/>
  <c r="M285" i="1"/>
  <c r="L45" i="25" s="1"/>
  <c r="U284" i="1"/>
  <c r="T44" i="25" s="1"/>
  <c r="Q285" i="1"/>
  <c r="P45" i="25" s="1"/>
  <c r="P284" i="1"/>
  <c r="O44" i="25" s="1"/>
  <c r="Q284" i="1"/>
  <c r="P44" i="25" s="1"/>
  <c r="I285" i="1"/>
  <c r="H45" i="25" s="1"/>
  <c r="V285" i="1"/>
  <c r="U45" i="25" s="1"/>
  <c r="K284" i="1"/>
  <c r="J44" i="25" s="1"/>
  <c r="Z285" i="1"/>
  <c r="Y45" i="25" s="1"/>
  <c r="AA285" i="1"/>
  <c r="Z45" i="25" s="1"/>
  <c r="N285" i="1"/>
  <c r="M45" i="25" s="1"/>
  <c r="O284" i="1"/>
  <c r="N44" i="25" s="1"/>
  <c r="W284" i="1"/>
  <c r="V44" i="25" s="1"/>
  <c r="AE284" i="1"/>
  <c r="AD44" i="25" s="1"/>
  <c r="H284" i="1"/>
  <c r="G44" i="25" s="1"/>
  <c r="AD285" i="1"/>
  <c r="AC45" i="25" s="1"/>
  <c r="J285" i="1"/>
  <c r="I45" i="25" s="1"/>
  <c r="R285" i="1"/>
  <c r="Q45" i="25" s="1"/>
  <c r="X284" i="1"/>
  <c r="W44" i="25" s="1"/>
  <c r="AB284" i="1"/>
  <c r="AA44" i="25" s="1"/>
  <c r="U285" i="1"/>
  <c r="T45" i="25" s="1"/>
  <c r="Y285" i="1"/>
  <c r="X45" i="25" s="1"/>
  <c r="AC285" i="1"/>
  <c r="AB45" i="25" s="1"/>
  <c r="L284" i="1"/>
  <c r="K44" i="25" s="1"/>
  <c r="K285" i="1"/>
  <c r="J45" i="25" s="1"/>
  <c r="O285" i="1"/>
  <c r="N45" i="25" s="1"/>
  <c r="T284" i="1"/>
  <c r="S44" i="25" s="1"/>
  <c r="W285" i="1"/>
  <c r="V45" i="25" s="1"/>
  <c r="AE285" i="1"/>
  <c r="AD45" i="25" s="1"/>
  <c r="X285" i="1"/>
  <c r="W45" i="25" s="1"/>
  <c r="AB285" i="1"/>
  <c r="AA45" i="25" s="1"/>
  <c r="AA284" i="1"/>
  <c r="Z44" i="25" s="1"/>
  <c r="T285" i="1"/>
  <c r="S45" i="25" s="1"/>
  <c r="H285" i="1"/>
  <c r="G45" i="25" s="1"/>
  <c r="L285" i="1"/>
  <c r="K45" i="25" s="1"/>
  <c r="P285" i="1"/>
  <c r="O45" i="25" s="1"/>
  <c r="J284" i="1"/>
  <c r="I44" i="25" s="1"/>
  <c r="N284" i="1"/>
  <c r="M44" i="25" s="1"/>
  <c r="R284" i="1"/>
  <c r="Q44" i="25" s="1"/>
  <c r="CF177" i="1" l="1"/>
  <c r="CF172" i="1" s="1"/>
  <c r="CJ177" i="1"/>
  <c r="CJ172" i="1" s="1"/>
  <c r="CH177" i="1"/>
  <c r="CH172" i="1" s="1"/>
  <c r="CN177" i="1"/>
  <c r="CN172" i="1" s="1"/>
  <c r="CL177" i="1"/>
  <c r="CL172" i="1" s="1"/>
  <c r="CI177" i="1"/>
  <c r="CI172" i="1" s="1"/>
  <c r="CR177" i="1"/>
  <c r="CR172" i="1" s="1"/>
  <c r="CP177" i="1"/>
  <c r="CP172" i="1" s="1"/>
  <c r="CG177" i="1"/>
  <c r="CG172" i="1" s="1"/>
  <c r="CM177" i="1"/>
  <c r="CM172" i="1" s="1"/>
  <c r="CO177" i="1"/>
  <c r="CO172" i="1" s="1"/>
  <c r="CQ177" i="1"/>
  <c r="CQ172" i="1" s="1"/>
  <c r="CK177" i="1"/>
  <c r="CK172" i="1" s="1"/>
  <c r="AF285" i="1"/>
  <c r="AE45" i="25" s="1"/>
  <c r="AF284" i="1"/>
  <c r="AE44" i="25" s="1"/>
  <c r="O185" i="1"/>
  <c r="AD185" i="1"/>
  <c r="AC185" i="1"/>
  <c r="K185" i="1"/>
  <c r="Z185" i="1"/>
  <c r="U185" i="1"/>
  <c r="V185" i="1"/>
  <c r="M185" i="1"/>
  <c r="CS177" i="1" l="1"/>
  <c r="CS172" i="1" s="1"/>
  <c r="S265" i="1" l="1"/>
  <c r="DS123" i="1" l="1"/>
  <c r="DF123" i="1"/>
  <c r="CS123" i="1"/>
  <c r="CF123" i="1"/>
  <c r="BS123" i="1"/>
  <c r="BS118" i="1" l="1"/>
  <c r="DS118" i="1"/>
  <c r="CS118" i="1"/>
  <c r="CF118" i="1"/>
  <c r="EF118" i="1"/>
  <c r="EF123" i="1"/>
  <c r="DF118" i="1"/>
  <c r="S284" i="1" l="1"/>
  <c r="R44" i="25" s="1"/>
  <c r="S285" i="1"/>
  <c r="R45" i="25" s="1"/>
  <c r="S185" i="1"/>
  <c r="AF185" i="1"/>
  <c r="BF123" i="1" l="1"/>
  <c r="AS123" i="1"/>
  <c r="AF123" i="1"/>
  <c r="S123" i="1"/>
  <c r="BF118" i="1"/>
  <c r="AS118" i="1"/>
  <c r="AF118" i="1"/>
  <c r="S118" i="1"/>
  <c r="BF225" i="1" l="1"/>
  <c r="BF214" i="1"/>
  <c r="AS225" i="1"/>
  <c r="AS214" i="1"/>
  <c r="AF225" i="1"/>
  <c r="AF214" i="1"/>
  <c r="S225" i="1"/>
  <c r="S214" i="1"/>
  <c r="AZ302" i="11"/>
  <c r="S248" i="1" l="1"/>
  <c r="AF248" i="1"/>
  <c r="AS248" i="1"/>
  <c r="BF248" i="1"/>
  <c r="AS80" i="1" l="1"/>
  <c r="AF81" i="1" l="1"/>
  <c r="BF81" i="1"/>
  <c r="S152" i="1"/>
  <c r="AF152" i="1"/>
  <c r="AS152" i="1"/>
  <c r="BF152" i="1"/>
  <c r="AS81" i="1"/>
  <c r="S81" i="1"/>
  <c r="S80" i="1"/>
  <c r="BF80" i="1"/>
  <c r="AF80" i="1"/>
  <c r="BS152" i="1" l="1"/>
  <c r="CF152" i="1" l="1"/>
  <c r="CS152" i="1" l="1"/>
  <c r="ED285" i="1" l="1"/>
  <c r="EC45" i="25" s="1"/>
  <c r="DW284" i="1"/>
  <c r="DV44" i="25" s="1"/>
  <c r="DV285" i="1"/>
  <c r="DU45" i="25" s="1"/>
  <c r="DR284" i="1"/>
  <c r="DQ44" i="25" s="1"/>
  <c r="DK285" i="1"/>
  <c r="DJ45" i="25" s="1"/>
  <c r="DC285" i="1"/>
  <c r="DB45" i="25" s="1"/>
  <c r="CX284" i="1"/>
  <c r="CW44" i="25" s="1"/>
  <c r="CV284" i="1"/>
  <c r="CU44" i="25" s="1"/>
  <c r="CQ284" i="1"/>
  <c r="CP44" i="25" s="1"/>
  <c r="CH285" i="1"/>
  <c r="CG45" i="25" s="1"/>
  <c r="CC284" i="1"/>
  <c r="CB44" i="25" s="1"/>
  <c r="CB285" i="1"/>
  <c r="CA45" i="25" s="1"/>
  <c r="CA285" i="1"/>
  <c r="BZ45" i="25" s="1"/>
  <c r="AZ289" i="1"/>
  <c r="AY49" i="25" s="1"/>
  <c r="AV289" i="1"/>
  <c r="AU49" i="25" s="1"/>
  <c r="BE289" i="1"/>
  <c r="BD49" i="25" s="1"/>
  <c r="AQ289" i="1"/>
  <c r="AP49" i="25" s="1"/>
  <c r="AN289" i="1"/>
  <c r="AM49" i="25" s="1"/>
  <c r="AI289" i="1"/>
  <c r="AH49" i="25" s="1"/>
  <c r="AE289" i="1"/>
  <c r="AD49" i="25" s="1"/>
  <c r="AA289" i="1"/>
  <c r="Z49" i="25" s="1"/>
  <c r="W289" i="1"/>
  <c r="V49" i="25" s="1"/>
  <c r="AC289" i="1"/>
  <c r="AB49" i="25" s="1"/>
  <c r="AB289" i="1"/>
  <c r="AA49" i="25" s="1"/>
  <c r="Q289" i="1"/>
  <c r="P49" i="25" s="1"/>
  <c r="O289" i="1"/>
  <c r="N49" i="25" s="1"/>
  <c r="K289" i="1"/>
  <c r="J49" i="25" s="1"/>
  <c r="J289" i="1"/>
  <c r="I49" i="25" s="1"/>
  <c r="R289" i="1"/>
  <c r="Q49" i="25" s="1"/>
  <c r="DF152" i="1" l="1"/>
  <c r="CI289" i="1"/>
  <c r="CH49" i="25" s="1"/>
  <c r="CI185" i="1"/>
  <c r="CZ289" i="1"/>
  <c r="CY49" i="25" s="1"/>
  <c r="CZ185" i="1"/>
  <c r="DQ289" i="1"/>
  <c r="DP49" i="25" s="1"/>
  <c r="DQ185" i="1"/>
  <c r="BV289" i="1"/>
  <c r="BU49" i="25" s="1"/>
  <c r="BV185" i="1"/>
  <c r="CJ289" i="1"/>
  <c r="CI49" i="25" s="1"/>
  <c r="CJ185" i="1"/>
  <c r="DB289" i="1"/>
  <c r="DA49" i="25" s="1"/>
  <c r="DB185" i="1"/>
  <c r="DU289" i="1"/>
  <c r="DT49" i="25" s="1"/>
  <c r="DU185" i="1"/>
  <c r="CP289" i="1"/>
  <c r="CO49" i="25" s="1"/>
  <c r="CP185" i="1"/>
  <c r="DD289" i="1"/>
  <c r="DC49" i="25" s="1"/>
  <c r="DD185" i="1"/>
  <c r="DY289" i="1"/>
  <c r="DX49" i="25" s="1"/>
  <c r="DY185" i="1"/>
  <c r="BZ289" i="1"/>
  <c r="BY49" i="25" s="1"/>
  <c r="BZ185" i="1"/>
  <c r="CD289" i="1"/>
  <c r="CC49" i="25" s="1"/>
  <c r="CD185" i="1"/>
  <c r="CR289" i="1"/>
  <c r="CQ49" i="25" s="1"/>
  <c r="CR185" i="1"/>
  <c r="DE289" i="1"/>
  <c r="DD49" i="25" s="1"/>
  <c r="DE185" i="1"/>
  <c r="EC289" i="1"/>
  <c r="EB49" i="25" s="1"/>
  <c r="EC185" i="1"/>
  <c r="DO285" i="1"/>
  <c r="DN45" i="25" s="1"/>
  <c r="EE285" i="1"/>
  <c r="ED45" i="25" s="1"/>
  <c r="BW285" i="1"/>
  <c r="BV45" i="25" s="1"/>
  <c r="CY284" i="1"/>
  <c r="CX44" i="25" s="1"/>
  <c r="DW285" i="1"/>
  <c r="DV45" i="25" s="1"/>
  <c r="DZ284" i="1"/>
  <c r="DY44" i="25" s="1"/>
  <c r="BY284" i="1"/>
  <c r="BX44" i="25" s="1"/>
  <c r="CL285" i="1"/>
  <c r="CK45" i="25" s="1"/>
  <c r="DP285" i="1"/>
  <c r="DO45" i="25" s="1"/>
  <c r="CN284" i="1"/>
  <c r="CM44" i="25" s="1"/>
  <c r="EA285" i="1"/>
  <c r="DZ45" i="25" s="1"/>
  <c r="EA284" i="1"/>
  <c r="DZ44" i="25" s="1"/>
  <c r="CW285" i="1"/>
  <c r="CV45" i="25" s="1"/>
  <c r="DZ285" i="1"/>
  <c r="DY45" i="25" s="1"/>
  <c r="EE284" i="1"/>
  <c r="ED44" i="25" s="1"/>
  <c r="CM284" i="1"/>
  <c r="CL44" i="25" s="1"/>
  <c r="CT284" i="1"/>
  <c r="CS44" i="25" s="1"/>
  <c r="DQ285" i="1"/>
  <c r="DP45" i="25" s="1"/>
  <c r="CR284" i="1"/>
  <c r="CQ44" i="25" s="1"/>
  <c r="DU284" i="1"/>
  <c r="DT44" i="25" s="1"/>
  <c r="EC284" i="1"/>
  <c r="EB44" i="25" s="1"/>
  <c r="DV284" i="1"/>
  <c r="DU44" i="25" s="1"/>
  <c r="ED284" i="1"/>
  <c r="EC44" i="25" s="1"/>
  <c r="DD284" i="1"/>
  <c r="DC44" i="25" s="1"/>
  <c r="DC284" i="1"/>
  <c r="DB44" i="25" s="1"/>
  <c r="CE285" i="1"/>
  <c r="CD45" i="25" s="1"/>
  <c r="AY289" i="1"/>
  <c r="AX49" i="25" s="1"/>
  <c r="BA289" i="1"/>
  <c r="AZ49" i="25" s="1"/>
  <c r="AU289" i="1"/>
  <c r="AT49" i="25" s="1"/>
  <c r="BC289" i="1"/>
  <c r="BB49" i="25" s="1"/>
  <c r="AX289" i="1"/>
  <c r="AW49" i="25" s="1"/>
  <c r="AT289" i="1"/>
  <c r="AS49" i="25" s="1"/>
  <c r="BB289" i="1"/>
  <c r="BA49" i="25" s="1"/>
  <c r="AW289" i="1"/>
  <c r="AV49" i="25" s="1"/>
  <c r="CU285" i="1"/>
  <c r="CT45" i="25" s="1"/>
  <c r="CU284" i="1"/>
  <c r="CT44" i="25" s="1"/>
  <c r="BD289" i="1"/>
  <c r="BC49" i="25" s="1"/>
  <c r="AJ289" i="1"/>
  <c r="AI49" i="25" s="1"/>
  <c r="DB284" i="1"/>
  <c r="DA44" i="25" s="1"/>
  <c r="AR289" i="1"/>
  <c r="AQ49" i="25" s="1"/>
  <c r="CZ284" i="1"/>
  <c r="CY44" i="25" s="1"/>
  <c r="DE284" i="1"/>
  <c r="DD44" i="25" s="1"/>
  <c r="X289" i="1"/>
  <c r="W49" i="25" s="1"/>
  <c r="DA285" i="1"/>
  <c r="CZ45" i="25" s="1"/>
  <c r="DA284" i="1"/>
  <c r="CZ44" i="25" s="1"/>
  <c r="U289" i="1"/>
  <c r="T49" i="25" s="1"/>
  <c r="Y289" i="1"/>
  <c r="X49" i="25" s="1"/>
  <c r="AM289" i="1"/>
  <c r="AL49" i="25" s="1"/>
  <c r="CB284" i="1"/>
  <c r="CA44" i="25" s="1"/>
  <c r="V289" i="1"/>
  <c r="U49" i="25" s="1"/>
  <c r="Z289" i="1"/>
  <c r="Y49" i="25" s="1"/>
  <c r="AD289" i="1"/>
  <c r="AC49" i="25" s="1"/>
  <c r="BJ289" i="1"/>
  <c r="BI49" i="25" s="1"/>
  <c r="BN289" i="1"/>
  <c r="BM49" i="25" s="1"/>
  <c r="CC285" i="1"/>
  <c r="CB45" i="25" s="1"/>
  <c r="CZ285" i="1"/>
  <c r="CY45" i="25" s="1"/>
  <c r="DO284" i="1"/>
  <c r="DN44" i="25" s="1"/>
  <c r="T289" i="1"/>
  <c r="S49" i="25" s="1"/>
  <c r="DT285" i="1"/>
  <c r="DS45" i="25" s="1"/>
  <c r="CI285" i="1"/>
  <c r="CH45" i="25" s="1"/>
  <c r="AK289" i="1"/>
  <c r="AJ49" i="25" s="1"/>
  <c r="AO289" i="1"/>
  <c r="AN49" i="25" s="1"/>
  <c r="CM285" i="1"/>
  <c r="CL45" i="25" s="1"/>
  <c r="CY285" i="1"/>
  <c r="CX45" i="25" s="1"/>
  <c r="DR285" i="1"/>
  <c r="DQ45" i="25" s="1"/>
  <c r="AH289" i="1"/>
  <c r="AG49" i="25" s="1"/>
  <c r="AL289" i="1"/>
  <c r="AK49" i="25" s="1"/>
  <c r="AP289" i="1"/>
  <c r="AO49" i="25" s="1"/>
  <c r="CQ285" i="1"/>
  <c r="CP45" i="25" s="1"/>
  <c r="CI284" i="1"/>
  <c r="CH44" i="25" s="1"/>
  <c r="DJ284" i="1"/>
  <c r="DI44" i="25" s="1"/>
  <c r="DG285" i="1"/>
  <c r="DF45" i="25" s="1"/>
  <c r="AG289" i="1"/>
  <c r="AF49" i="25" s="1"/>
  <c r="DD285" i="1"/>
  <c r="DC45" i="25" s="1"/>
  <c r="CV285" i="1"/>
  <c r="CU45" i="25" s="1"/>
  <c r="BZ284" i="1"/>
  <c r="BY44" i="25" s="1"/>
  <c r="BT284" i="1"/>
  <c r="BS44" i="25" s="1"/>
  <c r="BT285" i="1"/>
  <c r="BS45" i="25" s="1"/>
  <c r="BO289" i="1"/>
  <c r="BN49" i="25" s="1"/>
  <c r="BX285" i="1"/>
  <c r="BW45" i="25" s="1"/>
  <c r="BX284" i="1"/>
  <c r="BW44" i="25" s="1"/>
  <c r="DJ285" i="1"/>
  <c r="DI45" i="25" s="1"/>
  <c r="EC285" i="1"/>
  <c r="EB45" i="25" s="1"/>
  <c r="BY285" i="1"/>
  <c r="BX45" i="25" s="1"/>
  <c r="DL285" i="1"/>
  <c r="DK45" i="25" s="1"/>
  <c r="DL284" i="1"/>
  <c r="DK44" i="25" s="1"/>
  <c r="DI284" i="1"/>
  <c r="DH44" i="25" s="1"/>
  <c r="DI285" i="1"/>
  <c r="DH45" i="25" s="1"/>
  <c r="DH284" i="1"/>
  <c r="DG44" i="25" s="1"/>
  <c r="DH285" i="1"/>
  <c r="DG45" i="25" s="1"/>
  <c r="DM284" i="1"/>
  <c r="DL44" i="25" s="1"/>
  <c r="DM285" i="1"/>
  <c r="DL45" i="25" s="1"/>
  <c r="CD285" i="1"/>
  <c r="CC45" i="25" s="1"/>
  <c r="DK284" i="1"/>
  <c r="DJ44" i="25" s="1"/>
  <c r="BZ285" i="1"/>
  <c r="BY45" i="25" s="1"/>
  <c r="BV284" i="1"/>
  <c r="BU44" i="25" s="1"/>
  <c r="CD284" i="1"/>
  <c r="CC44" i="25" s="1"/>
  <c r="CJ285" i="1"/>
  <c r="CI45" i="25" s="1"/>
  <c r="DQ284" i="1"/>
  <c r="DP44" i="25" s="1"/>
  <c r="DG284" i="1"/>
  <c r="DF44" i="25" s="1"/>
  <c r="DP284" i="1"/>
  <c r="DO44" i="25" s="1"/>
  <c r="BR289" i="1"/>
  <c r="BQ49" i="25" s="1"/>
  <c r="BV285" i="1"/>
  <c r="BU45" i="25" s="1"/>
  <c r="DU285" i="1"/>
  <c r="DT45" i="25" s="1"/>
  <c r="DN285" i="1"/>
  <c r="DM45" i="25" s="1"/>
  <c r="DN284" i="1"/>
  <c r="DM44" i="25" s="1"/>
  <c r="BK289" i="1"/>
  <c r="BJ49" i="25" s="1"/>
  <c r="BQ289" i="1"/>
  <c r="BP49" i="25" s="1"/>
  <c r="BW284" i="1"/>
  <c r="BV44" i="25" s="1"/>
  <c r="CA284" i="1"/>
  <c r="BZ44" i="25" s="1"/>
  <c r="CE284" i="1"/>
  <c r="CD44" i="25" s="1"/>
  <c r="CJ284" i="1"/>
  <c r="CI44" i="25" s="1"/>
  <c r="BM289" i="1"/>
  <c r="BL49" i="25" s="1"/>
  <c r="DE285" i="1"/>
  <c r="DD45" i="25" s="1"/>
  <c r="CW284" i="1"/>
  <c r="CV44" i="25" s="1"/>
  <c r="DX285" i="1"/>
  <c r="DW45" i="25" s="1"/>
  <c r="BI289" i="1"/>
  <c r="BH49" i="25" s="1"/>
  <c r="CR285" i="1"/>
  <c r="CQ45" i="25" s="1"/>
  <c r="BU284" i="1"/>
  <c r="BT44" i="25" s="1"/>
  <c r="BU285" i="1"/>
  <c r="BT45" i="25" s="1"/>
  <c r="EB284" i="1"/>
  <c r="EA44" i="25" s="1"/>
  <c r="CT285" i="1"/>
  <c r="CS45" i="25" s="1"/>
  <c r="CX285" i="1"/>
  <c r="CW45" i="25" s="1"/>
  <c r="DB285" i="1"/>
  <c r="DA45" i="25" s="1"/>
  <c r="DY284" i="1"/>
  <c r="DX44" i="25" s="1"/>
  <c r="BG289" i="1"/>
  <c r="BF49" i="25" s="1"/>
  <c r="BL289" i="1"/>
  <c r="BK49" i="25" s="1"/>
  <c r="BP289" i="1"/>
  <c r="BO49" i="25" s="1"/>
  <c r="CN285" i="1"/>
  <c r="CM45" i="25" s="1"/>
  <c r="EB285" i="1"/>
  <c r="EA45" i="25" s="1"/>
  <c r="DT284" i="1"/>
  <c r="DS44" i="25" s="1"/>
  <c r="DX284" i="1"/>
  <c r="DW44" i="25" s="1"/>
  <c r="L289" i="1"/>
  <c r="K49" i="25" s="1"/>
  <c r="I289" i="1"/>
  <c r="H49" i="25" s="1"/>
  <c r="BH289" i="1"/>
  <c r="BG49" i="25" s="1"/>
  <c r="H289" i="1"/>
  <c r="G49" i="25" s="1"/>
  <c r="CK284" i="1"/>
  <c r="CJ44" i="25" s="1"/>
  <c r="CO284" i="1"/>
  <c r="CN44" i="25" s="1"/>
  <c r="CG285" i="1"/>
  <c r="CF45" i="25" s="1"/>
  <c r="CK285" i="1"/>
  <c r="CJ45" i="25" s="1"/>
  <c r="CO285" i="1"/>
  <c r="CN45" i="25" s="1"/>
  <c r="CH284" i="1"/>
  <c r="CG44" i="25" s="1"/>
  <c r="CL284" i="1"/>
  <c r="CK44" i="25" s="1"/>
  <c r="P289" i="1"/>
  <c r="O49" i="25" s="1"/>
  <c r="CG284" i="1"/>
  <c r="CF44" i="25" s="1"/>
  <c r="DY285" i="1"/>
  <c r="DX45" i="25" s="1"/>
  <c r="M289" i="1"/>
  <c r="L49" i="25" s="1"/>
  <c r="CP285" i="1"/>
  <c r="CO45" i="25" s="1"/>
  <c r="CP284" i="1"/>
  <c r="CO44" i="25" s="1"/>
  <c r="N289" i="1"/>
  <c r="M49" i="25" s="1"/>
  <c r="DZ282" i="1"/>
  <c r="DY42" i="25" s="1"/>
  <c r="DW281" i="1"/>
  <c r="DV41" i="25" s="1"/>
  <c r="DV281" i="1"/>
  <c r="DU41" i="25" s="1"/>
  <c r="DP281" i="1"/>
  <c r="DO41" i="25" s="1"/>
  <c r="DI281" i="1"/>
  <c r="DH41" i="25" s="1"/>
  <c r="DH281" i="1"/>
  <c r="DG41" i="25" s="1"/>
  <c r="CU281" i="1"/>
  <c r="CT41" i="25" s="1"/>
  <c r="CT281" i="1"/>
  <c r="CS41" i="25" s="1"/>
  <c r="AJ281" i="1"/>
  <c r="AI41" i="25" s="1"/>
  <c r="AC281" i="1"/>
  <c r="AB41" i="25" s="1"/>
  <c r="AE281" i="1"/>
  <c r="AD41" i="25" s="1"/>
  <c r="AD281" i="1"/>
  <c r="AC41" i="25" s="1"/>
  <c r="Y281" i="1"/>
  <c r="X41" i="25" s="1"/>
  <c r="DX280" i="1"/>
  <c r="DW40" i="25" s="1"/>
  <c r="DU280" i="1"/>
  <c r="DT40" i="25" s="1"/>
  <c r="DT280" i="1"/>
  <c r="DS40" i="25" s="1"/>
  <c r="DJ279" i="1"/>
  <c r="DI39" i="25" s="1"/>
  <c r="CW279" i="1"/>
  <c r="CV39" i="25" s="1"/>
  <c r="CP279" i="1"/>
  <c r="CO39" i="25" s="1"/>
  <c r="CM279" i="1"/>
  <c r="CL39" i="25" s="1"/>
  <c r="CH279" i="1"/>
  <c r="CG39" i="25" s="1"/>
  <c r="BY280" i="1"/>
  <c r="BX40" i="25" s="1"/>
  <c r="BU280" i="1"/>
  <c r="BT40" i="25" s="1"/>
  <c r="BM279" i="1"/>
  <c r="BL39" i="25" s="1"/>
  <c r="BR279" i="1"/>
  <c r="BQ39" i="25" s="1"/>
  <c r="AH279" i="1"/>
  <c r="AG39" i="25" s="1"/>
  <c r="V280" i="1"/>
  <c r="U40" i="25" s="1"/>
  <c r="X279" i="1"/>
  <c r="W39" i="25" s="1"/>
  <c r="AS289" i="1" l="1"/>
  <c r="AR49" i="25" s="1"/>
  <c r="DS284" i="1"/>
  <c r="DR44" i="25" s="1"/>
  <c r="EF285" i="1"/>
  <c r="EE45" i="25" s="1"/>
  <c r="CS285" i="1"/>
  <c r="CR45" i="25" s="1"/>
  <c r="DF285" i="1"/>
  <c r="DE45" i="25" s="1"/>
  <c r="CF284" i="1"/>
  <c r="CE44" i="25" s="1"/>
  <c r="AF289" i="1"/>
  <c r="AE49" i="25" s="1"/>
  <c r="DF284" i="1"/>
  <c r="DE44" i="25" s="1"/>
  <c r="CF285" i="1"/>
  <c r="CE45" i="25" s="1"/>
  <c r="EF284" i="1"/>
  <c r="EE44" i="25" s="1"/>
  <c r="DS285" i="1"/>
  <c r="DR45" i="25" s="1"/>
  <c r="S289" i="1"/>
  <c r="R49" i="25" s="1"/>
  <c r="CS284" i="1"/>
  <c r="CR44" i="25" s="1"/>
  <c r="BS289" i="1"/>
  <c r="BR49" i="25" s="1"/>
  <c r="BF289" i="1"/>
  <c r="BE49" i="25" s="1"/>
  <c r="X47" i="25"/>
  <c r="BD47" i="25"/>
  <c r="DA47" i="25"/>
  <c r="EA47" i="25"/>
  <c r="Y288" i="1"/>
  <c r="X48" i="25" s="1"/>
  <c r="Y184" i="1"/>
  <c r="AU288" i="1"/>
  <c r="AT48" i="25" s="1"/>
  <c r="AU184" i="1"/>
  <c r="BO288" i="1"/>
  <c r="BN48" i="25" s="1"/>
  <c r="BO184" i="1"/>
  <c r="CD288" i="1"/>
  <c r="CC48" i="25" s="1"/>
  <c r="CD184" i="1"/>
  <c r="CN288" i="1"/>
  <c r="CM48" i="25" s="1"/>
  <c r="CN184" i="1"/>
  <c r="DE288" i="1"/>
  <c r="DD48" i="25" s="1"/>
  <c r="DE184" i="1"/>
  <c r="ED288" i="1"/>
  <c r="EC48" i="25" s="1"/>
  <c r="ED184" i="1"/>
  <c r="CH289" i="1"/>
  <c r="CG49" i="25" s="1"/>
  <c r="CH185" i="1"/>
  <c r="I47" i="25"/>
  <c r="M47" i="25"/>
  <c r="Q47" i="25"/>
  <c r="Z47" i="25"/>
  <c r="AD47" i="25"/>
  <c r="AL47" i="25"/>
  <c r="BB47" i="25"/>
  <c r="BW47" i="25"/>
  <c r="CY47" i="25"/>
  <c r="DC47" i="25"/>
  <c r="DM47" i="25"/>
  <c r="DQ47" i="25"/>
  <c r="DY47" i="25"/>
  <c r="EC47" i="25"/>
  <c r="M288" i="1"/>
  <c r="L48" i="25" s="1"/>
  <c r="M184" i="1"/>
  <c r="Q288" i="1"/>
  <c r="P48" i="25" s="1"/>
  <c r="Q184" i="1"/>
  <c r="W288" i="1"/>
  <c r="V48" i="25" s="1"/>
  <c r="W184" i="1"/>
  <c r="AA288" i="1"/>
  <c r="Z48" i="25" s="1"/>
  <c r="AA184" i="1"/>
  <c r="AE288" i="1"/>
  <c r="AD48" i="25" s="1"/>
  <c r="AE184" i="1"/>
  <c r="AG288" i="1"/>
  <c r="AF48" i="25" s="1"/>
  <c r="AG184" i="1"/>
  <c r="BD288" i="1"/>
  <c r="BC48" i="25" s="1"/>
  <c r="BD184" i="1"/>
  <c r="AW288" i="1"/>
  <c r="AV48" i="25" s="1"/>
  <c r="AW184" i="1"/>
  <c r="BB288" i="1"/>
  <c r="BA48" i="25" s="1"/>
  <c r="BB184" i="1"/>
  <c r="BI288" i="1"/>
  <c r="BH48" i="25" s="1"/>
  <c r="BI184" i="1"/>
  <c r="BM288" i="1"/>
  <c r="BL48" i="25" s="1"/>
  <c r="BM184" i="1"/>
  <c r="BQ288" i="1"/>
  <c r="BP48" i="25" s="1"/>
  <c r="BQ184" i="1"/>
  <c r="BX288" i="1"/>
  <c r="BW48" i="25" s="1"/>
  <c r="BX184" i="1"/>
  <c r="CB288" i="1"/>
  <c r="CA48" i="25" s="1"/>
  <c r="CB184" i="1"/>
  <c r="CH288" i="1"/>
  <c r="CG48" i="25" s="1"/>
  <c r="CH184" i="1"/>
  <c r="CL288" i="1"/>
  <c r="CK48" i="25" s="1"/>
  <c r="CL184" i="1"/>
  <c r="CP288" i="1"/>
  <c r="CO48" i="25" s="1"/>
  <c r="CP184" i="1"/>
  <c r="DC288" i="1"/>
  <c r="DB48" i="25" s="1"/>
  <c r="DC184" i="1"/>
  <c r="CO289" i="1"/>
  <c r="CN49" i="25" s="1"/>
  <c r="CO185" i="1"/>
  <c r="DX289" i="1"/>
  <c r="DW49" i="25" s="1"/>
  <c r="DX185" i="1"/>
  <c r="CN289" i="1"/>
  <c r="CM49" i="25" s="1"/>
  <c r="CN185" i="1"/>
  <c r="DK289" i="1"/>
  <c r="DJ49" i="25" s="1"/>
  <c r="DK185" i="1"/>
  <c r="CU289" i="1"/>
  <c r="CT49" i="25" s="1"/>
  <c r="CU185" i="1"/>
  <c r="BX289" i="1"/>
  <c r="BW49" i="25" s="1"/>
  <c r="BX185" i="1"/>
  <c r="DO289" i="1"/>
  <c r="DN49" i="25" s="1"/>
  <c r="DO185" i="1"/>
  <c r="U288" i="1"/>
  <c r="T48" i="25" s="1"/>
  <c r="U184" i="1"/>
  <c r="AQ288" i="1"/>
  <c r="AP48" i="25" s="1"/>
  <c r="AQ184" i="1"/>
  <c r="BR288" i="1"/>
  <c r="BQ48" i="25" s="1"/>
  <c r="BR184" i="1"/>
  <c r="DN288" i="1"/>
  <c r="DM48" i="25" s="1"/>
  <c r="DN184" i="1"/>
  <c r="J47" i="25"/>
  <c r="N47" i="25"/>
  <c r="AA47" i="25"/>
  <c r="AM47" i="25"/>
  <c r="CZ47" i="25"/>
  <c r="DD47" i="25"/>
  <c r="DN47" i="25"/>
  <c r="DZ47" i="25"/>
  <c r="ED47" i="25"/>
  <c r="R288" i="1"/>
  <c r="Q48" i="25" s="1"/>
  <c r="R184" i="1"/>
  <c r="N288" i="1"/>
  <c r="M48" i="25" s="1"/>
  <c r="N184" i="1"/>
  <c r="T288" i="1"/>
  <c r="S48" i="25" s="1"/>
  <c r="X288" i="1"/>
  <c r="W48" i="25" s="1"/>
  <c r="X184" i="1"/>
  <c r="AB288" i="1"/>
  <c r="AA48" i="25" s="1"/>
  <c r="AB184" i="1"/>
  <c r="AP288" i="1"/>
  <c r="AO48" i="25" s="1"/>
  <c r="AP184" i="1"/>
  <c r="AI288" i="1"/>
  <c r="AH48" i="25" s="1"/>
  <c r="AI184" i="1"/>
  <c r="BE288" i="1"/>
  <c r="BD48" i="25" s="1"/>
  <c r="BE184" i="1"/>
  <c r="AX288" i="1"/>
  <c r="AW48" i="25" s="1"/>
  <c r="AX184" i="1"/>
  <c r="BC288" i="1"/>
  <c r="BB48" i="25" s="1"/>
  <c r="BC184" i="1"/>
  <c r="BJ288" i="1"/>
  <c r="BI48" i="25" s="1"/>
  <c r="BJ184" i="1"/>
  <c r="BN288" i="1"/>
  <c r="BM48" i="25" s="1"/>
  <c r="BN184" i="1"/>
  <c r="BU288" i="1"/>
  <c r="BT48" i="25" s="1"/>
  <c r="BU184" i="1"/>
  <c r="BY288" i="1"/>
  <c r="BX48" i="25" s="1"/>
  <c r="BY184" i="1"/>
  <c r="CC288" i="1"/>
  <c r="CB48" i="25" s="1"/>
  <c r="CC184" i="1"/>
  <c r="CI288" i="1"/>
  <c r="CH48" i="25" s="1"/>
  <c r="CI184" i="1"/>
  <c r="CM288" i="1"/>
  <c r="CL48" i="25" s="1"/>
  <c r="CM184" i="1"/>
  <c r="CQ288" i="1"/>
  <c r="CP48" i="25" s="1"/>
  <c r="CQ184" i="1"/>
  <c r="CZ288" i="1"/>
  <c r="CY48" i="25" s="1"/>
  <c r="CZ184" i="1"/>
  <c r="DD288" i="1"/>
  <c r="DC48" i="25" s="1"/>
  <c r="DD184" i="1"/>
  <c r="DM288" i="1"/>
  <c r="DL48" i="25" s="1"/>
  <c r="DM184" i="1"/>
  <c r="DQ288" i="1"/>
  <c r="DP48" i="25" s="1"/>
  <c r="DQ184" i="1"/>
  <c r="CK289" i="1"/>
  <c r="CJ49" i="25" s="1"/>
  <c r="CK185" i="1"/>
  <c r="CL289" i="1"/>
  <c r="CK49" i="25" s="1"/>
  <c r="CL185" i="1"/>
  <c r="DT289" i="1"/>
  <c r="DS49" i="25" s="1"/>
  <c r="DT185" i="1"/>
  <c r="CX289" i="1"/>
  <c r="CW49" i="25" s="1"/>
  <c r="CX185" i="1"/>
  <c r="CE289" i="1"/>
  <c r="CD49" i="25" s="1"/>
  <c r="CE185" i="1"/>
  <c r="DN289" i="1"/>
  <c r="DM49" i="25" s="1"/>
  <c r="DN185" i="1"/>
  <c r="DG289" i="1"/>
  <c r="DF49" i="25" s="1"/>
  <c r="DG185" i="1"/>
  <c r="BY289" i="1"/>
  <c r="BX49" i="25" s="1"/>
  <c r="BY185" i="1"/>
  <c r="CC289" i="1"/>
  <c r="CB49" i="25" s="1"/>
  <c r="CC185" i="1"/>
  <c r="DJ289" i="1"/>
  <c r="DI49" i="25" s="1"/>
  <c r="DJ185" i="1"/>
  <c r="CQ289" i="1"/>
  <c r="CP49" i="25" s="1"/>
  <c r="CQ185" i="1"/>
  <c r="CB289" i="1"/>
  <c r="CA49" i="25" s="1"/>
  <c r="CB185" i="1"/>
  <c r="ED289" i="1"/>
  <c r="EC49" i="25" s="1"/>
  <c r="ED185" i="1"/>
  <c r="EE289" i="1"/>
  <c r="ED49" i="25" s="1"/>
  <c r="EE185" i="1"/>
  <c r="O47" i="25"/>
  <c r="AQ47" i="25"/>
  <c r="CA47" i="25"/>
  <c r="DO47" i="25"/>
  <c r="O288" i="1"/>
  <c r="N48" i="25" s="1"/>
  <c r="O184" i="1"/>
  <c r="AZ288" i="1"/>
  <c r="AY48" i="25" s="1"/>
  <c r="AZ184" i="1"/>
  <c r="BV288" i="1"/>
  <c r="BU48" i="25" s="1"/>
  <c r="BV184" i="1"/>
  <c r="CJ288" i="1"/>
  <c r="CI48" i="25" s="1"/>
  <c r="CJ184" i="1"/>
  <c r="DA288" i="1"/>
  <c r="CZ48" i="25" s="1"/>
  <c r="DA184" i="1"/>
  <c r="DR288" i="1"/>
  <c r="DQ48" i="25" s="1"/>
  <c r="DR184" i="1"/>
  <c r="CT185" i="1"/>
  <c r="CA289" i="1"/>
  <c r="BZ49" i="25" s="1"/>
  <c r="CA185" i="1"/>
  <c r="CW289" i="1"/>
  <c r="CV49" i="25" s="1"/>
  <c r="CW185" i="1"/>
  <c r="DC289" i="1"/>
  <c r="DB49" i="25" s="1"/>
  <c r="DC185" i="1"/>
  <c r="DH289" i="1"/>
  <c r="DG49" i="25" s="1"/>
  <c r="DH185" i="1"/>
  <c r="DL289" i="1"/>
  <c r="DK49" i="25" s="1"/>
  <c r="DL185" i="1"/>
  <c r="DR289" i="1"/>
  <c r="DQ49" i="25" s="1"/>
  <c r="DR185" i="1"/>
  <c r="CM289" i="1"/>
  <c r="CL49" i="25" s="1"/>
  <c r="CM185" i="1"/>
  <c r="DZ289" i="1"/>
  <c r="DY49" i="25" s="1"/>
  <c r="DZ185" i="1"/>
  <c r="DA289" i="1"/>
  <c r="CZ49" i="25" s="1"/>
  <c r="DA185" i="1"/>
  <c r="DV289" i="1"/>
  <c r="DU49" i="25" s="1"/>
  <c r="DV185" i="1"/>
  <c r="DW289" i="1"/>
  <c r="DV49" i="25" s="1"/>
  <c r="DW185" i="1"/>
  <c r="EA289" i="1"/>
  <c r="DZ49" i="25" s="1"/>
  <c r="EA185" i="1"/>
  <c r="K47" i="25"/>
  <c r="AB47" i="25"/>
  <c r="BK288" i="1"/>
  <c r="BJ48" i="25" s="1"/>
  <c r="BK184" i="1"/>
  <c r="BZ288" i="1"/>
  <c r="BY48" i="25" s="1"/>
  <c r="BZ184" i="1"/>
  <c r="CR288" i="1"/>
  <c r="CQ48" i="25" s="1"/>
  <c r="CR184" i="1"/>
  <c r="H47" i="25"/>
  <c r="L47" i="25"/>
  <c r="P47" i="25"/>
  <c r="Y47" i="25"/>
  <c r="AC47" i="25"/>
  <c r="CD47" i="25"/>
  <c r="DB47" i="25"/>
  <c r="DL47" i="25"/>
  <c r="DP47" i="25"/>
  <c r="EB47" i="25"/>
  <c r="P288" i="1"/>
  <c r="O48" i="25" s="1"/>
  <c r="P184" i="1"/>
  <c r="V288" i="1"/>
  <c r="U48" i="25" s="1"/>
  <c r="V184" i="1"/>
  <c r="Z288" i="1"/>
  <c r="Y48" i="25" s="1"/>
  <c r="Z184" i="1"/>
  <c r="AD288" i="1"/>
  <c r="AC48" i="25" s="1"/>
  <c r="AD184" i="1"/>
  <c r="AR288" i="1"/>
  <c r="AQ48" i="25" s="1"/>
  <c r="AR184" i="1"/>
  <c r="AY288" i="1"/>
  <c r="AX48" i="25" s="1"/>
  <c r="AY184" i="1"/>
  <c r="AV288" i="1"/>
  <c r="AU48" i="25" s="1"/>
  <c r="AV184" i="1"/>
  <c r="BA288" i="1"/>
  <c r="AZ48" i="25" s="1"/>
  <c r="BA184" i="1"/>
  <c r="BH288" i="1"/>
  <c r="BG48" i="25" s="1"/>
  <c r="BH184" i="1"/>
  <c r="BL288" i="1"/>
  <c r="BK48" i="25" s="1"/>
  <c r="BL184" i="1"/>
  <c r="BP288" i="1"/>
  <c r="BO48" i="25" s="1"/>
  <c r="BP184" i="1"/>
  <c r="CA288" i="1"/>
  <c r="BZ48" i="25" s="1"/>
  <c r="CA184" i="1"/>
  <c r="CE288" i="1"/>
  <c r="CD48" i="25" s="1"/>
  <c r="CE184" i="1"/>
  <c r="CK288" i="1"/>
  <c r="CJ48" i="25" s="1"/>
  <c r="CK184" i="1"/>
  <c r="CO288" i="1"/>
  <c r="CN48" i="25" s="1"/>
  <c r="CO184" i="1"/>
  <c r="DB288" i="1"/>
  <c r="DA48" i="25" s="1"/>
  <c r="DB184" i="1"/>
  <c r="DO288" i="1"/>
  <c r="DN48" i="25" s="1"/>
  <c r="DO184" i="1"/>
  <c r="EE288" i="1"/>
  <c r="ED48" i="25" s="1"/>
  <c r="EE184" i="1"/>
  <c r="CG185" i="1"/>
  <c r="EB289" i="1"/>
  <c r="EA49" i="25" s="1"/>
  <c r="EB185" i="1"/>
  <c r="BU289" i="1"/>
  <c r="BT49" i="25" s="1"/>
  <c r="BU185" i="1"/>
  <c r="BW289" i="1"/>
  <c r="BV49" i="25" s="1"/>
  <c r="BW185" i="1"/>
  <c r="CY289" i="1"/>
  <c r="CX49" i="25" s="1"/>
  <c r="CY185" i="1"/>
  <c r="DP289" i="1"/>
  <c r="DO49" i="25" s="1"/>
  <c r="DP185" i="1"/>
  <c r="BT289" i="1"/>
  <c r="BS49" i="25" s="1"/>
  <c r="BT185" i="1"/>
  <c r="DM289" i="1"/>
  <c r="DL49" i="25" s="1"/>
  <c r="DM185" i="1"/>
  <c r="DI289" i="1"/>
  <c r="DH49" i="25" s="1"/>
  <c r="DI185" i="1"/>
  <c r="CV289" i="1"/>
  <c r="CU49" i="25" s="1"/>
  <c r="CV185" i="1"/>
  <c r="BG282" i="1"/>
  <c r="BF42" i="25" s="1"/>
  <c r="BJ279" i="1"/>
  <c r="BI39" i="25" s="1"/>
  <c r="CK279" i="1"/>
  <c r="CJ39" i="25" s="1"/>
  <c r="BF47" i="25"/>
  <c r="BO279" i="1"/>
  <c r="BN39" i="25" s="1"/>
  <c r="CJ279" i="1"/>
  <c r="CI39" i="25" s="1"/>
  <c r="CJ280" i="1"/>
  <c r="CI40" i="25" s="1"/>
  <c r="BP279" i="1"/>
  <c r="BO39" i="25" s="1"/>
  <c r="BP280" i="1"/>
  <c r="BO40" i="25" s="1"/>
  <c r="P279" i="1"/>
  <c r="O39" i="25" s="1"/>
  <c r="CN279" i="1"/>
  <c r="CM39" i="25" s="1"/>
  <c r="CN280" i="1"/>
  <c r="CM40" i="25" s="1"/>
  <c r="BL279" i="1"/>
  <c r="BK39" i="25" s="1"/>
  <c r="BL280" i="1"/>
  <c r="BK40" i="25" s="1"/>
  <c r="CG279" i="1"/>
  <c r="CF39" i="25" s="1"/>
  <c r="CG280" i="1"/>
  <c r="CF40" i="25" s="1"/>
  <c r="BI280" i="1"/>
  <c r="BH40" i="25" s="1"/>
  <c r="BI279" i="1"/>
  <c r="BH39" i="25" s="1"/>
  <c r="CO279" i="1"/>
  <c r="CN39" i="25" s="1"/>
  <c r="CO280" i="1"/>
  <c r="CN40" i="25" s="1"/>
  <c r="BK279" i="1"/>
  <c r="BJ39" i="25" s="1"/>
  <c r="BK280" i="1"/>
  <c r="BJ40" i="25" s="1"/>
  <c r="BN279" i="1"/>
  <c r="BM39" i="25" s="1"/>
  <c r="BN280" i="1"/>
  <c r="BM40" i="25" s="1"/>
  <c r="CI279" i="1"/>
  <c r="CH39" i="25" s="1"/>
  <c r="CI280" i="1"/>
  <c r="CH40" i="25" s="1"/>
  <c r="CQ279" i="1"/>
  <c r="CP39" i="25" s="1"/>
  <c r="CQ280" i="1"/>
  <c r="CP40" i="25" s="1"/>
  <c r="BQ279" i="1"/>
  <c r="BP39" i="25" s="1"/>
  <c r="BQ280" i="1"/>
  <c r="BP40" i="25" s="1"/>
  <c r="CL279" i="1"/>
  <c r="CK39" i="25" s="1"/>
  <c r="CL280" i="1"/>
  <c r="CK40" i="25" s="1"/>
  <c r="CN282" i="1"/>
  <c r="CM42" i="25" s="1"/>
  <c r="BJ280" i="1"/>
  <c r="BI40" i="25" s="1"/>
  <c r="BR280" i="1"/>
  <c r="BQ40" i="25" s="1"/>
  <c r="CM280" i="1"/>
  <c r="CL40" i="25" s="1"/>
  <c r="CO282" i="1"/>
  <c r="CN42" i="25" s="1"/>
  <c r="Q279" i="1"/>
  <c r="P39" i="25" s="1"/>
  <c r="BM280" i="1"/>
  <c r="BL40" i="25" s="1"/>
  <c r="CH280" i="1"/>
  <c r="CG40" i="25" s="1"/>
  <c r="CP280" i="1"/>
  <c r="CO40" i="25" s="1"/>
  <c r="BO280" i="1"/>
  <c r="BN40" i="25" s="1"/>
  <c r="BF43" i="1"/>
  <c r="BE19" i="25" s="1"/>
  <c r="EA280" i="1"/>
  <c r="DZ40" i="25" s="1"/>
  <c r="EE280" i="1"/>
  <c r="ED40" i="25" s="1"/>
  <c r="Y282" i="1"/>
  <c r="X42" i="25" s="1"/>
  <c r="EB280" i="1"/>
  <c r="EA40" i="25" s="1"/>
  <c r="Q282" i="1"/>
  <c r="P42" i="25" s="1"/>
  <c r="BN282" i="1"/>
  <c r="BM42" i="25" s="1"/>
  <c r="DT279" i="1"/>
  <c r="DS39" i="25" s="1"/>
  <c r="EB279" i="1"/>
  <c r="EA39" i="25" s="1"/>
  <c r="DA280" i="1"/>
  <c r="CZ40" i="25" s="1"/>
  <c r="DO280" i="1"/>
  <c r="DN40" i="25" s="1"/>
  <c r="DA279" i="1"/>
  <c r="CZ39" i="25" s="1"/>
  <c r="W281" i="1"/>
  <c r="V41" i="25" s="1"/>
  <c r="AE282" i="1"/>
  <c r="AD42" i="25" s="1"/>
  <c r="EC279" i="1"/>
  <c r="EB39" i="25" s="1"/>
  <c r="W282" i="1"/>
  <c r="V42" i="25" s="1"/>
  <c r="AA281" i="1"/>
  <c r="Z41" i="25" s="1"/>
  <c r="EA279" i="1"/>
  <c r="DZ39" i="25" s="1"/>
  <c r="EE279" i="1"/>
  <c r="ED39" i="25" s="1"/>
  <c r="EC280" i="1"/>
  <c r="EB40" i="25" s="1"/>
  <c r="DZ280" i="1"/>
  <c r="DY40" i="25" s="1"/>
  <c r="ED280" i="1"/>
  <c r="EC40" i="25" s="1"/>
  <c r="DX279" i="1"/>
  <c r="DW39" i="25" s="1"/>
  <c r="U281" i="1"/>
  <c r="T41" i="25" s="1"/>
  <c r="AC282" i="1"/>
  <c r="AB42" i="25" s="1"/>
  <c r="DV280" i="1"/>
  <c r="DU40" i="25" s="1"/>
  <c r="AA282" i="1"/>
  <c r="Z42" i="25" s="1"/>
  <c r="BJ281" i="1"/>
  <c r="BI41" i="25" s="1"/>
  <c r="AF43" i="1"/>
  <c r="AE19" i="25" s="1"/>
  <c r="DV279" i="1"/>
  <c r="DU39" i="25" s="1"/>
  <c r="U282" i="1"/>
  <c r="T42" i="25" s="1"/>
  <c r="V281" i="1"/>
  <c r="U41" i="25" s="1"/>
  <c r="Z281" i="1"/>
  <c r="Y41" i="25" s="1"/>
  <c r="AD282" i="1"/>
  <c r="AC42" i="25" s="1"/>
  <c r="T281" i="1"/>
  <c r="S41" i="25" s="1"/>
  <c r="X281" i="1"/>
  <c r="W41" i="25" s="1"/>
  <c r="AB281" i="1"/>
  <c r="AA41" i="25" s="1"/>
  <c r="DU279" i="1"/>
  <c r="DT39" i="25" s="1"/>
  <c r="DZ279" i="1"/>
  <c r="DY39" i="25" s="1"/>
  <c r="ED279" i="1"/>
  <c r="EC39" i="25" s="1"/>
  <c r="DY280" i="1"/>
  <c r="DX40" i="25" s="1"/>
  <c r="DY279" i="1"/>
  <c r="DX39" i="25" s="1"/>
  <c r="AR279" i="1"/>
  <c r="AQ39" i="25" s="1"/>
  <c r="BE280" i="1"/>
  <c r="BD40" i="25" s="1"/>
  <c r="T282" i="1"/>
  <c r="S42" i="25" s="1"/>
  <c r="X282" i="1"/>
  <c r="W42" i="25" s="1"/>
  <c r="AB282" i="1"/>
  <c r="AA42" i="25" s="1"/>
  <c r="AB280" i="1"/>
  <c r="AA40" i="25" s="1"/>
  <c r="BW282" i="1"/>
  <c r="BV42" i="25" s="1"/>
  <c r="V282" i="1"/>
  <c r="U42" i="25" s="1"/>
  <c r="Z282" i="1"/>
  <c r="Y42" i="25" s="1"/>
  <c r="BJ282" i="1"/>
  <c r="BI42" i="25" s="1"/>
  <c r="AR280" i="1"/>
  <c r="AQ40" i="25" s="1"/>
  <c r="AQ282" i="1"/>
  <c r="AP42" i="25" s="1"/>
  <c r="BW281" i="1"/>
  <c r="BV41" i="25" s="1"/>
  <c r="CE281" i="1"/>
  <c r="CD41" i="25" s="1"/>
  <c r="AH280" i="1"/>
  <c r="AG40" i="25" s="1"/>
  <c r="AS43" i="1"/>
  <c r="AR19" i="25" s="1"/>
  <c r="AW281" i="1"/>
  <c r="AV41" i="25" s="1"/>
  <c r="AQ281" i="1"/>
  <c r="AP41" i="25" s="1"/>
  <c r="BA281" i="1"/>
  <c r="AZ41" i="25" s="1"/>
  <c r="M280" i="1"/>
  <c r="L40" i="25" s="1"/>
  <c r="DE279" i="1"/>
  <c r="DD39" i="25" s="1"/>
  <c r="R282" i="1"/>
  <c r="Q42" i="25" s="1"/>
  <c r="BR281" i="1"/>
  <c r="BQ41" i="25" s="1"/>
  <c r="CA282" i="1"/>
  <c r="BZ42" i="25" s="1"/>
  <c r="BE282" i="1"/>
  <c r="BD42" i="25" s="1"/>
  <c r="BZ282" i="1"/>
  <c r="BY42" i="25" s="1"/>
  <c r="AN280" i="1"/>
  <c r="AM40" i="25" s="1"/>
  <c r="O281" i="1"/>
  <c r="N41" i="25" s="1"/>
  <c r="ED281" i="1"/>
  <c r="EC41" i="25" s="1"/>
  <c r="BQ282" i="1"/>
  <c r="BP42" i="25" s="1"/>
  <c r="DB282" i="1"/>
  <c r="DA42" i="25" s="1"/>
  <c r="DN279" i="1"/>
  <c r="DM39" i="25" s="1"/>
  <c r="AP281" i="1"/>
  <c r="AO41" i="25" s="1"/>
  <c r="BA282" i="1"/>
  <c r="AZ42" i="25" s="1"/>
  <c r="CJ282" i="1"/>
  <c r="CI42" i="25" s="1"/>
  <c r="AW282" i="1"/>
  <c r="AV42" i="25" s="1"/>
  <c r="BE281" i="1"/>
  <c r="BD41" i="25" s="1"/>
  <c r="DE280" i="1"/>
  <c r="DD40" i="25" s="1"/>
  <c r="BR282" i="1"/>
  <c r="BQ42" i="25" s="1"/>
  <c r="CJ281" i="1"/>
  <c r="CI41" i="25" s="1"/>
  <c r="DM281" i="1"/>
  <c r="DL41" i="25" s="1"/>
  <c r="AJ280" i="1"/>
  <c r="AI40" i="25" s="1"/>
  <c r="CB282" i="1"/>
  <c r="CA42" i="25" s="1"/>
  <c r="X280" i="1"/>
  <c r="W40" i="25" s="1"/>
  <c r="BM282" i="1"/>
  <c r="BL42" i="25" s="1"/>
  <c r="CR281" i="1"/>
  <c r="CQ41" i="25" s="1"/>
  <c r="AL280" i="1"/>
  <c r="AK40" i="25" s="1"/>
  <c r="AL279" i="1"/>
  <c r="AK39" i="25" s="1"/>
  <c r="AM279" i="1"/>
  <c r="AL39" i="25" s="1"/>
  <c r="CE280" i="1"/>
  <c r="CD40" i="25" s="1"/>
  <c r="AZ282" i="1"/>
  <c r="AY42" i="25" s="1"/>
  <c r="CD282" i="1"/>
  <c r="CC42" i="25" s="1"/>
  <c r="DN280" i="1"/>
  <c r="DM40" i="25" s="1"/>
  <c r="DP282" i="1"/>
  <c r="DO42" i="25" s="1"/>
  <c r="DS43" i="1"/>
  <c r="DR19" i="25" s="1"/>
  <c r="AM280" i="1"/>
  <c r="AL40" i="25" s="1"/>
  <c r="AN279" i="1"/>
  <c r="AM39" i="25" s="1"/>
  <c r="DB280" i="1"/>
  <c r="DA40" i="25" s="1"/>
  <c r="CM282" i="1"/>
  <c r="CL42" i="25" s="1"/>
  <c r="ED282" i="1"/>
  <c r="EC42" i="25" s="1"/>
  <c r="AI279" i="1"/>
  <c r="AH39" i="25" s="1"/>
  <c r="BC279" i="1"/>
  <c r="BB39" i="25" s="1"/>
  <c r="DR280" i="1"/>
  <c r="DQ40" i="25" s="1"/>
  <c r="DR279" i="1"/>
  <c r="DQ39" i="25" s="1"/>
  <c r="BN281" i="1"/>
  <c r="BM41" i="25" s="1"/>
  <c r="CQ282" i="1"/>
  <c r="CP42" i="25" s="1"/>
  <c r="CN281" i="1"/>
  <c r="CM41" i="25" s="1"/>
  <c r="CR282" i="1"/>
  <c r="CQ42" i="25" s="1"/>
  <c r="DZ281" i="1"/>
  <c r="DY41" i="25" s="1"/>
  <c r="CF43" i="1"/>
  <c r="CE19" i="25" s="1"/>
  <c r="DF43" i="1"/>
  <c r="DE19" i="25" s="1"/>
  <c r="BC280" i="1"/>
  <c r="BB40" i="25" s="1"/>
  <c r="CZ280" i="1"/>
  <c r="CY40" i="25" s="1"/>
  <c r="DD280" i="1"/>
  <c r="DC40" i="25" s="1"/>
  <c r="BB282" i="1"/>
  <c r="BA42" i="25" s="1"/>
  <c r="BO281" i="1"/>
  <c r="BN41" i="25" s="1"/>
  <c r="CO281" i="1"/>
  <c r="CN41" i="25" s="1"/>
  <c r="CB281" i="1"/>
  <c r="CA41" i="25" s="1"/>
  <c r="DB281" i="1"/>
  <c r="DA41" i="25" s="1"/>
  <c r="AJ279" i="1"/>
  <c r="AI39" i="25" s="1"/>
  <c r="DM280" i="1"/>
  <c r="DL40" i="25" s="1"/>
  <c r="DQ280" i="1"/>
  <c r="DP40" i="25" s="1"/>
  <c r="BO282" i="1"/>
  <c r="BN42" i="25" s="1"/>
  <c r="CA281" i="1"/>
  <c r="BZ41" i="25" s="1"/>
  <c r="CE282" i="1"/>
  <c r="CD42" i="25" s="1"/>
  <c r="DM282" i="1"/>
  <c r="DL42" i="25" s="1"/>
  <c r="L280" i="1"/>
  <c r="K40" i="25" s="1"/>
  <c r="DC281" i="1"/>
  <c r="DB41" i="25" s="1"/>
  <c r="M279" i="1"/>
  <c r="L39" i="25" s="1"/>
  <c r="Q280" i="1"/>
  <c r="P40" i="25" s="1"/>
  <c r="N282" i="1"/>
  <c r="M42" i="25" s="1"/>
  <c r="BK282" i="1"/>
  <c r="BJ42" i="25" s="1"/>
  <c r="BK281" i="1"/>
  <c r="BJ41" i="25" s="1"/>
  <c r="BX282" i="1"/>
  <c r="BW42" i="25" s="1"/>
  <c r="BX281" i="1"/>
  <c r="BW41" i="25" s="1"/>
  <c r="CK282" i="1"/>
  <c r="CJ42" i="25" s="1"/>
  <c r="CK281" i="1"/>
  <c r="CJ41" i="25" s="1"/>
  <c r="DC282" i="1"/>
  <c r="DB42" i="25" s="1"/>
  <c r="DQ282" i="1"/>
  <c r="DP42" i="25" s="1"/>
  <c r="DQ281" i="1"/>
  <c r="DP41" i="25" s="1"/>
  <c r="EF43" i="1"/>
  <c r="EE19" i="25" s="1"/>
  <c r="P280" i="1"/>
  <c r="O40" i="25" s="1"/>
  <c r="BX279" i="1"/>
  <c r="BW39" i="25" s="1"/>
  <c r="BX280" i="1"/>
  <c r="BW40" i="25" s="1"/>
  <c r="DB279" i="1"/>
  <c r="DA39" i="25" s="1"/>
  <c r="O282" i="1"/>
  <c r="N42" i="25" s="1"/>
  <c r="AR282" i="1"/>
  <c r="AQ42" i="25" s="1"/>
  <c r="AV282" i="1"/>
  <c r="AU42" i="25" s="1"/>
  <c r="BD282" i="1"/>
  <c r="BC42" i="25" s="1"/>
  <c r="EE281" i="1"/>
  <c r="ED41" i="25" s="1"/>
  <c r="CT289" i="1"/>
  <c r="CS49" i="25" s="1"/>
  <c r="K280" i="1"/>
  <c r="J40" i="25" s="1"/>
  <c r="AR281" i="1"/>
  <c r="AQ41" i="25" s="1"/>
  <c r="AQ279" i="1"/>
  <c r="AP39" i="25" s="1"/>
  <c r="AQ280" i="1"/>
  <c r="AP40" i="25" s="1"/>
  <c r="AT279" i="1"/>
  <c r="AS39" i="25" s="1"/>
  <c r="AT280" i="1"/>
  <c r="AS40" i="25" s="1"/>
  <c r="DG280" i="1"/>
  <c r="DF40" i="25" s="1"/>
  <c r="EA281" i="1"/>
  <c r="DZ41" i="25" s="1"/>
  <c r="CT280" i="1"/>
  <c r="CS40" i="25" s="1"/>
  <c r="O279" i="1"/>
  <c r="N39" i="25" s="1"/>
  <c r="CW280" i="1"/>
  <c r="CV40" i="25" s="1"/>
  <c r="CX280" i="1"/>
  <c r="CW40" i="25" s="1"/>
  <c r="DO279" i="1"/>
  <c r="DN39" i="25" s="1"/>
  <c r="DP280" i="1"/>
  <c r="DO40" i="25" s="1"/>
  <c r="BI281" i="1"/>
  <c r="BH41" i="25" s="1"/>
  <c r="BM281" i="1"/>
  <c r="BL41" i="25" s="1"/>
  <c r="BQ281" i="1"/>
  <c r="BP41" i="25" s="1"/>
  <c r="BV281" i="1"/>
  <c r="BU41" i="25" s="1"/>
  <c r="BZ281" i="1"/>
  <c r="BY41" i="25" s="1"/>
  <c r="CD281" i="1"/>
  <c r="CC41" i="25" s="1"/>
  <c r="CI281" i="1"/>
  <c r="CH41" i="25" s="1"/>
  <c r="CM281" i="1"/>
  <c r="CL41" i="25" s="1"/>
  <c r="CQ281" i="1"/>
  <c r="CP41" i="25" s="1"/>
  <c r="CZ281" i="1"/>
  <c r="CY41" i="25" s="1"/>
  <c r="DD281" i="1"/>
  <c r="DC41" i="25" s="1"/>
  <c r="DO281" i="1"/>
  <c r="DN41" i="25" s="1"/>
  <c r="EE282" i="1"/>
  <c r="ED42" i="25" s="1"/>
  <c r="AD280" i="1"/>
  <c r="AC40" i="25" s="1"/>
  <c r="BH282" i="1"/>
  <c r="BG42" i="25" s="1"/>
  <c r="BP282" i="1"/>
  <c r="BO42" i="25" s="1"/>
  <c r="BY282" i="1"/>
  <c r="BX42" i="25" s="1"/>
  <c r="CH282" i="1"/>
  <c r="CG42" i="25" s="1"/>
  <c r="CL282" i="1"/>
  <c r="CK42" i="25" s="1"/>
  <c r="DN281" i="1"/>
  <c r="DM41" i="25" s="1"/>
  <c r="CS43" i="1"/>
  <c r="CR19" i="25" s="1"/>
  <c r="CG289" i="1"/>
  <c r="CF49" i="25" s="1"/>
  <c r="O280" i="1"/>
  <c r="N40" i="25" s="1"/>
  <c r="CB279" i="1"/>
  <c r="CA39" i="25" s="1"/>
  <c r="DJ280" i="1"/>
  <c r="DI40" i="25" s="1"/>
  <c r="DK280" i="1"/>
  <c r="DJ40" i="25" s="1"/>
  <c r="L279" i="1"/>
  <c r="K39" i="25" s="1"/>
  <c r="CB280" i="1"/>
  <c r="CA40" i="25" s="1"/>
  <c r="CZ279" i="1"/>
  <c r="CY39" i="25" s="1"/>
  <c r="DD279" i="1"/>
  <c r="DC39" i="25" s="1"/>
  <c r="DM279" i="1"/>
  <c r="DL39" i="25" s="1"/>
  <c r="DQ279" i="1"/>
  <c r="DP39" i="25" s="1"/>
  <c r="AP282" i="1"/>
  <c r="AO42" i="25" s="1"/>
  <c r="BI282" i="1"/>
  <c r="BH42" i="25" s="1"/>
  <c r="BV282" i="1"/>
  <c r="BU42" i="25" s="1"/>
  <c r="CI282" i="1"/>
  <c r="CH42" i="25" s="1"/>
  <c r="DA281" i="1"/>
  <c r="CZ41" i="25" s="1"/>
  <c r="DE281" i="1"/>
  <c r="DD41" i="25" s="1"/>
  <c r="K279" i="1"/>
  <c r="J39" i="25" s="1"/>
  <c r="V279" i="1"/>
  <c r="U39" i="25" s="1"/>
  <c r="Z280" i="1"/>
  <c r="Y40" i="25" s="1"/>
  <c r="BL282" i="1"/>
  <c r="BK42" i="25" s="1"/>
  <c r="BU282" i="1"/>
  <c r="BT42" i="25" s="1"/>
  <c r="CC282" i="1"/>
  <c r="CB42" i="25" s="1"/>
  <c r="CP282" i="1"/>
  <c r="CO42" i="25" s="1"/>
  <c r="DR281" i="1"/>
  <c r="DQ41" i="25" s="1"/>
  <c r="AD279" i="1"/>
  <c r="AC39" i="25" s="1"/>
  <c r="BE279" i="1"/>
  <c r="BD39" i="25" s="1"/>
  <c r="DC280" i="1"/>
  <c r="DB40" i="25" s="1"/>
  <c r="AN281" i="1"/>
  <c r="AM41" i="25" s="1"/>
  <c r="CE279" i="1"/>
  <c r="CD39" i="25" s="1"/>
  <c r="BB281" i="1"/>
  <c r="BA41" i="25" s="1"/>
  <c r="BS43" i="1"/>
  <c r="BR19" i="25" s="1"/>
  <c r="Y280" i="1"/>
  <c r="X40" i="25" s="1"/>
  <c r="Y279" i="1"/>
  <c r="X39" i="25" s="1"/>
  <c r="AC279" i="1"/>
  <c r="AB39" i="25" s="1"/>
  <c r="AC280" i="1"/>
  <c r="AB40" i="25" s="1"/>
  <c r="DJ281" i="1"/>
  <c r="DI41" i="25" s="1"/>
  <c r="DJ282" i="1"/>
  <c r="DI42" i="25" s="1"/>
  <c r="AU280" i="1"/>
  <c r="AT40" i="25" s="1"/>
  <c r="AU279" i="1"/>
  <c r="AT39" i="25" s="1"/>
  <c r="CU280" i="1"/>
  <c r="CT40" i="25" s="1"/>
  <c r="CV281" i="1"/>
  <c r="CU41" i="25" s="1"/>
  <c r="CV282" i="1"/>
  <c r="CU42" i="25" s="1"/>
  <c r="DG281" i="1"/>
  <c r="DF41" i="25" s="1"/>
  <c r="DG282" i="1"/>
  <c r="DF42" i="25" s="1"/>
  <c r="DT281" i="1"/>
  <c r="DS41" i="25" s="1"/>
  <c r="DT282" i="1"/>
  <c r="DS42" i="25" s="1"/>
  <c r="J280" i="1"/>
  <c r="I40" i="25" s="1"/>
  <c r="J279" i="1"/>
  <c r="I39" i="25" s="1"/>
  <c r="N280" i="1"/>
  <c r="M40" i="25" s="1"/>
  <c r="N279" i="1"/>
  <c r="M39" i="25" s="1"/>
  <c r="R280" i="1"/>
  <c r="Q40" i="25" s="1"/>
  <c r="R279" i="1"/>
  <c r="Q39" i="25" s="1"/>
  <c r="AH281" i="1"/>
  <c r="AG41" i="25" s="1"/>
  <c r="AH282" i="1"/>
  <c r="AG42" i="25" s="1"/>
  <c r="CW281" i="1"/>
  <c r="CV41" i="25" s="1"/>
  <c r="CW282" i="1"/>
  <c r="CV42" i="25" s="1"/>
  <c r="DU281" i="1"/>
  <c r="DT41" i="25" s="1"/>
  <c r="DU282" i="1"/>
  <c r="DT42" i="25" s="1"/>
  <c r="DY281" i="1"/>
  <c r="DX41" i="25" s="1"/>
  <c r="DY282" i="1"/>
  <c r="DX42" i="25" s="1"/>
  <c r="AY280" i="1"/>
  <c r="AX40" i="25" s="1"/>
  <c r="AY279" i="1"/>
  <c r="AX39" i="25" s="1"/>
  <c r="AM281" i="1"/>
  <c r="AL41" i="25" s="1"/>
  <c r="AM282" i="1"/>
  <c r="AL42" i="25" s="1"/>
  <c r="BY279" i="1"/>
  <c r="BX39" i="25" s="1"/>
  <c r="BV279" i="1"/>
  <c r="BU39" i="25" s="1"/>
  <c r="DP279" i="1"/>
  <c r="DO39" i="25" s="1"/>
  <c r="M281" i="1"/>
  <c r="L41" i="25" s="1"/>
  <c r="AY282" i="1"/>
  <c r="AX42" i="25" s="1"/>
  <c r="BL281" i="1"/>
  <c r="BK41" i="25" s="1"/>
  <c r="CC281" i="1"/>
  <c r="CB41" i="25" s="1"/>
  <c r="CL281" i="1"/>
  <c r="CK41" i="25" s="1"/>
  <c r="CD280" i="1"/>
  <c r="CC40" i="25" s="1"/>
  <c r="P282" i="1"/>
  <c r="O42" i="25" s="1"/>
  <c r="BU279" i="1"/>
  <c r="BT39" i="25" s="1"/>
  <c r="DC279" i="1"/>
  <c r="DB39" i="25" s="1"/>
  <c r="DG279" i="1"/>
  <c r="DF39" i="25" s="1"/>
  <c r="Q281" i="1"/>
  <c r="P41" i="25" s="1"/>
  <c r="AI282" i="1"/>
  <c r="AH42" i="25" s="1"/>
  <c r="AI281" i="1"/>
  <c r="AH41" i="25" s="1"/>
  <c r="AX282" i="1"/>
  <c r="AW42" i="25" s="1"/>
  <c r="AX281" i="1"/>
  <c r="AW41" i="25" s="1"/>
  <c r="BC282" i="1"/>
  <c r="BB42" i="25" s="1"/>
  <c r="BH281" i="1"/>
  <c r="BG41" i="25" s="1"/>
  <c r="BP281" i="1"/>
  <c r="BO41" i="25" s="1"/>
  <c r="BU281" i="1"/>
  <c r="BT41" i="25" s="1"/>
  <c r="CP281" i="1"/>
  <c r="CO41" i="25" s="1"/>
  <c r="Z279" i="1"/>
  <c r="Y39" i="25" s="1"/>
  <c r="AA280" i="1"/>
  <c r="Z40" i="25" s="1"/>
  <c r="AE280" i="1"/>
  <c r="AD40" i="25" s="1"/>
  <c r="CU279" i="1"/>
  <c r="CT39" i="25" s="1"/>
  <c r="CV279" i="1"/>
  <c r="CU39" i="25" s="1"/>
  <c r="DI279" i="1"/>
  <c r="DH39" i="25" s="1"/>
  <c r="M282" i="1"/>
  <c r="L42" i="25" s="1"/>
  <c r="N281" i="1"/>
  <c r="M41" i="25" s="1"/>
  <c r="R281" i="1"/>
  <c r="Q41" i="25" s="1"/>
  <c r="AJ282" i="1"/>
  <c r="AI42" i="25" s="1"/>
  <c r="AV281" i="1"/>
  <c r="AU41" i="25" s="1"/>
  <c r="AZ281" i="1"/>
  <c r="AY41" i="25" s="1"/>
  <c r="BD281" i="1"/>
  <c r="BC41" i="25" s="1"/>
  <c r="CT282" i="1"/>
  <c r="CS42" i="25" s="1"/>
  <c r="CZ282" i="1"/>
  <c r="CY42" i="25" s="1"/>
  <c r="DD282" i="1"/>
  <c r="DC42" i="25" s="1"/>
  <c r="DH282" i="1"/>
  <c r="DG42" i="25" s="1"/>
  <c r="DN282" i="1"/>
  <c r="DM42" i="25" s="1"/>
  <c r="DR282" i="1"/>
  <c r="DQ42" i="25" s="1"/>
  <c r="DV282" i="1"/>
  <c r="DU42" i="25" s="1"/>
  <c r="EA282" i="1"/>
  <c r="DZ42" i="25" s="1"/>
  <c r="CT279" i="1"/>
  <c r="CS39" i="25" s="1"/>
  <c r="AU282" i="1"/>
  <c r="AT42" i="25" s="1"/>
  <c r="BY281" i="1"/>
  <c r="BX41" i="25" s="1"/>
  <c r="CH281" i="1"/>
  <c r="CG41" i="25" s="1"/>
  <c r="AB279" i="1"/>
  <c r="AA39" i="25" s="1"/>
  <c r="CU282" i="1"/>
  <c r="CT42" i="25" s="1"/>
  <c r="DA282" i="1"/>
  <c r="CZ42" i="25" s="1"/>
  <c r="DE282" i="1"/>
  <c r="DD42" i="25" s="1"/>
  <c r="DI282" i="1"/>
  <c r="DH42" i="25" s="1"/>
  <c r="DO282" i="1"/>
  <c r="DN42" i="25" s="1"/>
  <c r="DW282" i="1"/>
  <c r="DV42" i="25" s="1"/>
  <c r="S43" i="1"/>
  <c r="R19" i="25" s="1"/>
  <c r="AY281" i="1"/>
  <c r="AX41" i="25" s="1"/>
  <c r="AU281" i="1"/>
  <c r="AT41" i="25" s="1"/>
  <c r="BC281" i="1"/>
  <c r="BB41" i="25" s="1"/>
  <c r="BB279" i="1"/>
  <c r="BA39" i="25" s="1"/>
  <c r="BB280" i="1"/>
  <c r="BA40" i="25" s="1"/>
  <c r="AA279" i="1"/>
  <c r="Z39" i="25" s="1"/>
  <c r="AE279" i="1"/>
  <c r="AD39" i="25" s="1"/>
  <c r="W279" i="1"/>
  <c r="V39" i="25" s="1"/>
  <c r="P281" i="1"/>
  <c r="O41" i="25" s="1"/>
  <c r="I280" i="1"/>
  <c r="H40" i="25" s="1"/>
  <c r="I279" i="1"/>
  <c r="H39" i="25" s="1"/>
  <c r="DX281" i="1"/>
  <c r="DW41" i="25" s="1"/>
  <c r="DX282" i="1"/>
  <c r="DW42" i="25" s="1"/>
  <c r="EC281" i="1"/>
  <c r="EB41" i="25" s="1"/>
  <c r="EC282" i="1"/>
  <c r="EB42" i="25" s="1"/>
  <c r="DL281" i="1"/>
  <c r="DK41" i="25" s="1"/>
  <c r="DL282" i="1"/>
  <c r="DK42" i="25" s="1"/>
  <c r="DK281" i="1"/>
  <c r="DJ41" i="25" s="1"/>
  <c r="DK282" i="1"/>
  <c r="DJ42" i="25" s="1"/>
  <c r="CX281" i="1"/>
  <c r="CW41" i="25" s="1"/>
  <c r="CX282" i="1"/>
  <c r="CW42" i="25" s="1"/>
  <c r="CY282" i="1"/>
  <c r="CX42" i="25" s="1"/>
  <c r="CY281" i="1"/>
  <c r="CX41" i="25" s="1"/>
  <c r="CG281" i="1"/>
  <c r="CF41" i="25" s="1"/>
  <c r="CG282" i="1"/>
  <c r="CF42" i="25" s="1"/>
  <c r="BT282" i="1"/>
  <c r="BS42" i="25" s="1"/>
  <c r="BT281" i="1"/>
  <c r="BS41" i="25" s="1"/>
  <c r="BG281" i="1"/>
  <c r="BF41" i="25" s="1"/>
  <c r="AT281" i="1"/>
  <c r="AS41" i="25" s="1"/>
  <c r="AT282" i="1"/>
  <c r="AS42" i="25" s="1"/>
  <c r="AO281" i="1"/>
  <c r="AN41" i="25" s="1"/>
  <c r="AO282" i="1"/>
  <c r="AN42" i="25" s="1"/>
  <c r="AG281" i="1"/>
  <c r="AF41" i="25" s="1"/>
  <c r="AG282" i="1"/>
  <c r="AF42" i="25" s="1"/>
  <c r="L281" i="1"/>
  <c r="K41" i="25" s="1"/>
  <c r="L282" i="1"/>
  <c r="K42" i="25" s="1"/>
  <c r="DL279" i="1"/>
  <c r="DK39" i="25" s="1"/>
  <c r="DL280" i="1"/>
  <c r="DK40" i="25" s="1"/>
  <c r="CY279" i="1"/>
  <c r="CX39" i="25" s="1"/>
  <c r="CY280" i="1"/>
  <c r="CX40" i="25" s="1"/>
  <c r="CC279" i="1"/>
  <c r="CB39" i="25" s="1"/>
  <c r="CC280" i="1"/>
  <c r="CB40" i="25" s="1"/>
  <c r="T279" i="1"/>
  <c r="S39" i="25" s="1"/>
  <c r="T280" i="1"/>
  <c r="S40" i="25" s="1"/>
  <c r="DS152" i="1" l="1"/>
  <c r="CF281" i="1"/>
  <c r="CE41" i="25" s="1"/>
  <c r="BF281" i="1"/>
  <c r="BE41" i="25" s="1"/>
  <c r="CF282" i="1"/>
  <c r="CE42" i="25" s="1"/>
  <c r="CS281" i="1"/>
  <c r="CR41" i="25" s="1"/>
  <c r="DF281" i="1"/>
  <c r="DE41" i="25" s="1"/>
  <c r="CS289" i="1"/>
  <c r="CR49" i="25" s="1"/>
  <c r="DF289" i="1"/>
  <c r="DE49" i="25" s="1"/>
  <c r="DF282" i="1"/>
  <c r="DE42" i="25" s="1"/>
  <c r="CF289" i="1"/>
  <c r="CE49" i="25" s="1"/>
  <c r="BS281" i="1"/>
  <c r="BR41" i="25" s="1"/>
  <c r="BF282" i="1"/>
  <c r="BE42" i="25" s="1"/>
  <c r="CS282" i="1"/>
  <c r="CR42" i="25" s="1"/>
  <c r="DS282" i="1"/>
  <c r="DR42" i="25" s="1"/>
  <c r="DS281" i="1"/>
  <c r="DR41" i="25" s="1"/>
  <c r="AF282" i="1"/>
  <c r="AE42" i="25" s="1"/>
  <c r="AF281" i="1"/>
  <c r="AE41" i="25" s="1"/>
  <c r="BS282" i="1"/>
  <c r="BR42" i="25" s="1"/>
  <c r="DS289" i="1"/>
  <c r="DR49" i="25" s="1"/>
  <c r="EF289" i="1"/>
  <c r="EE49" i="25" s="1"/>
  <c r="CX184" i="1"/>
  <c r="AH288" i="1"/>
  <c r="AG48" i="25" s="1"/>
  <c r="AH184" i="1"/>
  <c r="BP47" i="25"/>
  <c r="CH47" i="25"/>
  <c r="CM47" i="25"/>
  <c r="CO47" i="25"/>
  <c r="CL47" i="25"/>
  <c r="CI47" i="25"/>
  <c r="BI47" i="25"/>
  <c r="BG184" i="1"/>
  <c r="DG288" i="1"/>
  <c r="DF48" i="25" s="1"/>
  <c r="DG184" i="1"/>
  <c r="CU288" i="1"/>
  <c r="CT48" i="25" s="1"/>
  <c r="CU184" i="1"/>
  <c r="BW288" i="1"/>
  <c r="BV48" i="25" s="1"/>
  <c r="BW184" i="1"/>
  <c r="L288" i="1"/>
  <c r="K48" i="25" s="1"/>
  <c r="L184" i="1"/>
  <c r="BT184" i="1"/>
  <c r="CY288" i="1"/>
  <c r="CX48" i="25" s="1"/>
  <c r="CY184" i="1"/>
  <c r="J288" i="1"/>
  <c r="I48" i="25" s="1"/>
  <c r="DF47" i="25"/>
  <c r="BX47" i="25"/>
  <c r="CW288" i="1"/>
  <c r="CV48" i="25" s="1"/>
  <c r="CW184" i="1"/>
  <c r="U47" i="25"/>
  <c r="DT288" i="1"/>
  <c r="DS48" i="25" s="1"/>
  <c r="DT184" i="1"/>
  <c r="CT47" i="25"/>
  <c r="AT47" i="25"/>
  <c r="DJ288" i="1"/>
  <c r="DI48" i="25" s="1"/>
  <c r="DJ184" i="1"/>
  <c r="DW288" i="1"/>
  <c r="DV48" i="25" s="1"/>
  <c r="DW184" i="1"/>
  <c r="DZ288" i="1"/>
  <c r="DY48" i="25" s="1"/>
  <c r="DZ184" i="1"/>
  <c r="AJ47" i="25"/>
  <c r="AG47" i="25"/>
  <c r="AI47" i="25"/>
  <c r="DU47" i="25"/>
  <c r="CP47" i="25"/>
  <c r="BJ47" i="25"/>
  <c r="BQ47" i="25"/>
  <c r="DS185" i="1"/>
  <c r="DK47" i="25"/>
  <c r="S47" i="25"/>
  <c r="CB47" i="25"/>
  <c r="K288" i="1"/>
  <c r="J48" i="25" s="1"/>
  <c r="AJ288" i="1"/>
  <c r="AI48" i="25" s="1"/>
  <c r="AJ184" i="1"/>
  <c r="BA47" i="25"/>
  <c r="AL288" i="1"/>
  <c r="AK48" i="25" s="1"/>
  <c r="AL184" i="1"/>
  <c r="BT47" i="25"/>
  <c r="EB288" i="1"/>
  <c r="EA48" i="25" s="1"/>
  <c r="EB184" i="1"/>
  <c r="AM288" i="1"/>
  <c r="AL48" i="25" s="1"/>
  <c r="AM184" i="1"/>
  <c r="AX47" i="25"/>
  <c r="DU288" i="1"/>
  <c r="DT48" i="25" s="1"/>
  <c r="DU184" i="1"/>
  <c r="T47" i="25"/>
  <c r="DI47" i="25"/>
  <c r="BC47" i="25"/>
  <c r="AP47" i="25"/>
  <c r="CT288" i="1"/>
  <c r="CS48" i="25" s="1"/>
  <c r="CT184" i="1"/>
  <c r="DV288" i="1"/>
  <c r="DU48" i="25" s="1"/>
  <c r="DV184" i="1"/>
  <c r="AF47" i="25"/>
  <c r="AK47" i="25"/>
  <c r="DX47" i="25"/>
  <c r="DT47" i="25"/>
  <c r="AC288" i="1"/>
  <c r="AB48" i="25" s="1"/>
  <c r="AC184" i="1"/>
  <c r="AF184" i="1" s="1"/>
  <c r="BH47" i="25"/>
  <c r="CF47" i="25"/>
  <c r="BK47" i="25"/>
  <c r="CG47" i="25"/>
  <c r="BO47" i="25"/>
  <c r="BN47" i="25"/>
  <c r="CS185" i="1"/>
  <c r="DF185" i="1"/>
  <c r="EF185" i="1"/>
  <c r="DK288" i="1"/>
  <c r="DJ48" i="25" s="1"/>
  <c r="DK184" i="1"/>
  <c r="DX288" i="1"/>
  <c r="DW48" i="25" s="1"/>
  <c r="DX184" i="1"/>
  <c r="CS47" i="25"/>
  <c r="DI288" i="1"/>
  <c r="DH48" i="25" s="1"/>
  <c r="DI184" i="1"/>
  <c r="DH288" i="1"/>
  <c r="DG48" i="25" s="1"/>
  <c r="DH184" i="1"/>
  <c r="AN47" i="25"/>
  <c r="CX47" i="25"/>
  <c r="AT184" i="1"/>
  <c r="AO288" i="1"/>
  <c r="AN48" i="25" s="1"/>
  <c r="AO184" i="1"/>
  <c r="CG184" i="1"/>
  <c r="DL288" i="1"/>
  <c r="DK48" i="25" s="1"/>
  <c r="DL184" i="1"/>
  <c r="EC288" i="1"/>
  <c r="EB48" i="25" s="1"/>
  <c r="EC184" i="1"/>
  <c r="DY288" i="1"/>
  <c r="DX48" i="25" s="1"/>
  <c r="DY184" i="1"/>
  <c r="CV288" i="1"/>
  <c r="CU48" i="25" s="1"/>
  <c r="CV184" i="1"/>
  <c r="AU47" i="25"/>
  <c r="DP288" i="1"/>
  <c r="DO48" i="25" s="1"/>
  <c r="DP184" i="1"/>
  <c r="CV47" i="25"/>
  <c r="EA288" i="1"/>
  <c r="DZ48" i="25" s="1"/>
  <c r="EA184" i="1"/>
  <c r="AS47" i="25"/>
  <c r="W47" i="25"/>
  <c r="AW47" i="25"/>
  <c r="DW47" i="25"/>
  <c r="DS47" i="25"/>
  <c r="CK47" i="25"/>
  <c r="BM47" i="25"/>
  <c r="CN47" i="25"/>
  <c r="BL47" i="25"/>
  <c r="CF185" i="1"/>
  <c r="CR280" i="1"/>
  <c r="CQ40" i="25" s="1"/>
  <c r="CK280" i="1"/>
  <c r="CJ40" i="25" s="1"/>
  <c r="BH279" i="1"/>
  <c r="BG39" i="25" s="1"/>
  <c r="CR279" i="1"/>
  <c r="CQ39" i="25" s="1"/>
  <c r="BH280" i="1"/>
  <c r="BG40" i="25" s="1"/>
  <c r="AF37" i="1"/>
  <c r="AE15" i="25" s="1"/>
  <c r="DW280" i="1"/>
  <c r="DV40" i="25" s="1"/>
  <c r="DW279" i="1"/>
  <c r="DV39" i="25" s="1"/>
  <c r="AX280" i="1"/>
  <c r="AW40" i="25" s="1"/>
  <c r="AX279" i="1"/>
  <c r="AW39" i="25" s="1"/>
  <c r="AP280" i="1"/>
  <c r="AO40" i="25" s="1"/>
  <c r="AP279" i="1"/>
  <c r="AO39" i="25" s="1"/>
  <c r="DK279" i="1"/>
  <c r="DJ39" i="25" s="1"/>
  <c r="AV280" i="1"/>
  <c r="AU40" i="25" s="1"/>
  <c r="BD279" i="1"/>
  <c r="BC39" i="25" s="1"/>
  <c r="BD280" i="1"/>
  <c r="BC40" i="25" s="1"/>
  <c r="AV279" i="1"/>
  <c r="AU39" i="25" s="1"/>
  <c r="AO280" i="1"/>
  <c r="AN40" i="25" s="1"/>
  <c r="AI280" i="1"/>
  <c r="AH40" i="25" s="1"/>
  <c r="AZ279" i="1"/>
  <c r="AY39" i="25" s="1"/>
  <c r="AO279" i="1"/>
  <c r="AN39" i="25" s="1"/>
  <c r="AK280" i="1"/>
  <c r="AJ40" i="25" s="1"/>
  <c r="AK279" i="1"/>
  <c r="AJ39" i="25" s="1"/>
  <c r="DH279" i="1"/>
  <c r="DG39" i="25" s="1"/>
  <c r="CD279" i="1"/>
  <c r="CC39" i="25" s="1"/>
  <c r="AN282" i="1"/>
  <c r="AM42" i="25" s="1"/>
  <c r="AG280" i="1"/>
  <c r="AF40" i="25" s="1"/>
  <c r="AG279" i="1"/>
  <c r="AF39" i="25" s="1"/>
  <c r="BS37" i="1"/>
  <c r="BR15" i="25" s="1"/>
  <c r="BG288" i="1"/>
  <c r="BF48" i="25" s="1"/>
  <c r="CS37" i="1"/>
  <c r="CR15" i="25" s="1"/>
  <c r="CG288" i="1"/>
  <c r="CF48" i="25" s="1"/>
  <c r="DF37" i="1"/>
  <c r="DE15" i="25" s="1"/>
  <c r="CX288" i="1"/>
  <c r="CW48" i="25" s="1"/>
  <c r="U280" i="1"/>
  <c r="T40" i="25" s="1"/>
  <c r="BT280" i="1"/>
  <c r="BS40" i="25" s="1"/>
  <c r="H279" i="1"/>
  <c r="G39" i="25" s="1"/>
  <c r="H280" i="1"/>
  <c r="G40" i="25" s="1"/>
  <c r="BF37" i="1"/>
  <c r="BE15" i="25" s="1"/>
  <c r="AT288" i="1"/>
  <c r="AS48" i="25" s="1"/>
  <c r="CF37" i="1"/>
  <c r="CE15" i="25" s="1"/>
  <c r="BT288" i="1"/>
  <c r="BS48" i="25" s="1"/>
  <c r="CX279" i="1"/>
  <c r="CW39" i="25" s="1"/>
  <c r="AL282" i="1"/>
  <c r="AK42" i="25" s="1"/>
  <c r="U279" i="1"/>
  <c r="T39" i="25" s="1"/>
  <c r="BT279" i="1"/>
  <c r="BS39" i="25" s="1"/>
  <c r="BW280" i="1"/>
  <c r="BV40" i="25" s="1"/>
  <c r="BW279" i="1"/>
  <c r="BV39" i="25" s="1"/>
  <c r="DS37" i="1"/>
  <c r="DR15" i="25" s="1"/>
  <c r="DI280" i="1"/>
  <c r="DH40" i="25" s="1"/>
  <c r="BA280" i="1"/>
  <c r="AZ40" i="25" s="1"/>
  <c r="BA279" i="1"/>
  <c r="AZ39" i="25" s="1"/>
  <c r="EF37" i="1"/>
  <c r="EE15" i="25" s="1"/>
  <c r="EB282" i="1"/>
  <c r="EA42" i="25" s="1"/>
  <c r="AL281" i="1"/>
  <c r="AK41" i="25" s="1"/>
  <c r="CV280" i="1"/>
  <c r="CU40" i="25" s="1"/>
  <c r="AW280" i="1"/>
  <c r="AV40" i="25" s="1"/>
  <c r="DH280" i="1"/>
  <c r="DG40" i="25" s="1"/>
  <c r="BV280" i="1"/>
  <c r="BU40" i="25" s="1"/>
  <c r="AW279" i="1"/>
  <c r="AV39" i="25" s="1"/>
  <c r="EB281" i="1"/>
  <c r="EA41" i="25" s="1"/>
  <c r="CA280" i="1"/>
  <c r="BZ40" i="25" s="1"/>
  <c r="BZ280" i="1"/>
  <c r="BY40" i="25" s="1"/>
  <c r="CA279" i="1"/>
  <c r="BZ39" i="25" s="1"/>
  <c r="BZ279" i="1"/>
  <c r="BY39" i="25" s="1"/>
  <c r="AZ280" i="1"/>
  <c r="AY40" i="25" s="1"/>
  <c r="AK282" i="1"/>
  <c r="AJ42" i="25" s="1"/>
  <c r="AK281" i="1"/>
  <c r="AJ41" i="25" s="1"/>
  <c r="W280" i="1"/>
  <c r="V40" i="25" s="1"/>
  <c r="AF279" i="1" l="1"/>
  <c r="AE39" i="25" s="1"/>
  <c r="CS288" i="1"/>
  <c r="CR48" i="25" s="1"/>
  <c r="BF288" i="1"/>
  <c r="BE48" i="25" s="1"/>
  <c r="EF280" i="1"/>
  <c r="EE40" i="25" s="1"/>
  <c r="CS279" i="1"/>
  <c r="CR39" i="25" s="1"/>
  <c r="DF280" i="1"/>
  <c r="DE40" i="25" s="1"/>
  <c r="EF279" i="1"/>
  <c r="EE39" i="25" s="1"/>
  <c r="BS280" i="1"/>
  <c r="BR40" i="25" s="1"/>
  <c r="EF281" i="1"/>
  <c r="EE41" i="25" s="1"/>
  <c r="EF282" i="1"/>
  <c r="EE42" i="25" s="1"/>
  <c r="DF279" i="1"/>
  <c r="DE39" i="25" s="1"/>
  <c r="BS288" i="1"/>
  <c r="BR48" i="25" s="1"/>
  <c r="BS279" i="1"/>
  <c r="BR39" i="25" s="1"/>
  <c r="AF288" i="1"/>
  <c r="AE48" i="25" s="1"/>
  <c r="DS279" i="1"/>
  <c r="DR39" i="25" s="1"/>
  <c r="S279" i="1"/>
  <c r="R39" i="25" s="1"/>
  <c r="CF288" i="1"/>
  <c r="CE48" i="25" s="1"/>
  <c r="DS280" i="1"/>
  <c r="DR40" i="25" s="1"/>
  <c r="AS282" i="1"/>
  <c r="AR42" i="25" s="1"/>
  <c r="AS281" i="1"/>
  <c r="AR41" i="25" s="1"/>
  <c r="S280" i="1"/>
  <c r="R40" i="25" s="1"/>
  <c r="AS279" i="1"/>
  <c r="AR39" i="25" s="1"/>
  <c r="AF280" i="1"/>
  <c r="AE40" i="25" s="1"/>
  <c r="BF279" i="1"/>
  <c r="BE39" i="25" s="1"/>
  <c r="BF280" i="1"/>
  <c r="BE40" i="25" s="1"/>
  <c r="CS280" i="1"/>
  <c r="CR40" i="25" s="1"/>
  <c r="CF279" i="1"/>
  <c r="CE39" i="25" s="1"/>
  <c r="CF280" i="1"/>
  <c r="CE40" i="25" s="1"/>
  <c r="AS280" i="1"/>
  <c r="AR40" i="25" s="1"/>
  <c r="DF288" i="1"/>
  <c r="DE48" i="25" s="1"/>
  <c r="DS288" i="1"/>
  <c r="DR48" i="25" s="1"/>
  <c r="EF288" i="1"/>
  <c r="EE48" i="25" s="1"/>
  <c r="CU47" i="25"/>
  <c r="AZ47" i="25"/>
  <c r="G47" i="25"/>
  <c r="CW47" i="25"/>
  <c r="CJ47" i="25"/>
  <c r="I288" i="1"/>
  <c r="H48" i="25" s="1"/>
  <c r="AF181" i="1"/>
  <c r="CC47" i="25"/>
  <c r="AH47" i="25"/>
  <c r="CQ47" i="25"/>
  <c r="BS47" i="25"/>
  <c r="AO47" i="25"/>
  <c r="BZ47" i="25"/>
  <c r="DH47" i="25"/>
  <c r="DJ47" i="25"/>
  <c r="AV47" i="25"/>
  <c r="BY47" i="25"/>
  <c r="BU47" i="25"/>
  <c r="AK184" i="1"/>
  <c r="BV47" i="25"/>
  <c r="AN288" i="1"/>
  <c r="AM48" i="25" s="1"/>
  <c r="AN184" i="1"/>
  <c r="DV47" i="25"/>
  <c r="BG47" i="25"/>
  <c r="V47" i="25"/>
  <c r="S37" i="1"/>
  <c r="R15" i="25" s="1"/>
  <c r="H288" i="1"/>
  <c r="G48" i="25" s="1"/>
  <c r="AS37" i="1"/>
  <c r="AR15" i="25" s="1"/>
  <c r="AK288" i="1"/>
  <c r="AJ48" i="25" s="1"/>
  <c r="AY47" i="25"/>
  <c r="DG47" i="25"/>
  <c r="AF287" i="1" l="1"/>
  <c r="AE47" i="25" s="1"/>
  <c r="BS287" i="1"/>
  <c r="BR47" i="25" s="1"/>
  <c r="EF287" i="1"/>
  <c r="EE47" i="25" s="1"/>
  <c r="EF152" i="1"/>
  <c r="S287" i="1"/>
  <c r="R47" i="25" s="1"/>
  <c r="S288" i="1"/>
  <c r="R48" i="25" s="1"/>
  <c r="DS287" i="1"/>
  <c r="DR47" i="25" s="1"/>
  <c r="DF287" i="1"/>
  <c r="DE47" i="25" s="1"/>
  <c r="CS287" i="1"/>
  <c r="CR47" i="25" s="1"/>
  <c r="AS288" i="1"/>
  <c r="AR48" i="25" s="1"/>
  <c r="BF287" i="1"/>
  <c r="BE47" i="25" s="1"/>
  <c r="AS287" i="1"/>
  <c r="AR47" i="25" s="1"/>
  <c r="CF287" i="1"/>
  <c r="CE47" i="25" s="1"/>
  <c r="DT10" i="1" l="1"/>
  <c r="DS3" i="25" s="1"/>
  <c r="DT9" i="1"/>
  <c r="DS2" i="25" s="1"/>
  <c r="DT8" i="1"/>
  <c r="DT270" i="1" l="1"/>
  <c r="DT18" i="1"/>
  <c r="DS7" i="25" s="1"/>
  <c r="DT16" i="1"/>
  <c r="DT17" i="1"/>
  <c r="DS6" i="25" s="1"/>
  <c r="DW192" i="1"/>
  <c r="DX192" i="1"/>
  <c r="EA192" i="1"/>
  <c r="EB192" i="1"/>
  <c r="EE192" i="1"/>
  <c r="DX189" i="1"/>
  <c r="EB189" i="1"/>
  <c r="DX187" i="1"/>
  <c r="EB187" i="1"/>
  <c r="DX188" i="1"/>
  <c r="EB10" i="1"/>
  <c r="EA3" i="25" s="1"/>
  <c r="EF198" i="1"/>
  <c r="ED192" i="1"/>
  <c r="EC192" i="1"/>
  <c r="DZ192" i="1"/>
  <c r="DY192" i="1"/>
  <c r="DV192" i="1"/>
  <c r="DU192" i="1"/>
  <c r="DT192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EE189" i="1"/>
  <c r="ED189" i="1"/>
  <c r="EC189" i="1"/>
  <c r="EA189" i="1"/>
  <c r="DZ189" i="1"/>
  <c r="DY189" i="1"/>
  <c r="DW189" i="1"/>
  <c r="DV189" i="1"/>
  <c r="DU189" i="1"/>
  <c r="DT189" i="1"/>
  <c r="EE188" i="1"/>
  <c r="ED188" i="1"/>
  <c r="EC188" i="1"/>
  <c r="EA188" i="1"/>
  <c r="DZ188" i="1"/>
  <c r="DY188" i="1"/>
  <c r="DW188" i="1"/>
  <c r="DV188" i="1"/>
  <c r="DU188" i="1"/>
  <c r="DT188" i="1"/>
  <c r="EE187" i="1"/>
  <c r="ED187" i="1"/>
  <c r="EC187" i="1"/>
  <c r="EA187" i="1"/>
  <c r="DZ187" i="1"/>
  <c r="DY187" i="1"/>
  <c r="DW187" i="1"/>
  <c r="DV187" i="1"/>
  <c r="DU187" i="1"/>
  <c r="DT187" i="1"/>
  <c r="EF170" i="1"/>
  <c r="EF168" i="1"/>
  <c r="EF166" i="1"/>
  <c r="EE161" i="1"/>
  <c r="ED161" i="1"/>
  <c r="EB161" i="1"/>
  <c r="EA161" i="1"/>
  <c r="DY161" i="1"/>
  <c r="DX161" i="1"/>
  <c r="DV161" i="1"/>
  <c r="DU161" i="1"/>
  <c r="EF130" i="1"/>
  <c r="EF99" i="1"/>
  <c r="EF97" i="1"/>
  <c r="EF93" i="1"/>
  <c r="EF89" i="1"/>
  <c r="EF87" i="1"/>
  <c r="EF82" i="1"/>
  <c r="EF78" i="1"/>
  <c r="EF76" i="1"/>
  <c r="EF65" i="1"/>
  <c r="EF63" i="1"/>
  <c r="EF61" i="1"/>
  <c r="EF59" i="1"/>
  <c r="EF57" i="1"/>
  <c r="EF55" i="1"/>
  <c r="EF53" i="1"/>
  <c r="EF51" i="1"/>
  <c r="EF45" i="1"/>
  <c r="EE17" i="25" s="1"/>
  <c r="EF33" i="1"/>
  <c r="EE12" i="25" s="1"/>
  <c r="DT27" i="1"/>
  <c r="DS10" i="25" s="1"/>
  <c r="DT26" i="1"/>
  <c r="DT24" i="1"/>
  <c r="DS9" i="25" s="1"/>
  <c r="DT23" i="1"/>
  <c r="EA17" i="1"/>
  <c r="DZ6" i="25" s="1"/>
  <c r="DY17" i="1"/>
  <c r="DX6" i="25" s="1"/>
  <c r="EE14" i="1"/>
  <c r="ED5" i="25" s="1"/>
  <c r="ED14" i="1"/>
  <c r="EC5" i="25" s="1"/>
  <c r="EC14" i="1"/>
  <c r="EB5" i="25" s="1"/>
  <c r="EA14" i="1"/>
  <c r="DZ5" i="25" s="1"/>
  <c r="DZ14" i="1"/>
  <c r="DY5" i="25" s="1"/>
  <c r="DY14" i="1"/>
  <c r="DX5" i="25" s="1"/>
  <c r="DW14" i="1"/>
  <c r="DV5" i="25" s="1"/>
  <c r="DV14" i="1"/>
  <c r="DU5" i="25" s="1"/>
  <c r="DU14" i="1"/>
  <c r="DT5" i="25" s="1"/>
  <c r="EE13" i="1"/>
  <c r="ED4" i="25" s="1"/>
  <c r="ED13" i="1"/>
  <c r="EC4" i="25" s="1"/>
  <c r="EC13" i="1"/>
  <c r="EB4" i="25" s="1"/>
  <c r="EA13" i="1"/>
  <c r="DZ4" i="25" s="1"/>
  <c r="DZ13" i="1"/>
  <c r="DY4" i="25" s="1"/>
  <c r="DY13" i="1"/>
  <c r="DX4" i="25" s="1"/>
  <c r="DW13" i="1"/>
  <c r="DV4" i="25" s="1"/>
  <c r="DV13" i="1"/>
  <c r="DU4" i="25" s="1"/>
  <c r="DU13" i="1"/>
  <c r="DT4" i="25" s="1"/>
  <c r="EE12" i="1"/>
  <c r="ED12" i="1"/>
  <c r="EC12" i="1"/>
  <c r="EA12" i="1"/>
  <c r="DZ12" i="1"/>
  <c r="DY12" i="1"/>
  <c r="DW12" i="1"/>
  <c r="DV12" i="1"/>
  <c r="DU12" i="1"/>
  <c r="EE10" i="1"/>
  <c r="ED3" i="25" s="1"/>
  <c r="ED10" i="1"/>
  <c r="EC3" i="25" s="1"/>
  <c r="EC10" i="1"/>
  <c r="EB3" i="25" s="1"/>
  <c r="EA10" i="1"/>
  <c r="DZ3" i="25" s="1"/>
  <c r="DZ10" i="1"/>
  <c r="DY3" i="25" s="1"/>
  <c r="DY10" i="1"/>
  <c r="DX3" i="25" s="1"/>
  <c r="DW10" i="1"/>
  <c r="DV3" i="25" s="1"/>
  <c r="DV10" i="1"/>
  <c r="DU3" i="25" s="1"/>
  <c r="DU10" i="1"/>
  <c r="DT3" i="25" s="1"/>
  <c r="DT271" i="1"/>
  <c r="DS31" i="25" s="1"/>
  <c r="EE9" i="1"/>
  <c r="ED2" i="25" s="1"/>
  <c r="ED9" i="1"/>
  <c r="EC2" i="25" s="1"/>
  <c r="EC9" i="1"/>
  <c r="EB2" i="25" s="1"/>
  <c r="EA9" i="1"/>
  <c r="DZ2" i="25" s="1"/>
  <c r="DZ9" i="1"/>
  <c r="DY2" i="25" s="1"/>
  <c r="DY9" i="1"/>
  <c r="DX2" i="25" s="1"/>
  <c r="DW9" i="1"/>
  <c r="DV2" i="25" s="1"/>
  <c r="DV9" i="1"/>
  <c r="DU2" i="25" s="1"/>
  <c r="DU9" i="1"/>
  <c r="DT2" i="25" s="1"/>
  <c r="EE8" i="1"/>
  <c r="ED8" i="1"/>
  <c r="EC8" i="1"/>
  <c r="EA8" i="1"/>
  <c r="DZ8" i="1"/>
  <c r="DY8" i="1"/>
  <c r="DW8" i="1"/>
  <c r="DV8" i="1"/>
  <c r="DU8" i="1"/>
  <c r="DS30" i="25" l="1"/>
  <c r="DZ270" i="1"/>
  <c r="DU272" i="1"/>
  <c r="DT32" i="25" s="1"/>
  <c r="EE272" i="1"/>
  <c r="ED32" i="25" s="1"/>
  <c r="EA270" i="1"/>
  <c r="ED18" i="1"/>
  <c r="EC7" i="25" s="1"/>
  <c r="DV272" i="1"/>
  <c r="DU32" i="25" s="1"/>
  <c r="EA272" i="1"/>
  <c r="DZ32" i="25" s="1"/>
  <c r="DT277" i="1"/>
  <c r="DS37" i="25" s="1"/>
  <c r="DW270" i="1"/>
  <c r="EC270" i="1"/>
  <c r="DZ18" i="1"/>
  <c r="DY7" i="25" s="1"/>
  <c r="EE18" i="1"/>
  <c r="ED7" i="25" s="1"/>
  <c r="DW272" i="1"/>
  <c r="DV32" i="25" s="1"/>
  <c r="EC272" i="1"/>
  <c r="EB32" i="25" s="1"/>
  <c r="DV21" i="1"/>
  <c r="DU8" i="25" s="1"/>
  <c r="DY24" i="1"/>
  <c r="DX9" i="25" s="1"/>
  <c r="DU270" i="1"/>
  <c r="EE270" i="1"/>
  <c r="DZ272" i="1"/>
  <c r="DY32" i="25" s="1"/>
  <c r="ED21" i="1"/>
  <c r="EC8" i="25" s="1"/>
  <c r="DV270" i="1"/>
  <c r="DY270" i="1"/>
  <c r="ED270" i="1"/>
  <c r="DY272" i="1"/>
  <c r="DX32" i="25" s="1"/>
  <c r="ED272" i="1"/>
  <c r="EC32" i="25" s="1"/>
  <c r="DT278" i="1"/>
  <c r="DS38" i="25" s="1"/>
  <c r="DT274" i="1"/>
  <c r="DS34" i="25" s="1"/>
  <c r="DU271" i="1"/>
  <c r="DT31" i="25" s="1"/>
  <c r="EC271" i="1"/>
  <c r="EB31" i="25" s="1"/>
  <c r="DY273" i="1"/>
  <c r="DX33" i="25" s="1"/>
  <c r="DU16" i="1"/>
  <c r="EC16" i="1"/>
  <c r="DU18" i="1"/>
  <c r="DT7" i="25" s="1"/>
  <c r="EC18" i="1"/>
  <c r="EB7" i="25" s="1"/>
  <c r="DY20" i="1"/>
  <c r="DV271" i="1"/>
  <c r="DU31" i="25" s="1"/>
  <c r="DZ273" i="1"/>
  <c r="DY33" i="25" s="1"/>
  <c r="DV16" i="1"/>
  <c r="ED16" i="1"/>
  <c r="DZ17" i="1"/>
  <c r="DY6" i="25" s="1"/>
  <c r="DV18" i="1"/>
  <c r="DU7" i="25" s="1"/>
  <c r="DZ20" i="1"/>
  <c r="EB271" i="1"/>
  <c r="EA31" i="25" s="1"/>
  <c r="DW271" i="1"/>
  <c r="DV31" i="25" s="1"/>
  <c r="EA273" i="1"/>
  <c r="DZ33" i="25" s="1"/>
  <c r="DW16" i="1"/>
  <c r="EE16" i="1"/>
  <c r="DW18" i="1"/>
  <c r="DV7" i="25" s="1"/>
  <c r="DY21" i="1"/>
  <c r="DX8" i="25" s="1"/>
  <c r="DT275" i="1"/>
  <c r="DS35" i="25" s="1"/>
  <c r="ED271" i="1"/>
  <c r="EC31" i="25" s="1"/>
  <c r="EE271" i="1"/>
  <c r="ED31" i="25" s="1"/>
  <c r="DY271" i="1"/>
  <c r="DX31" i="25" s="1"/>
  <c r="DU273" i="1"/>
  <c r="DT33" i="25" s="1"/>
  <c r="EC273" i="1"/>
  <c r="EB33" i="25" s="1"/>
  <c r="DY16" i="1"/>
  <c r="DU17" i="1"/>
  <c r="DT6" i="25" s="1"/>
  <c r="EC17" i="1"/>
  <c r="EB6" i="25" s="1"/>
  <c r="DY18" i="1"/>
  <c r="DX7" i="25" s="1"/>
  <c r="DU20" i="1"/>
  <c r="EC20" i="1"/>
  <c r="DZ21" i="1"/>
  <c r="DY8" i="25" s="1"/>
  <c r="DV273" i="1"/>
  <c r="DU33" i="25" s="1"/>
  <c r="ED273" i="1"/>
  <c r="EC33" i="25" s="1"/>
  <c r="DZ16" i="1"/>
  <c r="DV17" i="1"/>
  <c r="DU6" i="25" s="1"/>
  <c r="ED17" i="1"/>
  <c r="EC6" i="25" s="1"/>
  <c r="DV20" i="1"/>
  <c r="ED20" i="1"/>
  <c r="DY23" i="1"/>
  <c r="DZ271" i="1"/>
  <c r="DY31" i="25" s="1"/>
  <c r="EA271" i="1"/>
  <c r="DZ31" i="25" s="1"/>
  <c r="DW273" i="1"/>
  <c r="DV33" i="25" s="1"/>
  <c r="EE273" i="1"/>
  <c r="ED33" i="25" s="1"/>
  <c r="EA16" i="1"/>
  <c r="DW17" i="1"/>
  <c r="DV6" i="25" s="1"/>
  <c r="EE17" i="1"/>
  <c r="ED6" i="25" s="1"/>
  <c r="EA18" i="1"/>
  <c r="DZ7" i="25" s="1"/>
  <c r="DU21" i="1"/>
  <c r="DT8" i="25" s="1"/>
  <c r="EC21" i="1"/>
  <c r="EB8" i="25" s="1"/>
  <c r="DY275" i="1"/>
  <c r="DX35" i="25" s="1"/>
  <c r="EA275" i="1"/>
  <c r="DZ35" i="25" s="1"/>
  <c r="EF191" i="1"/>
  <c r="DW23" i="1"/>
  <c r="EA23" i="1"/>
  <c r="DW24" i="1"/>
  <c r="DV9" i="25" s="1"/>
  <c r="EA24" i="1"/>
  <c r="DZ9" i="25" s="1"/>
  <c r="DW20" i="1"/>
  <c r="EA20" i="1"/>
  <c r="EE20" i="1"/>
  <c r="DW21" i="1"/>
  <c r="DV8" i="25" s="1"/>
  <c r="EA21" i="1"/>
  <c r="DZ8" i="25" s="1"/>
  <c r="EE21" i="1"/>
  <c r="ED8" i="25" s="1"/>
  <c r="EB16" i="1"/>
  <c r="EB17" i="1"/>
  <c r="EA6" i="25" s="1"/>
  <c r="EB18" i="1"/>
  <c r="EA7" i="25" s="1"/>
  <c r="EF189" i="1"/>
  <c r="Y192" i="11" s="1"/>
  <c r="AB192" i="11" s="1"/>
  <c r="DX12" i="1"/>
  <c r="EB12" i="1"/>
  <c r="DX13" i="1"/>
  <c r="DW4" i="25" s="1"/>
  <c r="EB13" i="1"/>
  <c r="EA4" i="25" s="1"/>
  <c r="DX14" i="1"/>
  <c r="DW5" i="25" s="1"/>
  <c r="EB14" i="1"/>
  <c r="EA5" i="25" s="1"/>
  <c r="EF187" i="1"/>
  <c r="DX8" i="1"/>
  <c r="EB8" i="1"/>
  <c r="DX9" i="1"/>
  <c r="DW2" i="25" s="1"/>
  <c r="DX10" i="1"/>
  <c r="DW3" i="25" s="1"/>
  <c r="EB188" i="1"/>
  <c r="EF188" i="1" s="1"/>
  <c r="EB9" i="1"/>
  <c r="EA2" i="25" s="1"/>
  <c r="EF39" i="1"/>
  <c r="EF47" i="1"/>
  <c r="EF192" i="1"/>
  <c r="DX30" i="25" l="1"/>
  <c r="EB30" i="25"/>
  <c r="ED30" i="25"/>
  <c r="DT30" i="25"/>
  <c r="DV30" i="25"/>
  <c r="DZ30" i="25"/>
  <c r="DU30" i="25"/>
  <c r="DY30" i="25"/>
  <c r="EC30" i="25"/>
  <c r="EB274" i="1"/>
  <c r="EA34" i="25" s="1"/>
  <c r="EA276" i="1"/>
  <c r="DZ36" i="25" s="1"/>
  <c r="EA274" i="1"/>
  <c r="DZ34" i="25" s="1"/>
  <c r="DV276" i="1"/>
  <c r="DU36" i="25" s="1"/>
  <c r="EB24" i="1"/>
  <c r="EA9" i="25" s="1"/>
  <c r="EA277" i="1"/>
  <c r="DZ37" i="25" s="1"/>
  <c r="EE23" i="1"/>
  <c r="DY274" i="1"/>
  <c r="DX34" i="25" s="1"/>
  <c r="DV274" i="1"/>
  <c r="DU34" i="25" s="1"/>
  <c r="EC274" i="1"/>
  <c r="EB34" i="25" s="1"/>
  <c r="ED276" i="1"/>
  <c r="EC36" i="25" s="1"/>
  <c r="EB270" i="1"/>
  <c r="DW277" i="1"/>
  <c r="DV37" i="25" s="1"/>
  <c r="EC276" i="1"/>
  <c r="EB36" i="25" s="1"/>
  <c r="DW275" i="1"/>
  <c r="DV35" i="25" s="1"/>
  <c r="DV275" i="1"/>
  <c r="DU35" i="25" s="1"/>
  <c r="DZ276" i="1"/>
  <c r="DY36" i="25" s="1"/>
  <c r="EC275" i="1"/>
  <c r="EB35" i="25" s="1"/>
  <c r="DU274" i="1"/>
  <c r="DT34" i="25" s="1"/>
  <c r="DY277" i="1"/>
  <c r="DX37" i="25" s="1"/>
  <c r="EE274" i="1"/>
  <c r="ED34" i="25" s="1"/>
  <c r="DX272" i="1"/>
  <c r="DW32" i="25" s="1"/>
  <c r="DW274" i="1"/>
  <c r="DV34" i="25" s="1"/>
  <c r="DZ274" i="1"/>
  <c r="DY34" i="25" s="1"/>
  <c r="DX270" i="1"/>
  <c r="DW276" i="1"/>
  <c r="DV36" i="25" s="1"/>
  <c r="ED274" i="1"/>
  <c r="EC34" i="25" s="1"/>
  <c r="EB272" i="1"/>
  <c r="EA32" i="25" s="1"/>
  <c r="EE276" i="1"/>
  <c r="ED36" i="25" s="1"/>
  <c r="DU276" i="1"/>
  <c r="DT36" i="25" s="1"/>
  <c r="DU275" i="1"/>
  <c r="DT35" i="25" s="1"/>
  <c r="DY276" i="1"/>
  <c r="DX36" i="25" s="1"/>
  <c r="DX271" i="1"/>
  <c r="DW31" i="25" s="1"/>
  <c r="DX273" i="1"/>
  <c r="DW33" i="25" s="1"/>
  <c r="DX20" i="1"/>
  <c r="DX21" i="1"/>
  <c r="DW8" i="25" s="1"/>
  <c r="DX16" i="1"/>
  <c r="EF16" i="1" s="1"/>
  <c r="EB23" i="1"/>
  <c r="DU27" i="1"/>
  <c r="DT10" i="25" s="1"/>
  <c r="DU26" i="1"/>
  <c r="DZ23" i="1"/>
  <c r="DZ24" i="1"/>
  <c r="DY9" i="25" s="1"/>
  <c r="EE27" i="1"/>
  <c r="ED10" i="25" s="1"/>
  <c r="EE26" i="1"/>
  <c r="ED27" i="1"/>
  <c r="EC10" i="25" s="1"/>
  <c r="ED26" i="1"/>
  <c r="DY27" i="1"/>
  <c r="DX10" i="25" s="1"/>
  <c r="DY26" i="1"/>
  <c r="DX18" i="1"/>
  <c r="DW7" i="25" s="1"/>
  <c r="EA27" i="1"/>
  <c r="DZ10" i="25" s="1"/>
  <c r="EA26" i="1"/>
  <c r="EE24" i="1"/>
  <c r="ED9" i="25" s="1"/>
  <c r="DV27" i="1"/>
  <c r="DU10" i="25" s="1"/>
  <c r="DV26" i="1"/>
  <c r="EC24" i="1"/>
  <c r="EB9" i="25" s="1"/>
  <c r="EC23" i="1"/>
  <c r="DW27" i="1"/>
  <c r="DV10" i="25" s="1"/>
  <c r="DW26" i="1"/>
  <c r="EE275" i="1"/>
  <c r="ED35" i="25" s="1"/>
  <c r="ED24" i="1"/>
  <c r="EC9" i="25" s="1"/>
  <c r="ED23" i="1"/>
  <c r="DU24" i="1"/>
  <c r="DT9" i="25" s="1"/>
  <c r="DU23" i="1"/>
  <c r="DX17" i="1"/>
  <c r="DW6" i="25" s="1"/>
  <c r="DV24" i="1"/>
  <c r="DU9" i="25" s="1"/>
  <c r="DV23" i="1"/>
  <c r="DZ27" i="1"/>
  <c r="DY10" i="25" s="1"/>
  <c r="DZ26" i="1"/>
  <c r="EB273" i="1"/>
  <c r="EA33" i="25" s="1"/>
  <c r="EB21" i="1"/>
  <c r="EA8" i="25" s="1"/>
  <c r="EB20" i="1"/>
  <c r="DZ275" i="1"/>
  <c r="DY35" i="25" s="1"/>
  <c r="ED275" i="1"/>
  <c r="EC35" i="25" s="1"/>
  <c r="EC27" i="1"/>
  <c r="EB10" i="25" s="1"/>
  <c r="EC26" i="1"/>
  <c r="EB275" i="1"/>
  <c r="EA35" i="25" s="1"/>
  <c r="EF181" i="1"/>
  <c r="EF8" i="1"/>
  <c r="EF12" i="1"/>
  <c r="EF44" i="1"/>
  <c r="EE20" i="25" s="1"/>
  <c r="EF29" i="1"/>
  <c r="EF10" i="1"/>
  <c r="EE3" i="25" s="1"/>
  <c r="EF13" i="1"/>
  <c r="EE4" i="25" s="1"/>
  <c r="EF46" i="1"/>
  <c r="EF35" i="1"/>
  <c r="EF184" i="1"/>
  <c r="EF31" i="1"/>
  <c r="EE13" i="25" s="1"/>
  <c r="EF9" i="1"/>
  <c r="EE2" i="25" s="1"/>
  <c r="EF41" i="1"/>
  <c r="EF38" i="1"/>
  <c r="EE16" i="25" s="1"/>
  <c r="EF14" i="1"/>
  <c r="EE5" i="25" s="1"/>
  <c r="EF36" i="1"/>
  <c r="EE14" i="25" s="1"/>
  <c r="EF30" i="1"/>
  <c r="EE11" i="25" s="1"/>
  <c r="DW30" i="25" l="1"/>
  <c r="EA30" i="25"/>
  <c r="EF34" i="1"/>
  <c r="EF28" i="1"/>
  <c r="EF270" i="1"/>
  <c r="EC278" i="1"/>
  <c r="EB38" i="25" s="1"/>
  <c r="DV278" i="1"/>
  <c r="DU38" i="25" s="1"/>
  <c r="EB276" i="1"/>
  <c r="EA36" i="25" s="1"/>
  <c r="DW278" i="1"/>
  <c r="DV38" i="25" s="1"/>
  <c r="EA278" i="1"/>
  <c r="DZ38" i="25" s="1"/>
  <c r="EE278" i="1"/>
  <c r="ED38" i="25" s="1"/>
  <c r="EB277" i="1"/>
  <c r="EA37" i="25" s="1"/>
  <c r="EF272" i="1"/>
  <c r="EE32" i="25" s="1"/>
  <c r="DV277" i="1"/>
  <c r="DU37" i="25" s="1"/>
  <c r="ED277" i="1"/>
  <c r="EC37" i="25" s="1"/>
  <c r="DX274" i="1"/>
  <c r="DW34" i="25" s="1"/>
  <c r="DZ277" i="1"/>
  <c r="DY37" i="25" s="1"/>
  <c r="EC277" i="1"/>
  <c r="EB37" i="25" s="1"/>
  <c r="EE277" i="1"/>
  <c r="ED37" i="25" s="1"/>
  <c r="ED278" i="1"/>
  <c r="EC38" i="25" s="1"/>
  <c r="DZ278" i="1"/>
  <c r="DY38" i="25" s="1"/>
  <c r="DX275" i="1"/>
  <c r="DW35" i="25" s="1"/>
  <c r="DU277" i="1"/>
  <c r="DT37" i="25" s="1"/>
  <c r="DY278" i="1"/>
  <c r="DX38" i="25" s="1"/>
  <c r="DX276" i="1"/>
  <c r="DW36" i="25" s="1"/>
  <c r="EF271" i="1"/>
  <c r="EE31" i="25" s="1"/>
  <c r="EF273" i="1"/>
  <c r="EE33" i="25" s="1"/>
  <c r="EF17" i="1"/>
  <c r="EE6" i="25" s="1"/>
  <c r="EF18" i="1"/>
  <c r="EE7" i="25" s="1"/>
  <c r="EF20" i="1"/>
  <c r="EF21" i="1"/>
  <c r="EE8" i="25" s="1"/>
  <c r="DX24" i="1"/>
  <c r="DW9" i="25" s="1"/>
  <c r="DX23" i="1"/>
  <c r="DU278" i="1"/>
  <c r="DT38" i="25" s="1"/>
  <c r="EB27" i="1"/>
  <c r="EA10" i="25" s="1"/>
  <c r="EB26" i="1"/>
  <c r="DX27" i="1"/>
  <c r="DW10" i="25" s="1"/>
  <c r="DX26" i="1"/>
  <c r="EF7" i="1"/>
  <c r="EF11" i="1"/>
  <c r="EF42" i="1"/>
  <c r="EE30" i="25" l="1"/>
  <c r="EF40" i="1"/>
  <c r="EE18" i="25"/>
  <c r="EF15" i="1"/>
  <c r="EF275" i="1"/>
  <c r="EE35" i="25" s="1"/>
  <c r="EF276" i="1"/>
  <c r="EE36" i="25" s="1"/>
  <c r="EB278" i="1"/>
  <c r="EA38" i="25" s="1"/>
  <c r="EF274" i="1"/>
  <c r="EE34" i="25" s="1"/>
  <c r="DX278" i="1"/>
  <c r="DW38" i="25" s="1"/>
  <c r="EF19" i="1"/>
  <c r="EF26" i="1"/>
  <c r="EF27" i="1"/>
  <c r="EE10" i="25" s="1"/>
  <c r="EF23" i="1"/>
  <c r="DX277" i="1"/>
  <c r="DW37" i="25" s="1"/>
  <c r="EF24" i="1"/>
  <c r="EE9" i="25" s="1"/>
  <c r="EF277" i="1" l="1"/>
  <c r="EE37" i="25" s="1"/>
  <c r="EF278" i="1"/>
  <c r="EE38" i="25" s="1"/>
  <c r="EF25" i="1"/>
  <c r="EF22" i="1"/>
  <c r="DX241" i="11" l="1"/>
  <c r="AV241" i="11"/>
  <c r="AW241" i="11"/>
  <c r="AX241" i="11"/>
  <c r="AY241" i="11"/>
  <c r="AZ241" i="11"/>
  <c r="BA241" i="11"/>
  <c r="BB241" i="11"/>
  <c r="BC241" i="11"/>
  <c r="BD241" i="11"/>
  <c r="BE241" i="11"/>
  <c r="BF241" i="11"/>
  <c r="BG241" i="11"/>
  <c r="BH241" i="11"/>
  <c r="BI241" i="11"/>
  <c r="BJ241" i="11"/>
  <c r="BK241" i="11"/>
  <c r="BL241" i="11"/>
  <c r="BM241" i="11"/>
  <c r="BN241" i="11"/>
  <c r="BO241" i="11"/>
  <c r="BP241" i="11"/>
  <c r="BQ241" i="11"/>
  <c r="BR241" i="11"/>
  <c r="BS241" i="11"/>
  <c r="BT241" i="11"/>
  <c r="BU241" i="11"/>
  <c r="BV241" i="11"/>
  <c r="BW241" i="11"/>
  <c r="BX241" i="11"/>
  <c r="BY241" i="11"/>
  <c r="BZ241" i="11"/>
  <c r="CA241" i="11"/>
  <c r="CB241" i="11"/>
  <c r="CC241" i="11"/>
  <c r="CD241" i="11"/>
  <c r="CE241" i="11"/>
  <c r="CF241" i="11"/>
  <c r="CG241" i="11"/>
  <c r="CH241" i="11"/>
  <c r="CI241" i="11"/>
  <c r="CJ241" i="11"/>
  <c r="CK241" i="11"/>
  <c r="CL241" i="11"/>
  <c r="CM241" i="11"/>
  <c r="CN241" i="11"/>
  <c r="CO241" i="11"/>
  <c r="CP241" i="11"/>
  <c r="CQ241" i="11"/>
  <c r="CR241" i="11"/>
  <c r="CS241" i="11"/>
  <c r="CT241" i="11"/>
  <c r="CU241" i="11"/>
  <c r="CV241" i="11"/>
  <c r="CW241" i="11"/>
  <c r="CX241" i="11"/>
  <c r="CY241" i="11"/>
  <c r="CZ241" i="11"/>
  <c r="DA241" i="11"/>
  <c r="DB241" i="11"/>
  <c r="DC241" i="11"/>
  <c r="DD241" i="11"/>
  <c r="DE241" i="11"/>
  <c r="DF241" i="11"/>
  <c r="DG241" i="11"/>
  <c r="DH241" i="11"/>
  <c r="DI241" i="11"/>
  <c r="DJ241" i="11"/>
  <c r="DK241" i="11"/>
  <c r="DL241" i="11"/>
  <c r="DM241" i="11"/>
  <c r="DN241" i="11"/>
  <c r="DO241" i="11"/>
  <c r="DP241" i="11"/>
  <c r="DQ241" i="11"/>
  <c r="DR241" i="11"/>
  <c r="DS241" i="11"/>
  <c r="DT241" i="11"/>
  <c r="DU241" i="11"/>
  <c r="DV241" i="11"/>
  <c r="DW241" i="11"/>
  <c r="DT256" i="11"/>
  <c r="DR192" i="1" l="1"/>
  <c r="DQ192" i="1"/>
  <c r="DP192" i="1"/>
  <c r="DO192" i="1"/>
  <c r="DN192" i="1"/>
  <c r="DM192" i="1"/>
  <c r="DL192" i="1"/>
  <c r="DK192" i="1"/>
  <c r="DJ192" i="1"/>
  <c r="DI192" i="1"/>
  <c r="DH192" i="1"/>
  <c r="DG192" i="1"/>
  <c r="DR191" i="1"/>
  <c r="DN191" i="1"/>
  <c r="DJ191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R161" i="1"/>
  <c r="DQ161" i="1"/>
  <c r="DO161" i="1"/>
  <c r="DN161" i="1"/>
  <c r="DL161" i="1"/>
  <c r="DK161" i="1"/>
  <c r="DI161" i="1"/>
  <c r="DH161" i="1"/>
  <c r="DR14" i="1"/>
  <c r="DQ5" i="25" s="1"/>
  <c r="DQ14" i="1"/>
  <c r="DP5" i="25" s="1"/>
  <c r="DP14" i="1"/>
  <c r="DO5" i="25" s="1"/>
  <c r="DO14" i="1"/>
  <c r="DN5" i="25" s="1"/>
  <c r="DN14" i="1"/>
  <c r="DM5" i="25" s="1"/>
  <c r="DM14" i="1"/>
  <c r="DL5" i="25" s="1"/>
  <c r="DL14" i="1"/>
  <c r="DK5" i="25" s="1"/>
  <c r="DK14" i="1"/>
  <c r="DJ5" i="25" s="1"/>
  <c r="DJ14" i="1"/>
  <c r="DI5" i="25" s="1"/>
  <c r="DI14" i="1"/>
  <c r="DH5" i="25" s="1"/>
  <c r="DH14" i="1"/>
  <c r="DG5" i="25" s="1"/>
  <c r="DG14" i="1"/>
  <c r="DF5" i="25" s="1"/>
  <c r="DR13" i="1"/>
  <c r="DQ4" i="25" s="1"/>
  <c r="DQ13" i="1"/>
  <c r="DP4" i="25" s="1"/>
  <c r="DP13" i="1"/>
  <c r="DO4" i="25" s="1"/>
  <c r="DO13" i="1"/>
  <c r="DN4" i="25" s="1"/>
  <c r="DN13" i="1"/>
  <c r="DM4" i="25" s="1"/>
  <c r="DM13" i="1"/>
  <c r="DL4" i="25" s="1"/>
  <c r="DL13" i="1"/>
  <c r="DK4" i="25" s="1"/>
  <c r="DK13" i="1"/>
  <c r="DJ4" i="25" s="1"/>
  <c r="DJ13" i="1"/>
  <c r="DI4" i="25" s="1"/>
  <c r="DI13" i="1"/>
  <c r="DH4" i="25" s="1"/>
  <c r="DH13" i="1"/>
  <c r="DG4" i="25" s="1"/>
  <c r="DG13" i="1"/>
  <c r="DF4" i="25" s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R10" i="1"/>
  <c r="DQ3" i="25" s="1"/>
  <c r="DQ10" i="1"/>
  <c r="DP3" i="25" s="1"/>
  <c r="DP10" i="1"/>
  <c r="DO3" i="25" s="1"/>
  <c r="DO10" i="1"/>
  <c r="DN3" i="25" s="1"/>
  <c r="DN10" i="1"/>
  <c r="DM3" i="25" s="1"/>
  <c r="DM10" i="1"/>
  <c r="DL3" i="25" s="1"/>
  <c r="DL10" i="1"/>
  <c r="DK3" i="25" s="1"/>
  <c r="DK10" i="1"/>
  <c r="DJ3" i="25" s="1"/>
  <c r="DJ10" i="1"/>
  <c r="DI3" i="25" s="1"/>
  <c r="DI10" i="1"/>
  <c r="DH3" i="25" s="1"/>
  <c r="DH10" i="1"/>
  <c r="DG3" i="25" s="1"/>
  <c r="DG10" i="1"/>
  <c r="DF3" i="25" s="1"/>
  <c r="DR9" i="1"/>
  <c r="DQ2" i="25" s="1"/>
  <c r="DQ9" i="1"/>
  <c r="DP2" i="25" s="1"/>
  <c r="DP9" i="1"/>
  <c r="DO2" i="25" s="1"/>
  <c r="DO9" i="1"/>
  <c r="DN2" i="25" s="1"/>
  <c r="DN9" i="1"/>
  <c r="DM2" i="25" s="1"/>
  <c r="DM9" i="1"/>
  <c r="DL2" i="25" s="1"/>
  <c r="DL9" i="1"/>
  <c r="DK2" i="25" s="1"/>
  <c r="DK9" i="1"/>
  <c r="DJ2" i="25" s="1"/>
  <c r="DJ9" i="1"/>
  <c r="DI2" i="25" s="1"/>
  <c r="DI9" i="1"/>
  <c r="DH2" i="25" s="1"/>
  <c r="DH9" i="1"/>
  <c r="DG2" i="25" s="1"/>
  <c r="DG9" i="1"/>
  <c r="DF2" i="25" s="1"/>
  <c r="DR8" i="1"/>
  <c r="DR21" i="1" s="1"/>
  <c r="DQ8" i="25" s="1"/>
  <c r="DQ8" i="1"/>
  <c r="DP8" i="1"/>
  <c r="DP21" i="1" s="1"/>
  <c r="DO8" i="25" s="1"/>
  <c r="DO8" i="1"/>
  <c r="DO21" i="1" s="1"/>
  <c r="DN8" i="25" s="1"/>
  <c r="DN8" i="1"/>
  <c r="DN21" i="1" s="1"/>
  <c r="DM8" i="25" s="1"/>
  <c r="DM8" i="1"/>
  <c r="DL8" i="1"/>
  <c r="DL21" i="1" s="1"/>
  <c r="DK8" i="25" s="1"/>
  <c r="DK8" i="1"/>
  <c r="DK21" i="1" s="1"/>
  <c r="DJ8" i="25" s="1"/>
  <c r="DJ8" i="1"/>
  <c r="DJ21" i="1" s="1"/>
  <c r="DI8" i="25" s="1"/>
  <c r="DI8" i="1"/>
  <c r="DH8" i="1"/>
  <c r="DH21" i="1" s="1"/>
  <c r="DG8" i="25" s="1"/>
  <c r="DG8" i="1"/>
  <c r="DG21" i="1" s="1"/>
  <c r="DF8" i="25" s="1"/>
  <c r="DK276" i="1" l="1"/>
  <c r="DJ36" i="25" s="1"/>
  <c r="DG270" i="1"/>
  <c r="DK270" i="1"/>
  <c r="DO270" i="1"/>
  <c r="DP276" i="1"/>
  <c r="DO36" i="25" s="1"/>
  <c r="DL270" i="1"/>
  <c r="DH272" i="1"/>
  <c r="DG32" i="25" s="1"/>
  <c r="DL272" i="1"/>
  <c r="DK32" i="25" s="1"/>
  <c r="DP272" i="1"/>
  <c r="DO32" i="25" s="1"/>
  <c r="DI270" i="1"/>
  <c r="DM270" i="1"/>
  <c r="DQ270" i="1"/>
  <c r="DI272" i="1"/>
  <c r="DH32" i="25" s="1"/>
  <c r="DM272" i="1"/>
  <c r="DL32" i="25" s="1"/>
  <c r="DQ272" i="1"/>
  <c r="DP32" i="25" s="1"/>
  <c r="DG276" i="1"/>
  <c r="DF36" i="25" s="1"/>
  <c r="DO276" i="1"/>
  <c r="DN36" i="25" s="1"/>
  <c r="DK18" i="1"/>
  <c r="DJ7" i="25" s="1"/>
  <c r="DG272" i="1"/>
  <c r="DF32" i="25" s="1"/>
  <c r="DK272" i="1"/>
  <c r="DJ32" i="25" s="1"/>
  <c r="DO272" i="1"/>
  <c r="DN32" i="25" s="1"/>
  <c r="DH276" i="1"/>
  <c r="DG36" i="25" s="1"/>
  <c r="DL276" i="1"/>
  <c r="DK36" i="25" s="1"/>
  <c r="DH270" i="1"/>
  <c r="DP270" i="1"/>
  <c r="DJ276" i="1"/>
  <c r="DI36" i="25" s="1"/>
  <c r="DN276" i="1"/>
  <c r="DM36" i="25" s="1"/>
  <c r="DR276" i="1"/>
  <c r="DQ36" i="25" s="1"/>
  <c r="DJ270" i="1"/>
  <c r="DN270" i="1"/>
  <c r="DR270" i="1"/>
  <c r="DJ272" i="1"/>
  <c r="DI32" i="25" s="1"/>
  <c r="DN272" i="1"/>
  <c r="DM32" i="25" s="1"/>
  <c r="DR272" i="1"/>
  <c r="DQ32" i="25" s="1"/>
  <c r="DG271" i="1"/>
  <c r="DF31" i="25" s="1"/>
  <c r="DM271" i="1"/>
  <c r="DL31" i="25" s="1"/>
  <c r="DG273" i="1"/>
  <c r="DF33" i="25" s="1"/>
  <c r="DM273" i="1"/>
  <c r="DL33" i="25" s="1"/>
  <c r="DG16" i="1"/>
  <c r="DM16" i="1"/>
  <c r="DG17" i="1"/>
  <c r="DF6" i="25" s="1"/>
  <c r="DM17" i="1"/>
  <c r="DL6" i="25" s="1"/>
  <c r="DG18" i="1"/>
  <c r="DF7" i="25" s="1"/>
  <c r="DM18" i="1"/>
  <c r="DL7" i="25" s="1"/>
  <c r="DH271" i="1"/>
  <c r="DG31" i="25" s="1"/>
  <c r="DN271" i="1"/>
  <c r="DM31" i="25" s="1"/>
  <c r="DH273" i="1"/>
  <c r="DG33" i="25" s="1"/>
  <c r="DN273" i="1"/>
  <c r="DM33" i="25" s="1"/>
  <c r="DH16" i="1"/>
  <c r="DN16" i="1"/>
  <c r="DH17" i="1"/>
  <c r="DG6" i="25" s="1"/>
  <c r="DN17" i="1"/>
  <c r="DM6" i="25" s="1"/>
  <c r="DH18" i="1"/>
  <c r="DG7" i="25" s="1"/>
  <c r="DN18" i="1"/>
  <c r="DM7" i="25" s="1"/>
  <c r="DI271" i="1"/>
  <c r="DH31" i="25" s="1"/>
  <c r="DO271" i="1"/>
  <c r="DN31" i="25" s="1"/>
  <c r="DI273" i="1"/>
  <c r="DH33" i="25" s="1"/>
  <c r="DO273" i="1"/>
  <c r="DN33" i="25" s="1"/>
  <c r="DI16" i="1"/>
  <c r="DO16" i="1"/>
  <c r="DI17" i="1"/>
  <c r="DH6" i="25" s="1"/>
  <c r="DO17" i="1"/>
  <c r="DN6" i="25" s="1"/>
  <c r="DI18" i="1"/>
  <c r="DH7" i="25" s="1"/>
  <c r="DO18" i="1"/>
  <c r="DN7" i="25" s="1"/>
  <c r="DJ271" i="1"/>
  <c r="DI31" i="25" s="1"/>
  <c r="DP271" i="1"/>
  <c r="DO31" i="25" s="1"/>
  <c r="DJ273" i="1"/>
  <c r="DI33" i="25" s="1"/>
  <c r="DP273" i="1"/>
  <c r="DO33" i="25" s="1"/>
  <c r="DJ16" i="1"/>
  <c r="DP16" i="1"/>
  <c r="DJ17" i="1"/>
  <c r="DI6" i="25" s="1"/>
  <c r="DP17" i="1"/>
  <c r="DO6" i="25" s="1"/>
  <c r="DJ18" i="1"/>
  <c r="DI7" i="25" s="1"/>
  <c r="DP18" i="1"/>
  <c r="DO7" i="25" s="1"/>
  <c r="DQ271" i="1"/>
  <c r="DP31" i="25" s="1"/>
  <c r="DK273" i="1"/>
  <c r="DJ33" i="25" s="1"/>
  <c r="DK16" i="1"/>
  <c r="DQ16" i="1"/>
  <c r="DK17" i="1"/>
  <c r="DJ6" i="25" s="1"/>
  <c r="DQ17" i="1"/>
  <c r="DP6" i="25" s="1"/>
  <c r="DQ18" i="1"/>
  <c r="DP7" i="25" s="1"/>
  <c r="DK271" i="1"/>
  <c r="DJ31" i="25" s="1"/>
  <c r="DQ273" i="1"/>
  <c r="DP33" i="25" s="1"/>
  <c r="DL271" i="1"/>
  <c r="DK31" i="25" s="1"/>
  <c r="DR271" i="1"/>
  <c r="DQ31" i="25" s="1"/>
  <c r="DL273" i="1"/>
  <c r="DK33" i="25" s="1"/>
  <c r="DR273" i="1"/>
  <c r="DQ33" i="25" s="1"/>
  <c r="DL16" i="1"/>
  <c r="DR16" i="1"/>
  <c r="DL17" i="1"/>
  <c r="DK6" i="25" s="1"/>
  <c r="DR17" i="1"/>
  <c r="DQ6" i="25" s="1"/>
  <c r="DL18" i="1"/>
  <c r="DK7" i="25" s="1"/>
  <c r="DR18" i="1"/>
  <c r="DQ7" i="25" s="1"/>
  <c r="DM20" i="1"/>
  <c r="DM27" i="1" s="1"/>
  <c r="DL10" i="25" s="1"/>
  <c r="DI21" i="1"/>
  <c r="DH8" i="25" s="1"/>
  <c r="DJ20" i="1"/>
  <c r="DJ27" i="1" s="1"/>
  <c r="DI10" i="25" s="1"/>
  <c r="DN20" i="1"/>
  <c r="DN26" i="1" s="1"/>
  <c r="DR20" i="1"/>
  <c r="DR27" i="1" s="1"/>
  <c r="DQ10" i="25" s="1"/>
  <c r="DJ26" i="1"/>
  <c r="DR26" i="1"/>
  <c r="DG191" i="1"/>
  <c r="DK191" i="1"/>
  <c r="DO191" i="1"/>
  <c r="DQ20" i="1"/>
  <c r="DQ26" i="1" s="1"/>
  <c r="DQ21" i="1"/>
  <c r="DP8" i="25" s="1"/>
  <c r="DI26" i="1"/>
  <c r="DI27" i="1"/>
  <c r="DH10" i="25" s="1"/>
  <c r="DG20" i="1"/>
  <c r="DG26" i="1" s="1"/>
  <c r="DK20" i="1"/>
  <c r="DO20" i="1"/>
  <c r="DO26" i="1" s="1"/>
  <c r="DK26" i="1"/>
  <c r="DG27" i="1"/>
  <c r="DF10" i="25" s="1"/>
  <c r="DK27" i="1"/>
  <c r="DJ10" i="25" s="1"/>
  <c r="DO27" i="1"/>
  <c r="DN10" i="25" s="1"/>
  <c r="DH191" i="1"/>
  <c r="DL191" i="1"/>
  <c r="DP191" i="1"/>
  <c r="DI20" i="1"/>
  <c r="DM21" i="1"/>
  <c r="DL8" i="25" s="1"/>
  <c r="DH20" i="1"/>
  <c r="DL20" i="1"/>
  <c r="DL27" i="1" s="1"/>
  <c r="DK10" i="25" s="1"/>
  <c r="DP20" i="1"/>
  <c r="DH26" i="1"/>
  <c r="DP26" i="1"/>
  <c r="DP27" i="1"/>
  <c r="DO10" i="25" s="1"/>
  <c r="DI191" i="1"/>
  <c r="DM191" i="1"/>
  <c r="DQ191" i="1"/>
  <c r="DO30" i="25" l="1"/>
  <c r="DG30" i="25"/>
  <c r="DP30" i="25"/>
  <c r="DH30" i="25"/>
  <c r="DL30" i="25"/>
  <c r="DQ30" i="25"/>
  <c r="DM30" i="25"/>
  <c r="DK30" i="25"/>
  <c r="DI30" i="25"/>
  <c r="DN30" i="25"/>
  <c r="DJ30" i="25"/>
  <c r="DF30" i="25"/>
  <c r="DS270" i="1"/>
  <c r="DG278" i="1"/>
  <c r="DF38" i="25" s="1"/>
  <c r="DQ276" i="1"/>
  <c r="DP36" i="25" s="1"/>
  <c r="DR278" i="1"/>
  <c r="DQ38" i="25" s="1"/>
  <c r="DM278" i="1"/>
  <c r="DL38" i="25" s="1"/>
  <c r="DL274" i="1"/>
  <c r="DK34" i="25" s="1"/>
  <c r="DJ274" i="1"/>
  <c r="DI34" i="25" s="1"/>
  <c r="DI274" i="1"/>
  <c r="DH34" i="25" s="1"/>
  <c r="DH274" i="1"/>
  <c r="DG34" i="25" s="1"/>
  <c r="DG274" i="1"/>
  <c r="DF34" i="25" s="1"/>
  <c r="DO278" i="1"/>
  <c r="DN38" i="25" s="1"/>
  <c r="DI278" i="1"/>
  <c r="DH38" i="25" s="1"/>
  <c r="DJ278" i="1"/>
  <c r="DI38" i="25" s="1"/>
  <c r="DQ274" i="1"/>
  <c r="DP34" i="25" s="1"/>
  <c r="DK274" i="1"/>
  <c r="DJ34" i="25" s="1"/>
  <c r="DP278" i="1"/>
  <c r="DO38" i="25" s="1"/>
  <c r="DL278" i="1"/>
  <c r="DK38" i="25" s="1"/>
  <c r="DK278" i="1"/>
  <c r="DJ38" i="25" s="1"/>
  <c r="DI276" i="1"/>
  <c r="DH36" i="25" s="1"/>
  <c r="DR274" i="1"/>
  <c r="DQ34" i="25" s="1"/>
  <c r="DP274" i="1"/>
  <c r="DO34" i="25" s="1"/>
  <c r="DO274" i="1"/>
  <c r="DN34" i="25" s="1"/>
  <c r="DN274" i="1"/>
  <c r="DM34" i="25" s="1"/>
  <c r="DM274" i="1"/>
  <c r="DL34" i="25" s="1"/>
  <c r="DM276" i="1"/>
  <c r="DL36" i="25" s="1"/>
  <c r="DS272" i="1"/>
  <c r="DR32" i="25" s="1"/>
  <c r="DS273" i="1"/>
  <c r="DR33" i="25" s="1"/>
  <c r="DS271" i="1"/>
  <c r="DR31" i="25" s="1"/>
  <c r="DP275" i="1"/>
  <c r="DO35" i="25" s="1"/>
  <c r="DP24" i="1"/>
  <c r="DO9" i="25" s="1"/>
  <c r="DP23" i="1"/>
  <c r="DM275" i="1"/>
  <c r="DL35" i="25" s="1"/>
  <c r="DM24" i="1"/>
  <c r="DL9" i="25" s="1"/>
  <c r="DM23" i="1"/>
  <c r="DJ275" i="1"/>
  <c r="DI35" i="25" s="1"/>
  <c r="DJ24" i="1"/>
  <c r="DI9" i="25" s="1"/>
  <c r="DJ23" i="1"/>
  <c r="DG275" i="1"/>
  <c r="DF35" i="25" s="1"/>
  <c r="DG24" i="1"/>
  <c r="DF9" i="25" s="1"/>
  <c r="DG23" i="1"/>
  <c r="DL26" i="1"/>
  <c r="DQ275" i="1"/>
  <c r="DP35" i="25" s="1"/>
  <c r="DQ24" i="1"/>
  <c r="DP9" i="25" s="1"/>
  <c r="DQ23" i="1"/>
  <c r="DO275" i="1"/>
  <c r="DN35" i="25" s="1"/>
  <c r="DO24" i="1"/>
  <c r="DN9" i="25" s="1"/>
  <c r="DO23" i="1"/>
  <c r="DQ27" i="1"/>
  <c r="DP10" i="25" s="1"/>
  <c r="DM26" i="1"/>
  <c r="DR275" i="1"/>
  <c r="DQ35" i="25" s="1"/>
  <c r="DR24" i="1"/>
  <c r="DQ9" i="25" s="1"/>
  <c r="DR23" i="1"/>
  <c r="DK275" i="1"/>
  <c r="DJ35" i="25" s="1"/>
  <c r="DK24" i="1"/>
  <c r="DJ9" i="25" s="1"/>
  <c r="DK23" i="1"/>
  <c r="DI275" i="1"/>
  <c r="DH35" i="25" s="1"/>
  <c r="DI24" i="1"/>
  <c r="DH9" i="25" s="1"/>
  <c r="DI23" i="1"/>
  <c r="DH27" i="1"/>
  <c r="DG10" i="25" s="1"/>
  <c r="DN27" i="1"/>
  <c r="DM10" i="25" s="1"/>
  <c r="DL275" i="1"/>
  <c r="DK35" i="25" s="1"/>
  <c r="DL24" i="1"/>
  <c r="DK9" i="25" s="1"/>
  <c r="DL23" i="1"/>
  <c r="DN275" i="1"/>
  <c r="DM35" i="25" s="1"/>
  <c r="DN24" i="1"/>
  <c r="DM9" i="25" s="1"/>
  <c r="DN23" i="1"/>
  <c r="DH275" i="1"/>
  <c r="DG35" i="25" s="1"/>
  <c r="DH24" i="1"/>
  <c r="DG9" i="25" s="1"/>
  <c r="DH23" i="1"/>
  <c r="DR30" i="25" l="1"/>
  <c r="DS274" i="1"/>
  <c r="DR34" i="25" s="1"/>
  <c r="DH278" i="1"/>
  <c r="DG38" i="25" s="1"/>
  <c r="DH277" i="1"/>
  <c r="DG37" i="25" s="1"/>
  <c r="DQ278" i="1"/>
  <c r="DP38" i="25" s="1"/>
  <c r="DJ277" i="1"/>
  <c r="DI37" i="25" s="1"/>
  <c r="DM277" i="1"/>
  <c r="DP277" i="1"/>
  <c r="DO37" i="25" s="1"/>
  <c r="DN277" i="1"/>
  <c r="DM37" i="25" s="1"/>
  <c r="DL277" i="1"/>
  <c r="DK37" i="25" s="1"/>
  <c r="DK277" i="1"/>
  <c r="DR277" i="1"/>
  <c r="DQ37" i="25" s="1"/>
  <c r="DQ277" i="1"/>
  <c r="DP37" i="25" s="1"/>
  <c r="DG277" i="1"/>
  <c r="DF37" i="25" s="1"/>
  <c r="DS276" i="1"/>
  <c r="DR36" i="25" s="1"/>
  <c r="DI277" i="1"/>
  <c r="DH37" i="25" s="1"/>
  <c r="DO277" i="1"/>
  <c r="DN37" i="25" s="1"/>
  <c r="DN278" i="1"/>
  <c r="DM38" i="25" s="1"/>
  <c r="DS275" i="1"/>
  <c r="DR35" i="25" s="1"/>
  <c r="DJ37" i="25" l="1"/>
  <c r="DL37" i="25"/>
  <c r="DS277" i="1"/>
  <c r="DR37" i="25" s="1"/>
  <c r="DS278" i="1"/>
  <c r="DR38" i="25" s="1"/>
  <c r="DS192" i="1"/>
  <c r="DS191" i="1"/>
  <c r="DS189" i="1"/>
  <c r="W192" i="11" s="1"/>
  <c r="Z192" i="11" s="1"/>
  <c r="DS188" i="1"/>
  <c r="DS187" i="1"/>
  <c r="DS184" i="1"/>
  <c r="DS181" i="1"/>
  <c r="DS130" i="1"/>
  <c r="DS87" i="1"/>
  <c r="DS78" i="1"/>
  <c r="DS57" i="1"/>
  <c r="DS47" i="1"/>
  <c r="DS45" i="1"/>
  <c r="DR17" i="25" s="1"/>
  <c r="DS44" i="1"/>
  <c r="DR20" i="25" s="1"/>
  <c r="DS42" i="1"/>
  <c r="DR18" i="25" s="1"/>
  <c r="DS41" i="1"/>
  <c r="DS39" i="1"/>
  <c r="DS38" i="1"/>
  <c r="DR16" i="25" s="1"/>
  <c r="DS36" i="1"/>
  <c r="DR14" i="25" s="1"/>
  <c r="DS35" i="1"/>
  <c r="DS33" i="1"/>
  <c r="DR12" i="25" s="1"/>
  <c r="DS32" i="1"/>
  <c r="DS31" i="1"/>
  <c r="DR13" i="25" s="1"/>
  <c r="DS30" i="1"/>
  <c r="DR11" i="25" s="1"/>
  <c r="DS29" i="1"/>
  <c r="DS27" i="1"/>
  <c r="DR10" i="25" s="1"/>
  <c r="DS26" i="1"/>
  <c r="DS24" i="1"/>
  <c r="DR9" i="25" s="1"/>
  <c r="DS23" i="1"/>
  <c r="DS21" i="1"/>
  <c r="DR8" i="25" s="1"/>
  <c r="DS20" i="1"/>
  <c r="DS18" i="1"/>
  <c r="DR7" i="25" s="1"/>
  <c r="DS17" i="1"/>
  <c r="DR6" i="25" s="1"/>
  <c r="DS16" i="1"/>
  <c r="DS14" i="1"/>
  <c r="DR5" i="25" s="1"/>
  <c r="DS13" i="1"/>
  <c r="DR4" i="25" s="1"/>
  <c r="DS12" i="1"/>
  <c r="DS10" i="1"/>
  <c r="DR3" i="25" s="1"/>
  <c r="DS9" i="1"/>
  <c r="DR2" i="25" s="1"/>
  <c r="DS8" i="1"/>
  <c r="DS7" i="1" l="1"/>
  <c r="DS34" i="1"/>
  <c r="DS40" i="1"/>
  <c r="DS28" i="1"/>
  <c r="DS15" i="1"/>
  <c r="DS11" i="1"/>
  <c r="DS19" i="1"/>
  <c r="DS25" i="1"/>
  <c r="DS22" i="1"/>
  <c r="L10" i="10" l="1"/>
  <c r="M10" i="10"/>
  <c r="N10" i="10"/>
  <c r="O10" i="10"/>
  <c r="M14" i="10"/>
  <c r="N14" i="10" s="1"/>
  <c r="O14" i="10" s="1"/>
  <c r="T266" i="1" l="1"/>
  <c r="T265" i="1" s="1"/>
  <c r="AC266" i="1"/>
  <c r="AC265" i="1" s="1"/>
  <c r="V266" i="1"/>
  <c r="V265" i="1" s="1"/>
  <c r="AE266" i="1"/>
  <c r="AE265" i="1" s="1"/>
  <c r="U266" i="1"/>
  <c r="U265" i="1" s="1"/>
  <c r="AB266" i="1"/>
  <c r="AB265" i="1" s="1"/>
  <c r="AA266" i="1"/>
  <c r="AA265" i="1" s="1"/>
  <c r="AD266" i="1"/>
  <c r="AD265" i="1" s="1"/>
  <c r="Y266" i="1"/>
  <c r="Y265" i="1" s="1"/>
  <c r="X266" i="1"/>
  <c r="X265" i="1" s="1"/>
  <c r="W266" i="1"/>
  <c r="W265" i="1" s="1"/>
  <c r="Z266" i="1"/>
  <c r="Z265" i="1" s="1"/>
  <c r="FB9" i="1"/>
  <c r="FA9" i="1"/>
  <c r="AF266" i="1" l="1"/>
  <c r="AF265" i="1" s="1"/>
  <c r="S144" i="1" l="1"/>
  <c r="S151" i="1"/>
  <c r="S96" i="1"/>
  <c r="S145" i="1"/>
  <c r="AN266" i="1"/>
  <c r="AN265" i="1" s="1"/>
  <c r="AI266" i="1"/>
  <c r="AI265" i="1" s="1"/>
  <c r="AG266" i="1"/>
  <c r="AG265" i="1" s="1"/>
  <c r="AP266" i="1"/>
  <c r="AP265" i="1" s="1"/>
  <c r="AJ266" i="1"/>
  <c r="AJ265" i="1" s="1"/>
  <c r="AQ266" i="1"/>
  <c r="AQ265" i="1" s="1"/>
  <c r="AO266" i="1"/>
  <c r="AO265" i="1" s="1"/>
  <c r="AL266" i="1"/>
  <c r="AL265" i="1" s="1"/>
  <c r="AR266" i="1"/>
  <c r="AR265" i="1" s="1"/>
  <c r="AM266" i="1"/>
  <c r="AM265" i="1" s="1"/>
  <c r="AK266" i="1"/>
  <c r="AK265" i="1" s="1"/>
  <c r="AH266" i="1"/>
  <c r="AH265" i="1" s="1"/>
  <c r="N290" i="1" l="1"/>
  <c r="M50" i="25" s="1"/>
  <c r="L290" i="1"/>
  <c r="K50" i="25" s="1"/>
  <c r="I290" i="1"/>
  <c r="H50" i="25" s="1"/>
  <c r="Q290" i="1"/>
  <c r="P50" i="25" s="1"/>
  <c r="O290" i="1"/>
  <c r="N50" i="25" s="1"/>
  <c r="K290" i="1"/>
  <c r="J50" i="25" s="1"/>
  <c r="J290" i="1"/>
  <c r="I50" i="25" s="1"/>
  <c r="H290" i="1"/>
  <c r="G50" i="25" s="1"/>
  <c r="P290" i="1"/>
  <c r="O50" i="25" s="1"/>
  <c r="R290" i="1"/>
  <c r="Q50" i="25" s="1"/>
  <c r="M290" i="1"/>
  <c r="L50" i="25" s="1"/>
  <c r="AS266" i="1"/>
  <c r="AS265" i="1" s="1"/>
  <c r="S249" i="1" l="1"/>
  <c r="S147" i="1"/>
  <c r="AV266" i="1"/>
  <c r="AV265" i="1" s="1"/>
  <c r="AU266" i="1"/>
  <c r="AU265" i="1" s="1"/>
  <c r="BB266" i="1"/>
  <c r="BB265" i="1" s="1"/>
  <c r="BE266" i="1"/>
  <c r="BE265" i="1" s="1"/>
  <c r="AX266" i="1"/>
  <c r="AX265" i="1" s="1"/>
  <c r="BD266" i="1"/>
  <c r="BD265" i="1" s="1"/>
  <c r="BC266" i="1"/>
  <c r="BC265" i="1" s="1"/>
  <c r="BA266" i="1"/>
  <c r="BA265" i="1" s="1"/>
  <c r="AT266" i="1"/>
  <c r="AT265" i="1" s="1"/>
  <c r="AZ266" i="1"/>
  <c r="AZ265" i="1" s="1"/>
  <c r="AY266" i="1"/>
  <c r="AY265" i="1" s="1"/>
  <c r="AW266" i="1"/>
  <c r="AW265" i="1" s="1"/>
  <c r="BF266" i="1" l="1"/>
  <c r="BF265" i="1" s="1"/>
  <c r="BQ266" i="1" l="1"/>
  <c r="BQ265" i="1" s="1"/>
  <c r="BM266" i="1"/>
  <c r="BM265" i="1" s="1"/>
  <c r="BI266" i="1"/>
  <c r="BI265" i="1" s="1"/>
  <c r="BO266" i="1"/>
  <c r="BO265" i="1" s="1"/>
  <c r="BK266" i="1"/>
  <c r="BK265" i="1" s="1"/>
  <c r="BR266" i="1"/>
  <c r="BR265" i="1" s="1"/>
  <c r="BJ266" i="1"/>
  <c r="BJ265" i="1" s="1"/>
  <c r="BP266" i="1"/>
  <c r="BP265" i="1" s="1"/>
  <c r="BL266" i="1"/>
  <c r="BL265" i="1" s="1"/>
  <c r="BH266" i="1"/>
  <c r="BH265" i="1" s="1"/>
  <c r="BG266" i="1"/>
  <c r="BG265" i="1" s="1"/>
  <c r="BN266" i="1"/>
  <c r="BN265" i="1" s="1"/>
  <c r="BS266" i="1" l="1"/>
  <c r="BS265" i="1" s="1"/>
  <c r="CD266" i="1" l="1"/>
  <c r="CD265" i="1" s="1"/>
  <c r="BZ266" i="1"/>
  <c r="BZ265" i="1" s="1"/>
  <c r="BV266" i="1"/>
  <c r="BV265" i="1" s="1"/>
  <c r="CB266" i="1"/>
  <c r="CB265" i="1" s="1"/>
  <c r="BX266" i="1"/>
  <c r="BX265" i="1" s="1"/>
  <c r="CA266" i="1"/>
  <c r="CA265" i="1" s="1"/>
  <c r="CC266" i="1"/>
  <c r="CC265" i="1" s="1"/>
  <c r="BY266" i="1"/>
  <c r="BY265" i="1" s="1"/>
  <c r="BU266" i="1"/>
  <c r="BU265" i="1" s="1"/>
  <c r="BT266" i="1"/>
  <c r="BT265" i="1" s="1"/>
  <c r="CE266" i="1"/>
  <c r="CE265" i="1" s="1"/>
  <c r="BW266" i="1"/>
  <c r="BW265" i="1" s="1"/>
  <c r="CF266" i="1" l="1"/>
  <c r="CF265" i="1" s="1"/>
  <c r="CQ266" i="1" l="1"/>
  <c r="CQ265" i="1" s="1"/>
  <c r="CM266" i="1"/>
  <c r="CM265" i="1" s="1"/>
  <c r="CI266" i="1"/>
  <c r="CI265" i="1" s="1"/>
  <c r="CR266" i="1"/>
  <c r="CR265" i="1" s="1"/>
  <c r="CJ266" i="1"/>
  <c r="CJ265" i="1" s="1"/>
  <c r="CP266" i="1"/>
  <c r="CP265" i="1" s="1"/>
  <c r="CL266" i="1"/>
  <c r="CL265" i="1" s="1"/>
  <c r="CH266" i="1"/>
  <c r="CH265" i="1" s="1"/>
  <c r="CO266" i="1"/>
  <c r="CO265" i="1" s="1"/>
  <c r="CK266" i="1"/>
  <c r="CK265" i="1" s="1"/>
  <c r="CG266" i="1"/>
  <c r="CG265" i="1" s="1"/>
  <c r="CN266" i="1"/>
  <c r="CN265" i="1" s="1"/>
  <c r="CS266" i="1" l="1"/>
  <c r="CS265" i="1" s="1"/>
  <c r="DD266" i="1" l="1"/>
  <c r="DD265" i="1" s="1"/>
  <c r="CZ266" i="1"/>
  <c r="CZ265" i="1" s="1"/>
  <c r="CV266" i="1"/>
  <c r="CV265" i="1" s="1"/>
  <c r="CT266" i="1"/>
  <c r="CT265" i="1" s="1"/>
  <c r="DA266" i="1"/>
  <c r="DA265" i="1" s="1"/>
  <c r="DC266" i="1"/>
  <c r="DC265" i="1" s="1"/>
  <c r="CY266" i="1"/>
  <c r="CY265" i="1" s="1"/>
  <c r="CU266" i="1"/>
  <c r="CU265" i="1" s="1"/>
  <c r="DB266" i="1"/>
  <c r="DB265" i="1" s="1"/>
  <c r="CX266" i="1"/>
  <c r="CX265" i="1" s="1"/>
  <c r="DE266" i="1"/>
  <c r="DE265" i="1" s="1"/>
  <c r="CW266" i="1"/>
  <c r="CW265" i="1" s="1"/>
  <c r="DF266" i="1" l="1"/>
  <c r="DF265" i="1" s="1"/>
  <c r="DQ266" i="1" l="1"/>
  <c r="DQ265" i="1" s="1"/>
  <c r="DM266" i="1"/>
  <c r="DM265" i="1" s="1"/>
  <c r="DI266" i="1"/>
  <c r="DI265" i="1" s="1"/>
  <c r="DG266" i="1"/>
  <c r="DG265" i="1" s="1"/>
  <c r="DR266" i="1"/>
  <c r="DR265" i="1" s="1"/>
  <c r="DJ266" i="1"/>
  <c r="DJ265" i="1" s="1"/>
  <c r="DP266" i="1"/>
  <c r="DP265" i="1" s="1"/>
  <c r="DL266" i="1"/>
  <c r="DL265" i="1" s="1"/>
  <c r="DH266" i="1"/>
  <c r="DH265" i="1" s="1"/>
  <c r="DO266" i="1"/>
  <c r="DO265" i="1" s="1"/>
  <c r="DK266" i="1"/>
  <c r="DK265" i="1" s="1"/>
  <c r="DN266" i="1"/>
  <c r="DN265" i="1" s="1"/>
  <c r="DS266" i="1" l="1"/>
  <c r="DF46" i="1"/>
  <c r="CS46" i="1"/>
  <c r="CF46" i="1"/>
  <c r="BS46" i="1"/>
  <c r="BF46" i="1"/>
  <c r="AS46" i="1"/>
  <c r="AF46" i="1"/>
  <c r="S46" i="1"/>
  <c r="DU266" i="1" l="1"/>
  <c r="DU265" i="1" s="1"/>
  <c r="EC266" i="1"/>
  <c r="EC265" i="1" s="1"/>
  <c r="DV266" i="1"/>
  <c r="DV265" i="1" s="1"/>
  <c r="ED266" i="1"/>
  <c r="ED265" i="1" s="1"/>
  <c r="DW266" i="1"/>
  <c r="DW265" i="1" s="1"/>
  <c r="DX266" i="1"/>
  <c r="DX265" i="1" s="1"/>
  <c r="DT266" i="1"/>
  <c r="DT265" i="1" s="1"/>
  <c r="DY266" i="1"/>
  <c r="DY265" i="1" s="1"/>
  <c r="DZ266" i="1"/>
  <c r="DZ265" i="1" s="1"/>
  <c r="EA266" i="1"/>
  <c r="EA265" i="1" s="1"/>
  <c r="EB266" i="1"/>
  <c r="EB265" i="1" s="1"/>
  <c r="EE266" i="1"/>
  <c r="EE265" i="1" s="1"/>
  <c r="DS265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E192" i="1"/>
  <c r="AD192" i="1"/>
  <c r="AC192" i="1"/>
  <c r="AB192" i="1"/>
  <c r="AA192" i="1"/>
  <c r="Z192" i="1"/>
  <c r="Y192" i="1"/>
  <c r="X192" i="1"/>
  <c r="W192" i="1"/>
  <c r="V192" i="1"/>
  <c r="U192" i="1"/>
  <c r="AE189" i="1"/>
  <c r="AD189" i="1"/>
  <c r="AC189" i="1"/>
  <c r="AB189" i="1"/>
  <c r="AA189" i="1"/>
  <c r="Z189" i="1"/>
  <c r="Y189" i="1"/>
  <c r="X189" i="1"/>
  <c r="W189" i="1"/>
  <c r="V189" i="1"/>
  <c r="U189" i="1"/>
  <c r="AE188" i="1"/>
  <c r="AD188" i="1"/>
  <c r="AC188" i="1"/>
  <c r="AB188" i="1"/>
  <c r="AA188" i="1"/>
  <c r="Z188" i="1"/>
  <c r="Y188" i="1"/>
  <c r="X188" i="1"/>
  <c r="W188" i="1"/>
  <c r="V188" i="1"/>
  <c r="U188" i="1"/>
  <c r="AE187" i="1"/>
  <c r="AD187" i="1"/>
  <c r="AC187" i="1"/>
  <c r="AB187" i="1"/>
  <c r="AA187" i="1"/>
  <c r="Z187" i="1"/>
  <c r="Y187" i="1"/>
  <c r="X187" i="1"/>
  <c r="W187" i="1"/>
  <c r="V187" i="1"/>
  <c r="U187" i="1"/>
  <c r="R192" i="1"/>
  <c r="Q192" i="1"/>
  <c r="P192" i="1"/>
  <c r="O192" i="1"/>
  <c r="N192" i="1"/>
  <c r="M192" i="1"/>
  <c r="L192" i="1"/>
  <c r="K192" i="1"/>
  <c r="J192" i="1"/>
  <c r="I192" i="1"/>
  <c r="H192" i="1"/>
  <c r="R189" i="1"/>
  <c r="Q189" i="1"/>
  <c r="P189" i="1"/>
  <c r="O189" i="1"/>
  <c r="N189" i="1"/>
  <c r="M189" i="1"/>
  <c r="L189" i="1"/>
  <c r="K189" i="1"/>
  <c r="J189" i="1"/>
  <c r="I189" i="1"/>
  <c r="H189" i="1"/>
  <c r="R188" i="1"/>
  <c r="Q188" i="1"/>
  <c r="P188" i="1"/>
  <c r="O188" i="1"/>
  <c r="N188" i="1"/>
  <c r="M188" i="1"/>
  <c r="L188" i="1"/>
  <c r="K188" i="1"/>
  <c r="J188" i="1"/>
  <c r="I188" i="1"/>
  <c r="H188" i="1"/>
  <c r="R187" i="1"/>
  <c r="Q187" i="1"/>
  <c r="P187" i="1"/>
  <c r="O187" i="1"/>
  <c r="N187" i="1"/>
  <c r="M187" i="1"/>
  <c r="L187" i="1"/>
  <c r="K187" i="1"/>
  <c r="J187" i="1"/>
  <c r="I187" i="1"/>
  <c r="H187" i="1"/>
  <c r="AF187" i="1" l="1"/>
  <c r="AF188" i="1"/>
  <c r="AF189" i="1"/>
  <c r="I192" i="11" s="1"/>
  <c r="AF192" i="1"/>
  <c r="EF266" i="1"/>
  <c r="BF45" i="1"/>
  <c r="BE17" i="25" s="1"/>
  <c r="BF47" i="1"/>
  <c r="BF39" i="1"/>
  <c r="BF33" i="1"/>
  <c r="BE12" i="25" s="1"/>
  <c r="BF32" i="1"/>
  <c r="EL266" i="1" l="1"/>
  <c r="EL265" i="1" s="1"/>
  <c r="EN266" i="1"/>
  <c r="EN265" i="1" s="1"/>
  <c r="EM266" i="1"/>
  <c r="EM265" i="1" s="1"/>
  <c r="EO266" i="1"/>
  <c r="EO265" i="1" s="1"/>
  <c r="EH266" i="1"/>
  <c r="EH265" i="1" s="1"/>
  <c r="EP266" i="1"/>
  <c r="EP265" i="1" s="1"/>
  <c r="EQ266" i="1"/>
  <c r="EQ265" i="1" s="1"/>
  <c r="EI266" i="1"/>
  <c r="EI265" i="1" s="1"/>
  <c r="EJ266" i="1"/>
  <c r="EJ265" i="1" s="1"/>
  <c r="ER266" i="1"/>
  <c r="ER265" i="1" s="1"/>
  <c r="EK266" i="1"/>
  <c r="EK265" i="1" s="1"/>
  <c r="EG266" i="1"/>
  <c r="EF265" i="1"/>
  <c r="BF35" i="1"/>
  <c r="BF41" i="1"/>
  <c r="BF31" i="1"/>
  <c r="BE13" i="25" s="1"/>
  <c r="BF29" i="1"/>
  <c r="BF38" i="1"/>
  <c r="BE16" i="25" s="1"/>
  <c r="BF42" i="1"/>
  <c r="BE18" i="25" s="1"/>
  <c r="BF30" i="1"/>
  <c r="BE11" i="25" s="1"/>
  <c r="BF44" i="1"/>
  <c r="BE20" i="25" s="1"/>
  <c r="BF36" i="1"/>
  <c r="BE14" i="25" s="1"/>
  <c r="ES266" i="1" l="1"/>
  <c r="EG265" i="1"/>
  <c r="BF28" i="1"/>
  <c r="BF40" i="1"/>
  <c r="BF34" i="1"/>
  <c r="DF47" i="1"/>
  <c r="CS130" i="1"/>
  <c r="CS47" i="1"/>
  <c r="CF130" i="1"/>
  <c r="CF47" i="1"/>
  <c r="BS130" i="1"/>
  <c r="BS47" i="1"/>
  <c r="BF247" i="1"/>
  <c r="BF245" i="1"/>
  <c r="BF130" i="1"/>
  <c r="AS258" i="1"/>
  <c r="AS257" i="1"/>
  <c r="AS247" i="1"/>
  <c r="AS245" i="1"/>
  <c r="AS130" i="1"/>
  <c r="AS47" i="1"/>
  <c r="AF262" i="1"/>
  <c r="AF258" i="1"/>
  <c r="AF257" i="1"/>
  <c r="AF247" i="1"/>
  <c r="AF245" i="1"/>
  <c r="AF130" i="1"/>
  <c r="AF47" i="1"/>
  <c r="S258" i="1"/>
  <c r="S257" i="1"/>
  <c r="S247" i="1"/>
  <c r="S245" i="1"/>
  <c r="S206" i="1"/>
  <c r="S171" i="1"/>
  <c r="S169" i="1"/>
  <c r="S167" i="1"/>
  <c r="S130" i="1"/>
  <c r="S88" i="1"/>
  <c r="S79" i="1"/>
  <c r="S58" i="1"/>
  <c r="S47" i="1"/>
  <c r="ES265" i="1" l="1"/>
  <c r="AA269" i="11"/>
  <c r="AA268" i="11" s="1"/>
  <c r="G276" i="1"/>
  <c r="G277" i="1"/>
  <c r="F37" i="25" s="1"/>
  <c r="H270" i="1"/>
  <c r="I270" i="1"/>
  <c r="M270" i="1"/>
  <c r="Q270" i="1"/>
  <c r="P270" i="1"/>
  <c r="L270" i="1"/>
  <c r="J270" i="1"/>
  <c r="N270" i="1"/>
  <c r="R270" i="1"/>
  <c r="K270" i="1"/>
  <c r="O270" i="1"/>
  <c r="S78" i="1"/>
  <c r="BS87" i="1"/>
  <c r="DF87" i="1"/>
  <c r="BF87" i="1"/>
  <c r="BF78" i="1"/>
  <c r="CS78" i="1"/>
  <c r="CS87" i="1"/>
  <c r="CS57" i="1"/>
  <c r="S87" i="1"/>
  <c r="S168" i="1"/>
  <c r="S57" i="1"/>
  <c r="CF78" i="1"/>
  <c r="CF87" i="1"/>
  <c r="CF57" i="1"/>
  <c r="S166" i="1"/>
  <c r="AS78" i="1"/>
  <c r="AF78" i="1"/>
  <c r="BS78" i="1"/>
  <c r="DF78" i="1"/>
  <c r="DF57" i="1"/>
  <c r="BS57" i="1"/>
  <c r="BF57" i="1"/>
  <c r="AS87" i="1"/>
  <c r="AS57" i="1"/>
  <c r="AF87" i="1"/>
  <c r="AF57" i="1"/>
  <c r="S170" i="1"/>
  <c r="I30" i="25" l="1"/>
  <c r="K30" i="25"/>
  <c r="O30" i="25"/>
  <c r="L30" i="25"/>
  <c r="Q30" i="25"/>
  <c r="H30" i="25"/>
  <c r="P30" i="25"/>
  <c r="G30" i="25"/>
  <c r="N30" i="25"/>
  <c r="J30" i="25"/>
  <c r="F36" i="25"/>
  <c r="M30" i="25"/>
  <c r="G278" i="1"/>
  <c r="F38" i="25" s="1"/>
  <c r="S270" i="1"/>
  <c r="R30" i="25" l="1"/>
  <c r="EY9" i="1"/>
  <c r="EZ9" i="1"/>
  <c r="FC9" i="1"/>
  <c r="FD9" i="1"/>
  <c r="FE9" i="1"/>
  <c r="FF9" i="1"/>
  <c r="FG9" i="1"/>
  <c r="FH9" i="1"/>
  <c r="FI9" i="1"/>
  <c r="DF130" i="1" s="1"/>
  <c r="FJ9" i="1"/>
  <c r="AB227" i="1" l="1"/>
  <c r="AC227" i="1"/>
  <c r="AD227" i="1"/>
  <c r="AE227" i="1"/>
  <c r="T227" i="1"/>
  <c r="U227" i="1"/>
  <c r="V227" i="1"/>
  <c r="Z227" i="1"/>
  <c r="W227" i="1"/>
  <c r="AA227" i="1"/>
  <c r="X227" i="1"/>
  <c r="Y227" i="1"/>
  <c r="U142" i="1"/>
  <c r="V142" i="1"/>
  <c r="AD142" i="1"/>
  <c r="W142" i="1"/>
  <c r="X142" i="1"/>
  <c r="AE142" i="1"/>
  <c r="T142" i="1"/>
  <c r="Y142" i="1"/>
  <c r="Z142" i="1"/>
  <c r="AC142" i="1"/>
  <c r="AA142" i="1"/>
  <c r="AB142" i="1"/>
  <c r="AD70" i="1"/>
  <c r="AE70" i="1"/>
  <c r="U70" i="1"/>
  <c r="V70" i="1"/>
  <c r="Z70" i="1"/>
  <c r="AA70" i="1"/>
  <c r="AB70" i="1"/>
  <c r="AC70" i="1"/>
  <c r="T70" i="1"/>
  <c r="Y70" i="1"/>
  <c r="X70" i="1"/>
  <c r="W70" i="1"/>
  <c r="W139" i="1"/>
  <c r="AB139" i="1"/>
  <c r="AE139" i="1"/>
  <c r="V139" i="1"/>
  <c r="X139" i="1"/>
  <c r="U139" i="1"/>
  <c r="Y139" i="1"/>
  <c r="AC139" i="1"/>
  <c r="AA139" i="1"/>
  <c r="AD139" i="1"/>
  <c r="Z139" i="1"/>
  <c r="T139" i="1"/>
  <c r="Y250" i="1"/>
  <c r="AA250" i="1"/>
  <c r="T250" i="1"/>
  <c r="U250" i="1"/>
  <c r="Z250" i="1"/>
  <c r="AB250" i="1"/>
  <c r="X250" i="1"/>
  <c r="AE250" i="1"/>
  <c r="W250" i="1"/>
  <c r="AD250" i="1"/>
  <c r="V250" i="1"/>
  <c r="AC250" i="1"/>
  <c r="AA148" i="1"/>
  <c r="T148" i="1"/>
  <c r="AB148" i="1"/>
  <c r="U148" i="1"/>
  <c r="AC148" i="1"/>
  <c r="V148" i="1"/>
  <c r="AD148" i="1"/>
  <c r="W148" i="1"/>
  <c r="AE148" i="1"/>
  <c r="X148" i="1"/>
  <c r="Y148" i="1"/>
  <c r="Z148" i="1"/>
  <c r="T147" i="1"/>
  <c r="T171" i="1"/>
  <c r="T170" i="1" s="1"/>
  <c r="T151" i="1"/>
  <c r="T157" i="1"/>
  <c r="T145" i="1"/>
  <c r="T169" i="1"/>
  <c r="T168" i="1" s="1"/>
  <c r="T96" i="1"/>
  <c r="T144" i="1"/>
  <c r="T154" i="1"/>
  <c r="T167" i="1"/>
  <c r="T166" i="1" s="1"/>
  <c r="W167" i="1"/>
  <c r="W166" i="1" s="1"/>
  <c r="Z171" i="1"/>
  <c r="Z170" i="1" s="1"/>
  <c r="AC171" i="1"/>
  <c r="AC170" i="1" s="1"/>
  <c r="Z167" i="1"/>
  <c r="Z166" i="1" s="1"/>
  <c r="V167" i="1"/>
  <c r="V166" i="1" s="1"/>
  <c r="Y169" i="1"/>
  <c r="Y168" i="1" s="1"/>
  <c r="Z169" i="1"/>
  <c r="Z168" i="1" s="1"/>
  <c r="AB169" i="1"/>
  <c r="AB168" i="1" s="1"/>
  <c r="AA167" i="1"/>
  <c r="AA166" i="1" s="1"/>
  <c r="X167" i="1"/>
  <c r="X166" i="1" s="1"/>
  <c r="Y167" i="1"/>
  <c r="Y166" i="1" s="1"/>
  <c r="X171" i="1"/>
  <c r="X170" i="1" s="1"/>
  <c r="V169" i="1"/>
  <c r="V168" i="1" s="1"/>
  <c r="U171" i="1"/>
  <c r="U170" i="1" s="1"/>
  <c r="AA169" i="1"/>
  <c r="AA168" i="1" s="1"/>
  <c r="W171" i="1"/>
  <c r="W170" i="1" s="1"/>
  <c r="Y171" i="1"/>
  <c r="Y170" i="1" s="1"/>
  <c r="V171" i="1"/>
  <c r="V170" i="1" s="1"/>
  <c r="U169" i="1"/>
  <c r="U168" i="1" s="1"/>
  <c r="AE167" i="1"/>
  <c r="AE166" i="1" s="1"/>
  <c r="U167" i="1"/>
  <c r="U166" i="1" s="1"/>
  <c r="AE169" i="1"/>
  <c r="AE168" i="1" s="1"/>
  <c r="AD171" i="1"/>
  <c r="AD170" i="1" s="1"/>
  <c r="W169" i="1"/>
  <c r="W168" i="1" s="1"/>
  <c r="AD167" i="1"/>
  <c r="AD166" i="1" s="1"/>
  <c r="AC169" i="1"/>
  <c r="AC168" i="1" s="1"/>
  <c r="AD169" i="1"/>
  <c r="AD168" i="1" s="1"/>
  <c r="AE171" i="1"/>
  <c r="AE170" i="1" s="1"/>
  <c r="AA171" i="1"/>
  <c r="AA170" i="1" s="1"/>
  <c r="X169" i="1"/>
  <c r="X168" i="1" s="1"/>
  <c r="AB167" i="1"/>
  <c r="AB166" i="1" s="1"/>
  <c r="AC167" i="1"/>
  <c r="AC166" i="1" s="1"/>
  <c r="AB171" i="1"/>
  <c r="AB170" i="1" s="1"/>
  <c r="AB157" i="1"/>
  <c r="AD157" i="1"/>
  <c r="W157" i="1"/>
  <c r="AC157" i="1"/>
  <c r="Y157" i="1"/>
  <c r="X154" i="1"/>
  <c r="Z154" i="1"/>
  <c r="AC154" i="1"/>
  <c r="AA157" i="1"/>
  <c r="U154" i="1"/>
  <c r="U157" i="1"/>
  <c r="X157" i="1"/>
  <c r="V154" i="1"/>
  <c r="AE154" i="1"/>
  <c r="W154" i="1"/>
  <c r="Y154" i="1"/>
  <c r="V157" i="1"/>
  <c r="AB154" i="1"/>
  <c r="AD154" i="1"/>
  <c r="Z157" i="1"/>
  <c r="AA154" i="1"/>
  <c r="V144" i="1"/>
  <c r="Y144" i="1"/>
  <c r="U144" i="1"/>
  <c r="AC144" i="1"/>
  <c r="AA144" i="1"/>
  <c r="X144" i="1"/>
  <c r="AE144" i="1"/>
  <c r="AB144" i="1"/>
  <c r="Z144" i="1"/>
  <c r="W144" i="1"/>
  <c r="AD144" i="1"/>
  <c r="U145" i="1"/>
  <c r="X145" i="1"/>
  <c r="AA145" i="1"/>
  <c r="AD96" i="1"/>
  <c r="AB96" i="1"/>
  <c r="AA96" i="1"/>
  <c r="V151" i="1"/>
  <c r="Z151" i="1"/>
  <c r="Y151" i="1"/>
  <c r="AB145" i="1"/>
  <c r="U151" i="1"/>
  <c r="AD145" i="1"/>
  <c r="AA151" i="1"/>
  <c r="Z145" i="1"/>
  <c r="Y145" i="1"/>
  <c r="W96" i="1"/>
  <c r="V96" i="1"/>
  <c r="AE96" i="1"/>
  <c r="AB151" i="1"/>
  <c r="W151" i="1"/>
  <c r="W145" i="1"/>
  <c r="X96" i="1"/>
  <c r="Y96" i="1"/>
  <c r="Z96" i="1"/>
  <c r="X151" i="1"/>
  <c r="AE151" i="1"/>
  <c r="AC145" i="1"/>
  <c r="U96" i="1"/>
  <c r="AC96" i="1"/>
  <c r="AC151" i="1"/>
  <c r="V145" i="1"/>
  <c r="AE145" i="1"/>
  <c r="AD151" i="1"/>
  <c r="V249" i="1"/>
  <c r="Z249" i="1"/>
  <c r="AD249" i="1"/>
  <c r="W249" i="1"/>
  <c r="AA249" i="1"/>
  <c r="AE249" i="1"/>
  <c r="U249" i="1"/>
  <c r="AC249" i="1"/>
  <c r="T249" i="1"/>
  <c r="X249" i="1"/>
  <c r="AB249" i="1"/>
  <c r="Y249" i="1"/>
  <c r="V147" i="1"/>
  <c r="Z147" i="1"/>
  <c r="AB147" i="1"/>
  <c r="Y147" i="1"/>
  <c r="U147" i="1"/>
  <c r="AD147" i="1"/>
  <c r="X147" i="1"/>
  <c r="AA147" i="1"/>
  <c r="AE147" i="1"/>
  <c r="AC147" i="1"/>
  <c r="W147" i="1"/>
  <c r="DE14" i="1"/>
  <c r="DD5" i="25" s="1"/>
  <c r="DD14" i="1"/>
  <c r="DC5" i="25" s="1"/>
  <c r="DC14" i="1"/>
  <c r="DB5" i="25" s="1"/>
  <c r="DB14" i="1"/>
  <c r="DA5" i="25" s="1"/>
  <c r="DA14" i="1"/>
  <c r="CZ5" i="25" s="1"/>
  <c r="CZ14" i="1"/>
  <c r="CY5" i="25" s="1"/>
  <c r="CY14" i="1"/>
  <c r="CX5" i="25" s="1"/>
  <c r="CX14" i="1"/>
  <c r="CW5" i="25" s="1"/>
  <c r="CW14" i="1"/>
  <c r="CV5" i="25" s="1"/>
  <c r="CV14" i="1"/>
  <c r="CU5" i="25" s="1"/>
  <c r="CU14" i="1"/>
  <c r="CT5" i="25" s="1"/>
  <c r="CT14" i="1"/>
  <c r="CS5" i="25" s="1"/>
  <c r="DE13" i="1"/>
  <c r="DD4" i="25" s="1"/>
  <c r="DD13" i="1"/>
  <c r="DC4" i="25" s="1"/>
  <c r="DC13" i="1"/>
  <c r="DB4" i="25" s="1"/>
  <c r="DB13" i="1"/>
  <c r="DA4" i="25" s="1"/>
  <c r="DA13" i="1"/>
  <c r="CZ4" i="25" s="1"/>
  <c r="CZ13" i="1"/>
  <c r="CY4" i="25" s="1"/>
  <c r="CY13" i="1"/>
  <c r="CX4" i="25" s="1"/>
  <c r="CX13" i="1"/>
  <c r="CW4" i="25" s="1"/>
  <c r="CW13" i="1"/>
  <c r="CV4" i="25" s="1"/>
  <c r="CV13" i="1"/>
  <c r="CU4" i="25" s="1"/>
  <c r="CU13" i="1"/>
  <c r="CT4" i="25" s="1"/>
  <c r="CT13" i="1"/>
  <c r="CS4" i="25" s="1"/>
  <c r="DE12" i="1"/>
  <c r="DD12" i="1"/>
  <c r="DC12" i="1"/>
  <c r="DB12" i="1"/>
  <c r="DA12" i="1"/>
  <c r="CZ12" i="1"/>
  <c r="CY12" i="1"/>
  <c r="CX12" i="1"/>
  <c r="CW12" i="1"/>
  <c r="CV12" i="1"/>
  <c r="CU12" i="1"/>
  <c r="CT12" i="1"/>
  <c r="DE10" i="1"/>
  <c r="DD3" i="25" s="1"/>
  <c r="DD10" i="1"/>
  <c r="DC3" i="25" s="1"/>
  <c r="DC10" i="1"/>
  <c r="DB3" i="25" s="1"/>
  <c r="DB10" i="1"/>
  <c r="DA3" i="25" s="1"/>
  <c r="DA10" i="1"/>
  <c r="CZ3" i="25" s="1"/>
  <c r="CZ10" i="1"/>
  <c r="CY3" i="25" s="1"/>
  <c r="CY10" i="1"/>
  <c r="CX3" i="25" s="1"/>
  <c r="CX10" i="1"/>
  <c r="CW3" i="25" s="1"/>
  <c r="CW10" i="1"/>
  <c r="CV3" i="25" s="1"/>
  <c r="CV10" i="1"/>
  <c r="CU3" i="25" s="1"/>
  <c r="CU10" i="1"/>
  <c r="CT3" i="25" s="1"/>
  <c r="CT10" i="1"/>
  <c r="CS3" i="25" s="1"/>
  <c r="DE9" i="1"/>
  <c r="DD2" i="25" s="1"/>
  <c r="DD9" i="1"/>
  <c r="DC2" i="25" s="1"/>
  <c r="DC9" i="1"/>
  <c r="DB2" i="25" s="1"/>
  <c r="DB9" i="1"/>
  <c r="DA2" i="25" s="1"/>
  <c r="DA9" i="1"/>
  <c r="CZ2" i="25" s="1"/>
  <c r="CZ9" i="1"/>
  <c r="CY2" i="25" s="1"/>
  <c r="CY9" i="1"/>
  <c r="CX2" i="25" s="1"/>
  <c r="CX9" i="1"/>
  <c r="CW2" i="25" s="1"/>
  <c r="CW9" i="1"/>
  <c r="CV2" i="25" s="1"/>
  <c r="CV9" i="1"/>
  <c r="CU2" i="25" s="1"/>
  <c r="CU9" i="1"/>
  <c r="CT2" i="25" s="1"/>
  <c r="CT9" i="1"/>
  <c r="CS2" i="25" s="1"/>
  <c r="DE8" i="1"/>
  <c r="DD8" i="1"/>
  <c r="DC8" i="1"/>
  <c r="DB8" i="1"/>
  <c r="DA8" i="1"/>
  <c r="CZ8" i="1"/>
  <c r="CY8" i="1"/>
  <c r="CX8" i="1"/>
  <c r="CW8" i="1"/>
  <c r="CV8" i="1"/>
  <c r="CU8" i="1"/>
  <c r="CT8" i="1"/>
  <c r="CR14" i="1"/>
  <c r="CQ5" i="25" s="1"/>
  <c r="CQ14" i="1"/>
  <c r="CP5" i="25" s="1"/>
  <c r="CP14" i="1"/>
  <c r="CO5" i="25" s="1"/>
  <c r="CO14" i="1"/>
  <c r="CN5" i="25" s="1"/>
  <c r="CN14" i="1"/>
  <c r="CM5" i="25" s="1"/>
  <c r="CM14" i="1"/>
  <c r="CL5" i="25" s="1"/>
  <c r="CL14" i="1"/>
  <c r="CK5" i="25" s="1"/>
  <c r="CK14" i="1"/>
  <c r="CJ5" i="25" s="1"/>
  <c r="CJ14" i="1"/>
  <c r="CI5" i="25" s="1"/>
  <c r="CI14" i="1"/>
  <c r="CH5" i="25" s="1"/>
  <c r="CH14" i="1"/>
  <c r="CG5" i="25" s="1"/>
  <c r="CF5" i="25"/>
  <c r="CR13" i="1"/>
  <c r="CQ4" i="25" s="1"/>
  <c r="CQ13" i="1"/>
  <c r="CP4" i="25" s="1"/>
  <c r="CP13" i="1"/>
  <c r="CO4" i="25" s="1"/>
  <c r="CO13" i="1"/>
  <c r="CN4" i="25" s="1"/>
  <c r="CN13" i="1"/>
  <c r="CM4" i="25" s="1"/>
  <c r="CM13" i="1"/>
  <c r="CL4" i="25" s="1"/>
  <c r="CL13" i="1"/>
  <c r="CK4" i="25" s="1"/>
  <c r="CK13" i="1"/>
  <c r="CJ4" i="25" s="1"/>
  <c r="CJ13" i="1"/>
  <c r="CI4" i="25" s="1"/>
  <c r="CI13" i="1"/>
  <c r="CH4" i="25" s="1"/>
  <c r="CH13" i="1"/>
  <c r="CG4" i="25" s="1"/>
  <c r="CF4" i="25"/>
  <c r="CR12" i="1"/>
  <c r="CQ12" i="1"/>
  <c r="CP12" i="1"/>
  <c r="CO12" i="1"/>
  <c r="CN12" i="1"/>
  <c r="CM12" i="1"/>
  <c r="CL12" i="1"/>
  <c r="CK12" i="1"/>
  <c r="CJ12" i="1"/>
  <c r="CI12" i="1"/>
  <c r="CH12" i="1"/>
  <c r="CR10" i="1"/>
  <c r="CQ3" i="25" s="1"/>
  <c r="CQ10" i="1"/>
  <c r="CP3" i="25" s="1"/>
  <c r="CP10" i="1"/>
  <c r="CO3" i="25" s="1"/>
  <c r="CO10" i="1"/>
  <c r="CN3" i="25" s="1"/>
  <c r="CN10" i="1"/>
  <c r="CM3" i="25" s="1"/>
  <c r="CM10" i="1"/>
  <c r="CL3" i="25" s="1"/>
  <c r="CL10" i="1"/>
  <c r="CK3" i="25" s="1"/>
  <c r="CK10" i="1"/>
  <c r="CJ3" i="25" s="1"/>
  <c r="CJ10" i="1"/>
  <c r="CI3" i="25" s="1"/>
  <c r="CI10" i="1"/>
  <c r="CH3" i="25" s="1"/>
  <c r="CH10" i="1"/>
  <c r="CG3" i="25" s="1"/>
  <c r="CG10" i="1"/>
  <c r="CF3" i="25" s="1"/>
  <c r="CR9" i="1"/>
  <c r="CQ2" i="25" s="1"/>
  <c r="CQ9" i="1"/>
  <c r="CP2" i="25" s="1"/>
  <c r="CP9" i="1"/>
  <c r="CO2" i="25" s="1"/>
  <c r="CO9" i="1"/>
  <c r="CN2" i="25" s="1"/>
  <c r="CN9" i="1"/>
  <c r="CM2" i="25" s="1"/>
  <c r="CM9" i="1"/>
  <c r="CL2" i="25" s="1"/>
  <c r="CL9" i="1"/>
  <c r="CK2" i="25" s="1"/>
  <c r="CK9" i="1"/>
  <c r="CJ2" i="25" s="1"/>
  <c r="CJ9" i="1"/>
  <c r="CI2" i="25" s="1"/>
  <c r="CI9" i="1"/>
  <c r="CH2" i="25" s="1"/>
  <c r="CH9" i="1"/>
  <c r="CG2" i="25" s="1"/>
  <c r="CG9" i="1"/>
  <c r="CF2" i="25" s="1"/>
  <c r="CR8" i="1"/>
  <c r="CQ8" i="1"/>
  <c r="CP8" i="1"/>
  <c r="CO8" i="1"/>
  <c r="CN8" i="1"/>
  <c r="CM8" i="1"/>
  <c r="CL8" i="1"/>
  <c r="CK8" i="1"/>
  <c r="CJ8" i="1"/>
  <c r="CI8" i="1"/>
  <c r="CH8" i="1"/>
  <c r="CG8" i="1"/>
  <c r="CE14" i="1"/>
  <c r="CD5" i="25" s="1"/>
  <c r="CD14" i="1"/>
  <c r="CC5" i="25" s="1"/>
  <c r="CC14" i="1"/>
  <c r="CB5" i="25" s="1"/>
  <c r="CB14" i="1"/>
  <c r="CA5" i="25" s="1"/>
  <c r="CA14" i="1"/>
  <c r="BZ5" i="25" s="1"/>
  <c r="BZ14" i="1"/>
  <c r="BY5" i="25" s="1"/>
  <c r="BY14" i="1"/>
  <c r="BX5" i="25" s="1"/>
  <c r="BX14" i="1"/>
  <c r="BW5" i="25" s="1"/>
  <c r="BW14" i="1"/>
  <c r="BV5" i="25" s="1"/>
  <c r="BV14" i="1"/>
  <c r="BU5" i="25" s="1"/>
  <c r="BU14" i="1"/>
  <c r="BT5" i="25" s="1"/>
  <c r="BT14" i="1"/>
  <c r="BS5" i="25" s="1"/>
  <c r="CE13" i="1"/>
  <c r="CD4" i="25" s="1"/>
  <c r="CD13" i="1"/>
  <c r="CC4" i="25" s="1"/>
  <c r="CC13" i="1"/>
  <c r="CB4" i="25" s="1"/>
  <c r="CB13" i="1"/>
  <c r="CA4" i="25" s="1"/>
  <c r="CA13" i="1"/>
  <c r="BZ4" i="25" s="1"/>
  <c r="BZ13" i="1"/>
  <c r="BY4" i="25" s="1"/>
  <c r="BY13" i="1"/>
  <c r="BX4" i="25" s="1"/>
  <c r="BX13" i="1"/>
  <c r="BW4" i="25" s="1"/>
  <c r="BW13" i="1"/>
  <c r="BV4" i="25" s="1"/>
  <c r="BV13" i="1"/>
  <c r="BU4" i="25" s="1"/>
  <c r="BU13" i="1"/>
  <c r="BT4" i="25" s="1"/>
  <c r="BT13" i="1"/>
  <c r="BS4" i="25" s="1"/>
  <c r="CE12" i="1"/>
  <c r="CD12" i="1"/>
  <c r="CC12" i="1"/>
  <c r="CB12" i="1"/>
  <c r="CA12" i="1"/>
  <c r="BZ12" i="1"/>
  <c r="BY12" i="1"/>
  <c r="BX12" i="1"/>
  <c r="BW12" i="1"/>
  <c r="BV12" i="1"/>
  <c r="BU12" i="1"/>
  <c r="BT12" i="1"/>
  <c r="CE10" i="1"/>
  <c r="CD3" i="25" s="1"/>
  <c r="CD10" i="1"/>
  <c r="CC3" i="25" s="1"/>
  <c r="CC10" i="1"/>
  <c r="CB3" i="25" s="1"/>
  <c r="CB10" i="1"/>
  <c r="CA3" i="25" s="1"/>
  <c r="CA10" i="1"/>
  <c r="BZ3" i="25" s="1"/>
  <c r="BZ10" i="1"/>
  <c r="BY3" i="25" s="1"/>
  <c r="BY10" i="1"/>
  <c r="BX3" i="25" s="1"/>
  <c r="BX10" i="1"/>
  <c r="BW3" i="25" s="1"/>
  <c r="BW10" i="1"/>
  <c r="BV3" i="25" s="1"/>
  <c r="BV10" i="1"/>
  <c r="BU3" i="25" s="1"/>
  <c r="BU10" i="1"/>
  <c r="BT3" i="25" s="1"/>
  <c r="BT10" i="1"/>
  <c r="BS3" i="25" s="1"/>
  <c r="CE9" i="1"/>
  <c r="CD2" i="25" s="1"/>
  <c r="CD9" i="1"/>
  <c r="CC2" i="25" s="1"/>
  <c r="CC9" i="1"/>
  <c r="CB2" i="25" s="1"/>
  <c r="CB9" i="1"/>
  <c r="CA2" i="25" s="1"/>
  <c r="CA9" i="1"/>
  <c r="BZ2" i="25" s="1"/>
  <c r="BZ9" i="1"/>
  <c r="BY2" i="25" s="1"/>
  <c r="BY9" i="1"/>
  <c r="BX2" i="25" s="1"/>
  <c r="BX9" i="1"/>
  <c r="BW2" i="25" s="1"/>
  <c r="BW9" i="1"/>
  <c r="BV2" i="25" s="1"/>
  <c r="BV9" i="1"/>
  <c r="BU2" i="25" s="1"/>
  <c r="BU9" i="1"/>
  <c r="BT2" i="25" s="1"/>
  <c r="BT9" i="1"/>
  <c r="BS2" i="25" s="1"/>
  <c r="CE8" i="1"/>
  <c r="CD8" i="1"/>
  <c r="CC8" i="1"/>
  <c r="CB8" i="1"/>
  <c r="CA8" i="1"/>
  <c r="BZ8" i="1"/>
  <c r="BY8" i="1"/>
  <c r="BX8" i="1"/>
  <c r="BW8" i="1"/>
  <c r="BV8" i="1"/>
  <c r="BU8" i="1"/>
  <c r="BT8" i="1"/>
  <c r="BR14" i="1"/>
  <c r="BQ5" i="25" s="1"/>
  <c r="BQ14" i="1"/>
  <c r="BP5" i="25" s="1"/>
  <c r="BP14" i="1"/>
  <c r="BO5" i="25" s="1"/>
  <c r="BO14" i="1"/>
  <c r="BN5" i="25" s="1"/>
  <c r="BN14" i="1"/>
  <c r="BM5" i="25" s="1"/>
  <c r="BM14" i="1"/>
  <c r="BL5" i="25" s="1"/>
  <c r="BL14" i="1"/>
  <c r="BK5" i="25" s="1"/>
  <c r="BK14" i="1"/>
  <c r="BJ5" i="25" s="1"/>
  <c r="BJ14" i="1"/>
  <c r="BI5" i="25" s="1"/>
  <c r="BI14" i="1"/>
  <c r="BH5" i="25" s="1"/>
  <c r="BH14" i="1"/>
  <c r="BG5" i="25" s="1"/>
  <c r="BG14" i="1"/>
  <c r="BF5" i="25" s="1"/>
  <c r="BR13" i="1"/>
  <c r="BQ4" i="25" s="1"/>
  <c r="BQ13" i="1"/>
  <c r="BP4" i="25" s="1"/>
  <c r="BP13" i="1"/>
  <c r="BO4" i="25" s="1"/>
  <c r="BO13" i="1"/>
  <c r="BN4" i="25" s="1"/>
  <c r="BN13" i="1"/>
  <c r="BM4" i="25" s="1"/>
  <c r="BM13" i="1"/>
  <c r="BL4" i="25" s="1"/>
  <c r="BL13" i="1"/>
  <c r="BK4" i="25" s="1"/>
  <c r="BK13" i="1"/>
  <c r="BJ4" i="25" s="1"/>
  <c r="BJ13" i="1"/>
  <c r="BI4" i="25" s="1"/>
  <c r="BI13" i="1"/>
  <c r="BH4" i="25" s="1"/>
  <c r="BH13" i="1"/>
  <c r="BG4" i="25" s="1"/>
  <c r="BG13" i="1"/>
  <c r="BF4" i="25" s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R10" i="1"/>
  <c r="BQ3" i="25" s="1"/>
  <c r="BQ10" i="1"/>
  <c r="BP3" i="25" s="1"/>
  <c r="BP10" i="1"/>
  <c r="BO3" i="25" s="1"/>
  <c r="BO10" i="1"/>
  <c r="BN3" i="25" s="1"/>
  <c r="BN10" i="1"/>
  <c r="BM3" i="25" s="1"/>
  <c r="BM10" i="1"/>
  <c r="BL3" i="25" s="1"/>
  <c r="BL10" i="1"/>
  <c r="BK3" i="25" s="1"/>
  <c r="BK10" i="1"/>
  <c r="BJ3" i="25" s="1"/>
  <c r="BJ10" i="1"/>
  <c r="BI3" i="25" s="1"/>
  <c r="BI10" i="1"/>
  <c r="BH3" i="25" s="1"/>
  <c r="BH10" i="1"/>
  <c r="BG3" i="25" s="1"/>
  <c r="BG10" i="1"/>
  <c r="BF3" i="25" s="1"/>
  <c r="BR9" i="1"/>
  <c r="BQ2" i="25" s="1"/>
  <c r="BQ9" i="1"/>
  <c r="BP2" i="25" s="1"/>
  <c r="BP9" i="1"/>
  <c r="BO2" i="25" s="1"/>
  <c r="BO9" i="1"/>
  <c r="BN2" i="25" s="1"/>
  <c r="BN9" i="1"/>
  <c r="BM2" i="25" s="1"/>
  <c r="BM9" i="1"/>
  <c r="BL2" i="25" s="1"/>
  <c r="BL9" i="1"/>
  <c r="BK2" i="25" s="1"/>
  <c r="BK9" i="1"/>
  <c r="BJ2" i="25" s="1"/>
  <c r="BJ9" i="1"/>
  <c r="BI2" i="25" s="1"/>
  <c r="BI9" i="1"/>
  <c r="BH2" i="25" s="1"/>
  <c r="BH9" i="1"/>
  <c r="BG2" i="25" s="1"/>
  <c r="BG9" i="1"/>
  <c r="BF2" i="25" s="1"/>
  <c r="BR8" i="1"/>
  <c r="BR20" i="1" s="1"/>
  <c r="BR26" i="1" s="1"/>
  <c r="BQ8" i="1"/>
  <c r="BP8" i="1"/>
  <c r="BO8" i="1"/>
  <c r="BN8" i="1"/>
  <c r="BN20" i="1" s="1"/>
  <c r="BM8" i="1"/>
  <c r="BL8" i="1"/>
  <c r="BK8" i="1"/>
  <c r="BJ8" i="1"/>
  <c r="BI8" i="1"/>
  <c r="BH8" i="1"/>
  <c r="BG8" i="1"/>
  <c r="AT8" i="1"/>
  <c r="BE14" i="1"/>
  <c r="BD5" i="25" s="1"/>
  <c r="BD14" i="1"/>
  <c r="BC5" i="25" s="1"/>
  <c r="BC14" i="1"/>
  <c r="BB5" i="25" s="1"/>
  <c r="BB14" i="1"/>
  <c r="BA5" i="25" s="1"/>
  <c r="BA14" i="1"/>
  <c r="AZ5" i="25" s="1"/>
  <c r="AZ14" i="1"/>
  <c r="AY5" i="25" s="1"/>
  <c r="AY14" i="1"/>
  <c r="AX5" i="25" s="1"/>
  <c r="AX14" i="1"/>
  <c r="AW5" i="25" s="1"/>
  <c r="AW14" i="1"/>
  <c r="AV5" i="25" s="1"/>
  <c r="AV14" i="1"/>
  <c r="AU5" i="25" s="1"/>
  <c r="AU14" i="1"/>
  <c r="AT5" i="25" s="1"/>
  <c r="AT14" i="1"/>
  <c r="AS5" i="25" s="1"/>
  <c r="BE13" i="1"/>
  <c r="BD4" i="25" s="1"/>
  <c r="BD13" i="1"/>
  <c r="BC4" i="25" s="1"/>
  <c r="BC13" i="1"/>
  <c r="BB4" i="25" s="1"/>
  <c r="BB13" i="1"/>
  <c r="BA4" i="25" s="1"/>
  <c r="BA13" i="1"/>
  <c r="AZ4" i="25" s="1"/>
  <c r="AZ13" i="1"/>
  <c r="AY4" i="25" s="1"/>
  <c r="AY13" i="1"/>
  <c r="AX4" i="25" s="1"/>
  <c r="AX13" i="1"/>
  <c r="AW4" i="25" s="1"/>
  <c r="AW13" i="1"/>
  <c r="AV4" i="25" s="1"/>
  <c r="AV13" i="1"/>
  <c r="AU4" i="25" s="1"/>
  <c r="AU13" i="1"/>
  <c r="AT4" i="25" s="1"/>
  <c r="AT13" i="1"/>
  <c r="AS4" i="25" s="1"/>
  <c r="BE12" i="1"/>
  <c r="BD12" i="1"/>
  <c r="BC12" i="1"/>
  <c r="BB12" i="1"/>
  <c r="BA12" i="1"/>
  <c r="AZ12" i="1"/>
  <c r="AY12" i="1"/>
  <c r="AX12" i="1"/>
  <c r="AW12" i="1"/>
  <c r="AV12" i="1"/>
  <c r="AU12" i="1"/>
  <c r="AT12" i="1"/>
  <c r="BE10" i="1"/>
  <c r="BD3" i="25" s="1"/>
  <c r="BD10" i="1"/>
  <c r="BC3" i="25" s="1"/>
  <c r="BC10" i="1"/>
  <c r="BB3" i="25" s="1"/>
  <c r="BB10" i="1"/>
  <c r="BA3" i="25" s="1"/>
  <c r="BA10" i="1"/>
  <c r="AZ3" i="25" s="1"/>
  <c r="AZ10" i="1"/>
  <c r="AY3" i="25" s="1"/>
  <c r="AY10" i="1"/>
  <c r="AX3" i="25" s="1"/>
  <c r="AX10" i="1"/>
  <c r="AW3" i="25" s="1"/>
  <c r="AW10" i="1"/>
  <c r="AV3" i="25" s="1"/>
  <c r="AV10" i="1"/>
  <c r="AU3" i="25" s="1"/>
  <c r="AU10" i="1"/>
  <c r="AT3" i="25" s="1"/>
  <c r="AT10" i="1"/>
  <c r="AS3" i="25" s="1"/>
  <c r="BE9" i="1"/>
  <c r="BD2" i="25" s="1"/>
  <c r="BD9" i="1"/>
  <c r="BC2" i="25" s="1"/>
  <c r="BC9" i="1"/>
  <c r="BB2" i="25" s="1"/>
  <c r="BB9" i="1"/>
  <c r="BA2" i="25" s="1"/>
  <c r="BA9" i="1"/>
  <c r="AZ2" i="25" s="1"/>
  <c r="AZ9" i="1"/>
  <c r="AY2" i="25" s="1"/>
  <c r="AY9" i="1"/>
  <c r="AX2" i="25" s="1"/>
  <c r="AX9" i="1"/>
  <c r="AW2" i="25" s="1"/>
  <c r="AW9" i="1"/>
  <c r="AV2" i="25" s="1"/>
  <c r="AV9" i="1"/>
  <c r="AU2" i="25" s="1"/>
  <c r="AU9" i="1"/>
  <c r="AT2" i="25" s="1"/>
  <c r="AT9" i="1"/>
  <c r="AS2" i="25" s="1"/>
  <c r="BE8" i="1"/>
  <c r="BD8" i="1"/>
  <c r="BC8" i="1"/>
  <c r="BB8" i="1"/>
  <c r="BB21" i="1" s="1"/>
  <c r="BA8" i="25" s="1"/>
  <c r="BA8" i="1"/>
  <c r="AZ8" i="1"/>
  <c r="AY8" i="1"/>
  <c r="AX8" i="1"/>
  <c r="AX20" i="1" s="1"/>
  <c r="AW8" i="1"/>
  <c r="AV8" i="1"/>
  <c r="AU8" i="1"/>
  <c r="AR14" i="1"/>
  <c r="AQ5" i="25" s="1"/>
  <c r="AQ14" i="1"/>
  <c r="AP5" i="25" s="1"/>
  <c r="AP14" i="1"/>
  <c r="AO5" i="25" s="1"/>
  <c r="AO14" i="1"/>
  <c r="AN5" i="25" s="1"/>
  <c r="AN14" i="1"/>
  <c r="AM5" i="25" s="1"/>
  <c r="AM14" i="1"/>
  <c r="AL5" i="25" s="1"/>
  <c r="AL14" i="1"/>
  <c r="AK5" i="25" s="1"/>
  <c r="AK14" i="1"/>
  <c r="AJ5" i="25" s="1"/>
  <c r="AJ14" i="1"/>
  <c r="AI5" i="25" s="1"/>
  <c r="AI14" i="1"/>
  <c r="AH5" i="25" s="1"/>
  <c r="AH14" i="1"/>
  <c r="AG5" i="25" s="1"/>
  <c r="AG14" i="1"/>
  <c r="AF5" i="25" s="1"/>
  <c r="AR13" i="1"/>
  <c r="AQ4" i="25" s="1"/>
  <c r="AQ13" i="1"/>
  <c r="AP4" i="25" s="1"/>
  <c r="AP13" i="1"/>
  <c r="AO4" i="25" s="1"/>
  <c r="AO13" i="1"/>
  <c r="AN4" i="25" s="1"/>
  <c r="AN13" i="1"/>
  <c r="AM4" i="25" s="1"/>
  <c r="AM13" i="1"/>
  <c r="AL4" i="25" s="1"/>
  <c r="AL13" i="1"/>
  <c r="AK4" i="25" s="1"/>
  <c r="AK13" i="1"/>
  <c r="AJ4" i="25" s="1"/>
  <c r="AJ13" i="1"/>
  <c r="AI4" i="25" s="1"/>
  <c r="AI13" i="1"/>
  <c r="AH4" i="25" s="1"/>
  <c r="AH13" i="1"/>
  <c r="AG4" i="25" s="1"/>
  <c r="AG13" i="1"/>
  <c r="AF4" i="25" s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R10" i="1"/>
  <c r="AQ3" i="25" s="1"/>
  <c r="AQ10" i="1"/>
  <c r="AP3" i="25" s="1"/>
  <c r="AP10" i="1"/>
  <c r="AO3" i="25" s="1"/>
  <c r="AO10" i="1"/>
  <c r="AN3" i="25" s="1"/>
  <c r="AN10" i="1"/>
  <c r="AM3" i="25" s="1"/>
  <c r="AM10" i="1"/>
  <c r="AL3" i="25" s="1"/>
  <c r="AL10" i="1"/>
  <c r="AK3" i="25" s="1"/>
  <c r="AK10" i="1"/>
  <c r="AJ3" i="25" s="1"/>
  <c r="AJ10" i="1"/>
  <c r="AI3" i="25" s="1"/>
  <c r="AI10" i="1"/>
  <c r="AH3" i="25" s="1"/>
  <c r="AH10" i="1"/>
  <c r="AG3" i="25" s="1"/>
  <c r="AG10" i="1"/>
  <c r="AF3" i="25" s="1"/>
  <c r="AR9" i="1"/>
  <c r="AQ2" i="25" s="1"/>
  <c r="AQ9" i="1"/>
  <c r="AP2" i="25" s="1"/>
  <c r="AP9" i="1"/>
  <c r="AO2" i="25" s="1"/>
  <c r="AO9" i="1"/>
  <c r="AN2" i="25" s="1"/>
  <c r="AN9" i="1"/>
  <c r="AM2" i="25" s="1"/>
  <c r="AM9" i="1"/>
  <c r="AL2" i="25" s="1"/>
  <c r="AL9" i="1"/>
  <c r="AK2" i="25" s="1"/>
  <c r="AK9" i="1"/>
  <c r="AJ2" i="25" s="1"/>
  <c r="AJ9" i="1"/>
  <c r="AI2" i="25" s="1"/>
  <c r="AI9" i="1"/>
  <c r="AH2" i="25" s="1"/>
  <c r="AH9" i="1"/>
  <c r="AG2" i="25" s="1"/>
  <c r="AG9" i="1"/>
  <c r="AF2" i="25" s="1"/>
  <c r="AR8" i="1"/>
  <c r="AR20" i="1" s="1"/>
  <c r="AQ8" i="1"/>
  <c r="AP8" i="1"/>
  <c r="AO8" i="1"/>
  <c r="AO20" i="1" s="1"/>
  <c r="AN8" i="1"/>
  <c r="AN21" i="1" s="1"/>
  <c r="AM8" i="25" s="1"/>
  <c r="AM8" i="1"/>
  <c r="AL8" i="1"/>
  <c r="AK8" i="1"/>
  <c r="AJ8" i="1"/>
  <c r="AJ20" i="1" s="1"/>
  <c r="AI8" i="1"/>
  <c r="AH8" i="1"/>
  <c r="AG8" i="1"/>
  <c r="AE21" i="1"/>
  <c r="AD8" i="25" s="1"/>
  <c r="AB16" i="1"/>
  <c r="V16" i="1"/>
  <c r="AE14" i="1"/>
  <c r="AD5" i="25" s="1"/>
  <c r="AD14" i="1"/>
  <c r="AC5" i="25" s="1"/>
  <c r="AC14" i="1"/>
  <c r="AB5" i="25" s="1"/>
  <c r="AB14" i="1"/>
  <c r="AA5" i="25" s="1"/>
  <c r="AA14" i="1"/>
  <c r="Z5" i="25" s="1"/>
  <c r="Z14" i="1"/>
  <c r="Y5" i="25" s="1"/>
  <c r="Y14" i="1"/>
  <c r="X5" i="25" s="1"/>
  <c r="X14" i="1"/>
  <c r="W5" i="25" s="1"/>
  <c r="W14" i="1"/>
  <c r="V5" i="25" s="1"/>
  <c r="V14" i="1"/>
  <c r="U5" i="25" s="1"/>
  <c r="U14" i="1"/>
  <c r="T5" i="25" s="1"/>
  <c r="AE13" i="1"/>
  <c r="AD4" i="25" s="1"/>
  <c r="AD13" i="1"/>
  <c r="AC4" i="25" s="1"/>
  <c r="AC13" i="1"/>
  <c r="AB4" i="25" s="1"/>
  <c r="AB13" i="1"/>
  <c r="AA4" i="25" s="1"/>
  <c r="AA13" i="1"/>
  <c r="Z4" i="25" s="1"/>
  <c r="Z13" i="1"/>
  <c r="Y4" i="25" s="1"/>
  <c r="Y13" i="1"/>
  <c r="X4" i="25" s="1"/>
  <c r="X13" i="1"/>
  <c r="W4" i="25" s="1"/>
  <c r="W13" i="1"/>
  <c r="V4" i="25" s="1"/>
  <c r="V13" i="1"/>
  <c r="U4" i="25" s="1"/>
  <c r="U13" i="1"/>
  <c r="T4" i="25" s="1"/>
  <c r="AE12" i="1"/>
  <c r="AD12" i="1"/>
  <c r="AC12" i="1"/>
  <c r="AB12" i="1"/>
  <c r="AA12" i="1"/>
  <c r="Z12" i="1"/>
  <c r="Y12" i="1"/>
  <c r="X12" i="1"/>
  <c r="W12" i="1"/>
  <c r="V12" i="1"/>
  <c r="U12" i="1"/>
  <c r="AE10" i="1"/>
  <c r="AD3" i="25" s="1"/>
  <c r="AD10" i="1"/>
  <c r="AC3" i="25" s="1"/>
  <c r="AC10" i="1"/>
  <c r="AB3" i="25" s="1"/>
  <c r="AB10" i="1"/>
  <c r="AA3" i="25" s="1"/>
  <c r="AA10" i="1"/>
  <c r="Z3" i="25" s="1"/>
  <c r="Z10" i="1"/>
  <c r="Y3" i="25" s="1"/>
  <c r="Y10" i="1"/>
  <c r="X3" i="25" s="1"/>
  <c r="X10" i="1"/>
  <c r="W3" i="25" s="1"/>
  <c r="W10" i="1"/>
  <c r="V3" i="25" s="1"/>
  <c r="V10" i="1"/>
  <c r="U3" i="25" s="1"/>
  <c r="U10" i="1"/>
  <c r="T3" i="25" s="1"/>
  <c r="AE9" i="1"/>
  <c r="AD2" i="25" s="1"/>
  <c r="AD9" i="1"/>
  <c r="AC2" i="25" s="1"/>
  <c r="AC9" i="1"/>
  <c r="AB2" i="25" s="1"/>
  <c r="AB9" i="1"/>
  <c r="AA2" i="25" s="1"/>
  <c r="AA9" i="1"/>
  <c r="Z2" i="25" s="1"/>
  <c r="Z9" i="1"/>
  <c r="Y2" i="25" s="1"/>
  <c r="Y9" i="1"/>
  <c r="X2" i="25" s="1"/>
  <c r="X9" i="1"/>
  <c r="W2" i="25" s="1"/>
  <c r="W9" i="1"/>
  <c r="V2" i="25" s="1"/>
  <c r="V9" i="1"/>
  <c r="U2" i="25" s="1"/>
  <c r="U9" i="1"/>
  <c r="T2" i="25" s="1"/>
  <c r="AE8" i="1"/>
  <c r="AD8" i="1"/>
  <c r="AC8" i="1"/>
  <c r="AB8" i="1"/>
  <c r="AA8" i="1"/>
  <c r="Z8" i="1"/>
  <c r="Z20" i="1" s="1"/>
  <c r="Y8" i="1"/>
  <c r="X8" i="1"/>
  <c r="W8" i="1"/>
  <c r="V8" i="1"/>
  <c r="U8" i="1"/>
  <c r="R271" i="1"/>
  <c r="Q271" i="1"/>
  <c r="P271" i="1"/>
  <c r="O271" i="1"/>
  <c r="N271" i="1"/>
  <c r="M271" i="1"/>
  <c r="L271" i="1"/>
  <c r="K271" i="1"/>
  <c r="J271" i="1"/>
  <c r="I271" i="1"/>
  <c r="H271" i="1"/>
  <c r="AF227" i="1" l="1"/>
  <c r="AF142" i="1"/>
  <c r="Q31" i="25"/>
  <c r="G31" i="25"/>
  <c r="H31" i="25"/>
  <c r="I31" i="25"/>
  <c r="L31" i="25"/>
  <c r="M31" i="25"/>
  <c r="O31" i="25"/>
  <c r="J31" i="25"/>
  <c r="K31" i="25"/>
  <c r="N31" i="25"/>
  <c r="P31" i="25"/>
  <c r="AF168" i="1"/>
  <c r="I171" i="11" s="1"/>
  <c r="AF166" i="1"/>
  <c r="AF170" i="1"/>
  <c r="I173" i="11" s="1"/>
  <c r="AF70" i="1"/>
  <c r="ES5" i="1"/>
  <c r="BF5" i="1"/>
  <c r="AF139" i="1"/>
  <c r="AF250" i="1"/>
  <c r="I253" i="11" s="1"/>
  <c r="AF148" i="1"/>
  <c r="T156" i="1"/>
  <c r="S22" i="25" s="1"/>
  <c r="T155" i="1"/>
  <c r="T183" i="1"/>
  <c r="T180" i="1"/>
  <c r="T182" i="1"/>
  <c r="T160" i="1"/>
  <c r="S24" i="25" s="1"/>
  <c r="T158" i="1"/>
  <c r="T159" i="1"/>
  <c r="S23" i="25" s="1"/>
  <c r="H272" i="1"/>
  <c r="G32" i="25" s="1"/>
  <c r="P272" i="1"/>
  <c r="O32" i="25" s="1"/>
  <c r="H274" i="1"/>
  <c r="G34" i="25" s="1"/>
  <c r="P274" i="1"/>
  <c r="O34" i="25" s="1"/>
  <c r="AP270" i="1"/>
  <c r="AH272" i="1"/>
  <c r="AG32" i="25" s="1"/>
  <c r="AP272" i="1"/>
  <c r="AO32" i="25" s="1"/>
  <c r="AZ270" i="1"/>
  <c r="AV272" i="1"/>
  <c r="AU32" i="25" s="1"/>
  <c r="BM270" i="1"/>
  <c r="BI272" i="1"/>
  <c r="BH32" i="25" s="1"/>
  <c r="BY270" i="1"/>
  <c r="BY272" i="1"/>
  <c r="BX32" i="25" s="1"/>
  <c r="CJ270" i="1"/>
  <c r="CJ272" i="1"/>
  <c r="CI32" i="25" s="1"/>
  <c r="CN272" i="1"/>
  <c r="CM32" i="25" s="1"/>
  <c r="CR272" i="1"/>
  <c r="CQ32" i="25" s="1"/>
  <c r="CU270" i="1"/>
  <c r="CY270" i="1"/>
  <c r="DC270" i="1"/>
  <c r="CU272" i="1"/>
  <c r="CT32" i="25" s="1"/>
  <c r="DC272" i="1"/>
  <c r="DB32" i="25" s="1"/>
  <c r="I272" i="1"/>
  <c r="H32" i="25" s="1"/>
  <c r="M272" i="1"/>
  <c r="L32" i="25" s="1"/>
  <c r="Q272" i="1"/>
  <c r="P32" i="25" s="1"/>
  <c r="I274" i="1"/>
  <c r="H34" i="25" s="1"/>
  <c r="M274" i="1"/>
  <c r="L34" i="25" s="1"/>
  <c r="Q274" i="1"/>
  <c r="P34" i="25" s="1"/>
  <c r="P276" i="1"/>
  <c r="O36" i="25" s="1"/>
  <c r="U270" i="1"/>
  <c r="Y270" i="1"/>
  <c r="AC270" i="1"/>
  <c r="U272" i="1"/>
  <c r="T32" i="25" s="1"/>
  <c r="Y272" i="1"/>
  <c r="X32" i="25" s="1"/>
  <c r="AC272" i="1"/>
  <c r="AB32" i="25" s="1"/>
  <c r="AI270" i="1"/>
  <c r="AM270" i="1"/>
  <c r="AQ270" i="1"/>
  <c r="AI272" i="1"/>
  <c r="AH32" i="25" s="1"/>
  <c r="AM272" i="1"/>
  <c r="AL32" i="25" s="1"/>
  <c r="AQ272" i="1"/>
  <c r="AP32" i="25" s="1"/>
  <c r="AW270" i="1"/>
  <c r="BA270" i="1"/>
  <c r="BE270" i="1"/>
  <c r="AW272" i="1"/>
  <c r="AV32" i="25" s="1"/>
  <c r="BA272" i="1"/>
  <c r="AZ32" i="25" s="1"/>
  <c r="BE272" i="1"/>
  <c r="BD32" i="25" s="1"/>
  <c r="BJ270" i="1"/>
  <c r="BN270" i="1"/>
  <c r="BR270" i="1"/>
  <c r="BJ272" i="1"/>
  <c r="BI32" i="25" s="1"/>
  <c r="BN272" i="1"/>
  <c r="BM32" i="25" s="1"/>
  <c r="BR272" i="1"/>
  <c r="BQ32" i="25" s="1"/>
  <c r="BV270" i="1"/>
  <c r="BZ270" i="1"/>
  <c r="CD270" i="1"/>
  <c r="BV272" i="1"/>
  <c r="BU32" i="25" s="1"/>
  <c r="BZ272" i="1"/>
  <c r="BY32" i="25" s="1"/>
  <c r="CD272" i="1"/>
  <c r="CC32" i="25" s="1"/>
  <c r="CG270" i="1"/>
  <c r="CK270" i="1"/>
  <c r="CO270" i="1"/>
  <c r="CG272" i="1"/>
  <c r="CF32" i="25" s="1"/>
  <c r="CK272" i="1"/>
  <c r="CJ32" i="25" s="1"/>
  <c r="CO272" i="1"/>
  <c r="CN32" i="25" s="1"/>
  <c r="CV270" i="1"/>
  <c r="CZ270" i="1"/>
  <c r="DD270" i="1"/>
  <c r="CV272" i="1"/>
  <c r="CU32" i="25" s="1"/>
  <c r="CZ272" i="1"/>
  <c r="CY32" i="25" s="1"/>
  <c r="DD272" i="1"/>
  <c r="DC32" i="25" s="1"/>
  <c r="O276" i="1"/>
  <c r="N36" i="25" s="1"/>
  <c r="T270" i="1"/>
  <c r="AB272" i="1"/>
  <c r="AA32" i="25" s="1"/>
  <c r="AL270" i="1"/>
  <c r="AL272" i="1"/>
  <c r="AK32" i="25" s="1"/>
  <c r="AV270" i="1"/>
  <c r="BD272" i="1"/>
  <c r="BC32" i="25" s="1"/>
  <c r="BI270" i="1"/>
  <c r="BQ270" i="1"/>
  <c r="BQ272" i="1"/>
  <c r="BP32" i="25" s="1"/>
  <c r="BU270" i="1"/>
  <c r="CC270" i="1"/>
  <c r="BU272" i="1"/>
  <c r="BT32" i="25" s="1"/>
  <c r="CC272" i="1"/>
  <c r="CB32" i="25" s="1"/>
  <c r="CN270" i="1"/>
  <c r="CR270" i="1"/>
  <c r="CY272" i="1"/>
  <c r="CX32" i="25" s="1"/>
  <c r="J272" i="1"/>
  <c r="I32" i="25" s="1"/>
  <c r="N272" i="1"/>
  <c r="M32" i="25" s="1"/>
  <c r="R272" i="1"/>
  <c r="Q32" i="25" s="1"/>
  <c r="J274" i="1"/>
  <c r="I34" i="25" s="1"/>
  <c r="N274" i="1"/>
  <c r="M34" i="25" s="1"/>
  <c r="R274" i="1"/>
  <c r="Q34" i="25" s="1"/>
  <c r="I276" i="1"/>
  <c r="H36" i="25" s="1"/>
  <c r="Q276" i="1"/>
  <c r="P36" i="25" s="1"/>
  <c r="V270" i="1"/>
  <c r="Z270" i="1"/>
  <c r="AD270" i="1"/>
  <c r="V272" i="1"/>
  <c r="U32" i="25" s="1"/>
  <c r="Z272" i="1"/>
  <c r="Y32" i="25" s="1"/>
  <c r="AD272" i="1"/>
  <c r="AC32" i="25" s="1"/>
  <c r="AE276" i="1"/>
  <c r="AD36" i="25" s="1"/>
  <c r="AN276" i="1"/>
  <c r="AM36" i="25" s="1"/>
  <c r="AJ270" i="1"/>
  <c r="AN270" i="1"/>
  <c r="AR270" i="1"/>
  <c r="AJ272" i="1"/>
  <c r="AI32" i="25" s="1"/>
  <c r="AN272" i="1"/>
  <c r="AM32" i="25" s="1"/>
  <c r="AR272" i="1"/>
  <c r="AQ32" i="25" s="1"/>
  <c r="BB276" i="1"/>
  <c r="BA36" i="25" s="1"/>
  <c r="AT270" i="1"/>
  <c r="AX270" i="1"/>
  <c r="BB270" i="1"/>
  <c r="AT272" i="1"/>
  <c r="AS32" i="25" s="1"/>
  <c r="AX272" i="1"/>
  <c r="AW32" i="25" s="1"/>
  <c r="BB272" i="1"/>
  <c r="BA32" i="25" s="1"/>
  <c r="BG270" i="1"/>
  <c r="BK270" i="1"/>
  <c r="BO270" i="1"/>
  <c r="BG272" i="1"/>
  <c r="BF32" i="25" s="1"/>
  <c r="BK272" i="1"/>
  <c r="BJ32" i="25" s="1"/>
  <c r="BO272" i="1"/>
  <c r="BN32" i="25" s="1"/>
  <c r="BW270" i="1"/>
  <c r="CA270" i="1"/>
  <c r="CE270" i="1"/>
  <c r="BW272" i="1"/>
  <c r="BV32" i="25" s="1"/>
  <c r="CA272" i="1"/>
  <c r="BZ32" i="25" s="1"/>
  <c r="CE272" i="1"/>
  <c r="CD32" i="25" s="1"/>
  <c r="CH270" i="1"/>
  <c r="CL270" i="1"/>
  <c r="CP270" i="1"/>
  <c r="CH272" i="1"/>
  <c r="CG32" i="25" s="1"/>
  <c r="CL272" i="1"/>
  <c r="CK32" i="25" s="1"/>
  <c r="CP272" i="1"/>
  <c r="CO32" i="25" s="1"/>
  <c r="CW270" i="1"/>
  <c r="DA270" i="1"/>
  <c r="DE270" i="1"/>
  <c r="CW272" i="1"/>
  <c r="CV32" i="25" s="1"/>
  <c r="DA272" i="1"/>
  <c r="CZ32" i="25" s="1"/>
  <c r="DE272" i="1"/>
  <c r="DD32" i="25" s="1"/>
  <c r="L272" i="1"/>
  <c r="K32" i="25" s="1"/>
  <c r="L274" i="1"/>
  <c r="K34" i="25" s="1"/>
  <c r="X270" i="1"/>
  <c r="AB270" i="1"/>
  <c r="T272" i="1"/>
  <c r="S32" i="25" s="1"/>
  <c r="X272" i="1"/>
  <c r="W32" i="25" s="1"/>
  <c r="AH270" i="1"/>
  <c r="BD270" i="1"/>
  <c r="AZ272" i="1"/>
  <c r="AY32" i="25" s="1"/>
  <c r="BM272" i="1"/>
  <c r="BL32" i="25" s="1"/>
  <c r="K272" i="1"/>
  <c r="J32" i="25" s="1"/>
  <c r="O272" i="1"/>
  <c r="N32" i="25" s="1"/>
  <c r="K274" i="1"/>
  <c r="J34" i="25" s="1"/>
  <c r="O274" i="1"/>
  <c r="N34" i="25" s="1"/>
  <c r="J276" i="1"/>
  <c r="I36" i="25" s="1"/>
  <c r="W270" i="1"/>
  <c r="AA270" i="1"/>
  <c r="AE270" i="1"/>
  <c r="W272" i="1"/>
  <c r="V32" i="25" s="1"/>
  <c r="AA272" i="1"/>
  <c r="Z32" i="25" s="1"/>
  <c r="AE272" i="1"/>
  <c r="AD32" i="25" s="1"/>
  <c r="AG270" i="1"/>
  <c r="AK270" i="1"/>
  <c r="AO270" i="1"/>
  <c r="AG272" i="1"/>
  <c r="AF32" i="25" s="1"/>
  <c r="AK272" i="1"/>
  <c r="AJ32" i="25" s="1"/>
  <c r="AO272" i="1"/>
  <c r="AN32" i="25" s="1"/>
  <c r="AU270" i="1"/>
  <c r="AY270" i="1"/>
  <c r="BC270" i="1"/>
  <c r="AU272" i="1"/>
  <c r="AT32" i="25" s="1"/>
  <c r="AY272" i="1"/>
  <c r="AX32" i="25" s="1"/>
  <c r="BC272" i="1"/>
  <c r="BB32" i="25" s="1"/>
  <c r="BH270" i="1"/>
  <c r="BL270" i="1"/>
  <c r="BP270" i="1"/>
  <c r="BH272" i="1"/>
  <c r="BG32" i="25" s="1"/>
  <c r="BL272" i="1"/>
  <c r="BK32" i="25" s="1"/>
  <c r="BP272" i="1"/>
  <c r="BO32" i="25" s="1"/>
  <c r="BT270" i="1"/>
  <c r="BX270" i="1"/>
  <c r="CB270" i="1"/>
  <c r="BT272" i="1"/>
  <c r="BS32" i="25" s="1"/>
  <c r="BX272" i="1"/>
  <c r="BW32" i="25" s="1"/>
  <c r="CB272" i="1"/>
  <c r="CA32" i="25" s="1"/>
  <c r="CI270" i="1"/>
  <c r="CM270" i="1"/>
  <c r="CQ270" i="1"/>
  <c r="CI272" i="1"/>
  <c r="CH32" i="25" s="1"/>
  <c r="CM272" i="1"/>
  <c r="CL32" i="25" s="1"/>
  <c r="CQ272" i="1"/>
  <c r="CP32" i="25" s="1"/>
  <c r="CT270" i="1"/>
  <c r="CX270" i="1"/>
  <c r="DB270" i="1"/>
  <c r="CT272" i="1"/>
  <c r="CS32" i="25" s="1"/>
  <c r="CX272" i="1"/>
  <c r="CW32" i="25" s="1"/>
  <c r="DB272" i="1"/>
  <c r="DA32" i="25" s="1"/>
  <c r="O298" i="11"/>
  <c r="G30" i="24" s="1"/>
  <c r="I273" i="1"/>
  <c r="H33" i="25" s="1"/>
  <c r="K275" i="1"/>
  <c r="J35" i="25" s="1"/>
  <c r="Q275" i="1"/>
  <c r="P35" i="25" s="1"/>
  <c r="V271" i="1"/>
  <c r="U31" i="25" s="1"/>
  <c r="V18" i="1"/>
  <c r="U7" i="25" s="1"/>
  <c r="AB271" i="1"/>
  <c r="AA31" i="25" s="1"/>
  <c r="AB18" i="1"/>
  <c r="AA7" i="25" s="1"/>
  <c r="V273" i="1"/>
  <c r="U33" i="25" s="1"/>
  <c r="AB273" i="1"/>
  <c r="AA33" i="25" s="1"/>
  <c r="V17" i="1"/>
  <c r="U6" i="25" s="1"/>
  <c r="P273" i="1"/>
  <c r="O33" i="25" s="1"/>
  <c r="L275" i="1"/>
  <c r="K35" i="25" s="1"/>
  <c r="R275" i="1"/>
  <c r="Q35" i="25" s="1"/>
  <c r="AB17" i="1"/>
  <c r="AA6" i="25" s="1"/>
  <c r="Q273" i="1"/>
  <c r="P33" i="25" s="1"/>
  <c r="M275" i="1"/>
  <c r="L35" i="25" s="1"/>
  <c r="L273" i="1"/>
  <c r="K33" i="25" s="1"/>
  <c r="H275" i="1"/>
  <c r="G35" i="25" s="1"/>
  <c r="N275" i="1"/>
  <c r="M35" i="25" s="1"/>
  <c r="Y271" i="1"/>
  <c r="X31" i="25" s="1"/>
  <c r="Y18" i="1"/>
  <c r="X7" i="25" s="1"/>
  <c r="Y17" i="1"/>
  <c r="X6" i="25" s="1"/>
  <c r="Y16" i="1"/>
  <c r="M273" i="1"/>
  <c r="L33" i="25" s="1"/>
  <c r="I275" i="1"/>
  <c r="H35" i="25" s="1"/>
  <c r="O275" i="1"/>
  <c r="N35" i="25" s="1"/>
  <c r="T271" i="1"/>
  <c r="S31" i="25" s="1"/>
  <c r="T18" i="1"/>
  <c r="S7" i="25" s="1"/>
  <c r="Z271" i="1"/>
  <c r="Y31" i="25" s="1"/>
  <c r="Z18" i="1"/>
  <c r="Y7" i="25" s="1"/>
  <c r="Z17" i="1"/>
  <c r="Y6" i="25" s="1"/>
  <c r="Z16" i="1"/>
  <c r="H273" i="1"/>
  <c r="G33" i="25" s="1"/>
  <c r="J275" i="1"/>
  <c r="I35" i="25" s="1"/>
  <c r="P275" i="1"/>
  <c r="O35" i="25" s="1"/>
  <c r="AL271" i="1"/>
  <c r="AK31" i="25" s="1"/>
  <c r="AR271" i="1"/>
  <c r="AQ31" i="25" s="1"/>
  <c r="AL273" i="1"/>
  <c r="AK33" i="25" s="1"/>
  <c r="AL16" i="1"/>
  <c r="AR16" i="1"/>
  <c r="AL17" i="1"/>
  <c r="AK6" i="25" s="1"/>
  <c r="AR17" i="1"/>
  <c r="AQ6" i="25" s="1"/>
  <c r="AL18" i="1"/>
  <c r="AK7" i="25" s="1"/>
  <c r="AR18" i="1"/>
  <c r="AQ7" i="25" s="1"/>
  <c r="AT271" i="1"/>
  <c r="AS31" i="25" s="1"/>
  <c r="AZ271" i="1"/>
  <c r="AY31" i="25" s="1"/>
  <c r="AZ273" i="1"/>
  <c r="AY33" i="25" s="1"/>
  <c r="AT16" i="1"/>
  <c r="AZ16" i="1"/>
  <c r="AT17" i="1"/>
  <c r="AS6" i="25" s="1"/>
  <c r="AZ17" i="1"/>
  <c r="AY6" i="25" s="1"/>
  <c r="AT18" i="1"/>
  <c r="AS7" i="25" s="1"/>
  <c r="AZ18" i="1"/>
  <c r="AY7" i="25" s="1"/>
  <c r="AT20" i="1"/>
  <c r="BO271" i="1"/>
  <c r="BN31" i="25" s="1"/>
  <c r="BO273" i="1"/>
  <c r="BN33" i="25" s="1"/>
  <c r="BI16" i="1"/>
  <c r="BO16" i="1"/>
  <c r="BI17" i="1"/>
  <c r="BH6" i="25" s="1"/>
  <c r="BO17" i="1"/>
  <c r="BN6" i="25" s="1"/>
  <c r="BI18" i="1"/>
  <c r="BH7" i="25" s="1"/>
  <c r="BO18" i="1"/>
  <c r="BN7" i="25" s="1"/>
  <c r="CB271" i="1"/>
  <c r="CA31" i="25" s="1"/>
  <c r="CB273" i="1"/>
  <c r="CA33" i="25" s="1"/>
  <c r="BV16" i="1"/>
  <c r="CB16" i="1"/>
  <c r="BV17" i="1"/>
  <c r="BU6" i="25" s="1"/>
  <c r="CB17" i="1"/>
  <c r="CA6" i="25" s="1"/>
  <c r="BV18" i="1"/>
  <c r="BU7" i="25" s="1"/>
  <c r="CB18" i="1"/>
  <c r="CA7" i="25" s="1"/>
  <c r="CH271" i="1"/>
  <c r="CG31" i="25" s="1"/>
  <c r="CN271" i="1"/>
  <c r="CM31" i="25" s="1"/>
  <c r="CH273" i="1"/>
  <c r="CG33" i="25" s="1"/>
  <c r="CN273" i="1"/>
  <c r="CM33" i="25" s="1"/>
  <c r="CH16" i="1"/>
  <c r="CN16" i="1"/>
  <c r="CH17" i="1"/>
  <c r="CG6" i="25" s="1"/>
  <c r="CN17" i="1"/>
  <c r="CM6" i="25" s="1"/>
  <c r="CH18" i="1"/>
  <c r="CG7" i="25" s="1"/>
  <c r="CN18" i="1"/>
  <c r="CM7" i="25" s="1"/>
  <c r="CW271" i="1"/>
  <c r="CV31" i="25" s="1"/>
  <c r="DC271" i="1"/>
  <c r="DB31" i="25" s="1"/>
  <c r="CW273" i="1"/>
  <c r="CV33" i="25" s="1"/>
  <c r="DC273" i="1"/>
  <c r="DB33" i="25" s="1"/>
  <c r="CW16" i="1"/>
  <c r="DC16" i="1"/>
  <c r="CW17" i="1"/>
  <c r="CV6" i="25" s="1"/>
  <c r="DC17" i="1"/>
  <c r="DB6" i="25" s="1"/>
  <c r="CW18" i="1"/>
  <c r="CV7" i="25" s="1"/>
  <c r="DC18" i="1"/>
  <c r="DB7" i="25" s="1"/>
  <c r="W271" i="1"/>
  <c r="V31" i="25" s="1"/>
  <c r="AC271" i="1"/>
  <c r="AB31" i="25" s="1"/>
  <c r="W273" i="1"/>
  <c r="V33" i="25" s="1"/>
  <c r="AC273" i="1"/>
  <c r="AB33" i="25" s="1"/>
  <c r="W16" i="1"/>
  <c r="AC16" i="1"/>
  <c r="W17" i="1"/>
  <c r="V6" i="25" s="1"/>
  <c r="AC17" i="1"/>
  <c r="AB6" i="25" s="1"/>
  <c r="W18" i="1"/>
  <c r="V7" i="25" s="1"/>
  <c r="AC18" i="1"/>
  <c r="AB7" i="25" s="1"/>
  <c r="AM271" i="1"/>
  <c r="AL31" i="25" s="1"/>
  <c r="AG273" i="1"/>
  <c r="AF33" i="25" s="1"/>
  <c r="AM273" i="1"/>
  <c r="AL33" i="25" s="1"/>
  <c r="AG16" i="1"/>
  <c r="AM16" i="1"/>
  <c r="AG17" i="1"/>
  <c r="AF6" i="25" s="1"/>
  <c r="AM17" i="1"/>
  <c r="AL6" i="25" s="1"/>
  <c r="AG18" i="1"/>
  <c r="AF7" i="25" s="1"/>
  <c r="AM18" i="1"/>
  <c r="AL7" i="25" s="1"/>
  <c r="AU271" i="1"/>
  <c r="AT31" i="25" s="1"/>
  <c r="BA271" i="1"/>
  <c r="AZ31" i="25" s="1"/>
  <c r="AU273" i="1"/>
  <c r="AT33" i="25" s="1"/>
  <c r="BA273" i="1"/>
  <c r="AZ33" i="25" s="1"/>
  <c r="AU16" i="1"/>
  <c r="BA16" i="1"/>
  <c r="AU17" i="1"/>
  <c r="AT6" i="25" s="1"/>
  <c r="BA17" i="1"/>
  <c r="AZ6" i="25" s="1"/>
  <c r="AU18" i="1"/>
  <c r="AT7" i="25" s="1"/>
  <c r="BA18" i="1"/>
  <c r="AZ7" i="25" s="1"/>
  <c r="AT21" i="1"/>
  <c r="AS8" i="25" s="1"/>
  <c r="BJ271" i="1"/>
  <c r="BI31" i="25" s="1"/>
  <c r="BP271" i="1"/>
  <c r="BO31" i="25" s="1"/>
  <c r="BP273" i="1"/>
  <c r="BO33" i="25" s="1"/>
  <c r="BJ16" i="1"/>
  <c r="BP16" i="1"/>
  <c r="BJ17" i="1"/>
  <c r="BI6" i="25" s="1"/>
  <c r="BP17" i="1"/>
  <c r="BO6" i="25" s="1"/>
  <c r="BJ18" i="1"/>
  <c r="BI7" i="25" s="1"/>
  <c r="BP18" i="1"/>
  <c r="BO7" i="25" s="1"/>
  <c r="BW271" i="1"/>
  <c r="BV31" i="25" s="1"/>
  <c r="CC271" i="1"/>
  <c r="CB31" i="25" s="1"/>
  <c r="BW273" i="1"/>
  <c r="BV33" i="25" s="1"/>
  <c r="CC273" i="1"/>
  <c r="CB33" i="25" s="1"/>
  <c r="BW16" i="1"/>
  <c r="CC16" i="1"/>
  <c r="BW17" i="1"/>
  <c r="BV6" i="25" s="1"/>
  <c r="CC17" i="1"/>
  <c r="CB6" i="25" s="1"/>
  <c r="BW18" i="1"/>
  <c r="BV7" i="25" s="1"/>
  <c r="CC18" i="1"/>
  <c r="CB7" i="25" s="1"/>
  <c r="CI271" i="1"/>
  <c r="CH31" i="25" s="1"/>
  <c r="CO271" i="1"/>
  <c r="CN31" i="25" s="1"/>
  <c r="CO273" i="1"/>
  <c r="CN33" i="25" s="1"/>
  <c r="CI16" i="1"/>
  <c r="CO16" i="1"/>
  <c r="CI17" i="1"/>
  <c r="CH6" i="25" s="1"/>
  <c r="CO17" i="1"/>
  <c r="CN6" i="25" s="1"/>
  <c r="CI18" i="1"/>
  <c r="CH7" i="25" s="1"/>
  <c r="CO18" i="1"/>
  <c r="CN7" i="25" s="1"/>
  <c r="CX271" i="1"/>
  <c r="CW31" i="25" s="1"/>
  <c r="DD271" i="1"/>
  <c r="DC31" i="25" s="1"/>
  <c r="CX273" i="1"/>
  <c r="CW33" i="25" s="1"/>
  <c r="DD273" i="1"/>
  <c r="DC33" i="25" s="1"/>
  <c r="CX16" i="1"/>
  <c r="DD16" i="1"/>
  <c r="CX17" i="1"/>
  <c r="CW6" i="25" s="1"/>
  <c r="DD17" i="1"/>
  <c r="DC6" i="25" s="1"/>
  <c r="CX18" i="1"/>
  <c r="CW7" i="25" s="1"/>
  <c r="DD18" i="1"/>
  <c r="DC7" i="25" s="1"/>
  <c r="X271" i="1"/>
  <c r="W31" i="25" s="1"/>
  <c r="AD271" i="1"/>
  <c r="AC31" i="25" s="1"/>
  <c r="X273" i="1"/>
  <c r="W33" i="25" s="1"/>
  <c r="AD273" i="1"/>
  <c r="AC33" i="25" s="1"/>
  <c r="X16" i="1"/>
  <c r="AD16" i="1"/>
  <c r="X17" i="1"/>
  <c r="W6" i="25" s="1"/>
  <c r="AD17" i="1"/>
  <c r="AC6" i="25" s="1"/>
  <c r="X18" i="1"/>
  <c r="W7" i="25" s="1"/>
  <c r="AD18" i="1"/>
  <c r="AC7" i="25" s="1"/>
  <c r="AH271" i="1"/>
  <c r="AG31" i="25" s="1"/>
  <c r="AN271" i="1"/>
  <c r="AM31" i="25" s="1"/>
  <c r="AH273" i="1"/>
  <c r="AG33" i="25" s="1"/>
  <c r="AH16" i="1"/>
  <c r="AN16" i="1"/>
  <c r="AH17" i="1"/>
  <c r="AG6" i="25" s="1"/>
  <c r="AN17" i="1"/>
  <c r="AM6" i="25" s="1"/>
  <c r="AH18" i="1"/>
  <c r="AG7" i="25" s="1"/>
  <c r="AN18" i="1"/>
  <c r="AM7" i="25" s="1"/>
  <c r="AV271" i="1"/>
  <c r="AU31" i="25" s="1"/>
  <c r="BB271" i="1"/>
  <c r="BA31" i="25" s="1"/>
  <c r="AV273" i="1"/>
  <c r="AU33" i="25" s="1"/>
  <c r="AV16" i="1"/>
  <c r="BB16" i="1"/>
  <c r="AV17" i="1"/>
  <c r="AU6" i="25" s="1"/>
  <c r="BB17" i="1"/>
  <c r="BA6" i="25" s="1"/>
  <c r="AV18" i="1"/>
  <c r="AU7" i="25" s="1"/>
  <c r="BB18" i="1"/>
  <c r="BA7" i="25" s="1"/>
  <c r="BK271" i="1"/>
  <c r="BJ31" i="25" s="1"/>
  <c r="BQ271" i="1"/>
  <c r="BP31" i="25" s="1"/>
  <c r="BK273" i="1"/>
  <c r="BJ33" i="25" s="1"/>
  <c r="BQ273" i="1"/>
  <c r="BP33" i="25" s="1"/>
  <c r="BK16" i="1"/>
  <c r="BQ16" i="1"/>
  <c r="BK17" i="1"/>
  <c r="BJ6" i="25" s="1"/>
  <c r="BQ17" i="1"/>
  <c r="BP6" i="25" s="1"/>
  <c r="BK18" i="1"/>
  <c r="BJ7" i="25" s="1"/>
  <c r="BQ18" i="1"/>
  <c r="BP7" i="25" s="1"/>
  <c r="BX271" i="1"/>
  <c r="BW31" i="25" s="1"/>
  <c r="CD271" i="1"/>
  <c r="CC31" i="25" s="1"/>
  <c r="BX273" i="1"/>
  <c r="BW33" i="25" s="1"/>
  <c r="CD273" i="1"/>
  <c r="CC33" i="25" s="1"/>
  <c r="BX16" i="1"/>
  <c r="CD16" i="1"/>
  <c r="BX17" i="1"/>
  <c r="BW6" i="25" s="1"/>
  <c r="CD17" i="1"/>
  <c r="CC6" i="25" s="1"/>
  <c r="BX18" i="1"/>
  <c r="BW7" i="25" s="1"/>
  <c r="CD18" i="1"/>
  <c r="CC7" i="25" s="1"/>
  <c r="CJ271" i="1"/>
  <c r="CI31" i="25" s="1"/>
  <c r="CP271" i="1"/>
  <c r="CO31" i="25" s="1"/>
  <c r="CJ273" i="1"/>
  <c r="CI33" i="25" s="1"/>
  <c r="CP273" i="1"/>
  <c r="CO33" i="25" s="1"/>
  <c r="CJ16" i="1"/>
  <c r="CP16" i="1"/>
  <c r="CJ17" i="1"/>
  <c r="CI6" i="25" s="1"/>
  <c r="CP17" i="1"/>
  <c r="CO6" i="25" s="1"/>
  <c r="CJ18" i="1"/>
  <c r="CI7" i="25" s="1"/>
  <c r="CP18" i="1"/>
  <c r="CO7" i="25" s="1"/>
  <c r="CY271" i="1"/>
  <c r="CX31" i="25" s="1"/>
  <c r="DE271" i="1"/>
  <c r="DD31" i="25" s="1"/>
  <c r="CY273" i="1"/>
  <c r="CX33" i="25" s="1"/>
  <c r="DE273" i="1"/>
  <c r="DD33" i="25" s="1"/>
  <c r="CY16" i="1"/>
  <c r="DE16" i="1"/>
  <c r="CY17" i="1"/>
  <c r="CX6" i="25" s="1"/>
  <c r="DE17" i="1"/>
  <c r="DD6" i="25" s="1"/>
  <c r="CY18" i="1"/>
  <c r="CX7" i="25" s="1"/>
  <c r="DE18" i="1"/>
  <c r="DD7" i="25" s="1"/>
  <c r="AE271" i="1"/>
  <c r="AD31" i="25" s="1"/>
  <c r="Y273" i="1"/>
  <c r="X33" i="25" s="1"/>
  <c r="AE273" i="1"/>
  <c r="AD33" i="25" s="1"/>
  <c r="AE16" i="1"/>
  <c r="AE17" i="1"/>
  <c r="AD6" i="25" s="1"/>
  <c r="AE18" i="1"/>
  <c r="AD7" i="25" s="1"/>
  <c r="AI271" i="1"/>
  <c r="AH31" i="25" s="1"/>
  <c r="AO271" i="1"/>
  <c r="AN31" i="25" s="1"/>
  <c r="AI273" i="1"/>
  <c r="AH33" i="25" s="1"/>
  <c r="AI16" i="1"/>
  <c r="AO16" i="1"/>
  <c r="AI17" i="1"/>
  <c r="AH6" i="25" s="1"/>
  <c r="AO17" i="1"/>
  <c r="AN6" i="25" s="1"/>
  <c r="AI18" i="1"/>
  <c r="AH7" i="25" s="1"/>
  <c r="AO18" i="1"/>
  <c r="AN7" i="25" s="1"/>
  <c r="AW271" i="1"/>
  <c r="AV31" i="25" s="1"/>
  <c r="BC271" i="1"/>
  <c r="BB31" i="25" s="1"/>
  <c r="BC273" i="1"/>
  <c r="BB33" i="25" s="1"/>
  <c r="AW16" i="1"/>
  <c r="BC16" i="1"/>
  <c r="AW17" i="1"/>
  <c r="AV6" i="25" s="1"/>
  <c r="BC17" i="1"/>
  <c r="BB6" i="25" s="1"/>
  <c r="AW18" i="1"/>
  <c r="AV7" i="25" s="1"/>
  <c r="BC18" i="1"/>
  <c r="BB7" i="25" s="1"/>
  <c r="BL271" i="1"/>
  <c r="BK31" i="25" s="1"/>
  <c r="BR271" i="1"/>
  <c r="BQ31" i="25" s="1"/>
  <c r="BL273" i="1"/>
  <c r="BK33" i="25" s="1"/>
  <c r="BR273" i="1"/>
  <c r="BQ33" i="25" s="1"/>
  <c r="BL16" i="1"/>
  <c r="BR16" i="1"/>
  <c r="BL17" i="1"/>
  <c r="BK6" i="25" s="1"/>
  <c r="BR17" i="1"/>
  <c r="BQ6" i="25" s="1"/>
  <c r="BL18" i="1"/>
  <c r="BK7" i="25" s="1"/>
  <c r="BR18" i="1"/>
  <c r="BQ7" i="25" s="1"/>
  <c r="BY271" i="1"/>
  <c r="BX31" i="25" s="1"/>
  <c r="CE271" i="1"/>
  <c r="CD31" i="25" s="1"/>
  <c r="BY273" i="1"/>
  <c r="BX33" i="25" s="1"/>
  <c r="CE273" i="1"/>
  <c r="CD33" i="25" s="1"/>
  <c r="BY16" i="1"/>
  <c r="CE16" i="1"/>
  <c r="BY17" i="1"/>
  <c r="BX6" i="25" s="1"/>
  <c r="CE17" i="1"/>
  <c r="CD6" i="25" s="1"/>
  <c r="BY18" i="1"/>
  <c r="BX7" i="25" s="1"/>
  <c r="CE18" i="1"/>
  <c r="CD7" i="25" s="1"/>
  <c r="CQ271" i="1"/>
  <c r="CP31" i="25" s="1"/>
  <c r="CK273" i="1"/>
  <c r="CJ33" i="25" s="1"/>
  <c r="CQ273" i="1"/>
  <c r="CP33" i="25" s="1"/>
  <c r="CK16" i="1"/>
  <c r="CQ16" i="1"/>
  <c r="CK17" i="1"/>
  <c r="CJ6" i="25" s="1"/>
  <c r="CQ17" i="1"/>
  <c r="CP6" i="25" s="1"/>
  <c r="CK18" i="1"/>
  <c r="CJ7" i="25" s="1"/>
  <c r="CQ18" i="1"/>
  <c r="CP7" i="25" s="1"/>
  <c r="CT271" i="1"/>
  <c r="CS31" i="25" s="1"/>
  <c r="CZ271" i="1"/>
  <c r="CY31" i="25" s="1"/>
  <c r="CT273" i="1"/>
  <c r="CS33" i="25" s="1"/>
  <c r="CZ273" i="1"/>
  <c r="CY33" i="25" s="1"/>
  <c r="CT16" i="1"/>
  <c r="CZ16" i="1"/>
  <c r="CT17" i="1"/>
  <c r="CS6" i="25" s="1"/>
  <c r="CZ17" i="1"/>
  <c r="CY6" i="25" s="1"/>
  <c r="CT18" i="1"/>
  <c r="CS7" i="25" s="1"/>
  <c r="CZ18" i="1"/>
  <c r="CY7" i="25" s="1"/>
  <c r="T273" i="1"/>
  <c r="S33" i="25" s="1"/>
  <c r="Z273" i="1"/>
  <c r="Y33" i="25" s="1"/>
  <c r="W21" i="1"/>
  <c r="V8" i="25" s="1"/>
  <c r="AJ271" i="1"/>
  <c r="AI31" i="25" s="1"/>
  <c r="AP271" i="1"/>
  <c r="AO31" i="25" s="1"/>
  <c r="AP273" i="1"/>
  <c r="AO33" i="25" s="1"/>
  <c r="AJ16" i="1"/>
  <c r="AP16" i="1"/>
  <c r="AJ17" i="1"/>
  <c r="AI6" i="25" s="1"/>
  <c r="AP17" i="1"/>
  <c r="AO6" i="25" s="1"/>
  <c r="AJ18" i="1"/>
  <c r="AI7" i="25" s="1"/>
  <c r="AP18" i="1"/>
  <c r="AO7" i="25" s="1"/>
  <c r="AX271" i="1"/>
  <c r="AW31" i="25" s="1"/>
  <c r="BD271" i="1"/>
  <c r="BC31" i="25" s="1"/>
  <c r="BD273" i="1"/>
  <c r="BC33" i="25" s="1"/>
  <c r="AX16" i="1"/>
  <c r="BD16" i="1"/>
  <c r="AX17" i="1"/>
  <c r="AW6" i="25" s="1"/>
  <c r="BD17" i="1"/>
  <c r="BC6" i="25" s="1"/>
  <c r="AX18" i="1"/>
  <c r="AW7" i="25" s="1"/>
  <c r="BD18" i="1"/>
  <c r="BC7" i="25" s="1"/>
  <c r="BG271" i="1"/>
  <c r="BF31" i="25" s="1"/>
  <c r="BM271" i="1"/>
  <c r="BL31" i="25" s="1"/>
  <c r="BG273" i="1"/>
  <c r="BF33" i="25" s="1"/>
  <c r="BM273" i="1"/>
  <c r="BL33" i="25" s="1"/>
  <c r="BG16" i="1"/>
  <c r="BM16" i="1"/>
  <c r="BG17" i="1"/>
  <c r="BF6" i="25" s="1"/>
  <c r="BM17" i="1"/>
  <c r="BL6" i="25" s="1"/>
  <c r="BG18" i="1"/>
  <c r="BF7" i="25" s="1"/>
  <c r="BM18" i="1"/>
  <c r="BL7" i="25" s="1"/>
  <c r="BJ20" i="1"/>
  <c r="BT271" i="1"/>
  <c r="BS31" i="25" s="1"/>
  <c r="BZ271" i="1"/>
  <c r="BY31" i="25" s="1"/>
  <c r="BT273" i="1"/>
  <c r="BS33" i="25" s="1"/>
  <c r="BZ273" i="1"/>
  <c r="BY33" i="25" s="1"/>
  <c r="BT16" i="1"/>
  <c r="BZ16" i="1"/>
  <c r="BT17" i="1"/>
  <c r="BS6" i="25" s="1"/>
  <c r="BZ17" i="1"/>
  <c r="BY6" i="25" s="1"/>
  <c r="BT18" i="1"/>
  <c r="BS7" i="25" s="1"/>
  <c r="BZ18" i="1"/>
  <c r="BY7" i="25" s="1"/>
  <c r="BZ20" i="1"/>
  <c r="CL271" i="1"/>
  <c r="CK31" i="25" s="1"/>
  <c r="CR271" i="1"/>
  <c r="CQ31" i="25" s="1"/>
  <c r="CL273" i="1"/>
  <c r="CK33" i="25" s="1"/>
  <c r="CR273" i="1"/>
  <c r="CQ33" i="25" s="1"/>
  <c r="CL16" i="1"/>
  <c r="CR16" i="1"/>
  <c r="CL17" i="1"/>
  <c r="CK6" i="25" s="1"/>
  <c r="CR17" i="1"/>
  <c r="CQ6" i="25" s="1"/>
  <c r="CL18" i="1"/>
  <c r="CK7" i="25" s="1"/>
  <c r="CR18" i="1"/>
  <c r="CQ7" i="25" s="1"/>
  <c r="CU271" i="1"/>
  <c r="CT31" i="25" s="1"/>
  <c r="DA271" i="1"/>
  <c r="CZ31" i="25" s="1"/>
  <c r="CU273" i="1"/>
  <c r="CT33" i="25" s="1"/>
  <c r="DA273" i="1"/>
  <c r="CZ33" i="25" s="1"/>
  <c r="CU16" i="1"/>
  <c r="DA16" i="1"/>
  <c r="CU17" i="1"/>
  <c r="CT6" i="25" s="1"/>
  <c r="DA17" i="1"/>
  <c r="CZ6" i="25" s="1"/>
  <c r="CU18" i="1"/>
  <c r="CT7" i="25" s="1"/>
  <c r="DA18" i="1"/>
  <c r="CZ7" i="25" s="1"/>
  <c r="AA271" i="1"/>
  <c r="Z31" i="25" s="1"/>
  <c r="U273" i="1"/>
  <c r="T33" i="25" s="1"/>
  <c r="AA273" i="1"/>
  <c r="Z33" i="25" s="1"/>
  <c r="U16" i="1"/>
  <c r="AA16" i="1"/>
  <c r="U17" i="1"/>
  <c r="T6" i="25" s="1"/>
  <c r="AA17" i="1"/>
  <c r="Z6" i="25" s="1"/>
  <c r="U18" i="1"/>
  <c r="T7" i="25" s="1"/>
  <c r="AA18" i="1"/>
  <c r="Z7" i="25" s="1"/>
  <c r="X21" i="1"/>
  <c r="W8" i="25" s="1"/>
  <c r="AK271" i="1"/>
  <c r="AJ31" i="25" s="1"/>
  <c r="AQ271" i="1"/>
  <c r="AP31" i="25" s="1"/>
  <c r="AK273" i="1"/>
  <c r="AJ33" i="25" s="1"/>
  <c r="AQ273" i="1"/>
  <c r="AP33" i="25" s="1"/>
  <c r="AK16" i="1"/>
  <c r="AQ16" i="1"/>
  <c r="AK17" i="1"/>
  <c r="AJ6" i="25" s="1"/>
  <c r="AQ17" i="1"/>
  <c r="AP6" i="25" s="1"/>
  <c r="AK18" i="1"/>
  <c r="AJ7" i="25" s="1"/>
  <c r="AQ18" i="1"/>
  <c r="AP7" i="25" s="1"/>
  <c r="AY271" i="1"/>
  <c r="AX31" i="25" s="1"/>
  <c r="BE271" i="1"/>
  <c r="BD31" i="25" s="1"/>
  <c r="AY273" i="1"/>
  <c r="AX33" i="25" s="1"/>
  <c r="BE273" i="1"/>
  <c r="BD33" i="25" s="1"/>
  <c r="AY16" i="1"/>
  <c r="BE16" i="1"/>
  <c r="AY17" i="1"/>
  <c r="AX6" i="25" s="1"/>
  <c r="BE17" i="1"/>
  <c r="BD6" i="25" s="1"/>
  <c r="AY18" i="1"/>
  <c r="AX7" i="25" s="1"/>
  <c r="BE18" i="1"/>
  <c r="BD7" i="25" s="1"/>
  <c r="BH271" i="1"/>
  <c r="BG31" i="25" s="1"/>
  <c r="BN271" i="1"/>
  <c r="BM31" i="25" s="1"/>
  <c r="BH273" i="1"/>
  <c r="BG33" i="25" s="1"/>
  <c r="BH16" i="1"/>
  <c r="BN16" i="1"/>
  <c r="BH17" i="1"/>
  <c r="BG6" i="25" s="1"/>
  <c r="BN17" i="1"/>
  <c r="BM6" i="25" s="1"/>
  <c r="BH18" i="1"/>
  <c r="BG7" i="25" s="1"/>
  <c r="BN18" i="1"/>
  <c r="BM7" i="25" s="1"/>
  <c r="BN21" i="1"/>
  <c r="BM8" i="25" s="1"/>
  <c r="BU271" i="1"/>
  <c r="BT31" i="25" s="1"/>
  <c r="CA271" i="1"/>
  <c r="BZ31" i="25" s="1"/>
  <c r="BU273" i="1"/>
  <c r="BT33" i="25" s="1"/>
  <c r="CA273" i="1"/>
  <c r="BZ33" i="25" s="1"/>
  <c r="BU16" i="1"/>
  <c r="CA16" i="1"/>
  <c r="BU17" i="1"/>
  <c r="BT6" i="25" s="1"/>
  <c r="CA17" i="1"/>
  <c r="BZ6" i="25" s="1"/>
  <c r="BU18" i="1"/>
  <c r="BT7" i="25" s="1"/>
  <c r="CA18" i="1"/>
  <c r="BZ7" i="25" s="1"/>
  <c r="CD21" i="1"/>
  <c r="CC8" i="25" s="1"/>
  <c r="CG271" i="1"/>
  <c r="CF31" i="25" s="1"/>
  <c r="CM271" i="1"/>
  <c r="CL31" i="25" s="1"/>
  <c r="CG273" i="1"/>
  <c r="CF33" i="25" s="1"/>
  <c r="CM273" i="1"/>
  <c r="CL33" i="25" s="1"/>
  <c r="CM16" i="1"/>
  <c r="CF6" i="25"/>
  <c r="CM17" i="1"/>
  <c r="CL6" i="25" s="1"/>
  <c r="CF7" i="25"/>
  <c r="CM18" i="1"/>
  <c r="CL7" i="25" s="1"/>
  <c r="CV271" i="1"/>
  <c r="CU31" i="25" s="1"/>
  <c r="DB271" i="1"/>
  <c r="DA31" i="25" s="1"/>
  <c r="CV273" i="1"/>
  <c r="CU33" i="25" s="1"/>
  <c r="CV16" i="1"/>
  <c r="DB16" i="1"/>
  <c r="CV17" i="1"/>
  <c r="CU6" i="25" s="1"/>
  <c r="DB17" i="1"/>
  <c r="DA6" i="25" s="1"/>
  <c r="CV18" i="1"/>
  <c r="CU7" i="25" s="1"/>
  <c r="DB18" i="1"/>
  <c r="DA7" i="25" s="1"/>
  <c r="O244" i="11"/>
  <c r="R244" i="11" s="1"/>
  <c r="O297" i="11"/>
  <c r="G28" i="24" s="1"/>
  <c r="U244" i="11"/>
  <c r="X244" i="11" s="1"/>
  <c r="Y244" i="11"/>
  <c r="AB244" i="11" s="1"/>
  <c r="I244" i="11"/>
  <c r="L244" i="11" s="1"/>
  <c r="S244" i="11"/>
  <c r="V244" i="11" s="1"/>
  <c r="K244" i="11"/>
  <c r="N244" i="11" s="1"/>
  <c r="Q244" i="11"/>
  <c r="T244" i="11" s="1"/>
  <c r="W244" i="11"/>
  <c r="Z244" i="11" s="1"/>
  <c r="M244" i="11"/>
  <c r="P244" i="11" s="1"/>
  <c r="G244" i="11"/>
  <c r="O176" i="11"/>
  <c r="M177" i="11"/>
  <c r="P177" i="11" s="1"/>
  <c r="U176" i="11"/>
  <c r="I177" i="11"/>
  <c r="Y178" i="11"/>
  <c r="AB178" i="11" s="1"/>
  <c r="Q177" i="11"/>
  <c r="T177" i="11" s="1"/>
  <c r="G176" i="11"/>
  <c r="O178" i="11"/>
  <c r="R178" i="11" s="1"/>
  <c r="I176" i="11"/>
  <c r="F178" i="11"/>
  <c r="O177" i="11"/>
  <c r="R177" i="11" s="1"/>
  <c r="S176" i="11"/>
  <c r="M178" i="11"/>
  <c r="P178" i="11" s="1"/>
  <c r="U177" i="11"/>
  <c r="X177" i="11" s="1"/>
  <c r="U178" i="11"/>
  <c r="X178" i="11" s="1"/>
  <c r="Q176" i="11"/>
  <c r="M176" i="11"/>
  <c r="W178" i="11"/>
  <c r="Z178" i="11" s="1"/>
  <c r="Q178" i="11"/>
  <c r="T178" i="11" s="1"/>
  <c r="S177" i="11"/>
  <c r="V177" i="11" s="1"/>
  <c r="F176" i="11"/>
  <c r="Y177" i="11"/>
  <c r="AB177" i="11" s="1"/>
  <c r="K176" i="11"/>
  <c r="W177" i="11"/>
  <c r="Z177" i="11" s="1"/>
  <c r="W176" i="11"/>
  <c r="Y176" i="11"/>
  <c r="F177" i="11"/>
  <c r="G177" i="11"/>
  <c r="S178" i="11"/>
  <c r="V178" i="11" s="1"/>
  <c r="G178" i="11"/>
  <c r="K177" i="11"/>
  <c r="N177" i="11" s="1"/>
  <c r="K178" i="11"/>
  <c r="N178" i="11" s="1"/>
  <c r="I178" i="11"/>
  <c r="AM167" i="1"/>
  <c r="AM166" i="1" s="1"/>
  <c r="AP167" i="1"/>
  <c r="AP166" i="1" s="1"/>
  <c r="AR171" i="1"/>
  <c r="AR170" i="1" s="1"/>
  <c r="AJ169" i="1"/>
  <c r="AJ168" i="1" s="1"/>
  <c r="AG171" i="1"/>
  <c r="AG170" i="1" s="1"/>
  <c r="AF171" i="1"/>
  <c r="I174" i="11" s="1"/>
  <c r="AI171" i="1"/>
  <c r="AI170" i="1" s="1"/>
  <c r="AH171" i="1"/>
  <c r="AH170" i="1" s="1"/>
  <c r="AK167" i="1"/>
  <c r="AK166" i="1" s="1"/>
  <c r="AM169" i="1"/>
  <c r="AM168" i="1" s="1"/>
  <c r="AP171" i="1"/>
  <c r="AP170" i="1" s="1"/>
  <c r="G170" i="11"/>
  <c r="AO171" i="1"/>
  <c r="AO170" i="1" s="1"/>
  <c r="AN171" i="1"/>
  <c r="AN170" i="1" s="1"/>
  <c r="AQ167" i="1"/>
  <c r="AQ166" i="1" s="1"/>
  <c r="AH167" i="1"/>
  <c r="AH166" i="1" s="1"/>
  <c r="AH169" i="1"/>
  <c r="AH168" i="1" s="1"/>
  <c r="AN169" i="1"/>
  <c r="AN168" i="1" s="1"/>
  <c r="AL167" i="1"/>
  <c r="AL166" i="1" s="1"/>
  <c r="AG167" i="1"/>
  <c r="AG166" i="1" s="1"/>
  <c r="AF167" i="1"/>
  <c r="I170" i="11" s="1"/>
  <c r="AO167" i="1"/>
  <c r="AO166" i="1" s="1"/>
  <c r="AQ169" i="1"/>
  <c r="AQ168" i="1" s="1"/>
  <c r="AQ171" i="1"/>
  <c r="AQ170" i="1" s="1"/>
  <c r="AG169" i="1"/>
  <c r="AG168" i="1" s="1"/>
  <c r="AF169" i="1"/>
  <c r="I172" i="11" s="1"/>
  <c r="AL171" i="1"/>
  <c r="AL170" i="1" s="1"/>
  <c r="AI169" i="1"/>
  <c r="AI168" i="1" s="1"/>
  <c r="AN167" i="1"/>
  <c r="AN166" i="1" s="1"/>
  <c r="AL169" i="1"/>
  <c r="AL168" i="1" s="1"/>
  <c r="AM171" i="1"/>
  <c r="AM170" i="1" s="1"/>
  <c r="AK169" i="1"/>
  <c r="AK168" i="1" s="1"/>
  <c r="AP169" i="1"/>
  <c r="AP168" i="1" s="1"/>
  <c r="AR169" i="1"/>
  <c r="AR168" i="1" s="1"/>
  <c r="AR167" i="1"/>
  <c r="AR166" i="1" s="1"/>
  <c r="AJ171" i="1"/>
  <c r="AJ170" i="1" s="1"/>
  <c r="AK171" i="1"/>
  <c r="AK170" i="1" s="1"/>
  <c r="AO169" i="1"/>
  <c r="AO168" i="1" s="1"/>
  <c r="AI167" i="1"/>
  <c r="AI166" i="1" s="1"/>
  <c r="AJ167" i="1"/>
  <c r="AJ166" i="1" s="1"/>
  <c r="AG157" i="1"/>
  <c r="AT157" i="1" s="1"/>
  <c r="BG157" i="1" s="1"/>
  <c r="AP154" i="1"/>
  <c r="AC156" i="1"/>
  <c r="AB22" i="25" s="1"/>
  <c r="AC155" i="1"/>
  <c r="AN154" i="1"/>
  <c r="AA155" i="1"/>
  <c r="AA156" i="1"/>
  <c r="Z22" i="25" s="1"/>
  <c r="AI157" i="1"/>
  <c r="AV157" i="1" s="1"/>
  <c r="BI157" i="1" s="1"/>
  <c r="V160" i="1"/>
  <c r="U24" i="25" s="1"/>
  <c r="V159" i="1"/>
  <c r="U23" i="25" s="1"/>
  <c r="V158" i="1"/>
  <c r="AR154" i="1"/>
  <c r="AE155" i="1"/>
  <c r="AE156" i="1"/>
  <c r="AD22" i="25" s="1"/>
  <c r="AH154" i="1"/>
  <c r="U156" i="1"/>
  <c r="T22" i="25" s="1"/>
  <c r="U155" i="1"/>
  <c r="AG154" i="1"/>
  <c r="AQ154" i="1"/>
  <c r="AD155" i="1"/>
  <c r="AD156" i="1"/>
  <c r="AC22" i="25" s="1"/>
  <c r="AL157" i="1"/>
  <c r="AY157" i="1" s="1"/>
  <c r="BL157" i="1" s="1"/>
  <c r="Y159" i="1"/>
  <c r="X23" i="25" s="1"/>
  <c r="Y158" i="1"/>
  <c r="Y160" i="1"/>
  <c r="X24" i="25" s="1"/>
  <c r="AM157" i="1"/>
  <c r="AZ157" i="1" s="1"/>
  <c r="BM157" i="1" s="1"/>
  <c r="Z160" i="1"/>
  <c r="Y24" i="25" s="1"/>
  <c r="Z158" i="1"/>
  <c r="Z159" i="1"/>
  <c r="Y23" i="25" s="1"/>
  <c r="AL154" i="1"/>
  <c r="Y156" i="1"/>
  <c r="X22" i="25" s="1"/>
  <c r="Y155" i="1"/>
  <c r="AI154" i="1"/>
  <c r="V155" i="1"/>
  <c r="V156" i="1"/>
  <c r="U22" i="25" s="1"/>
  <c r="AN157" i="1"/>
  <c r="BA157" i="1" s="1"/>
  <c r="BN157" i="1" s="1"/>
  <c r="AA159" i="1"/>
  <c r="Z23" i="25" s="1"/>
  <c r="AA160" i="1"/>
  <c r="Z24" i="25" s="1"/>
  <c r="AA158" i="1"/>
  <c r="AK154" i="1"/>
  <c r="X156" i="1"/>
  <c r="W22" i="25" s="1"/>
  <c r="X155" i="1"/>
  <c r="AJ157" i="1"/>
  <c r="AW157" i="1" s="1"/>
  <c r="BJ157" i="1" s="1"/>
  <c r="W160" i="1"/>
  <c r="V24" i="25" s="1"/>
  <c r="W159" i="1"/>
  <c r="V23" i="25" s="1"/>
  <c r="W158" i="1"/>
  <c r="AQ157" i="1"/>
  <c r="BD157" i="1" s="1"/>
  <c r="BQ157" i="1" s="1"/>
  <c r="AD160" i="1"/>
  <c r="AC24" i="25" s="1"/>
  <c r="AD159" i="1"/>
  <c r="AC23" i="25" s="1"/>
  <c r="AD158" i="1"/>
  <c r="AK157" i="1"/>
  <c r="AX157" i="1" s="1"/>
  <c r="BK157" i="1" s="1"/>
  <c r="X158" i="1"/>
  <c r="X160" i="1"/>
  <c r="W24" i="25" s="1"/>
  <c r="X159" i="1"/>
  <c r="W23" i="25" s="1"/>
  <c r="AO154" i="1"/>
  <c r="AB156" i="1"/>
  <c r="AA22" i="25" s="1"/>
  <c r="AB155" i="1"/>
  <c r="AJ154" i="1"/>
  <c r="W155" i="1"/>
  <c r="W156" i="1"/>
  <c r="V22" i="25" s="1"/>
  <c r="AH157" i="1"/>
  <c r="AU157" i="1" s="1"/>
  <c r="BH157" i="1" s="1"/>
  <c r="U159" i="1"/>
  <c r="T23" i="25" s="1"/>
  <c r="U158" i="1"/>
  <c r="U160" i="1"/>
  <c r="T24" i="25" s="1"/>
  <c r="AM154" i="1"/>
  <c r="Z155" i="1"/>
  <c r="Z156" i="1"/>
  <c r="Y22" i="25" s="1"/>
  <c r="AP157" i="1"/>
  <c r="BC157" i="1" s="1"/>
  <c r="BP157" i="1" s="1"/>
  <c r="AC159" i="1"/>
  <c r="AB23" i="25" s="1"/>
  <c r="AC158" i="1"/>
  <c r="AC160" i="1"/>
  <c r="AB24" i="25" s="1"/>
  <c r="AO157" i="1"/>
  <c r="BB157" i="1" s="1"/>
  <c r="BO157" i="1" s="1"/>
  <c r="AB158" i="1"/>
  <c r="AB160" i="1"/>
  <c r="AA24" i="25" s="1"/>
  <c r="AB159" i="1"/>
  <c r="AA23" i="25" s="1"/>
  <c r="F147" i="11"/>
  <c r="H147" i="11" s="1"/>
  <c r="G147" i="11"/>
  <c r="S119" i="11"/>
  <c r="Q119" i="11"/>
  <c r="U119" i="11"/>
  <c r="K119" i="11"/>
  <c r="Y119" i="11"/>
  <c r="AB119" i="11" s="1"/>
  <c r="I119" i="11"/>
  <c r="W119" i="11"/>
  <c r="G119" i="11"/>
  <c r="M119" i="11"/>
  <c r="F119" i="11"/>
  <c r="O119" i="11"/>
  <c r="G154" i="11"/>
  <c r="F154" i="11"/>
  <c r="H154" i="11" s="1"/>
  <c r="G148" i="11"/>
  <c r="F148" i="11"/>
  <c r="H148" i="11" s="1"/>
  <c r="O271" i="11"/>
  <c r="Y143" i="11"/>
  <c r="AB143" i="11" s="1"/>
  <c r="I271" i="11"/>
  <c r="W271" i="11"/>
  <c r="M143" i="11"/>
  <c r="U271" i="11"/>
  <c r="X271" i="11" s="1"/>
  <c r="G271" i="11"/>
  <c r="Y116" i="11"/>
  <c r="AB116" i="11" s="1"/>
  <c r="O116" i="11"/>
  <c r="Q143" i="11"/>
  <c r="G143" i="11"/>
  <c r="Y271" i="11"/>
  <c r="AB271" i="11" s="1"/>
  <c r="U116" i="11"/>
  <c r="Q116" i="11"/>
  <c r="O143" i="11"/>
  <c r="K271" i="11"/>
  <c r="F271" i="11"/>
  <c r="F116" i="11"/>
  <c r="H116" i="11" s="1"/>
  <c r="G116" i="11"/>
  <c r="F143" i="11"/>
  <c r="H143" i="11" s="1"/>
  <c r="K143" i="11"/>
  <c r="W143" i="11"/>
  <c r="S143" i="11"/>
  <c r="M271" i="11"/>
  <c r="P271" i="11" s="1"/>
  <c r="S271" i="11"/>
  <c r="V271" i="11" s="1"/>
  <c r="S116" i="11"/>
  <c r="V116" i="11" s="1"/>
  <c r="K116" i="11"/>
  <c r="I143" i="11"/>
  <c r="U143" i="11"/>
  <c r="Q271" i="11"/>
  <c r="T271" i="11" s="1"/>
  <c r="M116" i="11"/>
  <c r="F93" i="11"/>
  <c r="I116" i="11"/>
  <c r="W116" i="11"/>
  <c r="Z116" i="11" s="1"/>
  <c r="F91" i="11"/>
  <c r="F98" i="11"/>
  <c r="Y98" i="11"/>
  <c r="AB98" i="11" s="1"/>
  <c r="F99" i="11"/>
  <c r="F144" i="11"/>
  <c r="H144" i="11" s="1"/>
  <c r="F117" i="11"/>
  <c r="O155" i="11"/>
  <c r="U155" i="11"/>
  <c r="Q155" i="11"/>
  <c r="K155" i="11"/>
  <c r="M155" i="11"/>
  <c r="Y155" i="11"/>
  <c r="AB155" i="11" s="1"/>
  <c r="W155" i="11"/>
  <c r="S155" i="11"/>
  <c r="F155" i="11"/>
  <c r="G155" i="11"/>
  <c r="I155" i="11"/>
  <c r="F149" i="11"/>
  <c r="G149" i="11"/>
  <c r="M149" i="11"/>
  <c r="P149" i="11" s="1"/>
  <c r="Y149" i="11"/>
  <c r="AB149" i="11" s="1"/>
  <c r="I149" i="11"/>
  <c r="S149" i="11"/>
  <c r="V149" i="11" s="1"/>
  <c r="O149" i="11"/>
  <c r="Q149" i="11"/>
  <c r="K149" i="11"/>
  <c r="N149" i="11" s="1"/>
  <c r="U149" i="11"/>
  <c r="W149" i="11"/>
  <c r="Z149" i="11" s="1"/>
  <c r="F146" i="11"/>
  <c r="F118" i="11"/>
  <c r="F150" i="11"/>
  <c r="G150" i="11"/>
  <c r="Y92" i="11"/>
  <c r="AB92" i="11" s="1"/>
  <c r="F97" i="11"/>
  <c r="H97" i="11" s="1"/>
  <c r="G97" i="11"/>
  <c r="G92" i="11"/>
  <c r="F92" i="11"/>
  <c r="H92" i="11" s="1"/>
  <c r="F179" i="11"/>
  <c r="M179" i="11"/>
  <c r="W179" i="11"/>
  <c r="G215" i="11"/>
  <c r="S179" i="11"/>
  <c r="G179" i="11"/>
  <c r="K179" i="11"/>
  <c r="Q179" i="11"/>
  <c r="O179" i="11"/>
  <c r="Y179" i="11"/>
  <c r="AB179" i="11" s="1"/>
  <c r="F215" i="11"/>
  <c r="I179" i="11"/>
  <c r="U179" i="11"/>
  <c r="F70" i="11"/>
  <c r="H70" i="11" s="1"/>
  <c r="AF151" i="1"/>
  <c r="I154" i="11" s="1"/>
  <c r="AF144" i="1"/>
  <c r="I147" i="11" s="1"/>
  <c r="AF145" i="1"/>
  <c r="I148" i="11" s="1"/>
  <c r="AF96" i="1"/>
  <c r="I97" i="11" s="1"/>
  <c r="O262" i="11"/>
  <c r="O251" i="11"/>
  <c r="O283" i="11"/>
  <c r="G15" i="24" s="1"/>
  <c r="O82" i="11"/>
  <c r="O80" i="11"/>
  <c r="O290" i="11"/>
  <c r="G21" i="24" s="1"/>
  <c r="O58" i="11"/>
  <c r="O247" i="11"/>
  <c r="O292" i="11"/>
  <c r="G23" i="24" s="1"/>
  <c r="O291" i="11"/>
  <c r="G22" i="24" s="1"/>
  <c r="O286" i="11"/>
  <c r="G33" i="24" s="1"/>
  <c r="O287" i="11"/>
  <c r="G18" i="24" s="1"/>
  <c r="O209" i="11"/>
  <c r="O59" i="11"/>
  <c r="O248" i="11"/>
  <c r="O284" i="11"/>
  <c r="G16" i="24" s="1"/>
  <c r="O228" i="11"/>
  <c r="W124" i="11"/>
  <c r="U49" i="11"/>
  <c r="X49" i="11" s="1"/>
  <c r="O49" i="11"/>
  <c r="R49" i="11" s="1"/>
  <c r="O180" i="11"/>
  <c r="O217" i="11"/>
  <c r="Q247" i="11"/>
  <c r="Y247" i="11"/>
  <c r="AB247" i="11" s="1"/>
  <c r="U262" i="11"/>
  <c r="Q124" i="11"/>
  <c r="Y124" i="11"/>
  <c r="AB124" i="11" s="1"/>
  <c r="W49" i="11"/>
  <c r="S124" i="11"/>
  <c r="Y49" i="11"/>
  <c r="AB49" i="11" s="1"/>
  <c r="Y262" i="11"/>
  <c r="AB262" i="11" s="1"/>
  <c r="U124" i="11"/>
  <c r="S247" i="11"/>
  <c r="Q262" i="11"/>
  <c r="Q49" i="11"/>
  <c r="W262" i="11"/>
  <c r="O124" i="11"/>
  <c r="S49" i="11"/>
  <c r="V49" i="11" s="1"/>
  <c r="U247" i="11"/>
  <c r="W247" i="11"/>
  <c r="S262" i="11"/>
  <c r="O288" i="11"/>
  <c r="G19" i="24" s="1"/>
  <c r="W288" i="11"/>
  <c r="K19" i="24" s="1"/>
  <c r="Q288" i="11"/>
  <c r="H19" i="24" s="1"/>
  <c r="U288" i="11"/>
  <c r="J19" i="24" s="1"/>
  <c r="S288" i="11"/>
  <c r="I19" i="24" s="1"/>
  <c r="Y288" i="11"/>
  <c r="L19" i="24" s="1"/>
  <c r="O261" i="11"/>
  <c r="O260" i="11"/>
  <c r="O270" i="11"/>
  <c r="O250" i="11"/>
  <c r="O188" i="11"/>
  <c r="O79" i="11"/>
  <c r="O81" i="11"/>
  <c r="O285" i="11"/>
  <c r="G17" i="24" s="1"/>
  <c r="O263" i="11"/>
  <c r="O282" i="11"/>
  <c r="G14" i="24" s="1"/>
  <c r="O289" i="11"/>
  <c r="G20" i="24" s="1"/>
  <c r="F252" i="11"/>
  <c r="G252" i="11"/>
  <c r="AF249" i="1"/>
  <c r="AF147" i="1"/>
  <c r="I150" i="11" s="1"/>
  <c r="K288" i="11"/>
  <c r="E19" i="24" s="1"/>
  <c r="F288" i="11"/>
  <c r="B19" i="24" s="1"/>
  <c r="M288" i="11"/>
  <c r="F19" i="24" s="1"/>
  <c r="G288" i="11"/>
  <c r="C19" i="24" s="1"/>
  <c r="I288" i="11"/>
  <c r="D19" i="24" s="1"/>
  <c r="I262" i="11"/>
  <c r="K262" i="11"/>
  <c r="M262" i="11"/>
  <c r="G262" i="11"/>
  <c r="F262" i="11"/>
  <c r="F247" i="11"/>
  <c r="G247" i="11"/>
  <c r="I247" i="11"/>
  <c r="K247" i="11"/>
  <c r="M247" i="11"/>
  <c r="K49" i="11"/>
  <c r="F49" i="11"/>
  <c r="M49" i="11"/>
  <c r="P49" i="11" s="1"/>
  <c r="I49" i="11"/>
  <c r="G49" i="11"/>
  <c r="F261" i="11"/>
  <c r="H261" i="11" s="1"/>
  <c r="F188" i="11"/>
  <c r="H188" i="11" s="1"/>
  <c r="F203" i="11"/>
  <c r="F45" i="11"/>
  <c r="F137" i="11"/>
  <c r="Y270" i="11"/>
  <c r="AB270" i="11" s="1"/>
  <c r="W270" i="11"/>
  <c r="Z270" i="11" s="1"/>
  <c r="U270" i="11"/>
  <c r="S270" i="11"/>
  <c r="Q270" i="11"/>
  <c r="M270" i="11"/>
  <c r="K270" i="11"/>
  <c r="I270" i="11"/>
  <c r="G270" i="11"/>
  <c r="F270" i="11"/>
  <c r="F180" i="11"/>
  <c r="F44" i="11"/>
  <c r="F38" i="11"/>
  <c r="F31" i="11"/>
  <c r="F260" i="11"/>
  <c r="H260" i="11" s="1"/>
  <c r="Q188" i="11"/>
  <c r="F72" i="11"/>
  <c r="F85" i="11"/>
  <c r="F110" i="11"/>
  <c r="F255" i="11"/>
  <c r="F223" i="11"/>
  <c r="F139" i="11"/>
  <c r="H139" i="11" s="1"/>
  <c r="F68" i="11"/>
  <c r="F83" i="11"/>
  <c r="G287" i="11"/>
  <c r="C18" i="24" s="1"/>
  <c r="G292" i="11"/>
  <c r="C23" i="24" s="1"/>
  <c r="I284" i="11"/>
  <c r="D16" i="24" s="1"/>
  <c r="I289" i="11"/>
  <c r="D20" i="24" s="1"/>
  <c r="K282" i="11"/>
  <c r="E14" i="24" s="1"/>
  <c r="K285" i="11"/>
  <c r="E17" i="24" s="1"/>
  <c r="K290" i="11"/>
  <c r="E21" i="24" s="1"/>
  <c r="M283" i="11"/>
  <c r="F15" i="24" s="1"/>
  <c r="M286" i="11"/>
  <c r="F33" i="24" s="1"/>
  <c r="M291" i="11"/>
  <c r="F22" i="24" s="1"/>
  <c r="Q284" i="11"/>
  <c r="H16" i="24" s="1"/>
  <c r="Q289" i="11"/>
  <c r="H20" i="24" s="1"/>
  <c r="S282" i="11"/>
  <c r="I14" i="24" s="1"/>
  <c r="S285" i="11"/>
  <c r="I17" i="24" s="1"/>
  <c r="S290" i="11"/>
  <c r="I21" i="24" s="1"/>
  <c r="U283" i="11"/>
  <c r="J15" i="24" s="1"/>
  <c r="U286" i="11"/>
  <c r="J33" i="24" s="1"/>
  <c r="U291" i="11"/>
  <c r="J22" i="24" s="1"/>
  <c r="W277" i="11"/>
  <c r="K9" i="24" s="1"/>
  <c r="W281" i="11"/>
  <c r="K13" i="24" s="1"/>
  <c r="W287" i="11"/>
  <c r="K18" i="24" s="1"/>
  <c r="W292" i="11"/>
  <c r="K23" i="24" s="1"/>
  <c r="Y274" i="11"/>
  <c r="L6" i="24" s="1"/>
  <c r="Y278" i="11"/>
  <c r="L10" i="24" s="1"/>
  <c r="Y284" i="11"/>
  <c r="L16" i="24" s="1"/>
  <c r="Y289" i="11"/>
  <c r="L20" i="24" s="1"/>
  <c r="G289" i="11"/>
  <c r="C20" i="24" s="1"/>
  <c r="I282" i="11"/>
  <c r="D14" i="24" s="1"/>
  <c r="I285" i="11"/>
  <c r="D17" i="24" s="1"/>
  <c r="I290" i="11"/>
  <c r="D21" i="24" s="1"/>
  <c r="K283" i="11"/>
  <c r="E15" i="24" s="1"/>
  <c r="K286" i="11"/>
  <c r="E33" i="24" s="1"/>
  <c r="K291" i="11"/>
  <c r="E22" i="24" s="1"/>
  <c r="M287" i="11"/>
  <c r="F18" i="24" s="1"/>
  <c r="M292" i="11"/>
  <c r="F23" i="24" s="1"/>
  <c r="Q282" i="11"/>
  <c r="H14" i="24" s="1"/>
  <c r="Q285" i="11"/>
  <c r="H17" i="24" s="1"/>
  <c r="Q290" i="11"/>
  <c r="H21" i="24" s="1"/>
  <c r="S283" i="11"/>
  <c r="I15" i="24" s="1"/>
  <c r="S286" i="11"/>
  <c r="I33" i="24" s="1"/>
  <c r="S291" i="11"/>
  <c r="I22" i="24" s="1"/>
  <c r="U287" i="11"/>
  <c r="J18" i="24" s="1"/>
  <c r="U292" i="11"/>
  <c r="J23" i="24" s="1"/>
  <c r="W274" i="11"/>
  <c r="K6" i="24" s="1"/>
  <c r="W278" i="11"/>
  <c r="K10" i="24" s="1"/>
  <c r="W284" i="11"/>
  <c r="K16" i="24" s="1"/>
  <c r="W289" i="11"/>
  <c r="K20" i="24" s="1"/>
  <c r="Y275" i="11"/>
  <c r="L7" i="24" s="1"/>
  <c r="Y279" i="11"/>
  <c r="L11" i="24" s="1"/>
  <c r="Y282" i="11"/>
  <c r="L14" i="24" s="1"/>
  <c r="Y285" i="11"/>
  <c r="L17" i="24" s="1"/>
  <c r="Y290" i="11"/>
  <c r="L21" i="24" s="1"/>
  <c r="G282" i="11"/>
  <c r="C14" i="24" s="1"/>
  <c r="G290" i="11"/>
  <c r="C21" i="24" s="1"/>
  <c r="I283" i="11"/>
  <c r="D15" i="24" s="1"/>
  <c r="I286" i="11"/>
  <c r="D33" i="24" s="1"/>
  <c r="I291" i="11"/>
  <c r="D22" i="24" s="1"/>
  <c r="K287" i="11"/>
  <c r="E18" i="24" s="1"/>
  <c r="K292" i="11"/>
  <c r="E23" i="24" s="1"/>
  <c r="M284" i="11"/>
  <c r="F16" i="24" s="1"/>
  <c r="M289" i="11"/>
  <c r="F20" i="24" s="1"/>
  <c r="Q283" i="11"/>
  <c r="H15" i="24" s="1"/>
  <c r="Q286" i="11"/>
  <c r="H33" i="24" s="1"/>
  <c r="Q291" i="11"/>
  <c r="H22" i="24" s="1"/>
  <c r="S287" i="11"/>
  <c r="I18" i="24" s="1"/>
  <c r="S292" i="11"/>
  <c r="I23" i="24" s="1"/>
  <c r="U284" i="11"/>
  <c r="J16" i="24" s="1"/>
  <c r="U289" i="11"/>
  <c r="J20" i="24" s="1"/>
  <c r="W275" i="11"/>
  <c r="K7" i="24" s="1"/>
  <c r="W279" i="11"/>
  <c r="K11" i="24" s="1"/>
  <c r="W282" i="11"/>
  <c r="K14" i="24" s="1"/>
  <c r="W285" i="11"/>
  <c r="K17" i="24" s="1"/>
  <c r="W290" i="11"/>
  <c r="K21" i="24" s="1"/>
  <c r="Y276" i="11"/>
  <c r="L8" i="24" s="1"/>
  <c r="Y280" i="11"/>
  <c r="L12" i="24" s="1"/>
  <c r="Y283" i="11"/>
  <c r="L15" i="24" s="1"/>
  <c r="Y286" i="11"/>
  <c r="Y291" i="11"/>
  <c r="L22" i="24" s="1"/>
  <c r="G283" i="11"/>
  <c r="C15" i="24" s="1"/>
  <c r="G286" i="11"/>
  <c r="C33" i="24" s="1"/>
  <c r="G291" i="11"/>
  <c r="C22" i="24" s="1"/>
  <c r="I287" i="11"/>
  <c r="D18" i="24" s="1"/>
  <c r="I292" i="11"/>
  <c r="D23" i="24" s="1"/>
  <c r="K284" i="11"/>
  <c r="E16" i="24" s="1"/>
  <c r="K289" i="11"/>
  <c r="E20" i="24" s="1"/>
  <c r="M282" i="11"/>
  <c r="F14" i="24" s="1"/>
  <c r="M285" i="11"/>
  <c r="F17" i="24" s="1"/>
  <c r="M290" i="11"/>
  <c r="F21" i="24" s="1"/>
  <c r="Q287" i="11"/>
  <c r="H18" i="24" s="1"/>
  <c r="Q292" i="11"/>
  <c r="H23" i="24" s="1"/>
  <c r="S284" i="11"/>
  <c r="I16" i="24" s="1"/>
  <c r="S289" i="11"/>
  <c r="I20" i="24" s="1"/>
  <c r="U282" i="11"/>
  <c r="J14" i="24" s="1"/>
  <c r="U285" i="11"/>
  <c r="J17" i="24" s="1"/>
  <c r="U290" i="11"/>
  <c r="J21" i="24" s="1"/>
  <c r="W276" i="11"/>
  <c r="K8" i="24" s="1"/>
  <c r="W280" i="11"/>
  <c r="K12" i="24" s="1"/>
  <c r="W283" i="11"/>
  <c r="K15" i="24" s="1"/>
  <c r="W286" i="11"/>
  <c r="K33" i="24" s="1"/>
  <c r="W291" i="11"/>
  <c r="K22" i="24" s="1"/>
  <c r="Y277" i="11"/>
  <c r="L9" i="24" s="1"/>
  <c r="Y281" i="11"/>
  <c r="L13" i="24" s="1"/>
  <c r="Y287" i="11"/>
  <c r="L18" i="24" s="1"/>
  <c r="Y292" i="11"/>
  <c r="L23" i="24" s="1"/>
  <c r="N273" i="1"/>
  <c r="M33" i="25" s="1"/>
  <c r="O273" i="1"/>
  <c r="N33" i="25" s="1"/>
  <c r="AW191" i="1"/>
  <c r="AW273" i="1"/>
  <c r="AV33" i="25" s="1"/>
  <c r="AN273" i="1"/>
  <c r="AM33" i="25" s="1"/>
  <c r="AX26" i="1"/>
  <c r="AX273" i="1"/>
  <c r="AW33" i="25" s="1"/>
  <c r="BN27" i="1"/>
  <c r="BM10" i="25" s="1"/>
  <c r="BN273" i="1"/>
  <c r="BM33" i="25" s="1"/>
  <c r="BV191" i="1"/>
  <c r="BV273" i="1"/>
  <c r="BU33" i="25" s="1"/>
  <c r="AO26" i="1"/>
  <c r="AO273" i="1"/>
  <c r="AN33" i="25" s="1"/>
  <c r="J273" i="1"/>
  <c r="I33" i="25" s="1"/>
  <c r="R273" i="1"/>
  <c r="Q33" i="25" s="1"/>
  <c r="K273" i="1"/>
  <c r="J33" i="25" s="1"/>
  <c r="BI191" i="1"/>
  <c r="BI273" i="1"/>
  <c r="BH33" i="25" s="1"/>
  <c r="CI191" i="1"/>
  <c r="CI273" i="1"/>
  <c r="CH33" i="25" s="1"/>
  <c r="AJ26" i="1"/>
  <c r="AJ273" i="1"/>
  <c r="AI33" i="25" s="1"/>
  <c r="AR26" i="1"/>
  <c r="AR273" i="1"/>
  <c r="AQ33" i="25" s="1"/>
  <c r="AT27" i="1"/>
  <c r="AS10" i="25" s="1"/>
  <c r="AT273" i="1"/>
  <c r="AS33" i="25" s="1"/>
  <c r="BB273" i="1"/>
  <c r="BA33" i="25" s="1"/>
  <c r="BJ26" i="1"/>
  <c r="BJ273" i="1"/>
  <c r="BI33" i="25" s="1"/>
  <c r="DB191" i="1"/>
  <c r="DB273" i="1"/>
  <c r="DA33" i="25" s="1"/>
  <c r="Y273" i="11"/>
  <c r="W273" i="11"/>
  <c r="G273" i="11"/>
  <c r="M180" i="11"/>
  <c r="U180" i="11"/>
  <c r="G180" i="11"/>
  <c r="W180" i="11"/>
  <c r="F185" i="11"/>
  <c r="F187" i="11"/>
  <c r="H187" i="11" s="1"/>
  <c r="I180" i="11"/>
  <c r="Q180" i="11"/>
  <c r="Y180" i="11"/>
  <c r="AB180" i="11" s="1"/>
  <c r="K180" i="11"/>
  <c r="S180" i="11"/>
  <c r="F186" i="11"/>
  <c r="W187" i="11"/>
  <c r="Y187" i="11"/>
  <c r="AB187" i="11" s="1"/>
  <c r="G188" i="11"/>
  <c r="Y188" i="11"/>
  <c r="AB188" i="11" s="1"/>
  <c r="I188" i="11"/>
  <c r="S188" i="11"/>
  <c r="K188" i="11"/>
  <c r="U188" i="11"/>
  <c r="M188" i="11"/>
  <c r="W188" i="11"/>
  <c r="F240" i="11"/>
  <c r="M269" i="11"/>
  <c r="K269" i="11"/>
  <c r="U269" i="11"/>
  <c r="O269" i="11"/>
  <c r="I269" i="11"/>
  <c r="H269" i="11"/>
  <c r="W269" i="11"/>
  <c r="Q269" i="11"/>
  <c r="S269" i="11"/>
  <c r="Y269" i="11"/>
  <c r="AB269" i="11" s="1"/>
  <c r="K124" i="11"/>
  <c r="I124" i="11"/>
  <c r="M124" i="11"/>
  <c r="F124" i="11"/>
  <c r="G124" i="11"/>
  <c r="Y31" i="11"/>
  <c r="AB31" i="11" s="1"/>
  <c r="Y44" i="11"/>
  <c r="AB44" i="11" s="1"/>
  <c r="I44" i="11"/>
  <c r="G44" i="11"/>
  <c r="W38" i="11"/>
  <c r="Z38" i="11" s="1"/>
  <c r="S38" i="11"/>
  <c r="V38" i="11" s="1"/>
  <c r="G38" i="11"/>
  <c r="W31" i="11"/>
  <c r="Z31" i="11" s="1"/>
  <c r="M31" i="11"/>
  <c r="P31" i="11" s="1"/>
  <c r="U44" i="11"/>
  <c r="S44" i="11"/>
  <c r="V44" i="11" s="1"/>
  <c r="Q44" i="11"/>
  <c r="O38" i="11"/>
  <c r="R38" i="11" s="1"/>
  <c r="M38" i="11"/>
  <c r="P38" i="11" s="1"/>
  <c r="W44" i="11"/>
  <c r="Z44" i="11" s="1"/>
  <c r="M44" i="11"/>
  <c r="U38" i="11"/>
  <c r="X38" i="11" s="1"/>
  <c r="Y38" i="11"/>
  <c r="AB38" i="11" s="1"/>
  <c r="O44" i="11"/>
  <c r="R44" i="11" s="1"/>
  <c r="K44" i="11"/>
  <c r="Q38" i="11"/>
  <c r="T38" i="11" s="1"/>
  <c r="I38" i="11"/>
  <c r="L38" i="11" s="1"/>
  <c r="K38" i="11"/>
  <c r="N38" i="11" s="1"/>
  <c r="Y81" i="11"/>
  <c r="AB81" i="11" s="1"/>
  <c r="M81" i="11"/>
  <c r="P81" i="11" s="1"/>
  <c r="I81" i="11"/>
  <c r="F81" i="11"/>
  <c r="W228" i="11"/>
  <c r="Q228" i="11"/>
  <c r="G228" i="11"/>
  <c r="F228" i="11"/>
  <c r="I251" i="11"/>
  <c r="S82" i="11"/>
  <c r="I82" i="11"/>
  <c r="W81" i="11"/>
  <c r="Z81" i="11" s="1"/>
  <c r="U81" i="11"/>
  <c r="G81" i="11"/>
  <c r="U228" i="11"/>
  <c r="X228" i="11" s="1"/>
  <c r="W251" i="11"/>
  <c r="S251" i="11"/>
  <c r="M251" i="11"/>
  <c r="F251" i="11"/>
  <c r="M82" i="11"/>
  <c r="K81" i="11"/>
  <c r="M228" i="11"/>
  <c r="P228" i="11" s="1"/>
  <c r="K228" i="11"/>
  <c r="Y251" i="11"/>
  <c r="AB251" i="11" s="1"/>
  <c r="Q251" i="11"/>
  <c r="K82" i="11"/>
  <c r="F82" i="11"/>
  <c r="Q81" i="11"/>
  <c r="S81" i="11"/>
  <c r="V81" i="11" s="1"/>
  <c r="S228" i="11"/>
  <c r="V228" i="11" s="1"/>
  <c r="Y228" i="11"/>
  <c r="AB228" i="11" s="1"/>
  <c r="I228" i="11"/>
  <c r="L228" i="11" s="1"/>
  <c r="U251" i="11"/>
  <c r="K251" i="11"/>
  <c r="G251" i="11"/>
  <c r="Q82" i="11"/>
  <c r="G82" i="11"/>
  <c r="F246" i="11"/>
  <c r="F266" i="11"/>
  <c r="F242" i="11"/>
  <c r="Y77" i="11"/>
  <c r="AB77" i="11" s="1"/>
  <c r="F77" i="11"/>
  <c r="U47" i="11"/>
  <c r="Q47" i="11"/>
  <c r="I47" i="11"/>
  <c r="L47" i="11" s="1"/>
  <c r="F47" i="11"/>
  <c r="W47" i="11"/>
  <c r="Z47" i="11" s="1"/>
  <c r="O47" i="11"/>
  <c r="R47" i="11" s="1"/>
  <c r="G47" i="11"/>
  <c r="Y47" i="11"/>
  <c r="AB47" i="11" s="1"/>
  <c r="M47" i="11"/>
  <c r="P47" i="11" s="1"/>
  <c r="S47" i="11"/>
  <c r="K47" i="11"/>
  <c r="Y23" i="11"/>
  <c r="AB23" i="11" s="1"/>
  <c r="F23" i="11"/>
  <c r="Y27" i="11"/>
  <c r="AB27" i="11" s="1"/>
  <c r="Y42" i="11"/>
  <c r="AB42" i="11" s="1"/>
  <c r="M42" i="11"/>
  <c r="F42" i="11"/>
  <c r="F53" i="11"/>
  <c r="U80" i="11"/>
  <c r="M80" i="11"/>
  <c r="G80" i="11"/>
  <c r="W88" i="11"/>
  <c r="G88" i="11"/>
  <c r="Y100" i="11"/>
  <c r="AB100" i="11" s="1"/>
  <c r="W130" i="11"/>
  <c r="I130" i="11"/>
  <c r="G174" i="11"/>
  <c r="F174" i="11"/>
  <c r="W209" i="11"/>
  <c r="M209" i="11"/>
  <c r="F229" i="11"/>
  <c r="F27" i="11"/>
  <c r="W32" i="11"/>
  <c r="M32" i="11"/>
  <c r="W42" i="11"/>
  <c r="W80" i="11"/>
  <c r="K80" i="11"/>
  <c r="Y88" i="11"/>
  <c r="AB88" i="11" s="1"/>
  <c r="I88" i="11"/>
  <c r="Q88" i="11"/>
  <c r="F96" i="11"/>
  <c r="Y130" i="11"/>
  <c r="AB130" i="11" s="1"/>
  <c r="O130" i="11"/>
  <c r="G130" i="11"/>
  <c r="F135" i="11"/>
  <c r="H135" i="11" s="1"/>
  <c r="S209" i="11"/>
  <c r="I209" i="11"/>
  <c r="F209" i="11"/>
  <c r="F219" i="11"/>
  <c r="F234" i="11"/>
  <c r="W23" i="11"/>
  <c r="F32" i="11"/>
  <c r="S80" i="11"/>
  <c r="I80" i="11"/>
  <c r="F80" i="11"/>
  <c r="U88" i="11"/>
  <c r="M88" i="11"/>
  <c r="O88" i="11"/>
  <c r="F100" i="11"/>
  <c r="K130" i="11"/>
  <c r="F158" i="11"/>
  <c r="F162" i="11"/>
  <c r="F170" i="11"/>
  <c r="F189" i="11"/>
  <c r="W27" i="11"/>
  <c r="Y32" i="11"/>
  <c r="AB32" i="11" s="1"/>
  <c r="F57" i="11"/>
  <c r="F63" i="11"/>
  <c r="F67" i="11"/>
  <c r="Y80" i="11"/>
  <c r="AB80" i="11" s="1"/>
  <c r="Q80" i="11"/>
  <c r="S88" i="11"/>
  <c r="K88" i="11"/>
  <c r="F88" i="11"/>
  <c r="F104" i="11"/>
  <c r="F130" i="11"/>
  <c r="F166" i="11"/>
  <c r="Y209" i="11"/>
  <c r="AB209" i="11" s="1"/>
  <c r="G209" i="11"/>
  <c r="K209" i="11"/>
  <c r="F245" i="11"/>
  <c r="W8" i="11"/>
  <c r="W16" i="11"/>
  <c r="W24" i="11"/>
  <c r="W36" i="11"/>
  <c r="W40" i="11"/>
  <c r="Z40" i="11" s="1"/>
  <c r="Y48" i="11"/>
  <c r="AB48" i="11" s="1"/>
  <c r="M48" i="11"/>
  <c r="I48" i="11"/>
  <c r="W58" i="11"/>
  <c r="K58" i="11"/>
  <c r="Y89" i="11"/>
  <c r="AB89" i="11" s="1"/>
  <c r="Q89" i="11"/>
  <c r="G89" i="11"/>
  <c r="F89" i="11"/>
  <c r="F111" i="11"/>
  <c r="H111" i="11" s="1"/>
  <c r="F120" i="11"/>
  <c r="Y126" i="11"/>
  <c r="U126" i="11"/>
  <c r="F131" i="11"/>
  <c r="F159" i="11"/>
  <c r="F171" i="11"/>
  <c r="W190" i="11"/>
  <c r="F190" i="11"/>
  <c r="H190" i="11" s="1"/>
  <c r="F220" i="11"/>
  <c r="W248" i="11"/>
  <c r="M248" i="11"/>
  <c r="Y260" i="11"/>
  <c r="AB260" i="11" s="1"/>
  <c r="W12" i="11"/>
  <c r="F12" i="11"/>
  <c r="Y16" i="11"/>
  <c r="AB16" i="11" s="1"/>
  <c r="F16" i="11"/>
  <c r="F20" i="11"/>
  <c r="Y36" i="11"/>
  <c r="AB36" i="11" s="1"/>
  <c r="F36" i="11"/>
  <c r="F40" i="11"/>
  <c r="W48" i="11"/>
  <c r="K48" i="11"/>
  <c r="N48" i="11" s="1"/>
  <c r="F48" i="11"/>
  <c r="S58" i="11"/>
  <c r="I58" i="11"/>
  <c r="F58" i="11"/>
  <c r="F60" i="11"/>
  <c r="Y64" i="11"/>
  <c r="AB64" i="11" s="1"/>
  <c r="F76" i="11"/>
  <c r="U89" i="11"/>
  <c r="S89" i="11"/>
  <c r="F115" i="11"/>
  <c r="S126" i="11"/>
  <c r="G126" i="11"/>
  <c r="F126" i="11"/>
  <c r="H126" i="11" s="1"/>
  <c r="Y171" i="11"/>
  <c r="AB171" i="11" s="1"/>
  <c r="W194" i="11"/>
  <c r="F194" i="11"/>
  <c r="H194" i="11" s="1"/>
  <c r="F200" i="11"/>
  <c r="Q248" i="11"/>
  <c r="G248" i="11"/>
  <c r="F248" i="11"/>
  <c r="U209" i="11"/>
  <c r="F8" i="11"/>
  <c r="Y12" i="11"/>
  <c r="AB12" i="11" s="1"/>
  <c r="Y20" i="11"/>
  <c r="AB20" i="11" s="1"/>
  <c r="F24" i="11"/>
  <c r="Y40" i="11"/>
  <c r="AB40" i="11" s="1"/>
  <c r="M40" i="11"/>
  <c r="P40" i="11" s="1"/>
  <c r="W43" i="11"/>
  <c r="O48" i="11"/>
  <c r="U48" i="11"/>
  <c r="X48" i="11" s="1"/>
  <c r="G48" i="11"/>
  <c r="Y58" i="11"/>
  <c r="AB58" i="11" s="1"/>
  <c r="Q58" i="11"/>
  <c r="W89" i="11"/>
  <c r="O89" i="11"/>
  <c r="O126" i="11"/>
  <c r="G171" i="11"/>
  <c r="Y190" i="11"/>
  <c r="AB190" i="11" s="1"/>
  <c r="Y194" i="11"/>
  <c r="AB194" i="11" s="1"/>
  <c r="F206" i="11"/>
  <c r="F231" i="11"/>
  <c r="Y248" i="11"/>
  <c r="AB248" i="11" s="1"/>
  <c r="U248" i="11"/>
  <c r="Q209" i="11"/>
  <c r="F212" i="11"/>
  <c r="Y8" i="11"/>
  <c r="AB8" i="11" s="1"/>
  <c r="W20" i="11"/>
  <c r="Y24" i="11"/>
  <c r="AB24" i="11" s="1"/>
  <c r="M36" i="11"/>
  <c r="Y43" i="11"/>
  <c r="AB43" i="11" s="1"/>
  <c r="M43" i="11"/>
  <c r="F43" i="11"/>
  <c r="Q48" i="11"/>
  <c r="S48" i="11"/>
  <c r="V48" i="11" s="1"/>
  <c r="Y54" i="11"/>
  <c r="AB54" i="11" s="1"/>
  <c r="F54" i="11"/>
  <c r="U58" i="11"/>
  <c r="M58" i="11"/>
  <c r="G58" i="11"/>
  <c r="Y60" i="11"/>
  <c r="AB60" i="11" s="1"/>
  <c r="F64" i="11"/>
  <c r="F74" i="11"/>
  <c r="H74" i="11" s="1"/>
  <c r="M89" i="11"/>
  <c r="I89" i="11"/>
  <c r="F163" i="11"/>
  <c r="I248" i="11"/>
  <c r="Q260" i="11"/>
  <c r="I260" i="11"/>
  <c r="W265" i="11"/>
  <c r="S265" i="11"/>
  <c r="W9" i="11"/>
  <c r="Y13" i="11"/>
  <c r="AB13" i="11" s="1"/>
  <c r="F29" i="11"/>
  <c r="Y33" i="11"/>
  <c r="AB33" i="11" s="1"/>
  <c r="M33" i="11"/>
  <c r="P33" i="11" s="1"/>
  <c r="F37" i="11"/>
  <c r="W45" i="11"/>
  <c r="M45" i="11"/>
  <c r="Q59" i="11"/>
  <c r="S59" i="11"/>
  <c r="Y90" i="11"/>
  <c r="AB90" i="11" s="1"/>
  <c r="F102" i="11"/>
  <c r="F168" i="11"/>
  <c r="G172" i="11"/>
  <c r="W191" i="11"/>
  <c r="K89" i="11"/>
  <c r="W126" i="11"/>
  <c r="K248" i="11"/>
  <c r="S260" i="11"/>
  <c r="U260" i="11"/>
  <c r="I265" i="11"/>
  <c r="W13" i="11"/>
  <c r="W21" i="11"/>
  <c r="F21" i="11"/>
  <c r="W29" i="11"/>
  <c r="M29" i="11"/>
  <c r="W33" i="11"/>
  <c r="Z33" i="11" s="1"/>
  <c r="F33" i="11"/>
  <c r="Y37" i="11"/>
  <c r="AB37" i="11" s="1"/>
  <c r="M37" i="11"/>
  <c r="Y59" i="11"/>
  <c r="AB59" i="11" s="1"/>
  <c r="M59" i="11"/>
  <c r="I59" i="11"/>
  <c r="F59" i="11"/>
  <c r="Y83" i="11"/>
  <c r="AB83" i="11" s="1"/>
  <c r="Y94" i="11"/>
  <c r="AB94" i="11" s="1"/>
  <c r="F107" i="11"/>
  <c r="F121" i="11"/>
  <c r="Y191" i="11"/>
  <c r="AB191" i="11" s="1"/>
  <c r="Y195" i="11"/>
  <c r="AB195" i="11" s="1"/>
  <c r="F195" i="11"/>
  <c r="H195" i="11" s="1"/>
  <c r="F201" i="11"/>
  <c r="Q126" i="11"/>
  <c r="F235" i="11"/>
  <c r="G260" i="11"/>
  <c r="Y265" i="11"/>
  <c r="AB265" i="11" s="1"/>
  <c r="O265" i="11"/>
  <c r="F265" i="11"/>
  <c r="F9" i="11"/>
  <c r="W17" i="11"/>
  <c r="Y21" i="11"/>
  <c r="AB21" i="11" s="1"/>
  <c r="F55" i="11"/>
  <c r="W59" i="11"/>
  <c r="U59" i="11"/>
  <c r="G59" i="11"/>
  <c r="F101" i="11"/>
  <c r="K126" i="11"/>
  <c r="S248" i="11"/>
  <c r="W260" i="11"/>
  <c r="K260" i="11"/>
  <c r="U265" i="11"/>
  <c r="Q265" i="11"/>
  <c r="Y9" i="11"/>
  <c r="AB9" i="11" s="1"/>
  <c r="F13" i="11"/>
  <c r="Y17" i="11"/>
  <c r="AB17" i="11" s="1"/>
  <c r="F17" i="11"/>
  <c r="Y29" i="11"/>
  <c r="AB29" i="11" s="1"/>
  <c r="W37" i="11"/>
  <c r="Y45" i="11"/>
  <c r="AB45" i="11" s="1"/>
  <c r="K59" i="11"/>
  <c r="F61" i="11"/>
  <c r="F65" i="11"/>
  <c r="F69" i="11"/>
  <c r="F78" i="11"/>
  <c r="F90" i="11"/>
  <c r="F94" i="11"/>
  <c r="F112" i="11"/>
  <c r="H112" i="11" s="1"/>
  <c r="F172" i="11"/>
  <c r="Y201" i="11"/>
  <c r="AB201" i="11" s="1"/>
  <c r="W195" i="11"/>
  <c r="Y250" i="11"/>
  <c r="AB250" i="11" s="1"/>
  <c r="M250" i="11"/>
  <c r="I250" i="11"/>
  <c r="F250" i="11"/>
  <c r="Q261" i="11"/>
  <c r="K261" i="11"/>
  <c r="Y14" i="11"/>
  <c r="AB14" i="11" s="1"/>
  <c r="F18" i="11"/>
  <c r="W30" i="11"/>
  <c r="Y56" i="11"/>
  <c r="AB56" i="11" s="1"/>
  <c r="F56" i="11"/>
  <c r="Y79" i="11"/>
  <c r="AB79" i="11" s="1"/>
  <c r="I79" i="11"/>
  <c r="F79" i="11"/>
  <c r="F95" i="11"/>
  <c r="F123" i="11"/>
  <c r="W128" i="11"/>
  <c r="Y173" i="11"/>
  <c r="AB173" i="11" s="1"/>
  <c r="Y184" i="11"/>
  <c r="AB184" i="11" s="1"/>
  <c r="F222" i="11"/>
  <c r="S250" i="11"/>
  <c r="G250" i="11"/>
  <c r="Y261" i="11"/>
  <c r="AB261" i="11" s="1"/>
  <c r="U261" i="11"/>
  <c r="F10" i="11"/>
  <c r="F14" i="11"/>
  <c r="W18" i="11"/>
  <c r="F26" i="11"/>
  <c r="M30" i="11"/>
  <c r="F30" i="11"/>
  <c r="Y39" i="11"/>
  <c r="AB39" i="11" s="1"/>
  <c r="F46" i="11"/>
  <c r="F73" i="11"/>
  <c r="U79" i="11"/>
  <c r="Q79" i="11"/>
  <c r="W79" i="11"/>
  <c r="F84" i="11"/>
  <c r="F103" i="11"/>
  <c r="F128" i="11"/>
  <c r="Y169" i="11"/>
  <c r="AB169" i="11" s="1"/>
  <c r="F169" i="11"/>
  <c r="F184" i="11"/>
  <c r="F207" i="11"/>
  <c r="F226" i="11"/>
  <c r="F232" i="11"/>
  <c r="U250" i="11"/>
  <c r="Q250" i="11"/>
  <c r="W261" i="11"/>
  <c r="I261" i="11"/>
  <c r="F267" i="11"/>
  <c r="W10" i="11"/>
  <c r="W14" i="11"/>
  <c r="Y18" i="11"/>
  <c r="AB18" i="11" s="1"/>
  <c r="Y26" i="11"/>
  <c r="AB26" i="11" s="1"/>
  <c r="W39" i="11"/>
  <c r="M39" i="11"/>
  <c r="Y46" i="11"/>
  <c r="AB46" i="11" s="1"/>
  <c r="M46" i="11"/>
  <c r="Y62" i="11"/>
  <c r="AB62" i="11" s="1"/>
  <c r="F62" i="11"/>
  <c r="S79" i="11"/>
  <c r="G79" i="11"/>
  <c r="K79" i="11"/>
  <c r="F86" i="11"/>
  <c r="Y128" i="11"/>
  <c r="AB128" i="11" s="1"/>
  <c r="O128" i="11"/>
  <c r="I128" i="11"/>
  <c r="K128" i="11"/>
  <c r="F134" i="11"/>
  <c r="F138" i="11"/>
  <c r="F161" i="11"/>
  <c r="F165" i="11"/>
  <c r="Q173" i="11"/>
  <c r="F173" i="11"/>
  <c r="F191" i="11"/>
  <c r="F210" i="11"/>
  <c r="W250" i="11"/>
  <c r="K250" i="11"/>
  <c r="S261" i="11"/>
  <c r="G261" i="11"/>
  <c r="Y10" i="11"/>
  <c r="AB10" i="11" s="1"/>
  <c r="W26" i="11"/>
  <c r="Y30" i="11"/>
  <c r="AB30" i="11" s="1"/>
  <c r="F39" i="11"/>
  <c r="W46" i="11"/>
  <c r="Y52" i="11"/>
  <c r="AB52" i="11" s="1"/>
  <c r="F52" i="11"/>
  <c r="Y66" i="11"/>
  <c r="AB66" i="11" s="1"/>
  <c r="F66" i="11"/>
  <c r="F75" i="11"/>
  <c r="M79" i="11"/>
  <c r="G128" i="11"/>
  <c r="I169" i="11"/>
  <c r="G169" i="11"/>
  <c r="G173" i="11"/>
  <c r="W184" i="11"/>
  <c r="Y193" i="11"/>
  <c r="AB193" i="11" s="1"/>
  <c r="S217" i="11"/>
  <c r="F227" i="11"/>
  <c r="F259" i="11"/>
  <c r="W193" i="11"/>
  <c r="F211" i="11"/>
  <c r="U217" i="11"/>
  <c r="I217" i="11"/>
  <c r="F233" i="11"/>
  <c r="S263" i="11"/>
  <c r="F263" i="11"/>
  <c r="F193" i="11"/>
  <c r="Y217" i="11"/>
  <c r="AB217" i="11" s="1"/>
  <c r="Q217" i="11"/>
  <c r="M217" i="11"/>
  <c r="F217" i="11"/>
  <c r="F243" i="11"/>
  <c r="Y263" i="11"/>
  <c r="AB263" i="11" s="1"/>
  <c r="F202" i="11"/>
  <c r="F208" i="11"/>
  <c r="W217" i="11"/>
  <c r="K217" i="11"/>
  <c r="G217" i="11"/>
  <c r="U263" i="11"/>
  <c r="W263" i="11"/>
  <c r="H191" i="1"/>
  <c r="L191" i="1"/>
  <c r="L277" i="1"/>
  <c r="K37" i="25" s="1"/>
  <c r="V21" i="1"/>
  <c r="U8" i="25" s="1"/>
  <c r="AD21" i="1"/>
  <c r="AC8" i="25" s="1"/>
  <c r="V191" i="1"/>
  <c r="V26" i="1"/>
  <c r="AD191" i="1"/>
  <c r="AD27" i="1"/>
  <c r="AC10" i="25" s="1"/>
  <c r="AD20" i="1"/>
  <c r="AK191" i="1"/>
  <c r="AY191" i="1"/>
  <c r="BC20" i="1"/>
  <c r="CG191" i="1"/>
  <c r="CK191" i="1"/>
  <c r="CO191" i="1"/>
  <c r="CK21" i="1"/>
  <c r="CJ8" i="25" s="1"/>
  <c r="CW191" i="1"/>
  <c r="DA191" i="1"/>
  <c r="DE191" i="1"/>
  <c r="CW21" i="1"/>
  <c r="CV8" i="25" s="1"/>
  <c r="DE27" i="1"/>
  <c r="DD10" i="25" s="1"/>
  <c r="I191" i="1"/>
  <c r="M191" i="1"/>
  <c r="Q191" i="1"/>
  <c r="I277" i="1"/>
  <c r="H37" i="25" s="1"/>
  <c r="M277" i="1"/>
  <c r="L37" i="25" s="1"/>
  <c r="Q277" i="1"/>
  <c r="P37" i="25" s="1"/>
  <c r="W191" i="1"/>
  <c r="AA191" i="1"/>
  <c r="AE191" i="1"/>
  <c r="W20" i="1"/>
  <c r="AA20" i="1"/>
  <c r="AE20" i="1"/>
  <c r="AE26" i="1" s="1"/>
  <c r="AA21" i="1"/>
  <c r="Z8" i="25" s="1"/>
  <c r="BR21" i="1"/>
  <c r="BQ8" i="25" s="1"/>
  <c r="BJ27" i="1"/>
  <c r="BI10" i="25" s="1"/>
  <c r="BZ191" i="1"/>
  <c r="CD191" i="1"/>
  <c r="CD20" i="1"/>
  <c r="CD27" i="1" s="1"/>
  <c r="CC10" i="25" s="1"/>
  <c r="BZ27" i="1"/>
  <c r="BY10" i="25" s="1"/>
  <c r="CK20" i="1"/>
  <c r="CK27" i="1" s="1"/>
  <c r="CJ10" i="25" s="1"/>
  <c r="CO21" i="1"/>
  <c r="CN8" i="25" s="1"/>
  <c r="CG27" i="1"/>
  <c r="CF10" i="25" s="1"/>
  <c r="CW20" i="1"/>
  <c r="DA21" i="1"/>
  <c r="CZ8" i="25" s="1"/>
  <c r="P191" i="1"/>
  <c r="P277" i="1"/>
  <c r="O37" i="25" s="1"/>
  <c r="Q278" i="1"/>
  <c r="P38" i="25" s="1"/>
  <c r="Z21" i="1"/>
  <c r="Y8" i="25" s="1"/>
  <c r="Z191" i="1"/>
  <c r="Z27" i="1"/>
  <c r="Y10" i="25" s="1"/>
  <c r="Z26" i="1"/>
  <c r="V20" i="1"/>
  <c r="AG191" i="1"/>
  <c r="AO191" i="1"/>
  <c r="AG20" i="1"/>
  <c r="AK21" i="1"/>
  <c r="AJ8" i="25" s="1"/>
  <c r="AG26" i="1"/>
  <c r="AK27" i="1"/>
  <c r="AJ10" i="25" s="1"/>
  <c r="AU191" i="1"/>
  <c r="BC191" i="1"/>
  <c r="AU20" i="1"/>
  <c r="AY21" i="1"/>
  <c r="AX8" i="25" s="1"/>
  <c r="BC26" i="1"/>
  <c r="AY27" i="1"/>
  <c r="AX10" i="25" s="1"/>
  <c r="J191" i="1"/>
  <c r="N191" i="1"/>
  <c r="R191" i="1"/>
  <c r="N277" i="1"/>
  <c r="M37" i="25" s="1"/>
  <c r="R277" i="1"/>
  <c r="Q37" i="25" s="1"/>
  <c r="X191" i="1"/>
  <c r="AB191" i="1"/>
  <c r="T20" i="1"/>
  <c r="X20" i="1"/>
  <c r="X26" i="1" s="1"/>
  <c r="AB20" i="1"/>
  <c r="T21" i="1"/>
  <c r="S8" i="25" s="1"/>
  <c r="AB21" i="1"/>
  <c r="AA8" i="25" s="1"/>
  <c r="T27" i="1"/>
  <c r="S10" i="25" s="1"/>
  <c r="AB27" i="1"/>
  <c r="AA10" i="25" s="1"/>
  <c r="AK20" i="1"/>
  <c r="AG21" i="1"/>
  <c r="AF8" i="25" s="1"/>
  <c r="AO21" i="1"/>
  <c r="AN8" i="25" s="1"/>
  <c r="AG27" i="1"/>
  <c r="AF10" i="25" s="1"/>
  <c r="AO27" i="1"/>
  <c r="AN10" i="25" s="1"/>
  <c r="AY20" i="1"/>
  <c r="AU21" i="1"/>
  <c r="AT8" i="25" s="1"/>
  <c r="BC21" i="1"/>
  <c r="BB8" i="25" s="1"/>
  <c r="AU27" i="1"/>
  <c r="AT10" i="25" s="1"/>
  <c r="BC27" i="1"/>
  <c r="BB10" i="25" s="1"/>
  <c r="BV21" i="1"/>
  <c r="BU8" i="25" s="1"/>
  <c r="BZ26" i="1"/>
  <c r="CO20" i="1"/>
  <c r="CG26" i="1"/>
  <c r="DA20" i="1"/>
  <c r="DA26" i="1" s="1"/>
  <c r="DE21" i="1"/>
  <c r="DD8" i="25" s="1"/>
  <c r="K191" i="1"/>
  <c r="O191" i="1"/>
  <c r="K277" i="1"/>
  <c r="J37" i="25" s="1"/>
  <c r="O277" i="1"/>
  <c r="N37" i="25" s="1"/>
  <c r="U21" i="1"/>
  <c r="T8" i="25" s="1"/>
  <c r="Y21" i="1"/>
  <c r="X8" i="25" s="1"/>
  <c r="AC21" i="1"/>
  <c r="AB8" i="25" s="1"/>
  <c r="U191" i="1"/>
  <c r="U27" i="1"/>
  <c r="T10" i="25" s="1"/>
  <c r="Y191" i="1"/>
  <c r="Y26" i="1"/>
  <c r="AC191" i="1"/>
  <c r="AC27" i="1"/>
  <c r="AB10" i="25" s="1"/>
  <c r="AC26" i="1"/>
  <c r="U20" i="1"/>
  <c r="Y20" i="1"/>
  <c r="AC20" i="1"/>
  <c r="AJ191" i="1"/>
  <c r="AN191" i="1"/>
  <c r="AR191" i="1"/>
  <c r="AN20" i="1"/>
  <c r="AJ21" i="1"/>
  <c r="AI8" i="25" s="1"/>
  <c r="AR21" i="1"/>
  <c r="AQ8" i="25" s="1"/>
  <c r="AN26" i="1"/>
  <c r="AJ27" i="1"/>
  <c r="AI10" i="25" s="1"/>
  <c r="AR27" i="1"/>
  <c r="AQ10" i="25" s="1"/>
  <c r="AT191" i="1"/>
  <c r="AX191" i="1"/>
  <c r="BB191" i="1"/>
  <c r="BB20" i="1"/>
  <c r="AX21" i="1"/>
  <c r="AW8" i="25" s="1"/>
  <c r="AT26" i="1"/>
  <c r="AX27" i="1"/>
  <c r="AW10" i="25" s="1"/>
  <c r="BJ191" i="1"/>
  <c r="BN191" i="1"/>
  <c r="BR191" i="1"/>
  <c r="BJ21" i="1"/>
  <c r="BI8" i="25" s="1"/>
  <c r="BN26" i="1"/>
  <c r="BR27" i="1"/>
  <c r="BQ10" i="25" s="1"/>
  <c r="BV20" i="1"/>
  <c r="BV27" i="1" s="1"/>
  <c r="BU10" i="25" s="1"/>
  <c r="BZ21" i="1"/>
  <c r="BY8" i="25" s="1"/>
  <c r="CD26" i="1"/>
  <c r="CF8" i="25"/>
  <c r="CK26" i="1"/>
  <c r="CO27" i="1"/>
  <c r="CN10" i="25" s="1"/>
  <c r="DE20" i="1"/>
  <c r="DE26" i="1" s="1"/>
  <c r="DA27" i="1"/>
  <c r="CZ10" i="25" s="1"/>
  <c r="AH191" i="1"/>
  <c r="AL191" i="1"/>
  <c r="AP191" i="1"/>
  <c r="AH20" i="1"/>
  <c r="AL20" i="1"/>
  <c r="AP20" i="1"/>
  <c r="AH21" i="1"/>
  <c r="AG8" i="25" s="1"/>
  <c r="AL21" i="1"/>
  <c r="AK8" i="25" s="1"/>
  <c r="AP21" i="1"/>
  <c r="AO8" i="25" s="1"/>
  <c r="AP26" i="1"/>
  <c r="AH27" i="1"/>
  <c r="AG10" i="25" s="1"/>
  <c r="AL27" i="1"/>
  <c r="AK10" i="25" s="1"/>
  <c r="AP27" i="1"/>
  <c r="AO10" i="25" s="1"/>
  <c r="AV191" i="1"/>
  <c r="AZ191" i="1"/>
  <c r="BD191" i="1"/>
  <c r="AV20" i="1"/>
  <c r="AZ20" i="1"/>
  <c r="BD20" i="1"/>
  <c r="AV21" i="1"/>
  <c r="AU8" i="25" s="1"/>
  <c r="AZ21" i="1"/>
  <c r="AY8" i="25" s="1"/>
  <c r="BD21" i="1"/>
  <c r="BC8" i="25" s="1"/>
  <c r="BD26" i="1"/>
  <c r="AV27" i="1"/>
  <c r="AU10" i="25" s="1"/>
  <c r="AZ27" i="1"/>
  <c r="AY10" i="25" s="1"/>
  <c r="BD27" i="1"/>
  <c r="BC10" i="25" s="1"/>
  <c r="BG191" i="1"/>
  <c r="BK191" i="1"/>
  <c r="BO191" i="1"/>
  <c r="BG20" i="1"/>
  <c r="BK20" i="1"/>
  <c r="BO20" i="1"/>
  <c r="BO27" i="1" s="1"/>
  <c r="BN10" i="25" s="1"/>
  <c r="BG21" i="1"/>
  <c r="BF8" i="25" s="1"/>
  <c r="BK21" i="1"/>
  <c r="BJ8" i="25" s="1"/>
  <c r="BO21" i="1"/>
  <c r="BN8" i="25" s="1"/>
  <c r="BK27" i="1"/>
  <c r="BJ10" i="25" s="1"/>
  <c r="BW191" i="1"/>
  <c r="CA191" i="1"/>
  <c r="CE191" i="1"/>
  <c r="BW20" i="1"/>
  <c r="BW26" i="1" s="1"/>
  <c r="CA20" i="1"/>
  <c r="CA26" i="1" s="1"/>
  <c r="CE20" i="1"/>
  <c r="CE26" i="1" s="1"/>
  <c r="BW21" i="1"/>
  <c r="BV8" i="25" s="1"/>
  <c r="CA21" i="1"/>
  <c r="BZ8" i="25" s="1"/>
  <c r="CE21" i="1"/>
  <c r="CD8" i="25" s="1"/>
  <c r="BW27" i="1"/>
  <c r="BV10" i="25" s="1"/>
  <c r="CA27" i="1"/>
  <c r="BZ10" i="25" s="1"/>
  <c r="CE27" i="1"/>
  <c r="CD10" i="25" s="1"/>
  <c r="CH191" i="1"/>
  <c r="CL191" i="1"/>
  <c r="CP191" i="1"/>
  <c r="CH20" i="1"/>
  <c r="CH26" i="1" s="1"/>
  <c r="CL20" i="1"/>
  <c r="CL26" i="1" s="1"/>
  <c r="CP20" i="1"/>
  <c r="CH21" i="1"/>
  <c r="CG8" i="25" s="1"/>
  <c r="CL21" i="1"/>
  <c r="CK8" i="25" s="1"/>
  <c r="CP21" i="1"/>
  <c r="CO8" i="25" s="1"/>
  <c r="CP27" i="1"/>
  <c r="CO10" i="25" s="1"/>
  <c r="CT191" i="1"/>
  <c r="CX191" i="1"/>
  <c r="CT20" i="1"/>
  <c r="CX20" i="1"/>
  <c r="DB20" i="1"/>
  <c r="DB26" i="1" s="1"/>
  <c r="CT21" i="1"/>
  <c r="CS8" i="25" s="1"/>
  <c r="CX21" i="1"/>
  <c r="CW8" i="25" s="1"/>
  <c r="DB21" i="1"/>
  <c r="DA8" i="25" s="1"/>
  <c r="CT26" i="1"/>
  <c r="CX26" i="1"/>
  <c r="CT27" i="1"/>
  <c r="CS10" i="25" s="1"/>
  <c r="CX27" i="1"/>
  <c r="CW10" i="25" s="1"/>
  <c r="DB27" i="1"/>
  <c r="DA10" i="25" s="1"/>
  <c r="AI191" i="1"/>
  <c r="AM191" i="1"/>
  <c r="AQ191" i="1"/>
  <c r="AI20" i="1"/>
  <c r="AM20" i="1"/>
  <c r="AQ20" i="1"/>
  <c r="AI21" i="1"/>
  <c r="AH8" i="25" s="1"/>
  <c r="AM21" i="1"/>
  <c r="AL8" i="25" s="1"/>
  <c r="AQ21" i="1"/>
  <c r="AP8" i="25" s="1"/>
  <c r="AQ26" i="1"/>
  <c r="AI27" i="1"/>
  <c r="AH10" i="25" s="1"/>
  <c r="AM27" i="1"/>
  <c r="AL10" i="25" s="1"/>
  <c r="AQ27" i="1"/>
  <c r="AP10" i="25" s="1"/>
  <c r="BA191" i="1"/>
  <c r="BE191" i="1"/>
  <c r="AW20" i="1"/>
  <c r="BA20" i="1"/>
  <c r="BE20" i="1"/>
  <c r="AW21" i="1"/>
  <c r="AV8" i="25" s="1"/>
  <c r="BA21" i="1"/>
  <c r="AZ8" i="25" s="1"/>
  <c r="BE21" i="1"/>
  <c r="BD8" i="25" s="1"/>
  <c r="AW27" i="1"/>
  <c r="AV10" i="25" s="1"/>
  <c r="BA27" i="1"/>
  <c r="AZ10" i="25" s="1"/>
  <c r="BE27" i="1"/>
  <c r="BD10" i="25" s="1"/>
  <c r="BH191" i="1"/>
  <c r="BL191" i="1"/>
  <c r="BP191" i="1"/>
  <c r="BH20" i="1"/>
  <c r="BL20" i="1"/>
  <c r="BP20" i="1"/>
  <c r="BP26" i="1" s="1"/>
  <c r="BH21" i="1"/>
  <c r="BG8" i="25" s="1"/>
  <c r="BL21" i="1"/>
  <c r="BK8" i="25" s="1"/>
  <c r="BP21" i="1"/>
  <c r="BO8" i="25" s="1"/>
  <c r="BH27" i="1"/>
  <c r="BG10" i="25" s="1"/>
  <c r="BL27" i="1"/>
  <c r="BK10" i="25" s="1"/>
  <c r="BP27" i="1"/>
  <c r="BO10" i="25" s="1"/>
  <c r="BT191" i="1"/>
  <c r="BX191" i="1"/>
  <c r="CB191" i="1"/>
  <c r="BT20" i="1"/>
  <c r="BT26" i="1" s="1"/>
  <c r="BX20" i="1"/>
  <c r="BX26" i="1" s="1"/>
  <c r="CB20" i="1"/>
  <c r="CB26" i="1" s="1"/>
  <c r="BT21" i="1"/>
  <c r="BS8" i="25" s="1"/>
  <c r="BX21" i="1"/>
  <c r="BW8" i="25" s="1"/>
  <c r="CB21" i="1"/>
  <c r="CA8" i="25" s="1"/>
  <c r="CB27" i="1"/>
  <c r="CA10" i="25" s="1"/>
  <c r="CM191" i="1"/>
  <c r="CQ191" i="1"/>
  <c r="CI20" i="1"/>
  <c r="CM20" i="1"/>
  <c r="CQ20" i="1"/>
  <c r="CQ26" i="1" s="1"/>
  <c r="CI21" i="1"/>
  <c r="CH8" i="25" s="1"/>
  <c r="CM21" i="1"/>
  <c r="CL8" i="25" s="1"/>
  <c r="CQ21" i="1"/>
  <c r="CP8" i="25" s="1"/>
  <c r="CI26" i="1"/>
  <c r="CM26" i="1"/>
  <c r="CI27" i="1"/>
  <c r="CH10" i="25" s="1"/>
  <c r="CM27" i="1"/>
  <c r="CL10" i="25" s="1"/>
  <c r="CQ27" i="1"/>
  <c r="CP10" i="25" s="1"/>
  <c r="CU191" i="1"/>
  <c r="CY191" i="1"/>
  <c r="DC191" i="1"/>
  <c r="CU20" i="1"/>
  <c r="CY20" i="1"/>
  <c r="DC20" i="1"/>
  <c r="DC26" i="1" s="1"/>
  <c r="CU21" i="1"/>
  <c r="CT8" i="25" s="1"/>
  <c r="CY21" i="1"/>
  <c r="CX8" i="25" s="1"/>
  <c r="DC21" i="1"/>
  <c r="DB8" i="25" s="1"/>
  <c r="CU26" i="1"/>
  <c r="CY26" i="1"/>
  <c r="CU27" i="1"/>
  <c r="CT10" i="25" s="1"/>
  <c r="BM191" i="1"/>
  <c r="BQ191" i="1"/>
  <c r="BI20" i="1"/>
  <c r="BI26" i="1" s="1"/>
  <c r="BM20" i="1"/>
  <c r="BQ20" i="1"/>
  <c r="BI21" i="1"/>
  <c r="BH8" i="25" s="1"/>
  <c r="BM21" i="1"/>
  <c r="BL8" i="25" s="1"/>
  <c r="BQ21" i="1"/>
  <c r="BP8" i="25" s="1"/>
  <c r="BM26" i="1"/>
  <c r="BQ26" i="1"/>
  <c r="BI27" i="1"/>
  <c r="BH10" i="25" s="1"/>
  <c r="BM27" i="1"/>
  <c r="BL10" i="25" s="1"/>
  <c r="BQ27" i="1"/>
  <c r="BP10" i="25" s="1"/>
  <c r="BU191" i="1"/>
  <c r="BY191" i="1"/>
  <c r="CC191" i="1"/>
  <c r="BU20" i="1"/>
  <c r="BU26" i="1" s="1"/>
  <c r="BY20" i="1"/>
  <c r="CC20" i="1"/>
  <c r="BU21" i="1"/>
  <c r="BT8" i="25" s="1"/>
  <c r="BY21" i="1"/>
  <c r="BX8" i="25" s="1"/>
  <c r="CC21" i="1"/>
  <c r="CB8" i="25" s="1"/>
  <c r="BY26" i="1"/>
  <c r="CC26" i="1"/>
  <c r="BU27" i="1"/>
  <c r="BT10" i="25" s="1"/>
  <c r="BY27" i="1"/>
  <c r="BX10" i="25" s="1"/>
  <c r="CC27" i="1"/>
  <c r="CB10" i="25" s="1"/>
  <c r="CJ191" i="1"/>
  <c r="CN191" i="1"/>
  <c r="CR191" i="1"/>
  <c r="CJ20" i="1"/>
  <c r="CJ26" i="1" s="1"/>
  <c r="CN20" i="1"/>
  <c r="CR20" i="1"/>
  <c r="CJ21" i="1"/>
  <c r="CI8" i="25" s="1"/>
  <c r="CN21" i="1"/>
  <c r="CM8" i="25" s="1"/>
  <c r="CR21" i="1"/>
  <c r="CQ8" i="25" s="1"/>
  <c r="CN26" i="1"/>
  <c r="CR26" i="1"/>
  <c r="CJ27" i="1"/>
  <c r="CI10" i="25" s="1"/>
  <c r="CN27" i="1"/>
  <c r="CM10" i="25" s="1"/>
  <c r="CR27" i="1"/>
  <c r="CQ10" i="25" s="1"/>
  <c r="CV191" i="1"/>
  <c r="CZ191" i="1"/>
  <c r="DD191" i="1"/>
  <c r="CV20" i="1"/>
  <c r="CZ20" i="1"/>
  <c r="DD20" i="1"/>
  <c r="CV21" i="1"/>
  <c r="CU8" i="25" s="1"/>
  <c r="CZ21" i="1"/>
  <c r="CY8" i="25" s="1"/>
  <c r="DD21" i="1"/>
  <c r="DC8" i="25" s="1"/>
  <c r="CZ26" i="1"/>
  <c r="DD26" i="1"/>
  <c r="CV27" i="1"/>
  <c r="CU10" i="25" s="1"/>
  <c r="CZ27" i="1"/>
  <c r="CY10" i="25" s="1"/>
  <c r="DD27" i="1"/>
  <c r="DC10" i="25" s="1"/>
  <c r="BF257" i="1"/>
  <c r="M260" i="11" s="1"/>
  <c r="BF258" i="1"/>
  <c r="M261" i="11" s="1"/>
  <c r="CF33" i="1"/>
  <c r="S45" i="1"/>
  <c r="R17" i="25" s="1"/>
  <c r="AS39" i="1"/>
  <c r="K40" i="11" s="1"/>
  <c r="N40" i="11" s="1"/>
  <c r="AF39" i="1"/>
  <c r="CF32" i="1"/>
  <c r="Q33" i="11" s="1"/>
  <c r="T33" i="11" s="1"/>
  <c r="CF39" i="1"/>
  <c r="Q40" i="11" s="1"/>
  <c r="T40" i="11" s="1"/>
  <c r="CF45" i="1"/>
  <c r="CE17" i="25" s="1"/>
  <c r="AF32" i="1"/>
  <c r="AF33" i="1"/>
  <c r="AS32" i="1"/>
  <c r="K33" i="11" s="1"/>
  <c r="AS33" i="1"/>
  <c r="BF8" i="1"/>
  <c r="BS32" i="1"/>
  <c r="O33" i="11" s="1"/>
  <c r="R33" i="11" s="1"/>
  <c r="BS33" i="1"/>
  <c r="BS39" i="1"/>
  <c r="O40" i="11" s="1"/>
  <c r="R40" i="11" s="1"/>
  <c r="BS45" i="1"/>
  <c r="BR17" i="25" s="1"/>
  <c r="S32" i="1"/>
  <c r="S33" i="1"/>
  <c r="AF45" i="1"/>
  <c r="AE17" i="25" s="1"/>
  <c r="AS45" i="1"/>
  <c r="AR17" i="25" s="1"/>
  <c r="DF32" i="1"/>
  <c r="U33" i="11" s="1"/>
  <c r="X33" i="11" s="1"/>
  <c r="DF33" i="1"/>
  <c r="DF39" i="1"/>
  <c r="U40" i="11" s="1"/>
  <c r="X40" i="11" s="1"/>
  <c r="DF45" i="1"/>
  <c r="DE17" i="25" s="1"/>
  <c r="S39" i="1"/>
  <c r="CS32" i="1"/>
  <c r="S33" i="11" s="1"/>
  <c r="V33" i="11" s="1"/>
  <c r="CS33" i="1"/>
  <c r="CS39" i="1"/>
  <c r="S40" i="11" s="1"/>
  <c r="V40" i="11" s="1"/>
  <c r="CS45" i="1"/>
  <c r="CR17" i="25" s="1"/>
  <c r="CF13" i="1"/>
  <c r="CE4" i="25" s="1"/>
  <c r="AS8" i="1"/>
  <c r="AS189" i="1"/>
  <c r="K192" i="11" s="1"/>
  <c r="DF192" i="1"/>
  <c r="U195" i="11" s="1"/>
  <c r="DF10" i="1"/>
  <c r="AS14" i="1"/>
  <c r="AR5" i="25" s="1"/>
  <c r="DF188" i="1"/>
  <c r="U191" i="11" s="1"/>
  <c r="AF8" i="1"/>
  <c r="AF9" i="1"/>
  <c r="AE2" i="25" s="1"/>
  <c r="AF13" i="1"/>
  <c r="AE4" i="25" s="1"/>
  <c r="AS12" i="1"/>
  <c r="K12" i="11" s="1"/>
  <c r="BF13" i="1"/>
  <c r="BE4" i="25" s="1"/>
  <c r="S192" i="1"/>
  <c r="AS188" i="1"/>
  <c r="K191" i="11" s="1"/>
  <c r="BS8" i="1"/>
  <c r="BS188" i="1"/>
  <c r="O191" i="11" s="1"/>
  <c r="BS192" i="1"/>
  <c r="O195" i="11" s="1"/>
  <c r="CF12" i="1"/>
  <c r="Q12" i="11" s="1"/>
  <c r="CS12" i="1"/>
  <c r="S12" i="11" s="1"/>
  <c r="CS13" i="1"/>
  <c r="CR4" i="25" s="1"/>
  <c r="DF8" i="1"/>
  <c r="DF13" i="1"/>
  <c r="DE4" i="25" s="1"/>
  <c r="BF188" i="1"/>
  <c r="M191" i="11" s="1"/>
  <c r="AF14" i="1"/>
  <c r="AE5" i="25" s="1"/>
  <c r="BF189" i="1"/>
  <c r="M192" i="11" s="1"/>
  <c r="S187" i="1"/>
  <c r="BI271" i="1"/>
  <c r="BH31" i="25" s="1"/>
  <c r="BS10" i="1"/>
  <c r="BS14" i="1"/>
  <c r="BR5" i="25" s="1"/>
  <c r="CF14" i="1"/>
  <c r="CE5" i="25" s="1"/>
  <c r="CS14" i="1"/>
  <c r="CR5" i="25" s="1"/>
  <c r="AS187" i="1"/>
  <c r="K190" i="11" s="1"/>
  <c r="BF14" i="1"/>
  <c r="BE5" i="25" s="1"/>
  <c r="BF10" i="1"/>
  <c r="BE3" i="25" s="1"/>
  <c r="BS9" i="1"/>
  <c r="BR2" i="25" s="1"/>
  <c r="BS12" i="1"/>
  <c r="O12" i="11" s="1"/>
  <c r="BS13" i="1"/>
  <c r="BR4" i="25" s="1"/>
  <c r="BS187" i="1"/>
  <c r="O190" i="11" s="1"/>
  <c r="BS189" i="1"/>
  <c r="O192" i="11" s="1"/>
  <c r="CF8" i="1"/>
  <c r="CF9" i="1"/>
  <c r="CE2" i="25" s="1"/>
  <c r="CS187" i="1"/>
  <c r="S190" i="11" s="1"/>
  <c r="CS188" i="1"/>
  <c r="S191" i="11" s="1"/>
  <c r="CS189" i="1"/>
  <c r="S192" i="11" s="1"/>
  <c r="CS192" i="1"/>
  <c r="S195" i="11" s="1"/>
  <c r="DF9" i="1"/>
  <c r="DE2" i="25" s="1"/>
  <c r="DF12" i="1"/>
  <c r="U12" i="11" s="1"/>
  <c r="DF187" i="1"/>
  <c r="U190" i="11" s="1"/>
  <c r="DF189" i="1"/>
  <c r="U192" i="11" s="1"/>
  <c r="X192" i="11" s="1"/>
  <c r="AS9" i="1"/>
  <c r="AR2" i="25" s="1"/>
  <c r="BF9" i="1"/>
  <c r="BE2" i="25" s="1"/>
  <c r="AS192" i="1"/>
  <c r="K195" i="11" s="1"/>
  <c r="BF192" i="1"/>
  <c r="M195" i="11" s="1"/>
  <c r="BF187" i="1"/>
  <c r="M190" i="11" s="1"/>
  <c r="S9" i="1"/>
  <c r="R2" i="25" s="1"/>
  <c r="U271" i="1"/>
  <c r="T31" i="25" s="1"/>
  <c r="AF10" i="1"/>
  <c r="AE3" i="25" s="1"/>
  <c r="AG271" i="1"/>
  <c r="AF31" i="25" s="1"/>
  <c r="AS10" i="1"/>
  <c r="AS13" i="1"/>
  <c r="AR4" i="25" s="1"/>
  <c r="S189" i="1"/>
  <c r="G192" i="11" s="1"/>
  <c r="S188" i="1"/>
  <c r="S8" i="1"/>
  <c r="AF12" i="1"/>
  <c r="BF12" i="1"/>
  <c r="M12" i="11" s="1"/>
  <c r="S262" i="1"/>
  <c r="AS262" i="1"/>
  <c r="K265" i="11" s="1"/>
  <c r="CF187" i="1"/>
  <c r="Q190" i="11" s="1"/>
  <c r="CF188" i="1"/>
  <c r="Q191" i="11" s="1"/>
  <c r="CF189" i="1"/>
  <c r="Q192" i="11" s="1"/>
  <c r="CF192" i="1"/>
  <c r="Q195" i="11" s="1"/>
  <c r="CS8" i="1"/>
  <c r="CS9" i="1"/>
  <c r="CR2" i="25" s="1"/>
  <c r="S13" i="1"/>
  <c r="R4" i="25" s="1"/>
  <c r="BV271" i="1"/>
  <c r="BU31" i="25" s="1"/>
  <c r="CF10" i="1"/>
  <c r="S10" i="1"/>
  <c r="R3" i="25" s="1"/>
  <c r="S12" i="1"/>
  <c r="S14" i="1"/>
  <c r="R5" i="25" s="1"/>
  <c r="S16" i="1"/>
  <c r="S17" i="1"/>
  <c r="R6" i="25" s="1"/>
  <c r="S18" i="1"/>
  <c r="R7" i="25" s="1"/>
  <c r="S20" i="1"/>
  <c r="S24" i="1"/>
  <c r="R9" i="25" s="1"/>
  <c r="H277" i="1"/>
  <c r="G37" i="25" s="1"/>
  <c r="CK271" i="1"/>
  <c r="CJ31" i="25" s="1"/>
  <c r="CS10" i="1"/>
  <c r="DF14" i="1"/>
  <c r="DE5" i="25" s="1"/>
  <c r="S41" i="1"/>
  <c r="AG227" i="1" l="1"/>
  <c r="AH227" i="1"/>
  <c r="AI227" i="1"/>
  <c r="AJ227" i="1"/>
  <c r="AL227" i="1"/>
  <c r="AQ227" i="1"/>
  <c r="AP227" i="1"/>
  <c r="AM227" i="1"/>
  <c r="AN227" i="1"/>
  <c r="AO227" i="1"/>
  <c r="AR227" i="1"/>
  <c r="AK227" i="1"/>
  <c r="I230" i="11"/>
  <c r="AH142" i="1"/>
  <c r="AI142" i="1"/>
  <c r="AJ142" i="1"/>
  <c r="AK142" i="1"/>
  <c r="AL142" i="1"/>
  <c r="AG142" i="1"/>
  <c r="AM142" i="1"/>
  <c r="AN142" i="1"/>
  <c r="AO142" i="1"/>
  <c r="AR142" i="1"/>
  <c r="AP142" i="1"/>
  <c r="AQ142" i="1"/>
  <c r="I145" i="11"/>
  <c r="L178" i="11"/>
  <c r="L177" i="11"/>
  <c r="F257" i="11"/>
  <c r="F214" i="11"/>
  <c r="P79" i="11"/>
  <c r="F199" i="11"/>
  <c r="V176" i="11"/>
  <c r="S175" i="11"/>
  <c r="F175" i="11"/>
  <c r="L176" i="11"/>
  <c r="I175" i="11"/>
  <c r="G175" i="11"/>
  <c r="N176" i="11"/>
  <c r="K175" i="11"/>
  <c r="P176" i="11"/>
  <c r="M175" i="11"/>
  <c r="T176" i="11"/>
  <c r="Q175" i="11"/>
  <c r="X176" i="11"/>
  <c r="U175" i="11"/>
  <c r="AB176" i="11"/>
  <c r="Y175" i="11"/>
  <c r="AB175" i="11" s="1"/>
  <c r="Z176" i="11"/>
  <c r="W175" i="11"/>
  <c r="R176" i="11"/>
  <c r="O175" i="11"/>
  <c r="P124" i="11"/>
  <c r="F113" i="11"/>
  <c r="N33" i="11"/>
  <c r="CW30" i="25"/>
  <c r="BW30" i="25"/>
  <c r="AX30" i="25"/>
  <c r="Z30" i="25"/>
  <c r="AG30" i="25"/>
  <c r="CV30" i="25"/>
  <c r="BV30" i="25"/>
  <c r="AS30" i="25"/>
  <c r="AU30" i="25"/>
  <c r="BY30" i="25"/>
  <c r="AZ30" i="25"/>
  <c r="X30" i="25"/>
  <c r="CS30" i="25"/>
  <c r="BS30" i="25"/>
  <c r="AT30" i="25"/>
  <c r="V30" i="25"/>
  <c r="AC30" i="25"/>
  <c r="CQ30" i="25"/>
  <c r="BU30" i="25"/>
  <c r="AV30" i="25"/>
  <c r="T30" i="25"/>
  <c r="DB30" i="25"/>
  <c r="AY30" i="25"/>
  <c r="C5" i="24"/>
  <c r="Y30" i="25"/>
  <c r="CM30" i="25"/>
  <c r="AK30" i="25"/>
  <c r="CX30" i="25"/>
  <c r="K5" i="24"/>
  <c r="AA30" i="25"/>
  <c r="U30" i="25"/>
  <c r="CT30" i="25"/>
  <c r="L5" i="24"/>
  <c r="W30" i="25"/>
  <c r="CO30" i="25"/>
  <c r="BN30" i="25"/>
  <c r="S30" i="25"/>
  <c r="CN30" i="25"/>
  <c r="AO30" i="25"/>
  <c r="CP30" i="25"/>
  <c r="BO30" i="25"/>
  <c r="AN30" i="25"/>
  <c r="CK30" i="25"/>
  <c r="BJ30" i="25"/>
  <c r="AQ30" i="25"/>
  <c r="CB30" i="25"/>
  <c r="CJ30" i="25"/>
  <c r="BQ30" i="25"/>
  <c r="AP30" i="25"/>
  <c r="CL30" i="25"/>
  <c r="BK30" i="25"/>
  <c r="AJ30" i="25"/>
  <c r="CG30" i="25"/>
  <c r="BF30" i="25"/>
  <c r="AM30" i="25"/>
  <c r="BT30" i="25"/>
  <c r="CF30" i="25"/>
  <c r="BM30" i="25"/>
  <c r="AL30" i="25"/>
  <c r="CH30" i="25"/>
  <c r="BG30" i="25"/>
  <c r="AF30" i="25"/>
  <c r="AI30" i="25"/>
  <c r="BI30" i="25"/>
  <c r="AH30" i="25"/>
  <c r="CI30" i="25"/>
  <c r="L179" i="11"/>
  <c r="BP30" i="25"/>
  <c r="DC30" i="25"/>
  <c r="BX30" i="25"/>
  <c r="DD30" i="25"/>
  <c r="CD30" i="25"/>
  <c r="BA30" i="25"/>
  <c r="BH30" i="25"/>
  <c r="CY30" i="25"/>
  <c r="DA30" i="25"/>
  <c r="CA30" i="25"/>
  <c r="BB30" i="25"/>
  <c r="AD30" i="25"/>
  <c r="BC30" i="25"/>
  <c r="CZ30" i="25"/>
  <c r="BZ30" i="25"/>
  <c r="AW30" i="25"/>
  <c r="CU30" i="25"/>
  <c r="CC30" i="25"/>
  <c r="BD30" i="25"/>
  <c r="AB30" i="25"/>
  <c r="BL30" i="25"/>
  <c r="AA5" i="11"/>
  <c r="AS166" i="1"/>
  <c r="K169" i="11" s="1"/>
  <c r="L169" i="11" s="1"/>
  <c r="AS168" i="1"/>
  <c r="K171" i="11" s="1"/>
  <c r="L171" i="11" s="1"/>
  <c r="AS170" i="1"/>
  <c r="K173" i="11" s="1"/>
  <c r="L173" i="11" s="1"/>
  <c r="R179" i="11"/>
  <c r="X179" i="11"/>
  <c r="V124" i="11"/>
  <c r="R124" i="11"/>
  <c r="N124" i="11"/>
  <c r="X88" i="11"/>
  <c r="R88" i="11"/>
  <c r="V88" i="11"/>
  <c r="P88" i="11"/>
  <c r="Z88" i="11"/>
  <c r="Z79" i="11"/>
  <c r="N88" i="11"/>
  <c r="V79" i="11"/>
  <c r="AP70" i="1"/>
  <c r="AQ70" i="1"/>
  <c r="AR70" i="1"/>
  <c r="AG70" i="1"/>
  <c r="AH70" i="1"/>
  <c r="AO70" i="1"/>
  <c r="AI70" i="1"/>
  <c r="AJ70" i="1"/>
  <c r="AK70" i="1"/>
  <c r="AL70" i="1"/>
  <c r="AM70" i="1"/>
  <c r="AN70" i="1"/>
  <c r="I71" i="11"/>
  <c r="L71" i="11" s="1"/>
  <c r="I31" i="11"/>
  <c r="AE12" i="25"/>
  <c r="G31" i="11"/>
  <c r="H31" i="11" s="1"/>
  <c r="R12" i="25"/>
  <c r="O31" i="11"/>
  <c r="R31" i="11" s="1"/>
  <c r="BR12" i="25"/>
  <c r="U31" i="11"/>
  <c r="X31" i="11" s="1"/>
  <c r="DE12" i="25"/>
  <c r="K31" i="11"/>
  <c r="N31" i="11" s="1"/>
  <c r="AR12" i="25"/>
  <c r="S31" i="11"/>
  <c r="V31" i="11" s="1"/>
  <c r="CR12" i="25"/>
  <c r="Q31" i="11"/>
  <c r="T31" i="11" s="1"/>
  <c r="CE12" i="25"/>
  <c r="S10" i="11"/>
  <c r="CR3" i="25"/>
  <c r="Q10" i="11"/>
  <c r="CE3" i="25"/>
  <c r="K10" i="11"/>
  <c r="AR3" i="25"/>
  <c r="O10" i="11"/>
  <c r="BR3" i="25"/>
  <c r="U10" i="11"/>
  <c r="DE3" i="25"/>
  <c r="AB286" i="11"/>
  <c r="L33" i="24"/>
  <c r="AR139" i="1"/>
  <c r="AK139" i="1"/>
  <c r="AH139" i="1"/>
  <c r="AI139" i="1"/>
  <c r="AN139" i="1"/>
  <c r="AG139" i="1"/>
  <c r="AP139" i="1"/>
  <c r="AO139" i="1"/>
  <c r="AL139" i="1"/>
  <c r="AM139" i="1"/>
  <c r="AJ139" i="1"/>
  <c r="AQ139" i="1"/>
  <c r="I142" i="11"/>
  <c r="J253" i="11"/>
  <c r="F182" i="11"/>
  <c r="AN250" i="1"/>
  <c r="AG250" i="1"/>
  <c r="AJ250" i="1"/>
  <c r="AO250" i="1"/>
  <c r="AR250" i="1"/>
  <c r="AI250" i="1"/>
  <c r="AK250" i="1"/>
  <c r="AH250" i="1"/>
  <c r="AM250" i="1"/>
  <c r="AL250" i="1"/>
  <c r="AP250" i="1"/>
  <c r="AQ250" i="1"/>
  <c r="AI148" i="1"/>
  <c r="AQ148" i="1"/>
  <c r="AJ148" i="1"/>
  <c r="AR148" i="1"/>
  <c r="AK148" i="1"/>
  <c r="AL148" i="1"/>
  <c r="AM148" i="1"/>
  <c r="AN148" i="1"/>
  <c r="AG148" i="1"/>
  <c r="AO148" i="1"/>
  <c r="AH148" i="1"/>
  <c r="AP148" i="1"/>
  <c r="I151" i="11"/>
  <c r="F140" i="11"/>
  <c r="H172" i="11"/>
  <c r="AB283" i="11"/>
  <c r="AB280" i="11"/>
  <c r="AB276" i="11"/>
  <c r="AB290" i="11"/>
  <c r="AB285" i="11"/>
  <c r="AB292" i="11"/>
  <c r="AB282" i="11"/>
  <c r="AB287" i="11"/>
  <c r="AB279" i="11"/>
  <c r="AB273" i="11"/>
  <c r="AB281" i="11"/>
  <c r="AB275" i="11"/>
  <c r="AB289" i="11"/>
  <c r="AB277" i="11"/>
  <c r="AB284" i="11"/>
  <c r="AB278" i="11"/>
  <c r="AB288" i="11"/>
  <c r="Y125" i="11"/>
  <c r="AB125" i="11" s="1"/>
  <c r="AB126" i="11"/>
  <c r="AB291" i="11"/>
  <c r="AB274" i="11"/>
  <c r="V192" i="11"/>
  <c r="R192" i="11"/>
  <c r="T192" i="11"/>
  <c r="N192" i="11"/>
  <c r="L192" i="11"/>
  <c r="J192" i="11"/>
  <c r="P192" i="11"/>
  <c r="H130" i="11"/>
  <c r="J79" i="11"/>
  <c r="J81" i="11"/>
  <c r="J44" i="11"/>
  <c r="J228" i="11"/>
  <c r="J47" i="11"/>
  <c r="J49" i="11"/>
  <c r="J176" i="11"/>
  <c r="J271" i="11"/>
  <c r="J178" i="11"/>
  <c r="J244" i="11"/>
  <c r="J48" i="11"/>
  <c r="J38" i="11"/>
  <c r="J177" i="11"/>
  <c r="H170" i="11"/>
  <c r="H288" i="11"/>
  <c r="H88" i="11"/>
  <c r="H271" i="11"/>
  <c r="H176" i="11"/>
  <c r="H262" i="11"/>
  <c r="H149" i="11"/>
  <c r="H124" i="11"/>
  <c r="H119" i="11"/>
  <c r="H177" i="11"/>
  <c r="H80" i="11"/>
  <c r="H81" i="11"/>
  <c r="H89" i="11"/>
  <c r="H174" i="11"/>
  <c r="H228" i="11"/>
  <c r="H252" i="11"/>
  <c r="H128" i="11"/>
  <c r="H58" i="11"/>
  <c r="H244" i="11"/>
  <c r="H250" i="11"/>
  <c r="H59" i="11"/>
  <c r="H48" i="11"/>
  <c r="H82" i="11"/>
  <c r="H209" i="11"/>
  <c r="H49" i="11"/>
  <c r="H79" i="11"/>
  <c r="H248" i="11"/>
  <c r="H251" i="11"/>
  <c r="H38" i="11"/>
  <c r="H215" i="11"/>
  <c r="H217" i="11"/>
  <c r="H169" i="11"/>
  <c r="H171" i="11"/>
  <c r="H44" i="11"/>
  <c r="H180" i="11"/>
  <c r="H247" i="11"/>
  <c r="H179" i="11"/>
  <c r="H178" i="11"/>
  <c r="H47" i="11"/>
  <c r="H270" i="11"/>
  <c r="H150" i="11"/>
  <c r="H155" i="11"/>
  <c r="H173" i="11"/>
  <c r="CS16" i="1"/>
  <c r="S16" i="11" s="1"/>
  <c r="AF17" i="1"/>
  <c r="AF270" i="1"/>
  <c r="AF16" i="1"/>
  <c r="BF16" i="1"/>
  <c r="M16" i="11" s="1"/>
  <c r="DF272" i="1"/>
  <c r="DF270" i="1"/>
  <c r="AS270" i="1"/>
  <c r="S272" i="1"/>
  <c r="R32" i="25" s="1"/>
  <c r="CF272" i="1"/>
  <c r="BF272" i="1"/>
  <c r="CF270" i="1"/>
  <c r="BF270" i="1"/>
  <c r="CS270" i="1"/>
  <c r="BS272" i="1"/>
  <c r="AF272" i="1"/>
  <c r="BS270" i="1"/>
  <c r="CF18" i="1"/>
  <c r="L81" i="11"/>
  <c r="L49" i="11"/>
  <c r="AS16" i="1"/>
  <c r="K16" i="11" s="1"/>
  <c r="AS18" i="1"/>
  <c r="DF17" i="1"/>
  <c r="CS272" i="1"/>
  <c r="AS272" i="1"/>
  <c r="O193" i="11"/>
  <c r="S274" i="1"/>
  <c r="R34" i="25" s="1"/>
  <c r="O278" i="1"/>
  <c r="N38" i="25" s="1"/>
  <c r="Z290" i="1"/>
  <c r="Y50" i="25" s="1"/>
  <c r="V290" i="1"/>
  <c r="U50" i="25" s="1"/>
  <c r="Y290" i="1"/>
  <c r="X50" i="25" s="1"/>
  <c r="AE290" i="1"/>
  <c r="AD50" i="25" s="1"/>
  <c r="CV274" i="1"/>
  <c r="CU34" i="25" s="1"/>
  <c r="BU274" i="1"/>
  <c r="BT34" i="25" s="1"/>
  <c r="BN274" i="1"/>
  <c r="BM34" i="25" s="1"/>
  <c r="BE274" i="1"/>
  <c r="BD34" i="25" s="1"/>
  <c r="AQ274" i="1"/>
  <c r="AP34" i="25" s="1"/>
  <c r="X276" i="1"/>
  <c r="W36" i="25" s="1"/>
  <c r="DA274" i="1"/>
  <c r="CZ34" i="25" s="1"/>
  <c r="CR274" i="1"/>
  <c r="CQ34" i="25" s="1"/>
  <c r="CT274" i="1"/>
  <c r="CS34" i="25" s="1"/>
  <c r="CK274" i="1"/>
  <c r="CJ34" i="25" s="1"/>
  <c r="AO274" i="1"/>
  <c r="AN34" i="25" s="1"/>
  <c r="AE274" i="1"/>
  <c r="AD34" i="25" s="1"/>
  <c r="AD274" i="1"/>
  <c r="AC34" i="25" s="1"/>
  <c r="DD274" i="1"/>
  <c r="DC34" i="25" s="1"/>
  <c r="CO274" i="1"/>
  <c r="CN34" i="25" s="1"/>
  <c r="BW274" i="1"/>
  <c r="BV34" i="25" s="1"/>
  <c r="BJ274" i="1"/>
  <c r="BI34" i="25" s="1"/>
  <c r="AU274" i="1"/>
  <c r="AT34" i="25" s="1"/>
  <c r="AG274" i="1"/>
  <c r="AF34" i="25" s="1"/>
  <c r="BI274" i="1"/>
  <c r="BH34" i="25" s="1"/>
  <c r="AR274" i="1"/>
  <c r="AQ34" i="25" s="1"/>
  <c r="H276" i="1"/>
  <c r="G36" i="25" s="1"/>
  <c r="T274" i="1"/>
  <c r="S34" i="25" s="1"/>
  <c r="AB274" i="1"/>
  <c r="AA34" i="25" s="1"/>
  <c r="V274" i="1"/>
  <c r="U34" i="25" s="1"/>
  <c r="K276" i="1"/>
  <c r="J36" i="25" s="1"/>
  <c r="AS271" i="1"/>
  <c r="CJ278" i="1"/>
  <c r="CI38" i="25" s="1"/>
  <c r="BI278" i="1"/>
  <c r="BH38" i="25" s="1"/>
  <c r="BM276" i="1"/>
  <c r="BL36" i="25" s="1"/>
  <c r="CM278" i="1"/>
  <c r="CL38" i="25" s="1"/>
  <c r="CB278" i="1"/>
  <c r="CA38" i="25" s="1"/>
  <c r="AW278" i="1"/>
  <c r="AV38" i="25" s="1"/>
  <c r="CT278" i="1"/>
  <c r="CS38" i="25" s="1"/>
  <c r="CX276" i="1"/>
  <c r="CW36" i="25" s="1"/>
  <c r="CP276" i="1"/>
  <c r="CO36" i="25" s="1"/>
  <c r="BG276" i="1"/>
  <c r="BF36" i="25" s="1"/>
  <c r="AZ278" i="1"/>
  <c r="AY38" i="25" s="1"/>
  <c r="AP276" i="1"/>
  <c r="AO36" i="25" s="1"/>
  <c r="P278" i="1"/>
  <c r="O38" i="25" s="1"/>
  <c r="BC278" i="1"/>
  <c r="BB38" i="25" s="1"/>
  <c r="AG276" i="1"/>
  <c r="AF36" i="25" s="1"/>
  <c r="BJ278" i="1"/>
  <c r="BI38" i="25" s="1"/>
  <c r="S271" i="1"/>
  <c r="CV278" i="1"/>
  <c r="CU38" i="25" s="1"/>
  <c r="CZ276" i="1"/>
  <c r="CY36" i="25" s="1"/>
  <c r="CR278" i="1"/>
  <c r="CQ38" i="25" s="1"/>
  <c r="BU278" i="1"/>
  <c r="BT38" i="25" s="1"/>
  <c r="BY276" i="1"/>
  <c r="BX36" i="25" s="1"/>
  <c r="BQ278" i="1"/>
  <c r="BP38" i="25" s="1"/>
  <c r="DC276" i="1"/>
  <c r="DB36" i="25" s="1"/>
  <c r="CI276" i="1"/>
  <c r="CH36" i="25" s="1"/>
  <c r="BX276" i="1"/>
  <c r="BW36" i="25" s="1"/>
  <c r="BP278" i="1"/>
  <c r="BO38" i="25" s="1"/>
  <c r="BL276" i="1"/>
  <c r="BK36" i="25" s="1"/>
  <c r="BE278" i="1"/>
  <c r="BD38" i="25" s="1"/>
  <c r="BA276" i="1"/>
  <c r="AZ36" i="25" s="1"/>
  <c r="AM278" i="1"/>
  <c r="AL38" i="25" s="1"/>
  <c r="AM276" i="1"/>
  <c r="AL36" i="25" s="1"/>
  <c r="DB278" i="1"/>
  <c r="DA38" i="25" s="1"/>
  <c r="CH276" i="1"/>
  <c r="CG36" i="25" s="1"/>
  <c r="CA278" i="1"/>
  <c r="BZ38" i="25" s="1"/>
  <c r="BW276" i="1"/>
  <c r="BV36" i="25" s="1"/>
  <c r="BO276" i="1"/>
  <c r="BN36" i="25" s="1"/>
  <c r="AH278" i="1"/>
  <c r="AG38" i="25" s="1"/>
  <c r="AH276" i="1"/>
  <c r="AG36" i="25" s="1"/>
  <c r="AR278" i="1"/>
  <c r="AQ38" i="25" s="1"/>
  <c r="AJ276" i="1"/>
  <c r="AI36" i="25" s="1"/>
  <c r="Y276" i="1"/>
  <c r="X36" i="25" s="1"/>
  <c r="H278" i="1"/>
  <c r="G38" i="25" s="1"/>
  <c r="DE276" i="1"/>
  <c r="DD36" i="25" s="1"/>
  <c r="BC276" i="1"/>
  <c r="BB36" i="25" s="1"/>
  <c r="AG278" i="1"/>
  <c r="AF38" i="25" s="1"/>
  <c r="AB278" i="1"/>
  <c r="AA38" i="25" s="1"/>
  <c r="CO276" i="1"/>
  <c r="CN36" i="25" s="1"/>
  <c r="AA276" i="1"/>
  <c r="Z36" i="25" s="1"/>
  <c r="DE278" i="1"/>
  <c r="DD38" i="25" s="1"/>
  <c r="CV276" i="1"/>
  <c r="CU36" i="25" s="1"/>
  <c r="CN278" i="1"/>
  <c r="CM38" i="25" s="1"/>
  <c r="CR276" i="1"/>
  <c r="CQ36" i="25" s="1"/>
  <c r="BU276" i="1"/>
  <c r="BT36" i="25" s="1"/>
  <c r="BM278" i="1"/>
  <c r="BL38" i="25" s="1"/>
  <c r="BQ276" i="1"/>
  <c r="BP36" i="25" s="1"/>
  <c r="CU278" i="1"/>
  <c r="CT38" i="25" s="1"/>
  <c r="CY276" i="1"/>
  <c r="CX36" i="25" s="1"/>
  <c r="CQ278" i="1"/>
  <c r="CP38" i="25" s="1"/>
  <c r="BT276" i="1"/>
  <c r="BS36" i="25" s="1"/>
  <c r="BL278" i="1"/>
  <c r="BK38" i="25" s="1"/>
  <c r="BH276" i="1"/>
  <c r="BG36" i="25" s="1"/>
  <c r="BA278" i="1"/>
  <c r="AZ38" i="25" s="1"/>
  <c r="AW276" i="1"/>
  <c r="AV36" i="25" s="1"/>
  <c r="AI278" i="1"/>
  <c r="AH38" i="25" s="1"/>
  <c r="AI276" i="1"/>
  <c r="AH36" i="25" s="1"/>
  <c r="CX278" i="1"/>
  <c r="CW38" i="25" s="1"/>
  <c r="DB276" i="1"/>
  <c r="DA36" i="25" s="1"/>
  <c r="CP278" i="1"/>
  <c r="CO38" i="25" s="1"/>
  <c r="BW278" i="1"/>
  <c r="BV38" i="25" s="1"/>
  <c r="BK276" i="1"/>
  <c r="BJ36" i="25" s="1"/>
  <c r="BD278" i="1"/>
  <c r="BC38" i="25" s="1"/>
  <c r="BD276" i="1"/>
  <c r="BC36" i="25" s="1"/>
  <c r="CO278" i="1"/>
  <c r="CN38" i="25" s="1"/>
  <c r="BZ276" i="1"/>
  <c r="BY36" i="25" s="1"/>
  <c r="BJ276" i="1"/>
  <c r="BI36" i="25" s="1"/>
  <c r="AX278" i="1"/>
  <c r="AW38" i="25" s="1"/>
  <c r="AJ278" i="1"/>
  <c r="AI38" i="25" s="1"/>
  <c r="AC278" i="1"/>
  <c r="AB38" i="25" s="1"/>
  <c r="U278" i="1"/>
  <c r="T38" i="25" s="1"/>
  <c r="U276" i="1"/>
  <c r="T36" i="25" s="1"/>
  <c r="BV276" i="1"/>
  <c r="BU36" i="25" s="1"/>
  <c r="AU276" i="1"/>
  <c r="AT36" i="25" s="1"/>
  <c r="AO276" i="1"/>
  <c r="AN36" i="25" s="1"/>
  <c r="T278" i="1"/>
  <c r="S38" i="25" s="1"/>
  <c r="AY278" i="1"/>
  <c r="AX38" i="25" s="1"/>
  <c r="AK276" i="1"/>
  <c r="AJ36" i="25" s="1"/>
  <c r="Z276" i="1"/>
  <c r="Y36" i="25" s="1"/>
  <c r="DA276" i="1"/>
  <c r="CZ36" i="25" s="1"/>
  <c r="CK278" i="1"/>
  <c r="CJ38" i="25" s="1"/>
  <c r="CW276" i="1"/>
  <c r="CV36" i="25" s="1"/>
  <c r="CK276" i="1"/>
  <c r="CJ36" i="25" s="1"/>
  <c r="AT278" i="1"/>
  <c r="AS38" i="25" s="1"/>
  <c r="R278" i="1"/>
  <c r="Q38" i="25" s="1"/>
  <c r="BN278" i="1"/>
  <c r="BM38" i="25" s="1"/>
  <c r="BH274" i="1"/>
  <c r="BG34" i="25" s="1"/>
  <c r="AY274" i="1"/>
  <c r="AX34" i="25" s="1"/>
  <c r="AK274" i="1"/>
  <c r="AJ34" i="25" s="1"/>
  <c r="AA274" i="1"/>
  <c r="Z34" i="25" s="1"/>
  <c r="CU274" i="1"/>
  <c r="CT34" i="25" s="1"/>
  <c r="CL274" i="1"/>
  <c r="CK34" i="25" s="1"/>
  <c r="BZ274" i="1"/>
  <c r="BY34" i="25" s="1"/>
  <c r="AP274" i="1"/>
  <c r="AO34" i="25" s="1"/>
  <c r="W276" i="1"/>
  <c r="V36" i="25" s="1"/>
  <c r="CE274" i="1"/>
  <c r="CD34" i="25" s="1"/>
  <c r="BR274" i="1"/>
  <c r="BQ34" i="25" s="1"/>
  <c r="BC274" i="1"/>
  <c r="BB34" i="25" s="1"/>
  <c r="AI274" i="1"/>
  <c r="AH34" i="25" s="1"/>
  <c r="AN274" i="1"/>
  <c r="AM34" i="25" s="1"/>
  <c r="X274" i="1"/>
  <c r="W34" i="25" s="1"/>
  <c r="CX274" i="1"/>
  <c r="CW34" i="25" s="1"/>
  <c r="CI274" i="1"/>
  <c r="CH34" i="25" s="1"/>
  <c r="AZ274" i="1"/>
  <c r="AY34" i="25" s="1"/>
  <c r="AL274" i="1"/>
  <c r="AK34" i="25" s="1"/>
  <c r="N276" i="1"/>
  <c r="M36" i="25" s="1"/>
  <c r="L276" i="1"/>
  <c r="K36" i="25" s="1"/>
  <c r="M276" i="1"/>
  <c r="L36" i="25" s="1"/>
  <c r="N278" i="1"/>
  <c r="M38" i="25" s="1"/>
  <c r="X290" i="1"/>
  <c r="W50" i="25" s="1"/>
  <c r="AD290" i="1"/>
  <c r="AC50" i="25" s="1"/>
  <c r="U290" i="1"/>
  <c r="T50" i="25" s="1"/>
  <c r="CM274" i="1"/>
  <c r="CL34" i="25" s="1"/>
  <c r="CD276" i="1"/>
  <c r="CC36" i="25" s="1"/>
  <c r="U274" i="1"/>
  <c r="T34" i="25" s="1"/>
  <c r="BT274" i="1"/>
  <c r="BS34" i="25" s="1"/>
  <c r="BM274" i="1"/>
  <c r="BL34" i="25" s="1"/>
  <c r="BD274" i="1"/>
  <c r="BC34" i="25" s="1"/>
  <c r="AJ274" i="1"/>
  <c r="AI34" i="25" s="1"/>
  <c r="BY274" i="1"/>
  <c r="BX34" i="25" s="1"/>
  <c r="BL274" i="1"/>
  <c r="BK34" i="25" s="1"/>
  <c r="AW274" i="1"/>
  <c r="AV34" i="25" s="1"/>
  <c r="DE274" i="1"/>
  <c r="DD34" i="25" s="1"/>
  <c r="CP274" i="1"/>
  <c r="CO34" i="25" s="1"/>
  <c r="CD274" i="1"/>
  <c r="CC34" i="25" s="1"/>
  <c r="BQ274" i="1"/>
  <c r="BP34" i="25" s="1"/>
  <c r="BB274" i="1"/>
  <c r="BA34" i="25" s="1"/>
  <c r="AH274" i="1"/>
  <c r="AG34" i="25" s="1"/>
  <c r="AT276" i="1"/>
  <c r="AS36" i="25" s="1"/>
  <c r="AC274" i="1"/>
  <c r="AB34" i="25" s="1"/>
  <c r="DC274" i="1"/>
  <c r="DB34" i="25" s="1"/>
  <c r="CN274" i="1"/>
  <c r="CM34" i="25" s="1"/>
  <c r="CB274" i="1"/>
  <c r="CA34" i="25" s="1"/>
  <c r="AT274" i="1"/>
  <c r="AS34" i="25" s="1"/>
  <c r="Z274" i="1"/>
  <c r="Y34" i="25" s="1"/>
  <c r="R276" i="1"/>
  <c r="Q36" i="25" s="1"/>
  <c r="DD278" i="1"/>
  <c r="DC38" i="25" s="1"/>
  <c r="CN276" i="1"/>
  <c r="CM36" i="25" s="1"/>
  <c r="CC278" i="1"/>
  <c r="CB38" i="25" s="1"/>
  <c r="CU276" i="1"/>
  <c r="CT36" i="25" s="1"/>
  <c r="CQ276" i="1"/>
  <c r="CP36" i="25" s="1"/>
  <c r="BH278" i="1"/>
  <c r="BG38" i="25" s="1"/>
  <c r="CE276" i="1"/>
  <c r="CD36" i="25" s="1"/>
  <c r="AZ276" i="1"/>
  <c r="AY36" i="25" s="1"/>
  <c r="AP278" i="1"/>
  <c r="AO38" i="25" s="1"/>
  <c r="BV278" i="1"/>
  <c r="BU38" i="25" s="1"/>
  <c r="AB276" i="1"/>
  <c r="AA36" i="25" s="1"/>
  <c r="BZ278" i="1"/>
  <c r="BY38" i="25" s="1"/>
  <c r="AD278" i="1"/>
  <c r="AC38" i="25" s="1"/>
  <c r="AD276" i="1"/>
  <c r="AC36" i="25" s="1"/>
  <c r="CZ278" i="1"/>
  <c r="CY38" i="25" s="1"/>
  <c r="DD276" i="1"/>
  <c r="DC36" i="25" s="1"/>
  <c r="CJ276" i="1"/>
  <c r="CI36" i="25" s="1"/>
  <c r="BY278" i="1"/>
  <c r="BX38" i="25" s="1"/>
  <c r="CC276" i="1"/>
  <c r="CB36" i="25" s="1"/>
  <c r="BI276" i="1"/>
  <c r="BH36" i="25" s="1"/>
  <c r="CI278" i="1"/>
  <c r="CH38" i="25" s="1"/>
  <c r="CM276" i="1"/>
  <c r="CL36" i="25" s="1"/>
  <c r="CB276" i="1"/>
  <c r="CA36" i="25" s="1"/>
  <c r="BP276" i="1"/>
  <c r="BO36" i="25" s="1"/>
  <c r="BE276" i="1"/>
  <c r="BD36" i="25" s="1"/>
  <c r="AQ278" i="1"/>
  <c r="AP38" i="25" s="1"/>
  <c r="AQ276" i="1"/>
  <c r="AP36" i="25" s="1"/>
  <c r="CT276" i="1"/>
  <c r="CS36" i="25" s="1"/>
  <c r="CL276" i="1"/>
  <c r="CK36" i="25" s="1"/>
  <c r="CE278" i="1"/>
  <c r="CD38" i="25" s="1"/>
  <c r="CA276" i="1"/>
  <c r="BZ36" i="25" s="1"/>
  <c r="BK278" i="1"/>
  <c r="BJ38" i="25" s="1"/>
  <c r="BO278" i="1"/>
  <c r="BN38" i="25" s="1"/>
  <c r="AV278" i="1"/>
  <c r="AU38" i="25" s="1"/>
  <c r="AV276" i="1"/>
  <c r="AU36" i="25" s="1"/>
  <c r="AL278" i="1"/>
  <c r="AK38" i="25" s="1"/>
  <c r="AL276" i="1"/>
  <c r="AK36" i="25" s="1"/>
  <c r="DA278" i="1"/>
  <c r="CZ38" i="25" s="1"/>
  <c r="CG276" i="1"/>
  <c r="CF36" i="25" s="1"/>
  <c r="BR278" i="1"/>
  <c r="BQ38" i="25" s="1"/>
  <c r="AX276" i="1"/>
  <c r="AW36" i="25" s="1"/>
  <c r="AR276" i="1"/>
  <c r="AQ36" i="25" s="1"/>
  <c r="AC276" i="1"/>
  <c r="AB36" i="25" s="1"/>
  <c r="L278" i="1"/>
  <c r="K38" i="25" s="1"/>
  <c r="AU278" i="1"/>
  <c r="AT38" i="25" s="1"/>
  <c r="AO278" i="1"/>
  <c r="AN38" i="25" s="1"/>
  <c r="T276" i="1"/>
  <c r="S36" i="25" s="1"/>
  <c r="AY276" i="1"/>
  <c r="AX36" i="25" s="1"/>
  <c r="AK278" i="1"/>
  <c r="AJ38" i="25" s="1"/>
  <c r="Z278" i="1"/>
  <c r="Y38" i="25" s="1"/>
  <c r="CG278" i="1"/>
  <c r="CF38" i="25" s="1"/>
  <c r="CD278" i="1"/>
  <c r="CC38" i="25" s="1"/>
  <c r="BR276" i="1"/>
  <c r="BQ36" i="25" s="1"/>
  <c r="V276" i="1"/>
  <c r="U36" i="25" s="1"/>
  <c r="K278" i="1"/>
  <c r="J38" i="25" s="1"/>
  <c r="J278" i="1"/>
  <c r="I38" i="25" s="1"/>
  <c r="W290" i="1"/>
  <c r="V50" i="25" s="1"/>
  <c r="AB290" i="1"/>
  <c r="AA50" i="25" s="1"/>
  <c r="AA290" i="1"/>
  <c r="Z50" i="25" s="1"/>
  <c r="AC290" i="1"/>
  <c r="AB50" i="25" s="1"/>
  <c r="DB274" i="1"/>
  <c r="DA34" i="25" s="1"/>
  <c r="CG274" i="1"/>
  <c r="CF34" i="25" s="1"/>
  <c r="CA274" i="1"/>
  <c r="BZ34" i="25" s="1"/>
  <c r="BN276" i="1"/>
  <c r="BM36" i="25" s="1"/>
  <c r="BG274" i="1"/>
  <c r="BF34" i="25" s="1"/>
  <c r="AX274" i="1"/>
  <c r="AW34" i="25" s="1"/>
  <c r="CZ274" i="1"/>
  <c r="CY34" i="25" s="1"/>
  <c r="CQ274" i="1"/>
  <c r="CP34" i="25" s="1"/>
  <c r="CY274" i="1"/>
  <c r="CX34" i="25" s="1"/>
  <c r="CJ274" i="1"/>
  <c r="CI34" i="25" s="1"/>
  <c r="BX274" i="1"/>
  <c r="BW34" i="25" s="1"/>
  <c r="BK274" i="1"/>
  <c r="BJ34" i="25" s="1"/>
  <c r="AV274" i="1"/>
  <c r="AU34" i="25" s="1"/>
  <c r="CC274" i="1"/>
  <c r="CB34" i="25" s="1"/>
  <c r="BP274" i="1"/>
  <c r="BO34" i="25" s="1"/>
  <c r="BA274" i="1"/>
  <c r="AZ34" i="25" s="1"/>
  <c r="AM274" i="1"/>
  <c r="AL34" i="25" s="1"/>
  <c r="W274" i="1"/>
  <c r="V34" i="25" s="1"/>
  <c r="CW274" i="1"/>
  <c r="CV34" i="25" s="1"/>
  <c r="CH274" i="1"/>
  <c r="CG34" i="25" s="1"/>
  <c r="BV274" i="1"/>
  <c r="BU34" i="25" s="1"/>
  <c r="BO274" i="1"/>
  <c r="BN34" i="25" s="1"/>
  <c r="J277" i="1"/>
  <c r="I37" i="25" s="1"/>
  <c r="Y274" i="1"/>
  <c r="X34" i="25" s="1"/>
  <c r="DF271" i="1"/>
  <c r="BF17" i="1"/>
  <c r="DF16" i="1"/>
  <c r="U16" i="11" s="1"/>
  <c r="X16" i="11" s="1"/>
  <c r="DF273" i="1"/>
  <c r="CF16" i="1"/>
  <c r="Q16" i="11" s="1"/>
  <c r="BF271" i="1"/>
  <c r="S275" i="1"/>
  <c r="R35" i="25" s="1"/>
  <c r="CS17" i="1"/>
  <c r="CR6" i="25" s="1"/>
  <c r="BS17" i="1"/>
  <c r="BS16" i="1"/>
  <c r="O16" i="11" s="1"/>
  <c r="AS17" i="1"/>
  <c r="AF273" i="1"/>
  <c r="BF18" i="1"/>
  <c r="BS271" i="1"/>
  <c r="CS18" i="1"/>
  <c r="BS18" i="1"/>
  <c r="S23" i="1"/>
  <c r="CS271" i="1"/>
  <c r="CF271" i="1"/>
  <c r="DF18" i="1"/>
  <c r="CF17" i="1"/>
  <c r="S21" i="1"/>
  <c r="R8" i="25" s="1"/>
  <c r="AF18" i="1"/>
  <c r="CS273" i="1"/>
  <c r="CF273" i="1"/>
  <c r="BX27" i="1"/>
  <c r="BW10" i="25" s="1"/>
  <c r="CL27" i="1"/>
  <c r="CK10" i="25" s="1"/>
  <c r="BG27" i="1"/>
  <c r="BF10" i="25" s="1"/>
  <c r="T26" i="1"/>
  <c r="AA27" i="1"/>
  <c r="Z10" i="25" s="1"/>
  <c r="W27" i="1"/>
  <c r="V10" i="25" s="1"/>
  <c r="V27" i="1"/>
  <c r="U10" i="25" s="1"/>
  <c r="AN27" i="1"/>
  <c r="AY275" i="1"/>
  <c r="AX35" i="25" s="1"/>
  <c r="AY24" i="1"/>
  <c r="AX9" i="25" s="1"/>
  <c r="AY23" i="1"/>
  <c r="AK275" i="1"/>
  <c r="AJ35" i="25" s="1"/>
  <c r="AK24" i="1"/>
  <c r="AJ9" i="25" s="1"/>
  <c r="AK23" i="1"/>
  <c r="DA275" i="1"/>
  <c r="CZ35" i="25" s="1"/>
  <c r="DA24" i="1"/>
  <c r="CZ9" i="25" s="1"/>
  <c r="DA23" i="1"/>
  <c r="BT275" i="1"/>
  <c r="BS35" i="25" s="1"/>
  <c r="BT24" i="1"/>
  <c r="BS9" i="25" s="1"/>
  <c r="BT23" i="1"/>
  <c r="AX275" i="1"/>
  <c r="AW35" i="25" s="1"/>
  <c r="AX24" i="1"/>
  <c r="AW9" i="25" s="1"/>
  <c r="AX23" i="1"/>
  <c r="CT275" i="1"/>
  <c r="CS35" i="25" s="1"/>
  <c r="CT24" i="1"/>
  <c r="CS9" i="25" s="1"/>
  <c r="CT23" i="1"/>
  <c r="AW275" i="1"/>
  <c r="AV35" i="25" s="1"/>
  <c r="AW24" i="1"/>
  <c r="AV9" i="25" s="1"/>
  <c r="AW23" i="1"/>
  <c r="CJ275" i="1"/>
  <c r="CI35" i="25" s="1"/>
  <c r="CJ24" i="1"/>
  <c r="CI9" i="25" s="1"/>
  <c r="CJ23" i="1"/>
  <c r="AV275" i="1"/>
  <c r="AU35" i="25" s="1"/>
  <c r="AV24" i="1"/>
  <c r="AU9" i="25" s="1"/>
  <c r="AV23" i="1"/>
  <c r="CI275" i="1"/>
  <c r="CH35" i="25" s="1"/>
  <c r="CI24" i="1"/>
  <c r="CH9" i="25" s="1"/>
  <c r="CI23" i="1"/>
  <c r="CC275" i="1"/>
  <c r="CB35" i="25" s="1"/>
  <c r="CC24" i="1"/>
  <c r="CB9" i="25" s="1"/>
  <c r="CC23" i="1"/>
  <c r="CH275" i="1"/>
  <c r="CG35" i="25" s="1"/>
  <c r="CH24" i="1"/>
  <c r="CG9" i="25" s="1"/>
  <c r="CH23" i="1"/>
  <c r="BO275" i="1"/>
  <c r="BN35" i="25" s="1"/>
  <c r="BO24" i="1"/>
  <c r="BN9" i="25" s="1"/>
  <c r="BO23" i="1"/>
  <c r="AZ275" i="1"/>
  <c r="AY35" i="25" s="1"/>
  <c r="AZ24" i="1"/>
  <c r="AY9" i="25" s="1"/>
  <c r="AZ23" i="1"/>
  <c r="AL275" i="1"/>
  <c r="AK35" i="25" s="1"/>
  <c r="AL24" i="1"/>
  <c r="AK9" i="25" s="1"/>
  <c r="AL23" i="1"/>
  <c r="CV26" i="1"/>
  <c r="DC27" i="1"/>
  <c r="DB10" i="25" s="1"/>
  <c r="BT27" i="1"/>
  <c r="BS10" i="25" s="1"/>
  <c r="BE26" i="1"/>
  <c r="AM26" i="1"/>
  <c r="CH27" i="1"/>
  <c r="CG10" i="25" s="1"/>
  <c r="BO26" i="1"/>
  <c r="AZ26" i="1"/>
  <c r="AL26" i="1"/>
  <c r="CW26" i="1"/>
  <c r="BB26" i="1"/>
  <c r="AY26" i="1"/>
  <c r="AK26" i="1"/>
  <c r="CO26" i="1"/>
  <c r="CA275" i="1"/>
  <c r="BZ35" i="25" s="1"/>
  <c r="CA24" i="1"/>
  <c r="BZ9" i="25" s="1"/>
  <c r="CA23" i="1"/>
  <c r="AA275" i="1"/>
  <c r="Z35" i="25" s="1"/>
  <c r="AA24" i="1"/>
  <c r="Z9" i="25" s="1"/>
  <c r="AA23" i="1"/>
  <c r="CU275" i="1"/>
  <c r="CT35" i="25" s="1"/>
  <c r="CU24" i="1"/>
  <c r="CT9" i="25" s="1"/>
  <c r="CU23" i="1"/>
  <c r="CQ275" i="1"/>
  <c r="CP35" i="25" s="1"/>
  <c r="CQ24" i="1"/>
  <c r="CP9" i="25" s="1"/>
  <c r="CQ23" i="1"/>
  <c r="CE275" i="1"/>
  <c r="CD35" i="25" s="1"/>
  <c r="CE24" i="1"/>
  <c r="CD9" i="25" s="1"/>
  <c r="CE23" i="1"/>
  <c r="CD275" i="1"/>
  <c r="CC35" i="25" s="1"/>
  <c r="CD24" i="1"/>
  <c r="CC9" i="25" s="1"/>
  <c r="CD23" i="1"/>
  <c r="BW275" i="1"/>
  <c r="BV35" i="25" s="1"/>
  <c r="BW24" i="1"/>
  <c r="BV9" i="25" s="1"/>
  <c r="BW23" i="1"/>
  <c r="CB275" i="1"/>
  <c r="CA35" i="25" s="1"/>
  <c r="CB24" i="1"/>
  <c r="CA9" i="25" s="1"/>
  <c r="CB23" i="1"/>
  <c r="BI275" i="1"/>
  <c r="BH35" i="25" s="1"/>
  <c r="BI24" i="1"/>
  <c r="BH9" i="25" s="1"/>
  <c r="BI23" i="1"/>
  <c r="AT275" i="1"/>
  <c r="AS35" i="25" s="1"/>
  <c r="AT24" i="1"/>
  <c r="AS9" i="25" s="1"/>
  <c r="AT23" i="1"/>
  <c r="Y275" i="1"/>
  <c r="X35" i="25" s="1"/>
  <c r="Y24" i="1"/>
  <c r="X9" i="25" s="1"/>
  <c r="Y23" i="1"/>
  <c r="CY27" i="1"/>
  <c r="CX10" i="25" s="1"/>
  <c r="BL26" i="1"/>
  <c r="BA26" i="1"/>
  <c r="AI26" i="1"/>
  <c r="CP26" i="1"/>
  <c r="BK26" i="1"/>
  <c r="AV26" i="1"/>
  <c r="AH26" i="1"/>
  <c r="Y27" i="1"/>
  <c r="X10" i="25" s="1"/>
  <c r="CW27" i="1"/>
  <c r="CV10" i="25" s="1"/>
  <c r="AU26" i="1"/>
  <c r="W26" i="1"/>
  <c r="AD26" i="1"/>
  <c r="BU275" i="1"/>
  <c r="BT35" i="25" s="1"/>
  <c r="BU24" i="1"/>
  <c r="BT9" i="25" s="1"/>
  <c r="BU23" i="1"/>
  <c r="U275" i="1"/>
  <c r="T35" i="25" s="1"/>
  <c r="U24" i="1"/>
  <c r="T9" i="25" s="1"/>
  <c r="U23" i="1"/>
  <c r="CR275" i="1"/>
  <c r="CQ35" i="25" s="1"/>
  <c r="CR24" i="1"/>
  <c r="CQ9" i="25" s="1"/>
  <c r="CR23" i="1"/>
  <c r="CK275" i="1"/>
  <c r="CJ35" i="25" s="1"/>
  <c r="CK24" i="1"/>
  <c r="CJ9" i="25" s="1"/>
  <c r="CK23" i="1"/>
  <c r="BY275" i="1"/>
  <c r="BX35" i="25" s="1"/>
  <c r="BY24" i="1"/>
  <c r="BX9" i="25" s="1"/>
  <c r="BY23" i="1"/>
  <c r="AE275" i="1"/>
  <c r="AD35" i="25" s="1"/>
  <c r="AE24" i="1"/>
  <c r="AD9" i="25" s="1"/>
  <c r="AE23" i="1"/>
  <c r="BX275" i="1"/>
  <c r="BW35" i="25" s="1"/>
  <c r="BX24" i="1"/>
  <c r="BW9" i="25" s="1"/>
  <c r="BX23" i="1"/>
  <c r="BP275" i="1"/>
  <c r="BO35" i="25" s="1"/>
  <c r="BP24" i="1"/>
  <c r="BO9" i="25" s="1"/>
  <c r="BP23" i="1"/>
  <c r="BV275" i="1"/>
  <c r="BU35" i="25" s="1"/>
  <c r="BV24" i="1"/>
  <c r="BU9" i="25" s="1"/>
  <c r="BV23" i="1"/>
  <c r="V275" i="1"/>
  <c r="U35" i="25" s="1"/>
  <c r="V24" i="1"/>
  <c r="U9" i="25" s="1"/>
  <c r="V23" i="1"/>
  <c r="BH26" i="1"/>
  <c r="AW26" i="1"/>
  <c r="BG26" i="1"/>
  <c r="BV26" i="1"/>
  <c r="CF26" i="1" s="1"/>
  <c r="Q26" i="11" s="1"/>
  <c r="DB275" i="1"/>
  <c r="DA35" i="25" s="1"/>
  <c r="DB24" i="1"/>
  <c r="DA9" i="25" s="1"/>
  <c r="DB23" i="1"/>
  <c r="CL275" i="1"/>
  <c r="CK35" i="25" s="1"/>
  <c r="CL24" i="1"/>
  <c r="CK9" i="25" s="1"/>
  <c r="CL23" i="1"/>
  <c r="BM275" i="1"/>
  <c r="BL35" i="25" s="1"/>
  <c r="BM24" i="1"/>
  <c r="BL9" i="25" s="1"/>
  <c r="BM23" i="1"/>
  <c r="BR275" i="1"/>
  <c r="BQ35" i="25" s="1"/>
  <c r="BR24" i="1"/>
  <c r="BQ9" i="25" s="1"/>
  <c r="BR23" i="1"/>
  <c r="DE275" i="1"/>
  <c r="DD35" i="25" s="1"/>
  <c r="DE24" i="1"/>
  <c r="DD9" i="25" s="1"/>
  <c r="DE23" i="1"/>
  <c r="BQ275" i="1"/>
  <c r="BP35" i="25" s="1"/>
  <c r="BQ24" i="1"/>
  <c r="BP9" i="25" s="1"/>
  <c r="BQ23" i="1"/>
  <c r="AD275" i="1"/>
  <c r="AC35" i="25" s="1"/>
  <c r="AD24" i="1"/>
  <c r="AC9" i="25" s="1"/>
  <c r="AD23" i="1"/>
  <c r="DD275" i="1"/>
  <c r="DC35" i="25" s="1"/>
  <c r="DD24" i="1"/>
  <c r="DC9" i="25" s="1"/>
  <c r="DD23" i="1"/>
  <c r="BJ275" i="1"/>
  <c r="BI35" i="25" s="1"/>
  <c r="BJ24" i="1"/>
  <c r="BI9" i="25" s="1"/>
  <c r="BJ23" i="1"/>
  <c r="AC275" i="1"/>
  <c r="AB35" i="25" s="1"/>
  <c r="AC24" i="1"/>
  <c r="AB9" i="25" s="1"/>
  <c r="AC23" i="1"/>
  <c r="DC275" i="1"/>
  <c r="DB35" i="25" s="1"/>
  <c r="DC24" i="1"/>
  <c r="DB9" i="25" s="1"/>
  <c r="DC23" i="1"/>
  <c r="U26" i="1"/>
  <c r="AB26" i="1"/>
  <c r="AE27" i="1"/>
  <c r="AD10" i="25" s="1"/>
  <c r="BB27" i="1"/>
  <c r="CV275" i="1"/>
  <c r="CU35" i="25" s="1"/>
  <c r="CV24" i="1"/>
  <c r="CU9" i="25" s="1"/>
  <c r="CV23" i="1"/>
  <c r="CM275" i="1"/>
  <c r="CL35" i="25" s="1"/>
  <c r="CM24" i="1"/>
  <c r="CL9" i="25" s="1"/>
  <c r="CM23" i="1"/>
  <c r="BN275" i="1"/>
  <c r="BM35" i="25" s="1"/>
  <c r="BN24" i="1"/>
  <c r="BM9" i="25" s="1"/>
  <c r="BN23" i="1"/>
  <c r="BG275" i="1"/>
  <c r="BF35" i="25" s="1"/>
  <c r="BG24" i="1"/>
  <c r="BF9" i="25" s="1"/>
  <c r="BG23" i="1"/>
  <c r="AP275" i="1"/>
  <c r="AO35" i="25" s="1"/>
  <c r="AP24" i="1"/>
  <c r="AO9" i="25" s="1"/>
  <c r="AP23" i="1"/>
  <c r="BL275" i="1"/>
  <c r="BK35" i="25" s="1"/>
  <c r="BL24" i="1"/>
  <c r="BK9" i="25" s="1"/>
  <c r="BL23" i="1"/>
  <c r="AO275" i="1"/>
  <c r="AN35" i="25" s="1"/>
  <c r="AO24" i="1"/>
  <c r="AN9" i="25" s="1"/>
  <c r="AO23" i="1"/>
  <c r="CY275" i="1"/>
  <c r="CX35" i="25" s="1"/>
  <c r="CY24" i="1"/>
  <c r="CX9" i="25" s="1"/>
  <c r="CY23" i="1"/>
  <c r="BK275" i="1"/>
  <c r="BJ35" i="25" s="1"/>
  <c r="BK24" i="1"/>
  <c r="BJ9" i="25" s="1"/>
  <c r="BK23" i="1"/>
  <c r="AN275" i="1"/>
  <c r="AM35" i="25" s="1"/>
  <c r="AN24" i="1"/>
  <c r="AM9" i="25" s="1"/>
  <c r="AN23" i="1"/>
  <c r="X275" i="1"/>
  <c r="W35" i="25" s="1"/>
  <c r="X24" i="1"/>
  <c r="W9" i="25" s="1"/>
  <c r="X23" i="1"/>
  <c r="CX275" i="1"/>
  <c r="CW35" i="25" s="1"/>
  <c r="CX24" i="1"/>
  <c r="CW9" i="25" s="1"/>
  <c r="CX23" i="1"/>
  <c r="BA275" i="1"/>
  <c r="AZ35" i="25" s="1"/>
  <c r="BA24" i="1"/>
  <c r="AZ9" i="25" s="1"/>
  <c r="BA23" i="1"/>
  <c r="AM275" i="1"/>
  <c r="AL35" i="25" s="1"/>
  <c r="AM24" i="1"/>
  <c r="AL9" i="25" s="1"/>
  <c r="AM23" i="1"/>
  <c r="W275" i="1"/>
  <c r="V35" i="25" s="1"/>
  <c r="W24" i="1"/>
  <c r="V9" i="25" s="1"/>
  <c r="W23" i="1"/>
  <c r="CW275" i="1"/>
  <c r="CV35" i="25" s="1"/>
  <c r="CW24" i="1"/>
  <c r="CV9" i="25" s="1"/>
  <c r="CW23" i="1"/>
  <c r="AB275" i="1"/>
  <c r="AA35" i="25" s="1"/>
  <c r="AB24" i="1"/>
  <c r="AA9" i="25" s="1"/>
  <c r="AB23" i="1"/>
  <c r="X27" i="1"/>
  <c r="W10" i="25" s="1"/>
  <c r="AA26" i="1"/>
  <c r="CG275" i="1"/>
  <c r="CF35" i="25" s="1"/>
  <c r="CG24" i="1"/>
  <c r="CF9" i="25" s="1"/>
  <c r="CG23" i="1"/>
  <c r="BH275" i="1"/>
  <c r="BG35" i="25" s="1"/>
  <c r="BH24" i="1"/>
  <c r="BG9" i="25" s="1"/>
  <c r="BH23" i="1"/>
  <c r="BE275" i="1"/>
  <c r="BD35" i="25" s="1"/>
  <c r="BE24" i="1"/>
  <c r="BD9" i="25" s="1"/>
  <c r="BE23" i="1"/>
  <c r="AQ275" i="1"/>
  <c r="AP35" i="25" s="1"/>
  <c r="AQ24" i="1"/>
  <c r="AP9" i="25" s="1"/>
  <c r="AQ23" i="1"/>
  <c r="BZ275" i="1"/>
  <c r="BY35" i="25" s="1"/>
  <c r="BZ24" i="1"/>
  <c r="BY9" i="25" s="1"/>
  <c r="BZ23" i="1"/>
  <c r="BD275" i="1"/>
  <c r="BC35" i="25" s="1"/>
  <c r="BD24" i="1"/>
  <c r="BC9" i="25" s="1"/>
  <c r="BD23" i="1"/>
  <c r="AJ275" i="1"/>
  <c r="AI35" i="25" s="1"/>
  <c r="AJ24" i="1"/>
  <c r="AI9" i="25" s="1"/>
  <c r="AJ23" i="1"/>
  <c r="CZ275" i="1"/>
  <c r="CY35" i="25" s="1"/>
  <c r="CZ24" i="1"/>
  <c r="CY9" i="25" s="1"/>
  <c r="CZ23" i="1"/>
  <c r="BC275" i="1"/>
  <c r="BB35" i="25" s="1"/>
  <c r="BC24" i="1"/>
  <c r="BB9" i="25" s="1"/>
  <c r="BC23" i="1"/>
  <c r="AI275" i="1"/>
  <c r="AH35" i="25" s="1"/>
  <c r="AI24" i="1"/>
  <c r="AH9" i="25" s="1"/>
  <c r="AI23" i="1"/>
  <c r="CP275" i="1"/>
  <c r="CO35" i="25" s="1"/>
  <c r="CP24" i="1"/>
  <c r="CO9" i="25" s="1"/>
  <c r="CP23" i="1"/>
  <c r="BB275" i="1"/>
  <c r="BA35" i="25" s="1"/>
  <c r="BB24" i="1"/>
  <c r="BA9" i="25" s="1"/>
  <c r="BB23" i="1"/>
  <c r="AH275" i="1"/>
  <c r="AG35" i="25" s="1"/>
  <c r="AH24" i="1"/>
  <c r="AG9" i="25" s="1"/>
  <c r="AH23" i="1"/>
  <c r="CO275" i="1"/>
  <c r="CN35" i="25" s="1"/>
  <c r="CO24" i="1"/>
  <c r="CN9" i="25" s="1"/>
  <c r="CO23" i="1"/>
  <c r="AU275" i="1"/>
  <c r="AT35" i="25" s="1"/>
  <c r="AU24" i="1"/>
  <c r="AT9" i="25" s="1"/>
  <c r="AU23" i="1"/>
  <c r="AG275" i="1"/>
  <c r="AF35" i="25" s="1"/>
  <c r="AG24" i="1"/>
  <c r="AF9" i="25" s="1"/>
  <c r="AG23" i="1"/>
  <c r="CN275" i="1"/>
  <c r="CM35" i="25" s="1"/>
  <c r="CN24" i="1"/>
  <c r="CM9" i="25" s="1"/>
  <c r="CN23" i="1"/>
  <c r="AR275" i="1"/>
  <c r="AQ35" i="25" s="1"/>
  <c r="AR24" i="1"/>
  <c r="AQ9" i="25" s="1"/>
  <c r="AR23" i="1"/>
  <c r="Z275" i="1"/>
  <c r="Y35" i="25" s="1"/>
  <c r="Z24" i="1"/>
  <c r="Y9" i="25" s="1"/>
  <c r="Z23" i="1"/>
  <c r="T275" i="1"/>
  <c r="S35" i="25" s="1"/>
  <c r="T24" i="1"/>
  <c r="S9" i="25" s="1"/>
  <c r="T23" i="1"/>
  <c r="P116" i="11"/>
  <c r="AT169" i="1"/>
  <c r="AT168" i="1" s="1"/>
  <c r="AS169" i="1"/>
  <c r="K172" i="11" s="1"/>
  <c r="L172" i="11" s="1"/>
  <c r="BD169" i="1"/>
  <c r="BD168" i="1" s="1"/>
  <c r="AY167" i="1"/>
  <c r="AY166" i="1" s="1"/>
  <c r="AU169" i="1"/>
  <c r="AU168" i="1" s="1"/>
  <c r="BD167" i="1"/>
  <c r="BD166" i="1" s="1"/>
  <c r="BB171" i="1"/>
  <c r="BB170" i="1" s="1"/>
  <c r="BC171" i="1"/>
  <c r="BC170" i="1" s="1"/>
  <c r="AX167" i="1"/>
  <c r="AX166" i="1" s="1"/>
  <c r="AV171" i="1"/>
  <c r="AV170" i="1" s="1"/>
  <c r="AV167" i="1"/>
  <c r="AV166" i="1" s="1"/>
  <c r="AX171" i="1"/>
  <c r="AX170" i="1" s="1"/>
  <c r="BE167" i="1"/>
  <c r="BE166" i="1" s="1"/>
  <c r="BC169" i="1"/>
  <c r="BC168" i="1" s="1"/>
  <c r="AZ171" i="1"/>
  <c r="AZ170" i="1" s="1"/>
  <c r="BA167" i="1"/>
  <c r="BA166" i="1" s="1"/>
  <c r="AY171" i="1"/>
  <c r="AY170" i="1" s="1"/>
  <c r="AW169" i="1"/>
  <c r="AW168" i="1" s="1"/>
  <c r="BC167" i="1"/>
  <c r="BC166" i="1" s="1"/>
  <c r="BD171" i="1"/>
  <c r="BD170" i="1" s="1"/>
  <c r="BB167" i="1"/>
  <c r="BB166" i="1" s="1"/>
  <c r="AT167" i="1"/>
  <c r="AT166" i="1" s="1"/>
  <c r="AS167" i="1"/>
  <c r="K170" i="11" s="1"/>
  <c r="L170" i="11" s="1"/>
  <c r="BA169" i="1"/>
  <c r="BA168" i="1" s="1"/>
  <c r="AU167" i="1"/>
  <c r="AU166" i="1" s="1"/>
  <c r="BA171" i="1"/>
  <c r="BA170" i="1" s="1"/>
  <c r="AZ169" i="1"/>
  <c r="AZ168" i="1" s="1"/>
  <c r="AU171" i="1"/>
  <c r="AU170" i="1" s="1"/>
  <c r="AW167" i="1"/>
  <c r="AW166" i="1" s="1"/>
  <c r="BB169" i="1"/>
  <c r="BB168" i="1" s="1"/>
  <c r="AW171" i="1"/>
  <c r="AW170" i="1" s="1"/>
  <c r="BE169" i="1"/>
  <c r="BE168" i="1" s="1"/>
  <c r="AX169" i="1"/>
  <c r="AX168" i="1" s="1"/>
  <c r="AY169" i="1"/>
  <c r="AY168" i="1" s="1"/>
  <c r="AV169" i="1"/>
  <c r="AV168" i="1" s="1"/>
  <c r="AT171" i="1"/>
  <c r="AT170" i="1" s="1"/>
  <c r="AS171" i="1"/>
  <c r="K174" i="11" s="1"/>
  <c r="L174" i="11" s="1"/>
  <c r="BE171" i="1"/>
  <c r="BE170" i="1" s="1"/>
  <c r="AZ167" i="1"/>
  <c r="AZ166" i="1" s="1"/>
  <c r="T173" i="11"/>
  <c r="V58" i="11"/>
  <c r="R58" i="11"/>
  <c r="J58" i="11"/>
  <c r="P58" i="11"/>
  <c r="X58" i="11"/>
  <c r="AF7" i="1"/>
  <c r="CC157" i="1"/>
  <c r="BP159" i="1"/>
  <c r="BO23" i="25" s="1"/>
  <c r="BP158" i="1"/>
  <c r="BP160" i="1"/>
  <c r="BO24" i="25" s="1"/>
  <c r="S7" i="1"/>
  <c r="O8" i="11"/>
  <c r="BS7" i="1"/>
  <c r="F268" i="11"/>
  <c r="AW154" i="1"/>
  <c r="AJ155" i="1"/>
  <c r="AJ156" i="1"/>
  <c r="AI22" i="25" s="1"/>
  <c r="CB157" i="1"/>
  <c r="BO158" i="1"/>
  <c r="BO160" i="1"/>
  <c r="BN24" i="25" s="1"/>
  <c r="BO159" i="1"/>
  <c r="BN23" i="25" s="1"/>
  <c r="S8" i="11"/>
  <c r="CS7" i="1"/>
  <c r="BB154" i="1"/>
  <c r="AO156" i="1"/>
  <c r="AN22" i="25" s="1"/>
  <c r="AO155" i="1"/>
  <c r="AY154" i="1"/>
  <c r="AL156" i="1"/>
  <c r="AK22" i="25" s="1"/>
  <c r="AL155" i="1"/>
  <c r="BZ157" i="1"/>
  <c r="BM158" i="1"/>
  <c r="BM160" i="1"/>
  <c r="BL24" i="25" s="1"/>
  <c r="BM159" i="1"/>
  <c r="BL23" i="25" s="1"/>
  <c r="BY157" i="1"/>
  <c r="BL159" i="1"/>
  <c r="BK23" i="25" s="1"/>
  <c r="BL158" i="1"/>
  <c r="BL160" i="1"/>
  <c r="BK24" i="25" s="1"/>
  <c r="BA154" i="1"/>
  <c r="AN155" i="1"/>
  <c r="AN156" i="1"/>
  <c r="AM22" i="25" s="1"/>
  <c r="Q8" i="11"/>
  <c r="CF7" i="1"/>
  <c r="U8" i="11"/>
  <c r="X8" i="11" s="1"/>
  <c r="DF7" i="1"/>
  <c r="K8" i="11"/>
  <c r="AS7" i="1"/>
  <c r="M8" i="11"/>
  <c r="BF7" i="1"/>
  <c r="AZ154" i="1"/>
  <c r="AM156" i="1"/>
  <c r="AL22" i="25" s="1"/>
  <c r="AM155" i="1"/>
  <c r="BU157" i="1"/>
  <c r="BH159" i="1"/>
  <c r="BG23" i="25" s="1"/>
  <c r="BH158" i="1"/>
  <c r="BH160" i="1"/>
  <c r="BG24" i="25" s="1"/>
  <c r="AV154" i="1"/>
  <c r="AI155" i="1"/>
  <c r="AI156" i="1"/>
  <c r="AH22" i="25" s="1"/>
  <c r="T290" i="1"/>
  <c r="S50" i="25" s="1"/>
  <c r="AF156" i="1"/>
  <c r="BE154" i="1"/>
  <c r="AR155" i="1"/>
  <c r="AR156" i="1"/>
  <c r="AQ22" i="25" s="1"/>
  <c r="BV157" i="1"/>
  <c r="BI158" i="1"/>
  <c r="BI160" i="1"/>
  <c r="BH24" i="25" s="1"/>
  <c r="BI159" i="1"/>
  <c r="BH23" i="25" s="1"/>
  <c r="AX154" i="1"/>
  <c r="AK156" i="1"/>
  <c r="AJ22" i="25" s="1"/>
  <c r="AK155" i="1"/>
  <c r="CA157" i="1"/>
  <c r="BN158" i="1"/>
  <c r="BN160" i="1"/>
  <c r="BM24" i="25" s="1"/>
  <c r="BN159" i="1"/>
  <c r="BM23" i="25" s="1"/>
  <c r="AF155" i="1"/>
  <c r="I158" i="11" s="1"/>
  <c r="AU154" i="1"/>
  <c r="AH156" i="1"/>
  <c r="AG22" i="25" s="1"/>
  <c r="AH155" i="1"/>
  <c r="BX157" i="1"/>
  <c r="BK159" i="1"/>
  <c r="BJ23" i="25" s="1"/>
  <c r="BK158" i="1"/>
  <c r="BK160" i="1"/>
  <c r="BJ24" i="25" s="1"/>
  <c r="CD157" i="1"/>
  <c r="BQ158" i="1"/>
  <c r="BQ160" i="1"/>
  <c r="BP24" i="25" s="1"/>
  <c r="BQ159" i="1"/>
  <c r="BP23" i="25" s="1"/>
  <c r="BW157" i="1"/>
  <c r="BJ159" i="1"/>
  <c r="BI23" i="25" s="1"/>
  <c r="BJ158" i="1"/>
  <c r="BJ160" i="1"/>
  <c r="BI24" i="25" s="1"/>
  <c r="BD154" i="1"/>
  <c r="AQ156" i="1"/>
  <c r="AP22" i="25" s="1"/>
  <c r="AQ155" i="1"/>
  <c r="AT154" i="1"/>
  <c r="AG156" i="1"/>
  <c r="AF22" i="25" s="1"/>
  <c r="AG155" i="1"/>
  <c r="BC154" i="1"/>
  <c r="AP156" i="1"/>
  <c r="AO22" i="25" s="1"/>
  <c r="AP155" i="1"/>
  <c r="BT157" i="1"/>
  <c r="BG158" i="1"/>
  <c r="BG160" i="1"/>
  <c r="BF24" i="25" s="1"/>
  <c r="BG159" i="1"/>
  <c r="BF23" i="25" s="1"/>
  <c r="X270" i="11"/>
  <c r="R79" i="11"/>
  <c r="N58" i="11"/>
  <c r="T79" i="11"/>
  <c r="X79" i="11"/>
  <c r="L79" i="11"/>
  <c r="Z58" i="11"/>
  <c r="T81" i="11"/>
  <c r="N228" i="11"/>
  <c r="X81" i="11"/>
  <c r="T228" i="11"/>
  <c r="T270" i="11"/>
  <c r="R270" i="11"/>
  <c r="T149" i="11"/>
  <c r="J173" i="11"/>
  <c r="N79" i="11"/>
  <c r="T58" i="11"/>
  <c r="L58" i="11"/>
  <c r="N81" i="11"/>
  <c r="Z228" i="11"/>
  <c r="V270" i="11"/>
  <c r="R81" i="11"/>
  <c r="R228" i="11"/>
  <c r="N179" i="11"/>
  <c r="X149" i="11"/>
  <c r="R149" i="11"/>
  <c r="P48" i="11"/>
  <c r="V47" i="11"/>
  <c r="N49" i="11"/>
  <c r="T49" i="11"/>
  <c r="X124" i="11"/>
  <c r="Z49" i="11"/>
  <c r="T116" i="11"/>
  <c r="Z271" i="11"/>
  <c r="J171" i="11"/>
  <c r="T88" i="11"/>
  <c r="T47" i="11"/>
  <c r="P44" i="11"/>
  <c r="T44" i="11"/>
  <c r="Z124" i="11"/>
  <c r="J179" i="11"/>
  <c r="L149" i="11"/>
  <c r="J149" i="11"/>
  <c r="N271" i="11"/>
  <c r="X116" i="11"/>
  <c r="L271" i="11"/>
  <c r="J169" i="11"/>
  <c r="Z46" i="11"/>
  <c r="L88" i="11"/>
  <c r="X47" i="11"/>
  <c r="R271" i="11"/>
  <c r="T48" i="11"/>
  <c r="R48" i="11"/>
  <c r="Z48" i="11"/>
  <c r="L48" i="11"/>
  <c r="J88" i="11"/>
  <c r="N47" i="11"/>
  <c r="N44" i="11"/>
  <c r="X44" i="11"/>
  <c r="L44" i="11"/>
  <c r="T124" i="11"/>
  <c r="V179" i="11"/>
  <c r="R283" i="11"/>
  <c r="N143" i="11"/>
  <c r="P155" i="11"/>
  <c r="J97" i="11"/>
  <c r="X155" i="11"/>
  <c r="R155" i="11"/>
  <c r="R116" i="11"/>
  <c r="Y268" i="11"/>
  <c r="AB268" i="11" s="1"/>
  <c r="X143" i="11"/>
  <c r="V119" i="11"/>
  <c r="T143" i="11"/>
  <c r="R119" i="11"/>
  <c r="P119" i="11"/>
  <c r="N116" i="11"/>
  <c r="N155" i="11"/>
  <c r="J119" i="11"/>
  <c r="J155" i="11"/>
  <c r="J116" i="11"/>
  <c r="J143" i="11"/>
  <c r="J269" i="11"/>
  <c r="G268" i="11"/>
  <c r="L269" i="11"/>
  <c r="I268" i="11"/>
  <c r="P269" i="11"/>
  <c r="M268" i="11"/>
  <c r="T269" i="11"/>
  <c r="Q268" i="11"/>
  <c r="R269" i="11"/>
  <c r="O268" i="11"/>
  <c r="T179" i="11"/>
  <c r="Z179" i="11"/>
  <c r="Z143" i="11"/>
  <c r="J154" i="11"/>
  <c r="N119" i="11"/>
  <c r="Z269" i="11"/>
  <c r="W268" i="11"/>
  <c r="X269" i="11"/>
  <c r="U268" i="11"/>
  <c r="V155" i="11"/>
  <c r="R143" i="11"/>
  <c r="P143" i="11"/>
  <c r="Z119" i="11"/>
  <c r="X119" i="11"/>
  <c r="V269" i="11"/>
  <c r="S268" i="11"/>
  <c r="N269" i="11"/>
  <c r="K268" i="11"/>
  <c r="J215" i="11"/>
  <c r="P179" i="11"/>
  <c r="J150" i="11"/>
  <c r="L155" i="11"/>
  <c r="Z155" i="11"/>
  <c r="T155" i="11"/>
  <c r="L116" i="11"/>
  <c r="L143" i="11"/>
  <c r="V143" i="11"/>
  <c r="J148" i="11"/>
  <c r="L119" i="11"/>
  <c r="T119" i="11"/>
  <c r="J147" i="11"/>
  <c r="AI145" i="1"/>
  <c r="AR145" i="1"/>
  <c r="AP145" i="1"/>
  <c r="AH145" i="1"/>
  <c r="AG145" i="1"/>
  <c r="AM145" i="1"/>
  <c r="AL145" i="1"/>
  <c r="AQ145" i="1"/>
  <c r="AJ145" i="1"/>
  <c r="AK145" i="1"/>
  <c r="AN145" i="1"/>
  <c r="AO145" i="1"/>
  <c r="AH144" i="1"/>
  <c r="AM144" i="1"/>
  <c r="AR144" i="1"/>
  <c r="AP144" i="1"/>
  <c r="AK144" i="1"/>
  <c r="AN144" i="1"/>
  <c r="AL144" i="1"/>
  <c r="AQ144" i="1"/>
  <c r="AG144" i="1"/>
  <c r="AJ144" i="1"/>
  <c r="AI144" i="1"/>
  <c r="AO144" i="1"/>
  <c r="AL96" i="1"/>
  <c r="AO96" i="1"/>
  <c r="AJ96" i="1"/>
  <c r="AP96" i="1"/>
  <c r="AI96" i="1"/>
  <c r="AN96" i="1"/>
  <c r="AM96" i="1"/>
  <c r="AR96" i="1"/>
  <c r="AQ96" i="1"/>
  <c r="AG96" i="1"/>
  <c r="AH96" i="1"/>
  <c r="AK96" i="1"/>
  <c r="AH151" i="1"/>
  <c r="AN151" i="1"/>
  <c r="AR151" i="1"/>
  <c r="AO151" i="1"/>
  <c r="AL151" i="1"/>
  <c r="AI151" i="1"/>
  <c r="AG151" i="1"/>
  <c r="AP151" i="1"/>
  <c r="AM151" i="1"/>
  <c r="AK151" i="1"/>
  <c r="AJ151" i="1"/>
  <c r="AQ151" i="1"/>
  <c r="J82" i="11"/>
  <c r="P260" i="11"/>
  <c r="T82" i="11"/>
  <c r="P261" i="11"/>
  <c r="T265" i="11"/>
  <c r="X265" i="11"/>
  <c r="J209" i="11"/>
  <c r="J124" i="11"/>
  <c r="J130" i="11"/>
  <c r="T209" i="11"/>
  <c r="R287" i="11"/>
  <c r="T251" i="11"/>
  <c r="L261" i="11"/>
  <c r="L124" i="11"/>
  <c r="Z288" i="11"/>
  <c r="N251" i="11"/>
  <c r="N80" i="11"/>
  <c r="P180" i="11"/>
  <c r="P80" i="11"/>
  <c r="P247" i="11"/>
  <c r="P262" i="11"/>
  <c r="X12" i="11"/>
  <c r="P209" i="11"/>
  <c r="R284" i="11"/>
  <c r="Z39" i="11"/>
  <c r="Z261" i="11"/>
  <c r="Z263" i="11"/>
  <c r="Z262" i="11"/>
  <c r="V262" i="11"/>
  <c r="P188" i="11"/>
  <c r="P217" i="11"/>
  <c r="P251" i="11"/>
  <c r="R292" i="11"/>
  <c r="R286" i="11"/>
  <c r="P191" i="11"/>
  <c r="P250" i="11"/>
  <c r="P59" i="11"/>
  <c r="J261" i="11"/>
  <c r="J250" i="11"/>
  <c r="J170" i="11"/>
  <c r="V248" i="11"/>
  <c r="V261" i="11"/>
  <c r="X191" i="11"/>
  <c r="N282" i="11"/>
  <c r="J260" i="11"/>
  <c r="R289" i="11"/>
  <c r="X209" i="11"/>
  <c r="R285" i="11"/>
  <c r="V290" i="11"/>
  <c r="T289" i="11"/>
  <c r="Z280" i="11"/>
  <c r="X285" i="11"/>
  <c r="N270" i="11"/>
  <c r="J128" i="11"/>
  <c r="N250" i="11"/>
  <c r="T250" i="11"/>
  <c r="Z195" i="11"/>
  <c r="X291" i="11"/>
  <c r="J251" i="11"/>
  <c r="Z187" i="11"/>
  <c r="J180" i="11"/>
  <c r="V190" i="11"/>
  <c r="P89" i="11"/>
  <c r="Z89" i="11"/>
  <c r="V80" i="11"/>
  <c r="L130" i="11"/>
  <c r="N12" i="11"/>
  <c r="X260" i="11"/>
  <c r="Z265" i="11"/>
  <c r="J89" i="11"/>
  <c r="J174" i="11"/>
  <c r="J80" i="11"/>
  <c r="Z188" i="11"/>
  <c r="V188" i="11"/>
  <c r="J292" i="11"/>
  <c r="N284" i="11"/>
  <c r="J291" i="11"/>
  <c r="N292" i="11"/>
  <c r="L283" i="11"/>
  <c r="N291" i="11"/>
  <c r="L285" i="11"/>
  <c r="N288" i="11"/>
  <c r="T288" i="11"/>
  <c r="T247" i="11"/>
  <c r="X190" i="11"/>
  <c r="X195" i="11"/>
  <c r="P195" i="11"/>
  <c r="X263" i="11"/>
  <c r="L217" i="11"/>
  <c r="V217" i="11"/>
  <c r="Z18" i="11"/>
  <c r="Z30" i="11"/>
  <c r="J172" i="11"/>
  <c r="Z45" i="11"/>
  <c r="L248" i="11"/>
  <c r="P248" i="11"/>
  <c r="N209" i="11"/>
  <c r="P82" i="11"/>
  <c r="V285" i="11"/>
  <c r="T284" i="11"/>
  <c r="R290" i="11"/>
  <c r="T191" i="11"/>
  <c r="V195" i="11"/>
  <c r="R190" i="11"/>
  <c r="T12" i="11"/>
  <c r="J217" i="11"/>
  <c r="Z184" i="11"/>
  <c r="Z250" i="11"/>
  <c r="Z128" i="11"/>
  <c r="L250" i="11"/>
  <c r="N59" i="11"/>
  <c r="Z37" i="11"/>
  <c r="X59" i="11"/>
  <c r="R265" i="11"/>
  <c r="Z13" i="11"/>
  <c r="V260" i="11"/>
  <c r="N89" i="11"/>
  <c r="T59" i="11"/>
  <c r="Z9" i="11"/>
  <c r="Z42" i="11"/>
  <c r="N188" i="11"/>
  <c r="J188" i="11"/>
  <c r="X180" i="11"/>
  <c r="Z281" i="11"/>
  <c r="X286" i="11"/>
  <c r="Z283" i="11"/>
  <c r="X290" i="11"/>
  <c r="R291" i="11"/>
  <c r="N289" i="11"/>
  <c r="L287" i="11"/>
  <c r="V287" i="11"/>
  <c r="T283" i="11"/>
  <c r="R282" i="11"/>
  <c r="L286" i="11"/>
  <c r="J282" i="11"/>
  <c r="Z284" i="11"/>
  <c r="X292" i="11"/>
  <c r="L290" i="11"/>
  <c r="J289" i="11"/>
  <c r="L270" i="11"/>
  <c r="L247" i="11"/>
  <c r="J262" i="11"/>
  <c r="N262" i="11"/>
  <c r="X288" i="11"/>
  <c r="N260" i="11"/>
  <c r="T190" i="11"/>
  <c r="P12" i="11"/>
  <c r="P190" i="11"/>
  <c r="N190" i="11"/>
  <c r="R195" i="11"/>
  <c r="N217" i="11"/>
  <c r="Z193" i="11"/>
  <c r="L128" i="11"/>
  <c r="X261" i="11"/>
  <c r="V250" i="11"/>
  <c r="N261" i="11"/>
  <c r="T195" i="11"/>
  <c r="V191" i="11"/>
  <c r="R191" i="11"/>
  <c r="Z217" i="11"/>
  <c r="Z26" i="11"/>
  <c r="Z14" i="11"/>
  <c r="T261" i="11"/>
  <c r="Q125" i="11"/>
  <c r="T126" i="11"/>
  <c r="V265" i="11"/>
  <c r="T248" i="11"/>
  <c r="Z12" i="11"/>
  <c r="Z16" i="11"/>
  <c r="N191" i="11"/>
  <c r="N195" i="11"/>
  <c r="R12" i="11"/>
  <c r="V12" i="11"/>
  <c r="T217" i="11"/>
  <c r="V263" i="11"/>
  <c r="X217" i="11"/>
  <c r="Z10" i="11"/>
  <c r="J59" i="11"/>
  <c r="Z21" i="11"/>
  <c r="W125" i="11"/>
  <c r="Z125" i="11" s="1"/>
  <c r="Z126" i="11"/>
  <c r="V59" i="11"/>
  <c r="V89" i="11"/>
  <c r="Z248" i="11"/>
  <c r="Z190" i="11"/>
  <c r="Z8" i="11"/>
  <c r="L209" i="11"/>
  <c r="Z130" i="11"/>
  <c r="X250" i="11"/>
  <c r="K125" i="11"/>
  <c r="L59" i="11"/>
  <c r="L260" i="11"/>
  <c r="O125" i="11"/>
  <c r="R126" i="11"/>
  <c r="Z43" i="11"/>
  <c r="S125" i="11"/>
  <c r="V126" i="11"/>
  <c r="X89" i="11"/>
  <c r="U125" i="11"/>
  <c r="X126" i="11"/>
  <c r="T89" i="11"/>
  <c r="Z27" i="11"/>
  <c r="V209" i="11"/>
  <c r="Z260" i="11"/>
  <c r="Z59" i="11"/>
  <c r="Z17" i="11"/>
  <c r="Z29" i="11"/>
  <c r="L265" i="11"/>
  <c r="N248" i="11"/>
  <c r="Z191" i="11"/>
  <c r="T260" i="11"/>
  <c r="L89" i="11"/>
  <c r="Z20" i="11"/>
  <c r="X248" i="11"/>
  <c r="R89" i="11"/>
  <c r="J248" i="11"/>
  <c r="Z194" i="11"/>
  <c r="Z36" i="11"/>
  <c r="Z24" i="11"/>
  <c r="T80" i="11"/>
  <c r="L80" i="11"/>
  <c r="Z23" i="11"/>
  <c r="Z80" i="11"/>
  <c r="Z32" i="11"/>
  <c r="X80" i="11"/>
  <c r="X251" i="11"/>
  <c r="V251" i="11"/>
  <c r="L82" i="11"/>
  <c r="V180" i="11"/>
  <c r="T180" i="11"/>
  <c r="Z273" i="11"/>
  <c r="Z292" i="11"/>
  <c r="Z277" i="11"/>
  <c r="X283" i="11"/>
  <c r="T292" i="11"/>
  <c r="Z285" i="11"/>
  <c r="X287" i="11"/>
  <c r="T188" i="11"/>
  <c r="N247" i="11"/>
  <c r="J247" i="11"/>
  <c r="L262" i="11"/>
  <c r="P289" i="11"/>
  <c r="P285" i="11"/>
  <c r="R250" i="11"/>
  <c r="R261" i="11"/>
  <c r="P288" i="11"/>
  <c r="R59" i="11"/>
  <c r="P283" i="11"/>
  <c r="Z251" i="11"/>
  <c r="L188" i="11"/>
  <c r="N180" i="11"/>
  <c r="L180" i="11"/>
  <c r="Z180" i="11"/>
  <c r="Z287" i="11"/>
  <c r="N290" i="11"/>
  <c r="L289" i="11"/>
  <c r="J287" i="11"/>
  <c r="Z291" i="11"/>
  <c r="Z276" i="11"/>
  <c r="X282" i="11"/>
  <c r="V289" i="11"/>
  <c r="T287" i="11"/>
  <c r="J286" i="11"/>
  <c r="Z282" i="11"/>
  <c r="X289" i="11"/>
  <c r="T291" i="11"/>
  <c r="N287" i="11"/>
  <c r="J290" i="11"/>
  <c r="Z278" i="11"/>
  <c r="V291" i="11"/>
  <c r="T290" i="11"/>
  <c r="N286" i="11"/>
  <c r="L282" i="11"/>
  <c r="P270" i="11"/>
  <c r="J288" i="11"/>
  <c r="V288" i="11"/>
  <c r="Z247" i="11"/>
  <c r="X247" i="11"/>
  <c r="T262" i="11"/>
  <c r="R217" i="11"/>
  <c r="P284" i="11"/>
  <c r="R209" i="11"/>
  <c r="P286" i="11"/>
  <c r="P292" i="11"/>
  <c r="R251" i="11"/>
  <c r="X188" i="11"/>
  <c r="V282" i="11"/>
  <c r="N285" i="11"/>
  <c r="L284" i="11"/>
  <c r="Z286" i="11"/>
  <c r="V284" i="11"/>
  <c r="L292" i="11"/>
  <c r="J283" i="11"/>
  <c r="Z279" i="11"/>
  <c r="X284" i="11"/>
  <c r="V292" i="11"/>
  <c r="T286" i="11"/>
  <c r="L291" i="11"/>
  <c r="Z289" i="11"/>
  <c r="Z274" i="11"/>
  <c r="V286" i="11"/>
  <c r="T285" i="11"/>
  <c r="N283" i="11"/>
  <c r="J270" i="11"/>
  <c r="L288" i="11"/>
  <c r="P282" i="11"/>
  <c r="R260" i="11"/>
  <c r="R288" i="11"/>
  <c r="V247" i="11"/>
  <c r="X262" i="11"/>
  <c r="R248" i="11"/>
  <c r="P291" i="11"/>
  <c r="P290" i="11"/>
  <c r="R82" i="11"/>
  <c r="Z209" i="11"/>
  <c r="N82" i="11"/>
  <c r="L251" i="11"/>
  <c r="Z290" i="11"/>
  <c r="Z275" i="11"/>
  <c r="V283" i="11"/>
  <c r="T282" i="11"/>
  <c r="R188" i="11"/>
  <c r="R180" i="11"/>
  <c r="P287" i="11"/>
  <c r="R247" i="11"/>
  <c r="R80" i="11"/>
  <c r="R262" i="11"/>
  <c r="G125" i="11"/>
  <c r="AH249" i="1"/>
  <c r="AI249" i="1"/>
  <c r="AJ249" i="1"/>
  <c r="AL249" i="1"/>
  <c r="AM249" i="1"/>
  <c r="AN249" i="1"/>
  <c r="AP249" i="1"/>
  <c r="AQ249" i="1"/>
  <c r="AR249" i="1"/>
  <c r="AK249" i="1"/>
  <c r="AG249" i="1"/>
  <c r="AO249" i="1"/>
  <c r="I252" i="11"/>
  <c r="J252" i="11" s="1"/>
  <c r="AG147" i="1"/>
  <c r="AL147" i="1"/>
  <c r="AQ147" i="1"/>
  <c r="AM147" i="1"/>
  <c r="AK147" i="1"/>
  <c r="AP147" i="1"/>
  <c r="AJ147" i="1"/>
  <c r="AR147" i="1"/>
  <c r="AO147" i="1"/>
  <c r="AI147" i="1"/>
  <c r="AN147" i="1"/>
  <c r="AH147" i="1"/>
  <c r="AF191" i="1"/>
  <c r="AS273" i="1"/>
  <c r="BS273" i="1"/>
  <c r="BR33" i="25" s="1"/>
  <c r="S273" i="1"/>
  <c r="R33" i="25" s="1"/>
  <c r="BF273" i="1"/>
  <c r="AF271" i="1"/>
  <c r="O46" i="11"/>
  <c r="P46" i="11" s="1"/>
  <c r="U46" i="11"/>
  <c r="X46" i="11" s="1"/>
  <c r="S46" i="11"/>
  <c r="V46" i="11" s="1"/>
  <c r="K46" i="11"/>
  <c r="N46" i="11" s="1"/>
  <c r="Q46" i="11"/>
  <c r="U14" i="11"/>
  <c r="X14" i="11" s="1"/>
  <c r="S14" i="11"/>
  <c r="M14" i="11"/>
  <c r="Q14" i="11"/>
  <c r="K14" i="11"/>
  <c r="O14" i="11"/>
  <c r="Q13" i="11"/>
  <c r="G13" i="11"/>
  <c r="K13" i="11"/>
  <c r="U13" i="11"/>
  <c r="X13" i="11" s="1"/>
  <c r="O13" i="11"/>
  <c r="S13" i="11"/>
  <c r="M13" i="11"/>
  <c r="K9" i="11"/>
  <c r="O9" i="11"/>
  <c r="Q9" i="11"/>
  <c r="S9" i="11"/>
  <c r="U9" i="11"/>
  <c r="M9" i="11"/>
  <c r="G18" i="11"/>
  <c r="G14" i="11"/>
  <c r="G10" i="11"/>
  <c r="G12" i="11"/>
  <c r="G42" i="11"/>
  <c r="G20" i="11"/>
  <c r="G17" i="11"/>
  <c r="G24" i="11"/>
  <c r="G16" i="11"/>
  <c r="G8" i="11"/>
  <c r="I191" i="11"/>
  <c r="L191" i="11" s="1"/>
  <c r="G195" i="11"/>
  <c r="I8" i="11"/>
  <c r="I40" i="11"/>
  <c r="L40" i="11" s="1"/>
  <c r="I12" i="11"/>
  <c r="L12" i="11" s="1"/>
  <c r="I126" i="11"/>
  <c r="L126" i="11" s="1"/>
  <c r="M10" i="11"/>
  <c r="I10" i="11"/>
  <c r="I46" i="11"/>
  <c r="L46" i="11" s="1"/>
  <c r="I195" i="11"/>
  <c r="L195" i="11" s="1"/>
  <c r="I190" i="11"/>
  <c r="L190" i="11" s="1"/>
  <c r="I14" i="11"/>
  <c r="G193" i="11"/>
  <c r="I9" i="11"/>
  <c r="I33" i="11"/>
  <c r="L33" i="11" s="1"/>
  <c r="G265" i="11"/>
  <c r="G190" i="11"/>
  <c r="G40" i="11"/>
  <c r="G46" i="11"/>
  <c r="I13" i="11"/>
  <c r="G191" i="11"/>
  <c r="G33" i="11"/>
  <c r="G9" i="11"/>
  <c r="F125" i="11"/>
  <c r="H125" i="11" s="1"/>
  <c r="CS20" i="1"/>
  <c r="S20" i="11" s="1"/>
  <c r="BF20" i="1"/>
  <c r="M20" i="11" s="1"/>
  <c r="F241" i="11"/>
  <c r="F87" i="11"/>
  <c r="F136" i="11"/>
  <c r="F51" i="11"/>
  <c r="F264" i="11"/>
  <c r="F167" i="11"/>
  <c r="F106" i="11"/>
  <c r="F127" i="11"/>
  <c r="CF20" i="1"/>
  <c r="Q20" i="11" s="1"/>
  <c r="BS20" i="1"/>
  <c r="O20" i="11" s="1"/>
  <c r="AS20" i="1"/>
  <c r="K20" i="11" s="1"/>
  <c r="BS191" i="1"/>
  <c r="O194" i="11" s="1"/>
  <c r="S191" i="1"/>
  <c r="BS21" i="1"/>
  <c r="BR8" i="25" s="1"/>
  <c r="AS21" i="1"/>
  <c r="DF20" i="1"/>
  <c r="U20" i="11" s="1"/>
  <c r="X20" i="11" s="1"/>
  <c r="DF191" i="1"/>
  <c r="CF191" i="1"/>
  <c r="Q194" i="11" s="1"/>
  <c r="Q193" i="11"/>
  <c r="M193" i="11"/>
  <c r="CS191" i="1"/>
  <c r="S194" i="11" s="1"/>
  <c r="S193" i="11"/>
  <c r="AF20" i="1"/>
  <c r="S27" i="1"/>
  <c r="R10" i="25" s="1"/>
  <c r="BF191" i="1"/>
  <c r="M194" i="11" s="1"/>
  <c r="K193" i="11"/>
  <c r="DF21" i="1"/>
  <c r="DE8" i="25" s="1"/>
  <c r="AS191" i="1"/>
  <c r="K194" i="11" s="1"/>
  <c r="CF21" i="1"/>
  <c r="CE8" i="25" s="1"/>
  <c r="BF21" i="1"/>
  <c r="BE8" i="25" s="1"/>
  <c r="CS21" i="1"/>
  <c r="CR8" i="25" s="1"/>
  <c r="AF21" i="1"/>
  <c r="AE8" i="25" s="1"/>
  <c r="M126" i="11"/>
  <c r="AS11" i="1"/>
  <c r="CS11" i="1"/>
  <c r="AF38" i="1"/>
  <c r="AE16" i="25" s="1"/>
  <c r="BF11" i="1"/>
  <c r="AF11" i="1"/>
  <c r="CF11" i="1"/>
  <c r="CS38" i="1"/>
  <c r="CR16" i="25" s="1"/>
  <c r="CS44" i="1"/>
  <c r="CR20" i="25" s="1"/>
  <c r="BS44" i="1"/>
  <c r="BR20" i="25" s="1"/>
  <c r="DF36" i="1"/>
  <c r="DE14" i="25" s="1"/>
  <c r="CF29" i="1"/>
  <c r="S44" i="1"/>
  <c r="R20" i="25" s="1"/>
  <c r="AF29" i="1"/>
  <c r="AF42" i="1"/>
  <c r="AE18" i="25" s="1"/>
  <c r="DF38" i="1"/>
  <c r="DE16" i="25" s="1"/>
  <c r="DF31" i="1"/>
  <c r="DE13" i="25" s="1"/>
  <c r="S31" i="1"/>
  <c r="R13" i="25" s="1"/>
  <c r="CF31" i="1"/>
  <c r="CE13" i="25" s="1"/>
  <c r="BS29" i="1"/>
  <c r="CF35" i="1"/>
  <c r="BS42" i="1"/>
  <c r="BR18" i="25" s="1"/>
  <c r="AS38" i="1"/>
  <c r="AR16" i="25" s="1"/>
  <c r="BS35" i="1"/>
  <c r="AS29" i="1"/>
  <c r="CF30" i="1"/>
  <c r="CE11" i="25" s="1"/>
  <c r="S42" i="1"/>
  <c r="R18" i="25" s="1"/>
  <c r="CF41" i="1"/>
  <c r="AF31" i="1"/>
  <c r="AE13" i="25" s="1"/>
  <c r="DF30" i="1"/>
  <c r="DE11" i="25" s="1"/>
  <c r="DF41" i="1"/>
  <c r="CS35" i="1"/>
  <c r="AS35" i="1"/>
  <c r="BS36" i="1"/>
  <c r="BR14" i="25" s="1"/>
  <c r="AS44" i="1"/>
  <c r="AR20" i="25" s="1"/>
  <c r="CS30" i="1"/>
  <c r="CR11" i="25" s="1"/>
  <c r="AS41" i="1"/>
  <c r="CS42" i="1"/>
  <c r="CR18" i="25" s="1"/>
  <c r="AS42" i="1"/>
  <c r="AR18" i="25" s="1"/>
  <c r="S29" i="1"/>
  <c r="DF42" i="1"/>
  <c r="DE18" i="25" s="1"/>
  <c r="DF35" i="1"/>
  <c r="AF30" i="1"/>
  <c r="AE11" i="25" s="1"/>
  <c r="DF44" i="1"/>
  <c r="DE20" i="25" s="1"/>
  <c r="BS41" i="1"/>
  <c r="CS31" i="1"/>
  <c r="CR13" i="25" s="1"/>
  <c r="AF44" i="1"/>
  <c r="AE20" i="25" s="1"/>
  <c r="S30" i="1"/>
  <c r="R11" i="25" s="1"/>
  <c r="BS38" i="1"/>
  <c r="BR16" i="25" s="1"/>
  <c r="BS31" i="1"/>
  <c r="BR13" i="25" s="1"/>
  <c r="CF44" i="1"/>
  <c r="CE20" i="25" s="1"/>
  <c r="CF38" i="1"/>
  <c r="CE16" i="25" s="1"/>
  <c r="AF35" i="1"/>
  <c r="AF36" i="1"/>
  <c r="AE14" i="25" s="1"/>
  <c r="CF36" i="1"/>
  <c r="CE14" i="25" s="1"/>
  <c r="CF42" i="1"/>
  <c r="CE18" i="25" s="1"/>
  <c r="CS41" i="1"/>
  <c r="AS31" i="1"/>
  <c r="AR13" i="25" s="1"/>
  <c r="BS30" i="1"/>
  <c r="BR11" i="25" s="1"/>
  <c r="AF41" i="1"/>
  <c r="CS36" i="1"/>
  <c r="CR14" i="25" s="1"/>
  <c r="AS30" i="1"/>
  <c r="AR11" i="25" s="1"/>
  <c r="AS36" i="1"/>
  <c r="AR14" i="25" s="1"/>
  <c r="BS11" i="1"/>
  <c r="S11" i="1"/>
  <c r="DF11" i="1"/>
  <c r="S15" i="1"/>
  <c r="DF29" i="1"/>
  <c r="J230" i="11" l="1"/>
  <c r="AS227" i="1"/>
  <c r="AS142" i="1"/>
  <c r="J145" i="11"/>
  <c r="AE30" i="25"/>
  <c r="CR30" i="25"/>
  <c r="BE30" i="25"/>
  <c r="R31" i="25"/>
  <c r="CE30" i="25"/>
  <c r="AR30" i="25"/>
  <c r="DE30" i="25"/>
  <c r="BR30" i="25"/>
  <c r="L31" i="11"/>
  <c r="BF170" i="1"/>
  <c r="M173" i="11" s="1"/>
  <c r="BF168" i="1"/>
  <c r="M171" i="11" s="1"/>
  <c r="BF166" i="1"/>
  <c r="M169" i="11" s="1"/>
  <c r="AS70" i="1"/>
  <c r="R10" i="11"/>
  <c r="T10" i="11"/>
  <c r="V10" i="11"/>
  <c r="J31" i="11"/>
  <c r="X10" i="11"/>
  <c r="K21" i="11"/>
  <c r="AR8" i="25"/>
  <c r="M276" i="11"/>
  <c r="F8" i="24" s="1"/>
  <c r="BE33" i="25"/>
  <c r="K276" i="11"/>
  <c r="E8" i="24" s="1"/>
  <c r="AR33" i="25"/>
  <c r="BF27" i="1"/>
  <c r="BE10" i="25" s="1"/>
  <c r="BA10" i="25"/>
  <c r="AS27" i="1"/>
  <c r="AM10" i="25"/>
  <c r="Q276" i="11"/>
  <c r="H8" i="24" s="1"/>
  <c r="CE33" i="25"/>
  <c r="S276" i="11"/>
  <c r="I8" i="24" s="1"/>
  <c r="CR33" i="25"/>
  <c r="Q17" i="11"/>
  <c r="CE6" i="25"/>
  <c r="U18" i="11"/>
  <c r="X18" i="11" s="1"/>
  <c r="DE7" i="25"/>
  <c r="Q274" i="11"/>
  <c r="H6" i="24" s="1"/>
  <c r="CE31" i="25"/>
  <c r="S274" i="11"/>
  <c r="I6" i="24" s="1"/>
  <c r="CR31" i="25"/>
  <c r="O18" i="11"/>
  <c r="BR7" i="25"/>
  <c r="S18" i="11"/>
  <c r="CR7" i="25"/>
  <c r="O274" i="11"/>
  <c r="G6" i="24" s="1"/>
  <c r="BR31" i="25"/>
  <c r="M18" i="11"/>
  <c r="BE7" i="25"/>
  <c r="K17" i="11"/>
  <c r="AR6" i="25"/>
  <c r="O17" i="11"/>
  <c r="BR6" i="25"/>
  <c r="M274" i="11"/>
  <c r="F6" i="24" s="1"/>
  <c r="BE31" i="25"/>
  <c r="U276" i="11"/>
  <c r="J8" i="24" s="1"/>
  <c r="DE33" i="25"/>
  <c r="M17" i="11"/>
  <c r="BE6" i="25"/>
  <c r="U274" i="11"/>
  <c r="J6" i="24" s="1"/>
  <c r="DE31" i="25"/>
  <c r="K274" i="11"/>
  <c r="E6" i="24" s="1"/>
  <c r="AR31" i="25"/>
  <c r="K275" i="11"/>
  <c r="E7" i="24" s="1"/>
  <c r="AR32" i="25"/>
  <c r="S275" i="11"/>
  <c r="I7" i="24" s="1"/>
  <c r="CR32" i="25"/>
  <c r="U17" i="11"/>
  <c r="X17" i="11" s="1"/>
  <c r="DE6" i="25"/>
  <c r="K18" i="11"/>
  <c r="AR7" i="25"/>
  <c r="Q18" i="11"/>
  <c r="CE7" i="25"/>
  <c r="O275" i="11"/>
  <c r="G7" i="24" s="1"/>
  <c r="BR32" i="25"/>
  <c r="M275" i="11"/>
  <c r="F7" i="24" s="1"/>
  <c r="BE32" i="25"/>
  <c r="Q275" i="11"/>
  <c r="H7" i="24" s="1"/>
  <c r="CE32" i="25"/>
  <c r="U275" i="11"/>
  <c r="J7" i="24" s="1"/>
  <c r="DE32" i="25"/>
  <c r="I276" i="11"/>
  <c r="D8" i="24" s="1"/>
  <c r="AE33" i="25"/>
  <c r="I274" i="11"/>
  <c r="D6" i="24" s="1"/>
  <c r="AE31" i="25"/>
  <c r="I17" i="11"/>
  <c r="AE6" i="25"/>
  <c r="I18" i="11"/>
  <c r="AE7" i="25"/>
  <c r="I275" i="11"/>
  <c r="D7" i="24" s="1"/>
  <c r="AE32" i="25"/>
  <c r="I159" i="11"/>
  <c r="AE22" i="25"/>
  <c r="AS139" i="1"/>
  <c r="J142" i="11"/>
  <c r="J151" i="11"/>
  <c r="M273" i="11"/>
  <c r="Q273" i="11"/>
  <c r="I273" i="11"/>
  <c r="O273" i="11"/>
  <c r="K273" i="11"/>
  <c r="U273" i="11"/>
  <c r="S273" i="11"/>
  <c r="AS250" i="1"/>
  <c r="K253" i="11" s="1"/>
  <c r="AS148" i="1"/>
  <c r="AF15" i="1"/>
  <c r="I16" i="11"/>
  <c r="L16" i="11" s="1"/>
  <c r="H175" i="11"/>
  <c r="G21" i="11"/>
  <c r="G278" i="11"/>
  <c r="C10" i="24" s="1"/>
  <c r="G275" i="11"/>
  <c r="C7" i="24" s="1"/>
  <c r="G277" i="11"/>
  <c r="C9" i="24" s="1"/>
  <c r="G23" i="11"/>
  <c r="G276" i="11"/>
  <c r="C8" i="24" s="1"/>
  <c r="G274" i="11"/>
  <c r="J33" i="11"/>
  <c r="H42" i="11"/>
  <c r="H13" i="11"/>
  <c r="H191" i="11"/>
  <c r="J265" i="11"/>
  <c r="H12" i="11"/>
  <c r="H10" i="11"/>
  <c r="H8" i="11"/>
  <c r="H14" i="11"/>
  <c r="H193" i="11"/>
  <c r="H16" i="11"/>
  <c r="H18" i="11"/>
  <c r="H24" i="11"/>
  <c r="H17" i="11"/>
  <c r="J46" i="11"/>
  <c r="J40" i="11"/>
  <c r="H9" i="11"/>
  <c r="H20" i="11"/>
  <c r="H33" i="11"/>
  <c r="H265" i="11"/>
  <c r="H46" i="11"/>
  <c r="H40" i="11"/>
  <c r="H268" i="11"/>
  <c r="N16" i="11"/>
  <c r="P16" i="11"/>
  <c r="T16" i="11"/>
  <c r="CS26" i="1"/>
  <c r="S26" i="11" s="1"/>
  <c r="T26" i="11" s="1"/>
  <c r="S277" i="1"/>
  <c r="R37" i="25" s="1"/>
  <c r="AF40" i="1"/>
  <c r="AS40" i="1"/>
  <c r="AS15" i="1"/>
  <c r="S42" i="11"/>
  <c r="CS40" i="1"/>
  <c r="BS40" i="1"/>
  <c r="Q42" i="11"/>
  <c r="CF40" i="1"/>
  <c r="U42" i="11"/>
  <c r="X42" i="11" s="1"/>
  <c r="DF40" i="1"/>
  <c r="U36" i="11"/>
  <c r="X36" i="11" s="1"/>
  <c r="DF34" i="1"/>
  <c r="K36" i="11"/>
  <c r="N36" i="11" s="1"/>
  <c r="AS34" i="1"/>
  <c r="Q36" i="11"/>
  <c r="CF34" i="1"/>
  <c r="AF34" i="1"/>
  <c r="CS28" i="1"/>
  <c r="O36" i="11"/>
  <c r="P36" i="11" s="1"/>
  <c r="BS34" i="1"/>
  <c r="S36" i="11"/>
  <c r="CS34" i="1"/>
  <c r="AF28" i="1"/>
  <c r="DF15" i="1"/>
  <c r="U29" i="11"/>
  <c r="X29" i="11" s="1"/>
  <c r="DF28" i="1"/>
  <c r="O29" i="11"/>
  <c r="P29" i="11" s="1"/>
  <c r="BS28" i="1"/>
  <c r="Q29" i="11"/>
  <c r="CF28" i="1"/>
  <c r="K29" i="11"/>
  <c r="N29" i="11" s="1"/>
  <c r="AS28" i="1"/>
  <c r="P193" i="11"/>
  <c r="BF15" i="1"/>
  <c r="Z268" i="11"/>
  <c r="S276" i="1"/>
  <c r="R36" i="25" s="1"/>
  <c r="S22" i="1"/>
  <c r="CF276" i="1"/>
  <c r="BS15" i="1"/>
  <c r="CS276" i="1"/>
  <c r="BS276" i="1"/>
  <c r="DF276" i="1"/>
  <c r="AF276" i="1"/>
  <c r="AS276" i="1"/>
  <c r="BF276" i="1"/>
  <c r="AF26" i="1"/>
  <c r="I26" i="11" s="1"/>
  <c r="AF27" i="1"/>
  <c r="CS27" i="1"/>
  <c r="CF274" i="1"/>
  <c r="AS274" i="1"/>
  <c r="BS274" i="1"/>
  <c r="V16" i="11"/>
  <c r="BG291" i="1"/>
  <c r="BF51" i="25" s="1"/>
  <c r="AP290" i="1"/>
  <c r="AO50" i="25" s="1"/>
  <c r="BJ291" i="1"/>
  <c r="BI51" i="25" s="1"/>
  <c r="BQ292" i="1"/>
  <c r="BP52" i="25" s="1"/>
  <c r="BK291" i="1"/>
  <c r="BJ51" i="25" s="1"/>
  <c r="BN292" i="1"/>
  <c r="BM52" i="25" s="1"/>
  <c r="BI291" i="1"/>
  <c r="BH51" i="25" s="1"/>
  <c r="AI290" i="1"/>
  <c r="AH50" i="25" s="1"/>
  <c r="AM290" i="1"/>
  <c r="AL50" i="25" s="1"/>
  <c r="BP291" i="1"/>
  <c r="BO51" i="25" s="1"/>
  <c r="CO277" i="1"/>
  <c r="CN37" i="25" s="1"/>
  <c r="AI277" i="1"/>
  <c r="AH37" i="25" s="1"/>
  <c r="BC277" i="1"/>
  <c r="BB37" i="25" s="1"/>
  <c r="CY277" i="1"/>
  <c r="CX37" i="25" s="1"/>
  <c r="AE278" i="1"/>
  <c r="AD38" i="25" s="1"/>
  <c r="BJ277" i="1"/>
  <c r="BI37" i="25" s="1"/>
  <c r="I278" i="1"/>
  <c r="M278" i="1"/>
  <c r="L38" i="25" s="1"/>
  <c r="BP277" i="1"/>
  <c r="BO37" i="25" s="1"/>
  <c r="U277" i="1"/>
  <c r="T37" i="25" s="1"/>
  <c r="BU277" i="1"/>
  <c r="BT37" i="25" s="1"/>
  <c r="BI277" i="1"/>
  <c r="BH37" i="25" s="1"/>
  <c r="CQ277" i="1"/>
  <c r="CP37" i="25" s="1"/>
  <c r="AZ277" i="1"/>
  <c r="AY37" i="25" s="1"/>
  <c r="CH277" i="1"/>
  <c r="CG37" i="25" s="1"/>
  <c r="CC277" i="1"/>
  <c r="CB37" i="25" s="1"/>
  <c r="AK277" i="1"/>
  <c r="AJ37" i="25" s="1"/>
  <c r="AY277" i="1"/>
  <c r="AX37" i="25" s="1"/>
  <c r="V278" i="1"/>
  <c r="U38" i="25" s="1"/>
  <c r="BX278" i="1"/>
  <c r="BW38" i="25" s="1"/>
  <c r="BQ291" i="1"/>
  <c r="BP51" i="25" s="1"/>
  <c r="AH290" i="1"/>
  <c r="AG50" i="25" s="1"/>
  <c r="BN291" i="1"/>
  <c r="BM51" i="25" s="1"/>
  <c r="AK290" i="1"/>
  <c r="AJ50" i="25" s="1"/>
  <c r="BH292" i="1"/>
  <c r="BG52" i="25" s="1"/>
  <c r="BL291" i="1"/>
  <c r="BK51" i="25" s="1"/>
  <c r="BM292" i="1"/>
  <c r="BL52" i="25" s="1"/>
  <c r="AO290" i="1"/>
  <c r="AN50" i="25" s="1"/>
  <c r="BO292" i="1"/>
  <c r="BN52" i="25" s="1"/>
  <c r="AJ290" i="1"/>
  <c r="AI50" i="25" s="1"/>
  <c r="CN277" i="1"/>
  <c r="CM37" i="25" s="1"/>
  <c r="AH277" i="1"/>
  <c r="AG37" i="25" s="1"/>
  <c r="BB277" i="1"/>
  <c r="BA37" i="25" s="1"/>
  <c r="W277" i="1"/>
  <c r="V37" i="25" s="1"/>
  <c r="AM277" i="1"/>
  <c r="AL37" i="25" s="1"/>
  <c r="BA277" i="1"/>
  <c r="AZ37" i="25" s="1"/>
  <c r="X277" i="1"/>
  <c r="W37" i="25" s="1"/>
  <c r="AN277" i="1"/>
  <c r="AM37" i="25" s="1"/>
  <c r="BK277" i="1"/>
  <c r="BJ37" i="25" s="1"/>
  <c r="CV277" i="1"/>
  <c r="CU37" i="25" s="1"/>
  <c r="BR277" i="1"/>
  <c r="BQ37" i="25" s="1"/>
  <c r="CL277" i="1"/>
  <c r="CK37" i="25" s="1"/>
  <c r="DB277" i="1"/>
  <c r="DA37" i="25" s="1"/>
  <c r="V277" i="1"/>
  <c r="U37" i="25" s="1"/>
  <c r="BV277" i="1"/>
  <c r="BU37" i="25" s="1"/>
  <c r="CR277" i="1"/>
  <c r="CQ37" i="25" s="1"/>
  <c r="BF26" i="1"/>
  <c r="M26" i="11" s="1"/>
  <c r="Y277" i="1"/>
  <c r="X37" i="25" s="1"/>
  <c r="CD277" i="1"/>
  <c r="CC37" i="25" s="1"/>
  <c r="CE277" i="1"/>
  <c r="CD37" i="25" s="1"/>
  <c r="AA277" i="1"/>
  <c r="Z37" i="25" s="1"/>
  <c r="BT278" i="1"/>
  <c r="BS38" i="25" s="1"/>
  <c r="BO277" i="1"/>
  <c r="BN37" i="25" s="1"/>
  <c r="DA277" i="1"/>
  <c r="CZ37" i="25" s="1"/>
  <c r="W278" i="1"/>
  <c r="V38" i="25" s="1"/>
  <c r="DF274" i="1"/>
  <c r="AQ290" i="1"/>
  <c r="AP50" i="25" s="1"/>
  <c r="BJ292" i="1"/>
  <c r="BI52" i="25" s="1"/>
  <c r="BK292" i="1"/>
  <c r="BJ52" i="25" s="1"/>
  <c r="AN290" i="1"/>
  <c r="AM50" i="25" s="1"/>
  <c r="BM291" i="1"/>
  <c r="BL51" i="25" s="1"/>
  <c r="AL290" i="1"/>
  <c r="AK50" i="25" s="1"/>
  <c r="BO291" i="1"/>
  <c r="BN51" i="25" s="1"/>
  <c r="BP292" i="1"/>
  <c r="BO52" i="25" s="1"/>
  <c r="Z277" i="1"/>
  <c r="Y37" i="25" s="1"/>
  <c r="AR277" i="1"/>
  <c r="AQ37" i="25" s="1"/>
  <c r="AJ277" i="1"/>
  <c r="AI37" i="25" s="1"/>
  <c r="BD277" i="1"/>
  <c r="BC37" i="25" s="1"/>
  <c r="AQ277" i="1"/>
  <c r="AP37" i="25" s="1"/>
  <c r="BE277" i="1"/>
  <c r="BD37" i="25" s="1"/>
  <c r="BH277" i="1"/>
  <c r="BG37" i="25" s="1"/>
  <c r="X278" i="1"/>
  <c r="W38" i="25" s="1"/>
  <c r="CW277" i="1"/>
  <c r="CV37" i="25" s="1"/>
  <c r="CX277" i="1"/>
  <c r="CW37" i="25" s="1"/>
  <c r="AP277" i="1"/>
  <c r="AO37" i="25" s="1"/>
  <c r="CM277" i="1"/>
  <c r="CL37" i="25" s="1"/>
  <c r="AC277" i="1"/>
  <c r="AB37" i="25" s="1"/>
  <c r="AD277" i="1"/>
  <c r="AC37" i="25" s="1"/>
  <c r="DE277" i="1"/>
  <c r="DD37" i="25" s="1"/>
  <c r="BM277" i="1"/>
  <c r="BL37" i="25" s="1"/>
  <c r="CK277" i="1"/>
  <c r="CJ37" i="25" s="1"/>
  <c r="CW278" i="1"/>
  <c r="CV38" i="25" s="1"/>
  <c r="BW277" i="1"/>
  <c r="BV37" i="25" s="1"/>
  <c r="CU277" i="1"/>
  <c r="CT37" i="25" s="1"/>
  <c r="CH278" i="1"/>
  <c r="CG38" i="25" s="1"/>
  <c r="DC278" i="1"/>
  <c r="DB38" i="25" s="1"/>
  <c r="AW277" i="1"/>
  <c r="AV37" i="25" s="1"/>
  <c r="AX277" i="1"/>
  <c r="AW37" i="25" s="1"/>
  <c r="BG278" i="1"/>
  <c r="BF38" i="25" s="1"/>
  <c r="BG292" i="1"/>
  <c r="BF52" i="25" s="1"/>
  <c r="AG290" i="1"/>
  <c r="AF50" i="25" s="1"/>
  <c r="BI292" i="1"/>
  <c r="BH52" i="25" s="1"/>
  <c r="AR290" i="1"/>
  <c r="AQ50" i="25" s="1"/>
  <c r="AF290" i="1"/>
  <c r="BH291" i="1"/>
  <c r="BG51" i="25" s="1"/>
  <c r="BL292" i="1"/>
  <c r="BK52" i="25" s="1"/>
  <c r="AU277" i="1"/>
  <c r="AT37" i="25" s="1"/>
  <c r="CP277" i="1"/>
  <c r="CO37" i="25" s="1"/>
  <c r="CZ277" i="1"/>
  <c r="CY37" i="25" s="1"/>
  <c r="BZ277" i="1"/>
  <c r="BY37" i="25" s="1"/>
  <c r="AB277" i="1"/>
  <c r="AA37" i="25" s="1"/>
  <c r="AO277" i="1"/>
  <c r="AN37" i="25" s="1"/>
  <c r="BL277" i="1"/>
  <c r="BK37" i="25" s="1"/>
  <c r="BN277" i="1"/>
  <c r="BM37" i="25" s="1"/>
  <c r="BB278" i="1"/>
  <c r="BA38" i="25" s="1"/>
  <c r="DC277" i="1"/>
  <c r="DB37" i="25" s="1"/>
  <c r="DD277" i="1"/>
  <c r="DC37" i="25" s="1"/>
  <c r="BQ277" i="1"/>
  <c r="BP37" i="25" s="1"/>
  <c r="S26" i="1"/>
  <c r="G26" i="11" s="1"/>
  <c r="BX277" i="1"/>
  <c r="BW37" i="25" s="1"/>
  <c r="AE277" i="1"/>
  <c r="AD37" i="25" s="1"/>
  <c r="BY277" i="1"/>
  <c r="BX37" i="25" s="1"/>
  <c r="Y278" i="1"/>
  <c r="X38" i="25" s="1"/>
  <c r="CY278" i="1"/>
  <c r="CX38" i="25" s="1"/>
  <c r="CB277" i="1"/>
  <c r="CA37" i="25" s="1"/>
  <c r="CA277" i="1"/>
  <c r="BZ37" i="25" s="1"/>
  <c r="AL277" i="1"/>
  <c r="AK37" i="25" s="1"/>
  <c r="CI277" i="1"/>
  <c r="CH37" i="25" s="1"/>
  <c r="AV277" i="1"/>
  <c r="AU37" i="25" s="1"/>
  <c r="CJ277" i="1"/>
  <c r="CI37" i="25" s="1"/>
  <c r="AN278" i="1"/>
  <c r="AM38" i="25" s="1"/>
  <c r="AA278" i="1"/>
  <c r="Z38" i="25" s="1"/>
  <c r="CL278" i="1"/>
  <c r="CK38" i="25" s="1"/>
  <c r="BF274" i="1"/>
  <c r="CS274" i="1"/>
  <c r="AF274" i="1"/>
  <c r="S19" i="1"/>
  <c r="CF27" i="1"/>
  <c r="AS26" i="1"/>
  <c r="K26" i="11" s="1"/>
  <c r="R16" i="11"/>
  <c r="BS26" i="1"/>
  <c r="O26" i="11" s="1"/>
  <c r="R26" i="11" s="1"/>
  <c r="DF26" i="1"/>
  <c r="U26" i="11" s="1"/>
  <c r="X26" i="11" s="1"/>
  <c r="CS15" i="1"/>
  <c r="S17" i="11"/>
  <c r="CF15" i="1"/>
  <c r="DF27" i="1"/>
  <c r="BS27" i="1"/>
  <c r="BS23" i="1"/>
  <c r="O23" i="11" s="1"/>
  <c r="AF275" i="1"/>
  <c r="AS23" i="1"/>
  <c r="BF23" i="1"/>
  <c r="AS24" i="1"/>
  <c r="AG277" i="1"/>
  <c r="AF37" i="25" s="1"/>
  <c r="CS23" i="1"/>
  <c r="BG277" i="1"/>
  <c r="BF37" i="25" s="1"/>
  <c r="BS24" i="1"/>
  <c r="BR9" i="25" s="1"/>
  <c r="BF24" i="1"/>
  <c r="AT277" i="1"/>
  <c r="AS37" i="25" s="1"/>
  <c r="DF23" i="1"/>
  <c r="CS24" i="1"/>
  <c r="CG277" i="1"/>
  <c r="CF37" i="25" s="1"/>
  <c r="BS275" i="1"/>
  <c r="CT277" i="1"/>
  <c r="CS37" i="25" s="1"/>
  <c r="DF24" i="1"/>
  <c r="AF23" i="1"/>
  <c r="AS275" i="1"/>
  <c r="CS275" i="1"/>
  <c r="BF275" i="1"/>
  <c r="DF275" i="1"/>
  <c r="CF23" i="1"/>
  <c r="T277" i="1"/>
  <c r="S37" i="25" s="1"/>
  <c r="AF24" i="1"/>
  <c r="CF24" i="1"/>
  <c r="BT277" i="1"/>
  <c r="BS37" i="25" s="1"/>
  <c r="CF275" i="1"/>
  <c r="F164" i="11"/>
  <c r="BM167" i="1"/>
  <c r="BM166" i="1" s="1"/>
  <c r="BI169" i="1"/>
  <c r="BI168" i="1" s="1"/>
  <c r="BK169" i="1"/>
  <c r="BK168" i="1" s="1"/>
  <c r="BJ171" i="1"/>
  <c r="BJ170" i="1" s="1"/>
  <c r="BJ167" i="1"/>
  <c r="BJ166" i="1" s="1"/>
  <c r="BO167" i="1"/>
  <c r="BO166" i="1" s="1"/>
  <c r="BK167" i="1"/>
  <c r="BK166" i="1" s="1"/>
  <c r="BO171" i="1"/>
  <c r="BO170" i="1" s="1"/>
  <c r="BH169" i="1"/>
  <c r="BH168" i="1" s="1"/>
  <c r="BQ169" i="1"/>
  <c r="BQ168" i="1" s="1"/>
  <c r="BG171" i="1"/>
  <c r="BG170" i="1" s="1"/>
  <c r="BF171" i="1"/>
  <c r="M174" i="11" s="1"/>
  <c r="BM169" i="1"/>
  <c r="BM168" i="1" s="1"/>
  <c r="BH167" i="1"/>
  <c r="BH166" i="1" s="1"/>
  <c r="BP167" i="1"/>
  <c r="BP166" i="1" s="1"/>
  <c r="BN167" i="1"/>
  <c r="BN166" i="1" s="1"/>
  <c r="BP169" i="1"/>
  <c r="BP168" i="1" s="1"/>
  <c r="BK171" i="1"/>
  <c r="BK170" i="1" s="1"/>
  <c r="BR171" i="1"/>
  <c r="BR170" i="1" s="1"/>
  <c r="BL169" i="1"/>
  <c r="BL168" i="1" s="1"/>
  <c r="BR169" i="1"/>
  <c r="BR168" i="1" s="1"/>
  <c r="BO169" i="1"/>
  <c r="BO168" i="1" s="1"/>
  <c r="BG167" i="1"/>
  <c r="BG166" i="1" s="1"/>
  <c r="BF167" i="1"/>
  <c r="M170" i="11" s="1"/>
  <c r="BQ171" i="1"/>
  <c r="BQ170" i="1" s="1"/>
  <c r="BI171" i="1"/>
  <c r="BI170" i="1" s="1"/>
  <c r="BP171" i="1"/>
  <c r="BP170" i="1" s="1"/>
  <c r="BQ167" i="1"/>
  <c r="BQ166" i="1" s="1"/>
  <c r="BL167" i="1"/>
  <c r="BL166" i="1" s="1"/>
  <c r="BH171" i="1"/>
  <c r="BH170" i="1" s="1"/>
  <c r="BN171" i="1"/>
  <c r="BN170" i="1" s="1"/>
  <c r="BN169" i="1"/>
  <c r="BN168" i="1" s="1"/>
  <c r="BJ169" i="1"/>
  <c r="BJ168" i="1" s="1"/>
  <c r="BL171" i="1"/>
  <c r="BL170" i="1" s="1"/>
  <c r="BM171" i="1"/>
  <c r="BM170" i="1" s="1"/>
  <c r="BR167" i="1"/>
  <c r="BR166" i="1" s="1"/>
  <c r="BI167" i="1"/>
  <c r="BI166" i="1" s="1"/>
  <c r="BG169" i="1"/>
  <c r="BG168" i="1" s="1"/>
  <c r="BF169" i="1"/>
  <c r="M172" i="11" s="1"/>
  <c r="V8" i="11"/>
  <c r="T8" i="11"/>
  <c r="P8" i="11"/>
  <c r="N8" i="11"/>
  <c r="L8" i="11"/>
  <c r="R8" i="11"/>
  <c r="BP154" i="1"/>
  <c r="BC156" i="1"/>
  <c r="BB22" i="25" s="1"/>
  <c r="BC155" i="1"/>
  <c r="BR154" i="1"/>
  <c r="BE155" i="1"/>
  <c r="BE156" i="1"/>
  <c r="BD22" i="25" s="1"/>
  <c r="BM154" i="1"/>
  <c r="AZ155" i="1"/>
  <c r="AZ156" i="1"/>
  <c r="AY22" i="25" s="1"/>
  <c r="CG157" i="1"/>
  <c r="BT160" i="1"/>
  <c r="BS24" i="25" s="1"/>
  <c r="BT159" i="1"/>
  <c r="BS23" i="25" s="1"/>
  <c r="BT158" i="1"/>
  <c r="BH154" i="1"/>
  <c r="AU156" i="1"/>
  <c r="AT22" i="25" s="1"/>
  <c r="AU155" i="1"/>
  <c r="BK154" i="1"/>
  <c r="AX156" i="1"/>
  <c r="AW22" i="25" s="1"/>
  <c r="AX155" i="1"/>
  <c r="CI157" i="1"/>
  <c r="BV158" i="1"/>
  <c r="BV159" i="1"/>
  <c r="BU23" i="25" s="1"/>
  <c r="BV160" i="1"/>
  <c r="BU24" i="25" s="1"/>
  <c r="BI154" i="1"/>
  <c r="AV155" i="1"/>
  <c r="AV156" i="1"/>
  <c r="AU22" i="25" s="1"/>
  <c r="CH157" i="1"/>
  <c r="BU160" i="1"/>
  <c r="BT24" i="25" s="1"/>
  <c r="BU159" i="1"/>
  <c r="BT23" i="25" s="1"/>
  <c r="BU158" i="1"/>
  <c r="BO154" i="1"/>
  <c r="BB156" i="1"/>
  <c r="BA22" i="25" s="1"/>
  <c r="BB155" i="1"/>
  <c r="BQ154" i="1"/>
  <c r="BD155" i="1"/>
  <c r="BD156" i="1"/>
  <c r="BC22" i="25" s="1"/>
  <c r="CJ157" i="1"/>
  <c r="BW159" i="1"/>
  <c r="BV23" i="25" s="1"/>
  <c r="BW158" i="1"/>
  <c r="BW160" i="1"/>
  <c r="BV24" i="25" s="1"/>
  <c r="CQ157" i="1"/>
  <c r="CD158" i="1"/>
  <c r="CD160" i="1"/>
  <c r="CC24" i="25" s="1"/>
  <c r="CD159" i="1"/>
  <c r="CC23" i="25" s="1"/>
  <c r="CK157" i="1"/>
  <c r="BX160" i="1"/>
  <c r="BW24" i="25" s="1"/>
  <c r="BX159" i="1"/>
  <c r="BW23" i="25" s="1"/>
  <c r="BX158" i="1"/>
  <c r="CN157" i="1"/>
  <c r="CA159" i="1"/>
  <c r="BZ23" i="25" s="1"/>
  <c r="CA158" i="1"/>
  <c r="CA160" i="1"/>
  <c r="BZ24" i="25" s="1"/>
  <c r="BL154" i="1"/>
  <c r="AY156" i="1"/>
  <c r="AX22" i="25" s="1"/>
  <c r="AY155" i="1"/>
  <c r="BG154" i="1"/>
  <c r="AT156" i="1"/>
  <c r="AS22" i="25" s="1"/>
  <c r="AT155" i="1"/>
  <c r="BN154" i="1"/>
  <c r="BA155" i="1"/>
  <c r="BA156" i="1"/>
  <c r="AZ22" i="25" s="1"/>
  <c r="CL157" i="1"/>
  <c r="BY160" i="1"/>
  <c r="BX24" i="25" s="1"/>
  <c r="BY158" i="1"/>
  <c r="BY159" i="1"/>
  <c r="BX23" i="25" s="1"/>
  <c r="CM157" i="1"/>
  <c r="BZ158" i="1"/>
  <c r="BZ160" i="1"/>
  <c r="BY24" i="25" s="1"/>
  <c r="BZ159" i="1"/>
  <c r="BY23" i="25" s="1"/>
  <c r="CO157" i="1"/>
  <c r="CB160" i="1"/>
  <c r="CA24" i="25" s="1"/>
  <c r="CB159" i="1"/>
  <c r="CA23" i="25" s="1"/>
  <c r="CB158" i="1"/>
  <c r="BJ154" i="1"/>
  <c r="AW155" i="1"/>
  <c r="AW156" i="1"/>
  <c r="AV22" i="25" s="1"/>
  <c r="CP157" i="1"/>
  <c r="CC160" i="1"/>
  <c r="CB24" i="25" s="1"/>
  <c r="CC159" i="1"/>
  <c r="CB23" i="25" s="1"/>
  <c r="CC158" i="1"/>
  <c r="V268" i="11"/>
  <c r="R268" i="11"/>
  <c r="T46" i="11"/>
  <c r="R46" i="11"/>
  <c r="X268" i="11"/>
  <c r="T268" i="11"/>
  <c r="P10" i="11"/>
  <c r="L10" i="11"/>
  <c r="N268" i="11"/>
  <c r="J268" i="11"/>
  <c r="P268" i="11"/>
  <c r="R125" i="11"/>
  <c r="L268" i="11"/>
  <c r="AS151" i="1"/>
  <c r="K154" i="11" s="1"/>
  <c r="AS96" i="1"/>
  <c r="K97" i="11" s="1"/>
  <c r="AS144" i="1"/>
  <c r="K147" i="11" s="1"/>
  <c r="AS145" i="1"/>
  <c r="K148" i="11" s="1"/>
  <c r="T20" i="11"/>
  <c r="L14" i="11"/>
  <c r="L9" i="11"/>
  <c r="V175" i="11"/>
  <c r="L13" i="11"/>
  <c r="J175" i="11"/>
  <c r="P175" i="11"/>
  <c r="X125" i="11"/>
  <c r="R13" i="11"/>
  <c r="P9" i="11"/>
  <c r="N193" i="11"/>
  <c r="N20" i="11"/>
  <c r="P14" i="11"/>
  <c r="N194" i="11"/>
  <c r="J14" i="11"/>
  <c r="P194" i="11"/>
  <c r="J191" i="11"/>
  <c r="P13" i="11"/>
  <c r="R14" i="11"/>
  <c r="N175" i="11"/>
  <c r="X9" i="11"/>
  <c r="J126" i="11"/>
  <c r="M125" i="11"/>
  <c r="P125" i="11" s="1"/>
  <c r="P126" i="11"/>
  <c r="R20" i="11"/>
  <c r="P20" i="11"/>
  <c r="J195" i="11"/>
  <c r="J8" i="11"/>
  <c r="V9" i="11"/>
  <c r="N13" i="11"/>
  <c r="V14" i="11"/>
  <c r="Z175" i="11"/>
  <c r="V125" i="11"/>
  <c r="N10" i="11"/>
  <c r="J12" i="11"/>
  <c r="N9" i="11"/>
  <c r="T193" i="11"/>
  <c r="R194" i="11"/>
  <c r="V20" i="11"/>
  <c r="T9" i="11"/>
  <c r="V13" i="11"/>
  <c r="J13" i="11"/>
  <c r="N14" i="11"/>
  <c r="L175" i="11"/>
  <c r="X175" i="11"/>
  <c r="T175" i="11"/>
  <c r="R175" i="11"/>
  <c r="R193" i="11"/>
  <c r="N126" i="11"/>
  <c r="T194" i="11"/>
  <c r="J9" i="11"/>
  <c r="J190" i="11"/>
  <c r="J10" i="11"/>
  <c r="R9" i="11"/>
  <c r="T13" i="11"/>
  <c r="T14" i="11"/>
  <c r="T125" i="11"/>
  <c r="I125" i="11"/>
  <c r="L125" i="11" s="1"/>
  <c r="O276" i="11"/>
  <c r="G8" i="24" s="1"/>
  <c r="O42" i="11"/>
  <c r="U82" i="11"/>
  <c r="AS249" i="1"/>
  <c r="S29" i="11"/>
  <c r="AS147" i="1"/>
  <c r="K150" i="11" s="1"/>
  <c r="S40" i="1"/>
  <c r="K42" i="11"/>
  <c r="N42" i="11" s="1"/>
  <c r="F256" i="11"/>
  <c r="F198" i="11"/>
  <c r="S43" i="11"/>
  <c r="O43" i="11"/>
  <c r="U43" i="11"/>
  <c r="X43" i="11" s="1"/>
  <c r="Q43" i="11"/>
  <c r="K43" i="11"/>
  <c r="N43" i="11" s="1"/>
  <c r="S21" i="11"/>
  <c r="O21" i="11"/>
  <c r="U21" i="11"/>
  <c r="M21" i="11"/>
  <c r="S37" i="11"/>
  <c r="Q37" i="11"/>
  <c r="O37" i="11"/>
  <c r="K37" i="11"/>
  <c r="N37" i="11" s="1"/>
  <c r="Q39" i="11"/>
  <c r="S45" i="11"/>
  <c r="Q45" i="11"/>
  <c r="K39" i="11"/>
  <c r="N39" i="11" s="1"/>
  <c r="S39" i="11"/>
  <c r="O45" i="11"/>
  <c r="O39" i="11"/>
  <c r="S32" i="11"/>
  <c r="K32" i="11"/>
  <c r="N32" i="11" s="1"/>
  <c r="O32" i="11"/>
  <c r="Q32" i="11"/>
  <c r="O30" i="11"/>
  <c r="I45" i="11"/>
  <c r="U45" i="11"/>
  <c r="X45" i="11" s="1"/>
  <c r="S30" i="11"/>
  <c r="Q30" i="11"/>
  <c r="U39" i="11"/>
  <c r="X39" i="11" s="1"/>
  <c r="I43" i="11"/>
  <c r="I21" i="11"/>
  <c r="Q21" i="11"/>
  <c r="U194" i="11"/>
  <c r="X194" i="11" s="1"/>
  <c r="I194" i="11"/>
  <c r="L194" i="11" s="1"/>
  <c r="K45" i="11"/>
  <c r="N45" i="11" s="1"/>
  <c r="I36" i="11"/>
  <c r="I30" i="11"/>
  <c r="U30" i="11"/>
  <c r="X30" i="11" s="1"/>
  <c r="I39" i="11"/>
  <c r="G27" i="11"/>
  <c r="G194" i="11"/>
  <c r="G32" i="11"/>
  <c r="I29" i="11"/>
  <c r="U37" i="11"/>
  <c r="X37" i="11" s="1"/>
  <c r="M128" i="11"/>
  <c r="I20" i="11"/>
  <c r="L20" i="11" s="1"/>
  <c r="U193" i="11"/>
  <c r="X193" i="11" s="1"/>
  <c r="I193" i="11"/>
  <c r="L193" i="11" s="1"/>
  <c r="K30" i="11"/>
  <c r="N30" i="11" s="1"/>
  <c r="I42" i="11"/>
  <c r="G43" i="11"/>
  <c r="I37" i="11"/>
  <c r="G30" i="11"/>
  <c r="G29" i="11"/>
  <c r="I32" i="11"/>
  <c r="U32" i="11"/>
  <c r="X32" i="11" s="1"/>
  <c r="G45" i="11"/>
  <c r="M130" i="11"/>
  <c r="CF19" i="1"/>
  <c r="BS19" i="1"/>
  <c r="CS19" i="1"/>
  <c r="AF19" i="1"/>
  <c r="AS19" i="1"/>
  <c r="BF19" i="1"/>
  <c r="DF19" i="1"/>
  <c r="F50" i="11"/>
  <c r="S263" i="1"/>
  <c r="S243" i="1"/>
  <c r="S239" i="1"/>
  <c r="BF262" i="1"/>
  <c r="I187" i="11"/>
  <c r="AS184" i="1"/>
  <c r="K187" i="11" s="1"/>
  <c r="BF184" i="1"/>
  <c r="M187" i="11" s="1"/>
  <c r="CF184" i="1"/>
  <c r="Q187" i="11" s="1"/>
  <c r="CF181" i="1"/>
  <c r="Q184" i="11" s="1"/>
  <c r="AS181" i="1"/>
  <c r="K184" i="11" s="1"/>
  <c r="BS181" i="1"/>
  <c r="O184" i="11" s="1"/>
  <c r="DF184" i="1"/>
  <c r="U187" i="11" s="1"/>
  <c r="X187" i="11" s="1"/>
  <c r="CS184" i="1"/>
  <c r="S187" i="11" s="1"/>
  <c r="CS181" i="1"/>
  <c r="S184" i="11" s="1"/>
  <c r="S28" i="1"/>
  <c r="AS155" i="1"/>
  <c r="K158" i="11" s="1"/>
  <c r="AS156" i="1"/>
  <c r="AR22" i="25" s="1"/>
  <c r="DF181" i="1"/>
  <c r="BF181" i="1"/>
  <c r="M184" i="11" s="1"/>
  <c r="BS184" i="1"/>
  <c r="O187" i="11" s="1"/>
  <c r="S181" i="1"/>
  <c r="BB227" i="1" l="1"/>
  <c r="AU227" i="1"/>
  <c r="AW227" i="1"/>
  <c r="AX227" i="1"/>
  <c r="BA227" i="1"/>
  <c r="BD227" i="1"/>
  <c r="BE227" i="1"/>
  <c r="AV227" i="1"/>
  <c r="AZ227" i="1"/>
  <c r="BC227" i="1"/>
  <c r="AT227" i="1"/>
  <c r="AY227" i="1"/>
  <c r="K230" i="11"/>
  <c r="AU142" i="1"/>
  <c r="AV142" i="1"/>
  <c r="AW142" i="1"/>
  <c r="BE142" i="1"/>
  <c r="AX142" i="1"/>
  <c r="AY142" i="1"/>
  <c r="AZ142" i="1"/>
  <c r="BA142" i="1"/>
  <c r="BB142" i="1"/>
  <c r="BC142" i="1"/>
  <c r="BD142" i="1"/>
  <c r="AT142" i="1"/>
  <c r="K145" i="11"/>
  <c r="L21" i="11"/>
  <c r="H38" i="25"/>
  <c r="C6" i="24"/>
  <c r="I5" i="24"/>
  <c r="J5" i="24"/>
  <c r="E5" i="24"/>
  <c r="G5" i="24"/>
  <c r="D5" i="24"/>
  <c r="H5" i="24"/>
  <c r="F5" i="24"/>
  <c r="BS168" i="1"/>
  <c r="O171" i="11" s="1"/>
  <c r="P171" i="11" s="1"/>
  <c r="BS166" i="1"/>
  <c r="O169" i="11" s="1"/>
  <c r="P169" i="11" s="1"/>
  <c r="BS170" i="1"/>
  <c r="O173" i="11" s="1"/>
  <c r="R173" i="11" s="1"/>
  <c r="N169" i="11"/>
  <c r="N171" i="11"/>
  <c r="N173" i="11"/>
  <c r="L17" i="11"/>
  <c r="BB70" i="1"/>
  <c r="BC70" i="1"/>
  <c r="BD70" i="1"/>
  <c r="BE70" i="1"/>
  <c r="AT70" i="1"/>
  <c r="AU70" i="1"/>
  <c r="AV70" i="1"/>
  <c r="AW70" i="1"/>
  <c r="AX70" i="1"/>
  <c r="BA70" i="1"/>
  <c r="AY70" i="1"/>
  <c r="AZ70" i="1"/>
  <c r="K71" i="11"/>
  <c r="N71" i="11" s="1"/>
  <c r="M27" i="11"/>
  <c r="N18" i="11"/>
  <c r="N17" i="11"/>
  <c r="X276" i="11"/>
  <c r="V18" i="11"/>
  <c r="X274" i="11"/>
  <c r="V276" i="11"/>
  <c r="T18" i="11"/>
  <c r="V274" i="11"/>
  <c r="R18" i="11"/>
  <c r="R17" i="11"/>
  <c r="T274" i="11"/>
  <c r="R274" i="11"/>
  <c r="R275" i="11"/>
  <c r="P17" i="11"/>
  <c r="P275" i="11"/>
  <c r="N276" i="11"/>
  <c r="L18" i="11"/>
  <c r="P274" i="11"/>
  <c r="V275" i="11"/>
  <c r="P18" i="11"/>
  <c r="T275" i="11"/>
  <c r="X275" i="11"/>
  <c r="T276" i="11"/>
  <c r="N274" i="11"/>
  <c r="V17" i="11"/>
  <c r="N275" i="11"/>
  <c r="Q278" i="11"/>
  <c r="H10" i="24" s="1"/>
  <c r="CE35" i="25"/>
  <c r="Q24" i="11"/>
  <c r="CE9" i="25"/>
  <c r="I24" i="11"/>
  <c r="AE9" i="25"/>
  <c r="U278" i="11"/>
  <c r="J10" i="24" s="1"/>
  <c r="DE35" i="25"/>
  <c r="M278" i="11"/>
  <c r="F10" i="24" s="1"/>
  <c r="BE35" i="25"/>
  <c r="S278" i="11"/>
  <c r="I10" i="24" s="1"/>
  <c r="CR35" i="25"/>
  <c r="K278" i="11"/>
  <c r="E10" i="24" s="1"/>
  <c r="AR35" i="25"/>
  <c r="U24" i="11"/>
  <c r="X24" i="11" s="1"/>
  <c r="DE9" i="25"/>
  <c r="O278" i="11"/>
  <c r="G10" i="24" s="1"/>
  <c r="BR35" i="25"/>
  <c r="S24" i="11"/>
  <c r="CR9" i="25"/>
  <c r="M24" i="11"/>
  <c r="BE9" i="25"/>
  <c r="K24" i="11"/>
  <c r="AR9" i="25"/>
  <c r="O27" i="11"/>
  <c r="BR10" i="25"/>
  <c r="U27" i="11"/>
  <c r="X27" i="11" s="1"/>
  <c r="DE10" i="25"/>
  <c r="Q27" i="11"/>
  <c r="CE10" i="25"/>
  <c r="S277" i="11"/>
  <c r="I9" i="24" s="1"/>
  <c r="CR34" i="25"/>
  <c r="M277" i="11"/>
  <c r="F9" i="24" s="1"/>
  <c r="BE34" i="25"/>
  <c r="U277" i="11"/>
  <c r="J9" i="24" s="1"/>
  <c r="DE34" i="25"/>
  <c r="O277" i="11"/>
  <c r="G9" i="24" s="1"/>
  <c r="BR34" i="25"/>
  <c r="K277" i="11"/>
  <c r="E9" i="24" s="1"/>
  <c r="AR34" i="25"/>
  <c r="Q277" i="11"/>
  <c r="H9" i="24" s="1"/>
  <c r="CE34" i="25"/>
  <c r="S27" i="11"/>
  <c r="CR10" i="25"/>
  <c r="I27" i="11"/>
  <c r="J27" i="11" s="1"/>
  <c r="AE10" i="25"/>
  <c r="M279" i="11"/>
  <c r="F11" i="24" s="1"/>
  <c r="BE36" i="25"/>
  <c r="K279" i="11"/>
  <c r="E11" i="24" s="1"/>
  <c r="AR36" i="25"/>
  <c r="I279" i="11"/>
  <c r="D11" i="24" s="1"/>
  <c r="AE36" i="25"/>
  <c r="U279" i="11"/>
  <c r="X279" i="11" s="1"/>
  <c r="DE36" i="25"/>
  <c r="O279" i="11"/>
  <c r="G11" i="24" s="1"/>
  <c r="BR36" i="25"/>
  <c r="S279" i="11"/>
  <c r="I11" i="24" s="1"/>
  <c r="CR36" i="25"/>
  <c r="Q279" i="11"/>
  <c r="H11" i="24" s="1"/>
  <c r="CE36" i="25"/>
  <c r="K27" i="11"/>
  <c r="AR10" i="25"/>
  <c r="L274" i="11"/>
  <c r="J18" i="11"/>
  <c r="L275" i="11"/>
  <c r="J17" i="11"/>
  <c r="L276" i="11"/>
  <c r="I277" i="11"/>
  <c r="D9" i="24" s="1"/>
  <c r="AE34" i="25"/>
  <c r="I278" i="11"/>
  <c r="D10" i="24" s="1"/>
  <c r="AE35" i="25"/>
  <c r="I293" i="11"/>
  <c r="D24" i="24" s="1"/>
  <c r="AE50" i="25"/>
  <c r="AZ139" i="1"/>
  <c r="BC139" i="1"/>
  <c r="BA139" i="1"/>
  <c r="AW139" i="1"/>
  <c r="AV139" i="1"/>
  <c r="BE139" i="1"/>
  <c r="BD139" i="1"/>
  <c r="AT139" i="1"/>
  <c r="AX139" i="1"/>
  <c r="BB139" i="1"/>
  <c r="AY139" i="1"/>
  <c r="AU139" i="1"/>
  <c r="K142" i="11"/>
  <c r="L253" i="11"/>
  <c r="T273" i="11"/>
  <c r="R273" i="11"/>
  <c r="J273" i="11"/>
  <c r="P273" i="11"/>
  <c r="X273" i="11"/>
  <c r="L273" i="11"/>
  <c r="N273" i="11"/>
  <c r="V273" i="11"/>
  <c r="J16" i="11"/>
  <c r="AZ250" i="1"/>
  <c r="AY250" i="1"/>
  <c r="BA250" i="1"/>
  <c r="AW250" i="1"/>
  <c r="AT250" i="1"/>
  <c r="BE250" i="1"/>
  <c r="AU250" i="1"/>
  <c r="BD250" i="1"/>
  <c r="BB250" i="1"/>
  <c r="AX250" i="1"/>
  <c r="BC250" i="1"/>
  <c r="AV250" i="1"/>
  <c r="AY148" i="1"/>
  <c r="AZ148" i="1"/>
  <c r="BA148" i="1"/>
  <c r="AT148" i="1"/>
  <c r="BB148" i="1"/>
  <c r="AU148" i="1"/>
  <c r="BC148" i="1"/>
  <c r="BD148" i="1"/>
  <c r="AV148" i="1"/>
  <c r="AW148" i="1"/>
  <c r="BE148" i="1"/>
  <c r="AX148" i="1"/>
  <c r="K151" i="11"/>
  <c r="J276" i="11"/>
  <c r="J275" i="11"/>
  <c r="J274" i="11"/>
  <c r="H21" i="11"/>
  <c r="H23" i="11"/>
  <c r="S25" i="1"/>
  <c r="G279" i="11"/>
  <c r="C11" i="24" s="1"/>
  <c r="G280" i="11"/>
  <c r="C12" i="24" s="1"/>
  <c r="H30" i="11"/>
  <c r="H43" i="11"/>
  <c r="H45" i="11"/>
  <c r="H32" i="11"/>
  <c r="H26" i="11"/>
  <c r="H27" i="11"/>
  <c r="H29" i="11"/>
  <c r="L36" i="11"/>
  <c r="AF25" i="1"/>
  <c r="S278" i="1"/>
  <c r="R38" i="25" s="1"/>
  <c r="U298" i="11"/>
  <c r="J30" i="24" s="1"/>
  <c r="W297" i="11"/>
  <c r="K28" i="24" s="1"/>
  <c r="Y298" i="11"/>
  <c r="U297" i="11"/>
  <c r="J28" i="24" s="1"/>
  <c r="S298" i="11"/>
  <c r="I30" i="24" s="1"/>
  <c r="Y297" i="11"/>
  <c r="F298" i="11"/>
  <c r="B30" i="24" s="1"/>
  <c r="F297" i="11"/>
  <c r="B28" i="24" s="1"/>
  <c r="V36" i="11"/>
  <c r="R36" i="11"/>
  <c r="T42" i="11"/>
  <c r="L29" i="11"/>
  <c r="V42" i="11"/>
  <c r="T36" i="11"/>
  <c r="BF25" i="1"/>
  <c r="DF25" i="1"/>
  <c r="V29" i="11"/>
  <c r="R29" i="11"/>
  <c r="CF25" i="1"/>
  <c r="N26" i="11"/>
  <c r="AS25" i="1"/>
  <c r="CS25" i="1"/>
  <c r="BS25" i="1"/>
  <c r="CS278" i="1"/>
  <c r="DF278" i="1"/>
  <c r="AS290" i="1"/>
  <c r="V26" i="11"/>
  <c r="P26" i="11"/>
  <c r="L26" i="11"/>
  <c r="CC291" i="1"/>
  <c r="CB51" i="25" s="1"/>
  <c r="BX292" i="1"/>
  <c r="BW52" i="25" s="1"/>
  <c r="CD291" i="1"/>
  <c r="CC51" i="25" s="1"/>
  <c r="BV291" i="1"/>
  <c r="BU51" i="25" s="1"/>
  <c r="AU290" i="1"/>
  <c r="AT50" i="25" s="1"/>
  <c r="BT291" i="1"/>
  <c r="BS51" i="25" s="1"/>
  <c r="BF278" i="1"/>
  <c r="BZ292" i="1"/>
  <c r="BY52" i="25" s="1"/>
  <c r="BY292" i="1"/>
  <c r="BX52" i="25" s="1"/>
  <c r="BA290" i="1"/>
  <c r="AZ50" i="25" s="1"/>
  <c r="AT290" i="1"/>
  <c r="AS50" i="25" s="1"/>
  <c r="AY290" i="1"/>
  <c r="AX50" i="25" s="1"/>
  <c r="CA292" i="1"/>
  <c r="BZ52" i="25" s="1"/>
  <c r="BX291" i="1"/>
  <c r="BW51" i="25" s="1"/>
  <c r="BW292" i="1"/>
  <c r="BV52" i="25" s="1"/>
  <c r="AV290" i="1"/>
  <c r="AU50" i="25" s="1"/>
  <c r="BV292" i="1"/>
  <c r="BU52" i="25" s="1"/>
  <c r="AX290" i="1"/>
  <c r="AW50" i="25" s="1"/>
  <c r="BE290" i="1"/>
  <c r="BD50" i="25" s="1"/>
  <c r="BC290" i="1"/>
  <c r="BB50" i="25" s="1"/>
  <c r="CF277" i="1"/>
  <c r="AF277" i="1"/>
  <c r="BF277" i="1"/>
  <c r="AS277" i="1"/>
  <c r="BS278" i="1"/>
  <c r="CF278" i="1"/>
  <c r="AW290" i="1"/>
  <c r="AV50" i="25" s="1"/>
  <c r="CB292" i="1"/>
  <c r="CA52" i="25" s="1"/>
  <c r="BZ291" i="1"/>
  <c r="BY51" i="25" s="1"/>
  <c r="BU292" i="1"/>
  <c r="BT52" i="25" s="1"/>
  <c r="AZ290" i="1"/>
  <c r="AY50" i="25" s="1"/>
  <c r="BS277" i="1"/>
  <c r="CC292" i="1"/>
  <c r="CB52" i="25" s="1"/>
  <c r="CB291" i="1"/>
  <c r="CA51" i="25" s="1"/>
  <c r="BY291" i="1"/>
  <c r="BX51" i="25" s="1"/>
  <c r="CA291" i="1"/>
  <c r="BZ51" i="25" s="1"/>
  <c r="CD292" i="1"/>
  <c r="CC52" i="25" s="1"/>
  <c r="BW291" i="1"/>
  <c r="BV51" i="25" s="1"/>
  <c r="BD290" i="1"/>
  <c r="BC50" i="25" s="1"/>
  <c r="BB290" i="1"/>
  <c r="BA50" i="25" s="1"/>
  <c r="BU291" i="1"/>
  <c r="BT51" i="25" s="1"/>
  <c r="BT292" i="1"/>
  <c r="BS52" i="25" s="1"/>
  <c r="DF277" i="1"/>
  <c r="CS277" i="1"/>
  <c r="AF278" i="1"/>
  <c r="AS278" i="1"/>
  <c r="T17" i="11"/>
  <c r="AF22" i="1"/>
  <c r="I23" i="11"/>
  <c r="S23" i="11"/>
  <c r="CS22" i="1"/>
  <c r="K23" i="11"/>
  <c r="AS22" i="1"/>
  <c r="U23" i="11"/>
  <c r="X23" i="11" s="1"/>
  <c r="DF22" i="1"/>
  <c r="O24" i="11"/>
  <c r="BS22" i="1"/>
  <c r="Q23" i="11"/>
  <c r="CF22" i="1"/>
  <c r="M23" i="11"/>
  <c r="P23" i="11" s="1"/>
  <c r="BF22" i="1"/>
  <c r="F160" i="11"/>
  <c r="BY167" i="1"/>
  <c r="BY166" i="1" s="1"/>
  <c r="CC171" i="1"/>
  <c r="CC170" i="1" s="1"/>
  <c r="CD171" i="1"/>
  <c r="CD170" i="1" s="1"/>
  <c r="BZ169" i="1"/>
  <c r="BZ168" i="1" s="1"/>
  <c r="BT169" i="1"/>
  <c r="BT168" i="1" s="1"/>
  <c r="BS169" i="1"/>
  <c r="O172" i="11" s="1"/>
  <c r="P172" i="11" s="1"/>
  <c r="CE167" i="1"/>
  <c r="CE166" i="1" s="1"/>
  <c r="BY171" i="1"/>
  <c r="BY170" i="1" s="1"/>
  <c r="CA169" i="1"/>
  <c r="CA168" i="1" s="1"/>
  <c r="BU171" i="1"/>
  <c r="BU170" i="1" s="1"/>
  <c r="N170" i="11"/>
  <c r="CB169" i="1"/>
  <c r="CB168" i="1" s="1"/>
  <c r="BY169" i="1"/>
  <c r="BY168" i="1" s="1"/>
  <c r="BX171" i="1"/>
  <c r="BX170" i="1" s="1"/>
  <c r="CA167" i="1"/>
  <c r="CA166" i="1" s="1"/>
  <c r="N174" i="11"/>
  <c r="CD169" i="1"/>
  <c r="CD168" i="1" s="1"/>
  <c r="CB171" i="1"/>
  <c r="CB170" i="1" s="1"/>
  <c r="CB167" i="1"/>
  <c r="CB166" i="1" s="1"/>
  <c r="BW171" i="1"/>
  <c r="BW170" i="1" s="1"/>
  <c r="BV169" i="1"/>
  <c r="BV168" i="1" s="1"/>
  <c r="CD167" i="1"/>
  <c r="CD166" i="1" s="1"/>
  <c r="BV171" i="1"/>
  <c r="BV170" i="1" s="1"/>
  <c r="BU167" i="1"/>
  <c r="BU166" i="1" s="1"/>
  <c r="N172" i="11"/>
  <c r="BV167" i="1"/>
  <c r="BV166" i="1" s="1"/>
  <c r="BZ171" i="1"/>
  <c r="BZ170" i="1" s="1"/>
  <c r="BW169" i="1"/>
  <c r="BW168" i="1" s="1"/>
  <c r="CA171" i="1"/>
  <c r="CA170" i="1" s="1"/>
  <c r="BT167" i="1"/>
  <c r="BT166" i="1" s="1"/>
  <c r="BS167" i="1"/>
  <c r="O170" i="11" s="1"/>
  <c r="CE169" i="1"/>
  <c r="CE168" i="1" s="1"/>
  <c r="CE171" i="1"/>
  <c r="CE170" i="1" s="1"/>
  <c r="CC169" i="1"/>
  <c r="CC168" i="1" s="1"/>
  <c r="CC167" i="1"/>
  <c r="CC166" i="1" s="1"/>
  <c r="BT171" i="1"/>
  <c r="BT170" i="1" s="1"/>
  <c r="BS171" i="1"/>
  <c r="O174" i="11" s="1"/>
  <c r="P174" i="11" s="1"/>
  <c r="BU169" i="1"/>
  <c r="BU168" i="1" s="1"/>
  <c r="BX167" i="1"/>
  <c r="BX166" i="1" s="1"/>
  <c r="BW167" i="1"/>
  <c r="BW166" i="1" s="1"/>
  <c r="BX169" i="1"/>
  <c r="BX168" i="1" s="1"/>
  <c r="BZ167" i="1"/>
  <c r="BZ166" i="1" s="1"/>
  <c r="CA154" i="1"/>
  <c r="BN156" i="1"/>
  <c r="BM22" i="25" s="1"/>
  <c r="BN155" i="1"/>
  <c r="CU157" i="1"/>
  <c r="CH160" i="1"/>
  <c r="CG24" i="25" s="1"/>
  <c r="CH159" i="1"/>
  <c r="CG23" i="25" s="1"/>
  <c r="CH158" i="1"/>
  <c r="BZ154" i="1"/>
  <c r="BM155" i="1"/>
  <c r="BM156" i="1"/>
  <c r="BL22" i="25" s="1"/>
  <c r="BW154" i="1"/>
  <c r="BJ156" i="1"/>
  <c r="BI22" i="25" s="1"/>
  <c r="BJ155" i="1"/>
  <c r="DB157" i="1"/>
  <c r="CO160" i="1"/>
  <c r="CN24" i="25" s="1"/>
  <c r="CO159" i="1"/>
  <c r="CN23" i="25" s="1"/>
  <c r="CO158" i="1"/>
  <c r="CZ157" i="1"/>
  <c r="CM158" i="1"/>
  <c r="CM159" i="1"/>
  <c r="CL23" i="25" s="1"/>
  <c r="CM160" i="1"/>
  <c r="CL24" i="25" s="1"/>
  <c r="CY157" i="1"/>
  <c r="CL160" i="1"/>
  <c r="CK24" i="25" s="1"/>
  <c r="CL159" i="1"/>
  <c r="CK23" i="25" s="1"/>
  <c r="CL158" i="1"/>
  <c r="BT154" i="1"/>
  <c r="BG156" i="1"/>
  <c r="BF22" i="25" s="1"/>
  <c r="BG155" i="1"/>
  <c r="BU154" i="1"/>
  <c r="BH156" i="1"/>
  <c r="BG22" i="25" s="1"/>
  <c r="BH155" i="1"/>
  <c r="CT157" i="1"/>
  <c r="CG160" i="1"/>
  <c r="CF24" i="25" s="1"/>
  <c r="CG159" i="1"/>
  <c r="CF23" i="25" s="1"/>
  <c r="CG158" i="1"/>
  <c r="DC157" i="1"/>
  <c r="CP160" i="1"/>
  <c r="CO24" i="25" s="1"/>
  <c r="CP158" i="1"/>
  <c r="CP159" i="1"/>
  <c r="CO23" i="25" s="1"/>
  <c r="CD154" i="1"/>
  <c r="BQ155" i="1"/>
  <c r="BQ156" i="1"/>
  <c r="BP22" i="25" s="1"/>
  <c r="CB154" i="1"/>
  <c r="BO156" i="1"/>
  <c r="BN22" i="25" s="1"/>
  <c r="BO155" i="1"/>
  <c r="BX154" i="1"/>
  <c r="BK156" i="1"/>
  <c r="BJ22" i="25" s="1"/>
  <c r="BK155" i="1"/>
  <c r="CC154" i="1"/>
  <c r="BP156" i="1"/>
  <c r="BO22" i="25" s="1"/>
  <c r="BP155" i="1"/>
  <c r="BY154" i="1"/>
  <c r="BL155" i="1"/>
  <c r="BL156" i="1"/>
  <c r="BK22" i="25" s="1"/>
  <c r="DA157" i="1"/>
  <c r="CN159" i="1"/>
  <c r="CM23" i="25" s="1"/>
  <c r="CN158" i="1"/>
  <c r="CN160" i="1"/>
  <c r="CM24" i="25" s="1"/>
  <c r="CX157" i="1"/>
  <c r="CK160" i="1"/>
  <c r="CJ24" i="25" s="1"/>
  <c r="CK159" i="1"/>
  <c r="CJ23" i="25" s="1"/>
  <c r="CK158" i="1"/>
  <c r="DD157" i="1"/>
  <c r="CQ158" i="1"/>
  <c r="CQ160" i="1"/>
  <c r="CP24" i="25" s="1"/>
  <c r="CQ159" i="1"/>
  <c r="CP23" i="25" s="1"/>
  <c r="CW157" i="1"/>
  <c r="CJ159" i="1"/>
  <c r="CI23" i="25" s="1"/>
  <c r="CJ158" i="1"/>
  <c r="CJ160" i="1"/>
  <c r="CI24" i="25" s="1"/>
  <c r="BV154" i="1"/>
  <c r="BI155" i="1"/>
  <c r="BI156" i="1"/>
  <c r="BH22" i="25" s="1"/>
  <c r="CV157" i="1"/>
  <c r="CI158" i="1"/>
  <c r="CI160" i="1"/>
  <c r="CH24" i="25" s="1"/>
  <c r="CI159" i="1"/>
  <c r="CH23" i="25" s="1"/>
  <c r="CE154" i="1"/>
  <c r="BR156" i="1"/>
  <c r="BQ22" i="25" s="1"/>
  <c r="BR155" i="1"/>
  <c r="F41" i="11"/>
  <c r="L147" i="11"/>
  <c r="L150" i="11"/>
  <c r="L97" i="11"/>
  <c r="L148" i="11"/>
  <c r="L154" i="11"/>
  <c r="AU144" i="1"/>
  <c r="AZ144" i="1"/>
  <c r="BE144" i="1"/>
  <c r="BA144" i="1"/>
  <c r="AT144" i="1"/>
  <c r="AY144" i="1"/>
  <c r="BD144" i="1"/>
  <c r="BC144" i="1"/>
  <c r="BB144" i="1"/>
  <c r="AV144" i="1"/>
  <c r="AX144" i="1"/>
  <c r="AW144" i="1"/>
  <c r="AW96" i="1"/>
  <c r="AY96" i="1"/>
  <c r="BD96" i="1"/>
  <c r="AZ96" i="1"/>
  <c r="AT96" i="1"/>
  <c r="BA96" i="1"/>
  <c r="BC96" i="1"/>
  <c r="AX96" i="1"/>
  <c r="AV96" i="1"/>
  <c r="AU96" i="1"/>
  <c r="BE96" i="1"/>
  <c r="BB96" i="1"/>
  <c r="AU145" i="1"/>
  <c r="AT145" i="1"/>
  <c r="AX145" i="1"/>
  <c r="AW145" i="1"/>
  <c r="AY145" i="1"/>
  <c r="BC145" i="1"/>
  <c r="BE145" i="1"/>
  <c r="BB145" i="1"/>
  <c r="BD145" i="1"/>
  <c r="BA145" i="1"/>
  <c r="AV145" i="1"/>
  <c r="AZ145" i="1"/>
  <c r="AV151" i="1"/>
  <c r="BC151" i="1"/>
  <c r="BE151" i="1"/>
  <c r="AY151" i="1"/>
  <c r="AT151" i="1"/>
  <c r="AZ151" i="1"/>
  <c r="BD151" i="1"/>
  <c r="BB151" i="1"/>
  <c r="AX151" i="1"/>
  <c r="AU151" i="1"/>
  <c r="AW151" i="1"/>
  <c r="BA151" i="1"/>
  <c r="L42" i="11"/>
  <c r="R187" i="11"/>
  <c r="L37" i="11"/>
  <c r="L43" i="11"/>
  <c r="P21" i="11"/>
  <c r="R184" i="11"/>
  <c r="V43" i="11"/>
  <c r="J45" i="11"/>
  <c r="J194" i="11"/>
  <c r="T45" i="11"/>
  <c r="J30" i="11"/>
  <c r="L39" i="11"/>
  <c r="L187" i="11"/>
  <c r="J21" i="11"/>
  <c r="T187" i="11"/>
  <c r="V30" i="11"/>
  <c r="V39" i="11"/>
  <c r="N21" i="11"/>
  <c r="T39" i="11"/>
  <c r="R30" i="11"/>
  <c r="P30" i="11"/>
  <c r="V32" i="11"/>
  <c r="R42" i="11"/>
  <c r="P42" i="11"/>
  <c r="N125" i="11"/>
  <c r="T29" i="11"/>
  <c r="V21" i="11"/>
  <c r="P187" i="11"/>
  <c r="L158" i="11"/>
  <c r="V187" i="11"/>
  <c r="N184" i="11"/>
  <c r="N187" i="11"/>
  <c r="L32" i="11"/>
  <c r="J32" i="11"/>
  <c r="T21" i="11"/>
  <c r="L45" i="11"/>
  <c r="T32" i="11"/>
  <c r="R39" i="11"/>
  <c r="P39" i="11"/>
  <c r="R37" i="11"/>
  <c r="P37" i="11"/>
  <c r="X21" i="11"/>
  <c r="T43" i="11"/>
  <c r="P276" i="11"/>
  <c r="R276" i="11"/>
  <c r="J42" i="11"/>
  <c r="J20" i="11"/>
  <c r="J125" i="11"/>
  <c r="V37" i="11"/>
  <c r="R43" i="11"/>
  <c r="P43" i="11"/>
  <c r="V193" i="11"/>
  <c r="P184" i="11"/>
  <c r="T184" i="11"/>
  <c r="P130" i="11"/>
  <c r="N130" i="11"/>
  <c r="J29" i="11"/>
  <c r="J43" i="11"/>
  <c r="P128" i="11"/>
  <c r="N128" i="11"/>
  <c r="L30" i="11"/>
  <c r="J26" i="11"/>
  <c r="T30" i="11"/>
  <c r="R32" i="11"/>
  <c r="P32" i="11"/>
  <c r="R45" i="11"/>
  <c r="P45" i="11"/>
  <c r="V45" i="11"/>
  <c r="T37" i="11"/>
  <c r="R21" i="11"/>
  <c r="V82" i="11"/>
  <c r="V194" i="11"/>
  <c r="J193" i="11"/>
  <c r="W82" i="11"/>
  <c r="AW249" i="1"/>
  <c r="BE249" i="1"/>
  <c r="BA249" i="1"/>
  <c r="AT249" i="1"/>
  <c r="AU249" i="1"/>
  <c r="AV249" i="1"/>
  <c r="AX249" i="1"/>
  <c r="AY249" i="1"/>
  <c r="AZ249" i="1"/>
  <c r="BB249" i="1"/>
  <c r="BC249" i="1"/>
  <c r="BD249" i="1"/>
  <c r="K252" i="11"/>
  <c r="AW147" i="1"/>
  <c r="AX147" i="1"/>
  <c r="BC147" i="1"/>
  <c r="BD147" i="1"/>
  <c r="BA147" i="1"/>
  <c r="BB147" i="1"/>
  <c r="AV147" i="1"/>
  <c r="AY147" i="1"/>
  <c r="BE147" i="1"/>
  <c r="AU147" i="1"/>
  <c r="AZ147" i="1"/>
  <c r="AT147" i="1"/>
  <c r="G242" i="11"/>
  <c r="G184" i="11"/>
  <c r="U184" i="11"/>
  <c r="M265" i="11"/>
  <c r="G246" i="11"/>
  <c r="K159" i="11"/>
  <c r="I184" i="11"/>
  <c r="G266" i="11"/>
  <c r="S93" i="1"/>
  <c r="BF156" i="1"/>
  <c r="BE22" i="25" s="1"/>
  <c r="BF155" i="1"/>
  <c r="M158" i="11" s="1"/>
  <c r="AS154" i="1"/>
  <c r="BF227" i="1" l="1"/>
  <c r="L230" i="11"/>
  <c r="L145" i="11"/>
  <c r="BF142" i="1"/>
  <c r="P173" i="11"/>
  <c r="CF166" i="1"/>
  <c r="Q169" i="11" s="1"/>
  <c r="R169" i="11" s="1"/>
  <c r="CF168" i="1"/>
  <c r="Q171" i="11" s="1"/>
  <c r="BF70" i="1"/>
  <c r="N27" i="11"/>
  <c r="X278" i="11"/>
  <c r="J11" i="24"/>
  <c r="V27" i="11"/>
  <c r="V278" i="11"/>
  <c r="T24" i="11"/>
  <c r="V277" i="11"/>
  <c r="V279" i="11"/>
  <c r="T27" i="11"/>
  <c r="T277" i="11"/>
  <c r="T279" i="11"/>
  <c r="R27" i="11"/>
  <c r="R277" i="11"/>
  <c r="R278" i="11"/>
  <c r="R279" i="11"/>
  <c r="N24" i="11"/>
  <c r="P277" i="11"/>
  <c r="P278" i="11"/>
  <c r="P279" i="11"/>
  <c r="L24" i="11"/>
  <c r="J24" i="11"/>
  <c r="R24" i="11"/>
  <c r="N277" i="11"/>
  <c r="X277" i="11"/>
  <c r="N278" i="11"/>
  <c r="P27" i="11"/>
  <c r="N279" i="11"/>
  <c r="L279" i="11"/>
  <c r="T278" i="11"/>
  <c r="V24" i="11"/>
  <c r="L27" i="11"/>
  <c r="K281" i="11"/>
  <c r="E13" i="24" s="1"/>
  <c r="AR38" i="25"/>
  <c r="I281" i="11"/>
  <c r="D13" i="24" s="1"/>
  <c r="AE38" i="25"/>
  <c r="S280" i="11"/>
  <c r="I12" i="24" s="1"/>
  <c r="CR37" i="25"/>
  <c r="U280" i="11"/>
  <c r="J12" i="24" s="1"/>
  <c r="DE37" i="25"/>
  <c r="O280" i="11"/>
  <c r="G12" i="24" s="1"/>
  <c r="BR37" i="25"/>
  <c r="Q281" i="11"/>
  <c r="H13" i="24" s="1"/>
  <c r="CE38" i="25"/>
  <c r="O281" i="11"/>
  <c r="G13" i="24" s="1"/>
  <c r="BR38" i="25"/>
  <c r="K280" i="11"/>
  <c r="E12" i="24" s="1"/>
  <c r="AR37" i="25"/>
  <c r="M280" i="11"/>
  <c r="F12" i="24" s="1"/>
  <c r="BE37" i="25"/>
  <c r="I280" i="11"/>
  <c r="D12" i="24" s="1"/>
  <c r="AE37" i="25"/>
  <c r="Q280" i="11"/>
  <c r="H12" i="24" s="1"/>
  <c r="CE37" i="25"/>
  <c r="M281" i="11"/>
  <c r="F13" i="24" s="1"/>
  <c r="BE38" i="25"/>
  <c r="U281" i="11"/>
  <c r="X281" i="11" s="1"/>
  <c r="DE38" i="25"/>
  <c r="S281" i="11"/>
  <c r="I13" i="24" s="1"/>
  <c r="CR38" i="25"/>
  <c r="L278" i="11"/>
  <c r="J278" i="11"/>
  <c r="L277" i="11"/>
  <c r="J277" i="11"/>
  <c r="K293" i="11"/>
  <c r="L293" i="11" s="1"/>
  <c r="AR50" i="25"/>
  <c r="AB297" i="11"/>
  <c r="L28" i="24"/>
  <c r="AB298" i="11"/>
  <c r="L30" i="24"/>
  <c r="BF139" i="1"/>
  <c r="L142" i="11"/>
  <c r="L151" i="11"/>
  <c r="BF250" i="1"/>
  <c r="BF148" i="1"/>
  <c r="J279" i="11"/>
  <c r="G281" i="11"/>
  <c r="H246" i="11"/>
  <c r="H184" i="11"/>
  <c r="H242" i="11"/>
  <c r="H266" i="11"/>
  <c r="K298" i="11"/>
  <c r="E30" i="24" s="1"/>
  <c r="Q298" i="11"/>
  <c r="S297" i="11"/>
  <c r="K297" i="11"/>
  <c r="E28" i="24" s="1"/>
  <c r="W298" i="11"/>
  <c r="G297" i="11"/>
  <c r="C28" i="24" s="1"/>
  <c r="Q297" i="11"/>
  <c r="H28" i="24" s="1"/>
  <c r="G298" i="11"/>
  <c r="I298" i="11"/>
  <c r="D30" i="24" s="1"/>
  <c r="M297" i="11"/>
  <c r="M298" i="11"/>
  <c r="F30" i="24" s="1"/>
  <c r="I297" i="11"/>
  <c r="D28" i="24" s="1"/>
  <c r="X297" i="11"/>
  <c r="V298" i="11"/>
  <c r="Z297" i="11"/>
  <c r="BF290" i="1"/>
  <c r="BR290" i="1"/>
  <c r="CI291" i="1"/>
  <c r="CH51" i="25" s="1"/>
  <c r="CJ292" i="1"/>
  <c r="CI52" i="25" s="1"/>
  <c r="CK291" i="1"/>
  <c r="CJ51" i="25" s="1"/>
  <c r="CN292" i="1"/>
  <c r="CM52" i="25" s="1"/>
  <c r="BO290" i="1"/>
  <c r="CL292" i="1"/>
  <c r="CK52" i="25" s="1"/>
  <c r="CM292" i="1"/>
  <c r="CL52" i="25" s="1"/>
  <c r="CO292" i="1"/>
  <c r="CN52" i="25" s="1"/>
  <c r="BJ290" i="1"/>
  <c r="CH291" i="1"/>
  <c r="CG51" i="25" s="1"/>
  <c r="BN290" i="1"/>
  <c r="BK290" i="1"/>
  <c r="CP292" i="1"/>
  <c r="CO52" i="25" s="1"/>
  <c r="BG290" i="1"/>
  <c r="CL291" i="1"/>
  <c r="CK51" i="25" s="1"/>
  <c r="CO291" i="1"/>
  <c r="CN51" i="25" s="1"/>
  <c r="CJ291" i="1"/>
  <c r="CI51" i="25" s="1"/>
  <c r="CQ292" i="1"/>
  <c r="CP52" i="25" s="1"/>
  <c r="CN291" i="1"/>
  <c r="CM51" i="25" s="1"/>
  <c r="BL290" i="1"/>
  <c r="BP290" i="1"/>
  <c r="BQ290" i="1"/>
  <c r="CG292" i="1"/>
  <c r="CF52" i="25" s="1"/>
  <c r="BH290" i="1"/>
  <c r="BM290" i="1"/>
  <c r="CI292" i="1"/>
  <c r="CH52" i="25" s="1"/>
  <c r="BI290" i="1"/>
  <c r="CQ291" i="1"/>
  <c r="CP51" i="25" s="1"/>
  <c r="CK292" i="1"/>
  <c r="CJ52" i="25" s="1"/>
  <c r="CP291" i="1"/>
  <c r="CO51" i="25" s="1"/>
  <c r="CG291" i="1"/>
  <c r="CF51" i="25" s="1"/>
  <c r="CM291" i="1"/>
  <c r="CL51" i="25" s="1"/>
  <c r="CH292" i="1"/>
  <c r="CG52" i="25" s="1"/>
  <c r="T23" i="11"/>
  <c r="R23" i="11"/>
  <c r="V23" i="11"/>
  <c r="N23" i="11"/>
  <c r="L23" i="11"/>
  <c r="J23" i="11"/>
  <c r="P24" i="11"/>
  <c r="F35" i="11"/>
  <c r="F157" i="11"/>
  <c r="CK169" i="1"/>
  <c r="CK168" i="1" s="1"/>
  <c r="CK167" i="1"/>
  <c r="CK166" i="1" s="1"/>
  <c r="CG167" i="1"/>
  <c r="CG166" i="1" s="1"/>
  <c r="CF167" i="1"/>
  <c r="Q170" i="11" s="1"/>
  <c r="CJ169" i="1"/>
  <c r="CJ168" i="1" s="1"/>
  <c r="CI167" i="1"/>
  <c r="CI166" i="1" s="1"/>
  <c r="CI171" i="1"/>
  <c r="CI170" i="1" s="1"/>
  <c r="CI169" i="1"/>
  <c r="CI168" i="1" s="1"/>
  <c r="CO167" i="1"/>
  <c r="CO166" i="1" s="1"/>
  <c r="CQ169" i="1"/>
  <c r="CQ168" i="1" s="1"/>
  <c r="CN167" i="1"/>
  <c r="CN166" i="1" s="1"/>
  <c r="CL169" i="1"/>
  <c r="CL168" i="1" s="1"/>
  <c r="CN169" i="1"/>
  <c r="CN168" i="1" s="1"/>
  <c r="CR167" i="1"/>
  <c r="CR166" i="1" s="1"/>
  <c r="CG171" i="1"/>
  <c r="CG170" i="1" s="1"/>
  <c r="CF171" i="1"/>
  <c r="Q174" i="11" s="1"/>
  <c r="CP169" i="1"/>
  <c r="CP168" i="1" s="1"/>
  <c r="CR169" i="1"/>
  <c r="CR168" i="1" s="1"/>
  <c r="CH167" i="1"/>
  <c r="CH166" i="1" s="1"/>
  <c r="CM169" i="1"/>
  <c r="CM168" i="1" s="1"/>
  <c r="CP171" i="1"/>
  <c r="CP170" i="1" s="1"/>
  <c r="CM167" i="1"/>
  <c r="CM166" i="1" s="1"/>
  <c r="CJ167" i="1"/>
  <c r="CJ166" i="1" s="1"/>
  <c r="CH169" i="1"/>
  <c r="CH168" i="1" s="1"/>
  <c r="CN171" i="1"/>
  <c r="CN170" i="1" s="1"/>
  <c r="CM171" i="1"/>
  <c r="CM170" i="1" s="1"/>
  <c r="CQ167" i="1"/>
  <c r="CQ166" i="1" s="1"/>
  <c r="CJ171" i="1"/>
  <c r="CJ170" i="1" s="1"/>
  <c r="CO171" i="1"/>
  <c r="CO170" i="1" s="1"/>
  <c r="CK171" i="1"/>
  <c r="CK170" i="1" s="1"/>
  <c r="CO169" i="1"/>
  <c r="CO168" i="1" s="1"/>
  <c r="CH171" i="1"/>
  <c r="CH170" i="1" s="1"/>
  <c r="CL171" i="1"/>
  <c r="CL170" i="1" s="1"/>
  <c r="CP167" i="1"/>
  <c r="CP166" i="1" s="1"/>
  <c r="CR171" i="1"/>
  <c r="CR170" i="1" s="1"/>
  <c r="P170" i="11"/>
  <c r="CG169" i="1"/>
  <c r="CG168" i="1" s="1"/>
  <c r="CF169" i="1"/>
  <c r="Q172" i="11" s="1"/>
  <c r="CQ171" i="1"/>
  <c r="CQ170" i="1" s="1"/>
  <c r="CL167" i="1"/>
  <c r="CL166" i="1" s="1"/>
  <c r="BS156" i="1"/>
  <c r="BS155" i="1"/>
  <c r="O158" i="11" s="1"/>
  <c r="P158" i="11" s="1"/>
  <c r="CK154" i="1"/>
  <c r="BX156" i="1"/>
  <c r="BW22" i="25" s="1"/>
  <c r="BX155" i="1"/>
  <c r="CG154" i="1"/>
  <c r="BT156" i="1"/>
  <c r="BS22" i="25" s="1"/>
  <c r="BT155" i="1"/>
  <c r="DL157" i="1"/>
  <c r="CY160" i="1"/>
  <c r="CX24" i="25" s="1"/>
  <c r="CY158" i="1"/>
  <c r="CY159" i="1"/>
  <c r="CX23" i="25" s="1"/>
  <c r="DM157" i="1"/>
  <c r="CZ158" i="1"/>
  <c r="CZ160" i="1"/>
  <c r="CY24" i="25" s="1"/>
  <c r="CZ159" i="1"/>
  <c r="CY23" i="25" s="1"/>
  <c r="DO157" i="1"/>
  <c r="DB160" i="1"/>
  <c r="DA24" i="25" s="1"/>
  <c r="DB159" i="1"/>
  <c r="DA23" i="25" s="1"/>
  <c r="DB158" i="1"/>
  <c r="CL154" i="1"/>
  <c r="BY155" i="1"/>
  <c r="BY156" i="1"/>
  <c r="BX22" i="25" s="1"/>
  <c r="CP154" i="1"/>
  <c r="CC156" i="1"/>
  <c r="CB22" i="25" s="1"/>
  <c r="CC155" i="1"/>
  <c r="CH154" i="1"/>
  <c r="BU156" i="1"/>
  <c r="BT22" i="25" s="1"/>
  <c r="BU155" i="1"/>
  <c r="CR154" i="1"/>
  <c r="CE156" i="1"/>
  <c r="CD22" i="25" s="1"/>
  <c r="CE155" i="1"/>
  <c r="CI154" i="1"/>
  <c r="BV155" i="1"/>
  <c r="BV156" i="1"/>
  <c r="BU22" i="25" s="1"/>
  <c r="DJ157" i="1"/>
  <c r="CW159" i="1"/>
  <c r="CV23" i="25" s="1"/>
  <c r="CW158" i="1"/>
  <c r="CW160" i="1"/>
  <c r="CV24" i="25" s="1"/>
  <c r="DQ157" i="1"/>
  <c r="DD158" i="1"/>
  <c r="DD159" i="1"/>
  <c r="DC23" i="25" s="1"/>
  <c r="DD160" i="1"/>
  <c r="DC24" i="25" s="1"/>
  <c r="DK157" i="1"/>
  <c r="CX160" i="1"/>
  <c r="CW24" i="25" s="1"/>
  <c r="CX159" i="1"/>
  <c r="CW23" i="25" s="1"/>
  <c r="CX158" i="1"/>
  <c r="DN157" i="1"/>
  <c r="DA159" i="1"/>
  <c r="CZ23" i="25" s="1"/>
  <c r="DA158" i="1"/>
  <c r="DA160" i="1"/>
  <c r="CZ24" i="25" s="1"/>
  <c r="CQ154" i="1"/>
  <c r="CD155" i="1"/>
  <c r="CD156" i="1"/>
  <c r="CC22" i="25" s="1"/>
  <c r="DP157" i="1"/>
  <c r="DC160" i="1"/>
  <c r="DB24" i="25" s="1"/>
  <c r="DC159" i="1"/>
  <c r="DB23" i="25" s="1"/>
  <c r="DC158" i="1"/>
  <c r="DG157" i="1"/>
  <c r="CT160" i="1"/>
  <c r="CS24" i="25" s="1"/>
  <c r="CT159" i="1"/>
  <c r="CS23" i="25" s="1"/>
  <c r="CT158" i="1"/>
  <c r="CM154" i="1"/>
  <c r="BZ155" i="1"/>
  <c r="BZ156" i="1"/>
  <c r="BY22" i="25" s="1"/>
  <c r="DI157" i="1"/>
  <c r="CV158" i="1"/>
  <c r="CV160" i="1"/>
  <c r="CU24" i="25" s="1"/>
  <c r="CV159" i="1"/>
  <c r="CU23" i="25" s="1"/>
  <c r="CO154" i="1"/>
  <c r="CB156" i="1"/>
  <c r="CA22" i="25" s="1"/>
  <c r="CB155" i="1"/>
  <c r="CJ154" i="1"/>
  <c r="BW156" i="1"/>
  <c r="BV22" i="25" s="1"/>
  <c r="BW155" i="1"/>
  <c r="DH157" i="1"/>
  <c r="CU160" i="1"/>
  <c r="CT24" i="25" s="1"/>
  <c r="CU159" i="1"/>
  <c r="CT23" i="25" s="1"/>
  <c r="CU158" i="1"/>
  <c r="CN154" i="1"/>
  <c r="CA156" i="1"/>
  <c r="BZ22" i="25" s="1"/>
  <c r="CA155" i="1"/>
  <c r="J242" i="11"/>
  <c r="X184" i="11"/>
  <c r="L184" i="11"/>
  <c r="BF145" i="1"/>
  <c r="M148" i="11" s="1"/>
  <c r="BF151" i="1"/>
  <c r="M154" i="11" s="1"/>
  <c r="BF96" i="1"/>
  <c r="M97" i="11" s="1"/>
  <c r="BF144" i="1"/>
  <c r="M147" i="11" s="1"/>
  <c r="L159" i="11"/>
  <c r="J184" i="11"/>
  <c r="L252" i="11"/>
  <c r="N158" i="11"/>
  <c r="P265" i="11"/>
  <c r="N265" i="11"/>
  <c r="X82" i="11"/>
  <c r="V184" i="11"/>
  <c r="Y82" i="11"/>
  <c r="BF249" i="1"/>
  <c r="BF147" i="1"/>
  <c r="M150" i="11" s="1"/>
  <c r="G94" i="11"/>
  <c r="M159" i="11"/>
  <c r="G95" i="11"/>
  <c r="AF263" i="1"/>
  <c r="I266" i="11" s="1"/>
  <c r="AF243" i="1"/>
  <c r="I246" i="11" s="1"/>
  <c r="AF239" i="1"/>
  <c r="BF154" i="1"/>
  <c r="BM227" i="1" l="1"/>
  <c r="BO227" i="1"/>
  <c r="BN227" i="1"/>
  <c r="BP227" i="1"/>
  <c r="BQ227" i="1"/>
  <c r="BR227" i="1"/>
  <c r="BG227" i="1"/>
  <c r="BH227" i="1"/>
  <c r="BI227" i="1"/>
  <c r="BJ227" i="1"/>
  <c r="BK227" i="1"/>
  <c r="BL227" i="1"/>
  <c r="M230" i="11"/>
  <c r="BH142" i="1"/>
  <c r="BI142" i="1"/>
  <c r="BJ142" i="1"/>
  <c r="BK142" i="1"/>
  <c r="BL142" i="1"/>
  <c r="BM142" i="1"/>
  <c r="BN142" i="1"/>
  <c r="BO142" i="1"/>
  <c r="BP142" i="1"/>
  <c r="BR142" i="1"/>
  <c r="BG142" i="1"/>
  <c r="BQ142" i="1"/>
  <c r="M145" i="11"/>
  <c r="BO50" i="25"/>
  <c r="BN50" i="25"/>
  <c r="BH50" i="25"/>
  <c r="BF50" i="25"/>
  <c r="BL50" i="25"/>
  <c r="BK50" i="25"/>
  <c r="BI50" i="25"/>
  <c r="BJ50" i="25"/>
  <c r="BQ50" i="25"/>
  <c r="BG50" i="25"/>
  <c r="BP50" i="25"/>
  <c r="BM50" i="25"/>
  <c r="CS168" i="1"/>
  <c r="S171" i="11" s="1"/>
  <c r="T171" i="11" s="1"/>
  <c r="CS170" i="1"/>
  <c r="S173" i="11" s="1"/>
  <c r="CS166" i="1"/>
  <c r="S169" i="11" s="1"/>
  <c r="T169" i="11" s="1"/>
  <c r="R171" i="11"/>
  <c r="BN70" i="1"/>
  <c r="BO70" i="1"/>
  <c r="BP70" i="1"/>
  <c r="BQ70" i="1"/>
  <c r="BR70" i="1"/>
  <c r="BG70" i="1"/>
  <c r="BH70" i="1"/>
  <c r="BI70" i="1"/>
  <c r="BJ70" i="1"/>
  <c r="BK70" i="1"/>
  <c r="BM70" i="1"/>
  <c r="BL70" i="1"/>
  <c r="M71" i="11"/>
  <c r="P71" i="11" s="1"/>
  <c r="X280" i="11"/>
  <c r="V280" i="11"/>
  <c r="V281" i="11"/>
  <c r="T280" i="11"/>
  <c r="R280" i="11"/>
  <c r="P280" i="11"/>
  <c r="N280" i="11"/>
  <c r="J280" i="11"/>
  <c r="L280" i="11"/>
  <c r="J13" i="24"/>
  <c r="T281" i="11"/>
  <c r="R281" i="11"/>
  <c r="L281" i="11"/>
  <c r="N281" i="11"/>
  <c r="P281" i="11"/>
  <c r="O159" i="11"/>
  <c r="P159" i="11" s="1"/>
  <c r="BR22" i="25"/>
  <c r="M293" i="11"/>
  <c r="N293" i="11" s="1"/>
  <c r="BE50" i="25"/>
  <c r="E24" i="24"/>
  <c r="V297" i="11"/>
  <c r="I28" i="24"/>
  <c r="R298" i="11"/>
  <c r="H30" i="24"/>
  <c r="P297" i="11"/>
  <c r="F28" i="24"/>
  <c r="H298" i="11"/>
  <c r="C30" i="24"/>
  <c r="C29" i="24" s="1"/>
  <c r="J281" i="11"/>
  <c r="C13" i="24"/>
  <c r="X298" i="11"/>
  <c r="K30" i="24"/>
  <c r="M253" i="11"/>
  <c r="N253" i="11" s="1"/>
  <c r="BH250" i="1"/>
  <c r="BP250" i="1"/>
  <c r="BI250" i="1"/>
  <c r="BQ250" i="1"/>
  <c r="BJ250" i="1"/>
  <c r="BR250" i="1"/>
  <c r="BO250" i="1"/>
  <c r="BK250" i="1"/>
  <c r="BG250" i="1"/>
  <c r="BL250" i="1"/>
  <c r="BM250" i="1"/>
  <c r="BN250" i="1"/>
  <c r="BH139" i="1"/>
  <c r="BG139" i="1"/>
  <c r="BL139" i="1"/>
  <c r="BP139" i="1"/>
  <c r="BK139" i="1"/>
  <c r="BI139" i="1"/>
  <c r="BN139" i="1"/>
  <c r="BJ139" i="1"/>
  <c r="BQ139" i="1"/>
  <c r="BO139" i="1"/>
  <c r="BM139" i="1"/>
  <c r="BR139" i="1"/>
  <c r="M142" i="11"/>
  <c r="BG148" i="1"/>
  <c r="BO148" i="1"/>
  <c r="BH148" i="1"/>
  <c r="BP148" i="1"/>
  <c r="BI148" i="1"/>
  <c r="BQ148" i="1"/>
  <c r="BJ148" i="1"/>
  <c r="BR148" i="1"/>
  <c r="BK148" i="1"/>
  <c r="BL148" i="1"/>
  <c r="BM148" i="1"/>
  <c r="BN148" i="1"/>
  <c r="M151" i="11"/>
  <c r="Z82" i="11"/>
  <c r="AB82" i="11"/>
  <c r="H95" i="11"/>
  <c r="H94" i="11"/>
  <c r="H297" i="11"/>
  <c r="F156" i="11"/>
  <c r="R297" i="11"/>
  <c r="N298" i="11"/>
  <c r="T298" i="11"/>
  <c r="T297" i="11"/>
  <c r="J297" i="11"/>
  <c r="P298" i="11"/>
  <c r="Z298" i="11"/>
  <c r="N297" i="11"/>
  <c r="L297" i="11"/>
  <c r="J298" i="11"/>
  <c r="L298" i="11"/>
  <c r="BS290" i="1"/>
  <c r="BR50" i="25" s="1"/>
  <c r="CU292" i="1"/>
  <c r="CT52" i="25" s="1"/>
  <c r="BW290" i="1"/>
  <c r="CB290" i="1"/>
  <c r="DA291" i="1"/>
  <c r="CZ51" i="25" s="1"/>
  <c r="DD291" i="1"/>
  <c r="DC51" i="25" s="1"/>
  <c r="CW291" i="1"/>
  <c r="CV51" i="25" s="1"/>
  <c r="BV290" i="1"/>
  <c r="CE290" i="1"/>
  <c r="CZ292" i="1"/>
  <c r="CY52" i="25" s="1"/>
  <c r="CY292" i="1"/>
  <c r="CX52" i="25" s="1"/>
  <c r="CA290" i="1"/>
  <c r="CU291" i="1"/>
  <c r="CT51" i="25" s="1"/>
  <c r="CD290" i="1"/>
  <c r="CX292" i="1"/>
  <c r="CW52" i="25" s="1"/>
  <c r="DD292" i="1"/>
  <c r="DC52" i="25" s="1"/>
  <c r="BY290" i="1"/>
  <c r="DB292" i="1"/>
  <c r="DA52" i="25" s="1"/>
  <c r="CZ291" i="1"/>
  <c r="CY51" i="25" s="1"/>
  <c r="BT290" i="1"/>
  <c r="BX290" i="1"/>
  <c r="CV292" i="1"/>
  <c r="CU52" i="25" s="1"/>
  <c r="BZ290" i="1"/>
  <c r="CT292" i="1"/>
  <c r="CS52" i="25" s="1"/>
  <c r="DC292" i="1"/>
  <c r="DB52" i="25" s="1"/>
  <c r="DA292" i="1"/>
  <c r="CZ52" i="25" s="1"/>
  <c r="CX291" i="1"/>
  <c r="CW51" i="25" s="1"/>
  <c r="CW292" i="1"/>
  <c r="CV52" i="25" s="1"/>
  <c r="DB291" i="1"/>
  <c r="DA51" i="25" s="1"/>
  <c r="CY291" i="1"/>
  <c r="CX51" i="25" s="1"/>
  <c r="CV291" i="1"/>
  <c r="CU51" i="25" s="1"/>
  <c r="CT291" i="1"/>
  <c r="CS51" i="25" s="1"/>
  <c r="DC291" i="1"/>
  <c r="DB51" i="25" s="1"/>
  <c r="BU290" i="1"/>
  <c r="CC290" i="1"/>
  <c r="BS154" i="1"/>
  <c r="F28" i="11"/>
  <c r="CF156" i="1"/>
  <c r="CT169" i="1"/>
  <c r="CT168" i="1" s="1"/>
  <c r="CS169" i="1"/>
  <c r="S172" i="11" s="1"/>
  <c r="DE171" i="1"/>
  <c r="DE170" i="1" s="1"/>
  <c r="CU171" i="1"/>
  <c r="CU170" i="1" s="1"/>
  <c r="CX171" i="1"/>
  <c r="CX170" i="1" s="1"/>
  <c r="CW171" i="1"/>
  <c r="CW170" i="1" s="1"/>
  <c r="CZ171" i="1"/>
  <c r="CZ170" i="1" s="1"/>
  <c r="CU167" i="1"/>
  <c r="CU166" i="1" s="1"/>
  <c r="DC169" i="1"/>
  <c r="DC168" i="1" s="1"/>
  <c r="DD171" i="1"/>
  <c r="DD170" i="1" s="1"/>
  <c r="CU169" i="1"/>
  <c r="CU168" i="1" s="1"/>
  <c r="CZ167" i="1"/>
  <c r="CZ166" i="1" s="1"/>
  <c r="CZ169" i="1"/>
  <c r="CZ168" i="1" s="1"/>
  <c r="DE167" i="1"/>
  <c r="DE166" i="1" s="1"/>
  <c r="CY169" i="1"/>
  <c r="CY168" i="1" s="1"/>
  <c r="DD169" i="1"/>
  <c r="DD168" i="1" s="1"/>
  <c r="CV169" i="1"/>
  <c r="CV168" i="1" s="1"/>
  <c r="CV167" i="1"/>
  <c r="CV166" i="1" s="1"/>
  <c r="CX167" i="1"/>
  <c r="CX166" i="1" s="1"/>
  <c r="DC167" i="1"/>
  <c r="DC166" i="1" s="1"/>
  <c r="CY171" i="1"/>
  <c r="CY170" i="1" s="1"/>
  <c r="DB169" i="1"/>
  <c r="DB168" i="1" s="1"/>
  <c r="DB171" i="1"/>
  <c r="DB170" i="1" s="1"/>
  <c r="DD167" i="1"/>
  <c r="DD166" i="1" s="1"/>
  <c r="DA171" i="1"/>
  <c r="DA170" i="1" s="1"/>
  <c r="R172" i="11"/>
  <c r="DE169" i="1"/>
  <c r="DE168" i="1" s="1"/>
  <c r="CT167" i="1"/>
  <c r="CT166" i="1" s="1"/>
  <c r="CS167" i="1"/>
  <c r="S170" i="11" s="1"/>
  <c r="CY167" i="1"/>
  <c r="CY166" i="1" s="1"/>
  <c r="R174" i="11"/>
  <c r="R170" i="11"/>
  <c r="CW167" i="1"/>
  <c r="CW166" i="1" s="1"/>
  <c r="DC171" i="1"/>
  <c r="DC170" i="1" s="1"/>
  <c r="CT171" i="1"/>
  <c r="CT170" i="1" s="1"/>
  <c r="CS171" i="1"/>
  <c r="S174" i="11" s="1"/>
  <c r="DA169" i="1"/>
  <c r="DA168" i="1" s="1"/>
  <c r="DA167" i="1"/>
  <c r="DA166" i="1" s="1"/>
  <c r="DB167" i="1"/>
  <c r="DB166" i="1" s="1"/>
  <c r="CV171" i="1"/>
  <c r="CV170" i="1" s="1"/>
  <c r="CW169" i="1"/>
  <c r="CW168" i="1" s="1"/>
  <c r="CX169" i="1"/>
  <c r="CX168" i="1" s="1"/>
  <c r="CF155" i="1"/>
  <c r="Q158" i="11" s="1"/>
  <c r="R158" i="11" s="1"/>
  <c r="DA154" i="1"/>
  <c r="CN156" i="1"/>
  <c r="CM22" i="25" s="1"/>
  <c r="CN155" i="1"/>
  <c r="DU157" i="1"/>
  <c r="EH157" i="1" s="1"/>
  <c r="DH160" i="1"/>
  <c r="DG24" i="25" s="1"/>
  <c r="DH158" i="1"/>
  <c r="DH159" i="1"/>
  <c r="DG23" i="25" s="1"/>
  <c r="DD154" i="1"/>
  <c r="CQ155" i="1"/>
  <c r="CQ156" i="1"/>
  <c r="CP22" i="25" s="1"/>
  <c r="DE154" i="1"/>
  <c r="CR156" i="1"/>
  <c r="CQ22" i="25" s="1"/>
  <c r="CR155" i="1"/>
  <c r="CZ154" i="1"/>
  <c r="CM155" i="1"/>
  <c r="CM156" i="1"/>
  <c r="CL22" i="25" s="1"/>
  <c r="DT157" i="1"/>
  <c r="EG157" i="1" s="1"/>
  <c r="DG160" i="1"/>
  <c r="DF24" i="25" s="1"/>
  <c r="DG159" i="1"/>
  <c r="DF23" i="25" s="1"/>
  <c r="DG158" i="1"/>
  <c r="EC157" i="1"/>
  <c r="EP157" i="1" s="1"/>
  <c r="DP160" i="1"/>
  <c r="DO24" i="25" s="1"/>
  <c r="DP159" i="1"/>
  <c r="DO23" i="25" s="1"/>
  <c r="DP158" i="1"/>
  <c r="CV154" i="1"/>
  <c r="CI155" i="1"/>
  <c r="CI156" i="1"/>
  <c r="CH22" i="25" s="1"/>
  <c r="CW154" i="1"/>
  <c r="CJ156" i="1"/>
  <c r="CI22" i="25" s="1"/>
  <c r="CJ155" i="1"/>
  <c r="DB154" i="1"/>
  <c r="CO156" i="1"/>
  <c r="CN22" i="25" s="1"/>
  <c r="CO155" i="1"/>
  <c r="DV157" i="1"/>
  <c r="EI157" i="1" s="1"/>
  <c r="DI158" i="1"/>
  <c r="DI160" i="1"/>
  <c r="DH24" i="25" s="1"/>
  <c r="DI159" i="1"/>
  <c r="DH23" i="25" s="1"/>
  <c r="EA157" i="1"/>
  <c r="EN157" i="1" s="1"/>
  <c r="DN159" i="1"/>
  <c r="DM23" i="25" s="1"/>
  <c r="DN158" i="1"/>
  <c r="DN160" i="1"/>
  <c r="DM24" i="25" s="1"/>
  <c r="DX157" i="1"/>
  <c r="EK157" i="1" s="1"/>
  <c r="DK160" i="1"/>
  <c r="DJ24" i="25" s="1"/>
  <c r="DK159" i="1"/>
  <c r="DJ23" i="25" s="1"/>
  <c r="DK158" i="1"/>
  <c r="ED157" i="1"/>
  <c r="EQ157" i="1" s="1"/>
  <c r="DQ158" i="1"/>
  <c r="DQ160" i="1"/>
  <c r="DP24" i="25" s="1"/>
  <c r="DQ159" i="1"/>
  <c r="DP23" i="25" s="1"/>
  <c r="DW157" i="1"/>
  <c r="EJ157" i="1" s="1"/>
  <c r="DJ159" i="1"/>
  <c r="DI23" i="25" s="1"/>
  <c r="DJ158" i="1"/>
  <c r="DJ160" i="1"/>
  <c r="DI24" i="25" s="1"/>
  <c r="CY154" i="1"/>
  <c r="CL155" i="1"/>
  <c r="CL156" i="1"/>
  <c r="CK22" i="25" s="1"/>
  <c r="CT154" i="1"/>
  <c r="CG156" i="1"/>
  <c r="CF22" i="25" s="1"/>
  <c r="CG155" i="1"/>
  <c r="CX154" i="1"/>
  <c r="CK156" i="1"/>
  <c r="CJ22" i="25" s="1"/>
  <c r="CK155" i="1"/>
  <c r="CU154" i="1"/>
  <c r="CH156" i="1"/>
  <c r="CG22" i="25" s="1"/>
  <c r="CH155" i="1"/>
  <c r="DC154" i="1"/>
  <c r="CP156" i="1"/>
  <c r="CO22" i="25" s="1"/>
  <c r="CP155" i="1"/>
  <c r="EB157" i="1"/>
  <c r="EO157" i="1" s="1"/>
  <c r="DO160" i="1"/>
  <c r="DN24" i="25" s="1"/>
  <c r="DO159" i="1"/>
  <c r="DN23" i="25" s="1"/>
  <c r="DO158" i="1"/>
  <c r="DZ157" i="1"/>
  <c r="EM157" i="1" s="1"/>
  <c r="DM158" i="1"/>
  <c r="DM159" i="1"/>
  <c r="DL23" i="25" s="1"/>
  <c r="DM160" i="1"/>
  <c r="DL24" i="25" s="1"/>
  <c r="DY157" i="1"/>
  <c r="EL157" i="1" s="1"/>
  <c r="DL160" i="1"/>
  <c r="DK24" i="25" s="1"/>
  <c r="DL159" i="1"/>
  <c r="DK23" i="25" s="1"/>
  <c r="DL158" i="1"/>
  <c r="J266" i="11"/>
  <c r="J246" i="11"/>
  <c r="N159" i="11"/>
  <c r="N150" i="11"/>
  <c r="N97" i="11"/>
  <c r="N154" i="11"/>
  <c r="N148" i="11"/>
  <c r="N147" i="11"/>
  <c r="BI96" i="1"/>
  <c r="BK96" i="1"/>
  <c r="BP96" i="1"/>
  <c r="BJ96" i="1"/>
  <c r="BM96" i="1"/>
  <c r="BO96" i="1"/>
  <c r="BN96" i="1"/>
  <c r="BH96" i="1"/>
  <c r="BR96" i="1"/>
  <c r="BL96" i="1"/>
  <c r="BQ96" i="1"/>
  <c r="BG96" i="1"/>
  <c r="BH151" i="1"/>
  <c r="BK151" i="1"/>
  <c r="BQ151" i="1"/>
  <c r="BJ151" i="1"/>
  <c r="BP151" i="1"/>
  <c r="BO151" i="1"/>
  <c r="BR151" i="1"/>
  <c r="BI151" i="1"/>
  <c r="BN151" i="1"/>
  <c r="BM151" i="1"/>
  <c r="BL151" i="1"/>
  <c r="BG151" i="1"/>
  <c r="BG145" i="1"/>
  <c r="BH145" i="1"/>
  <c r="BL145" i="1"/>
  <c r="BI145" i="1"/>
  <c r="BK145" i="1"/>
  <c r="BP145" i="1"/>
  <c r="BM145" i="1"/>
  <c r="BO145" i="1"/>
  <c r="BJ145" i="1"/>
  <c r="BQ145" i="1"/>
  <c r="BN145" i="1"/>
  <c r="BR145" i="1"/>
  <c r="BG144" i="1"/>
  <c r="BL144" i="1"/>
  <c r="BQ144" i="1"/>
  <c r="BJ144" i="1"/>
  <c r="BK144" i="1"/>
  <c r="BP144" i="1"/>
  <c r="BR144" i="1"/>
  <c r="BM144" i="1"/>
  <c r="BN144" i="1"/>
  <c r="BO144" i="1"/>
  <c r="BI144" i="1"/>
  <c r="BH144" i="1"/>
  <c r="M252" i="11"/>
  <c r="BI249" i="1"/>
  <c r="BM249" i="1"/>
  <c r="BQ249" i="1"/>
  <c r="BJ249" i="1"/>
  <c r="BN249" i="1"/>
  <c r="BR249" i="1"/>
  <c r="BL249" i="1"/>
  <c r="BP249" i="1"/>
  <c r="BO249" i="1"/>
  <c r="BH249" i="1"/>
  <c r="BG249" i="1"/>
  <c r="BK249" i="1"/>
  <c r="BH147" i="1"/>
  <c r="BL147" i="1"/>
  <c r="BP147" i="1"/>
  <c r="BJ147" i="1"/>
  <c r="BO147" i="1"/>
  <c r="BK147" i="1"/>
  <c r="BQ147" i="1"/>
  <c r="BI147" i="1"/>
  <c r="BG147" i="1"/>
  <c r="BM147" i="1"/>
  <c r="BN147" i="1"/>
  <c r="BR147" i="1"/>
  <c r="I242" i="11"/>
  <c r="L242" i="11" s="1"/>
  <c r="AH243" i="1"/>
  <c r="AQ243" i="1"/>
  <c r="AN243" i="1"/>
  <c r="AP243" i="1"/>
  <c r="AG243" i="1"/>
  <c r="AJ243" i="1"/>
  <c r="AR243" i="1"/>
  <c r="AI243" i="1"/>
  <c r="AK243" i="1"/>
  <c r="AM243" i="1"/>
  <c r="AL243" i="1"/>
  <c r="AO243" i="1"/>
  <c r="AI239" i="1"/>
  <c r="AM239" i="1"/>
  <c r="AQ239" i="1"/>
  <c r="AJ239" i="1"/>
  <c r="AN239" i="1"/>
  <c r="AR239" i="1"/>
  <c r="AH239" i="1"/>
  <c r="AP239" i="1"/>
  <c r="AK239" i="1"/>
  <c r="AG239" i="1"/>
  <c r="AL239" i="1"/>
  <c r="AO239" i="1"/>
  <c r="Q128" i="11"/>
  <c r="Q130" i="11"/>
  <c r="AF93" i="1"/>
  <c r="BS142" i="1" l="1"/>
  <c r="CA142" i="1" s="1"/>
  <c r="N230" i="11"/>
  <c r="BS227" i="1"/>
  <c r="BY142" i="1"/>
  <c r="BZ142" i="1"/>
  <c r="N145" i="11"/>
  <c r="CB50" i="25"/>
  <c r="BT50" i="25"/>
  <c r="BY50" i="25"/>
  <c r="BZ50" i="25"/>
  <c r="BW50" i="25"/>
  <c r="BS50" i="25"/>
  <c r="CD50" i="25"/>
  <c r="BU50" i="25"/>
  <c r="CC50" i="25"/>
  <c r="BX50" i="25"/>
  <c r="BV50" i="25"/>
  <c r="CA50" i="25"/>
  <c r="DF170" i="1"/>
  <c r="U173" i="11" s="1"/>
  <c r="V173" i="11" s="1"/>
  <c r="DF166" i="1"/>
  <c r="U169" i="11" s="1"/>
  <c r="V169" i="11" s="1"/>
  <c r="DF168" i="1"/>
  <c r="U171" i="11" s="1"/>
  <c r="V171" i="11" s="1"/>
  <c r="BS70" i="1"/>
  <c r="F24" i="24"/>
  <c r="Q159" i="11"/>
  <c r="R159" i="11" s="1"/>
  <c r="CE22" i="25"/>
  <c r="BS139" i="1"/>
  <c r="N142" i="11"/>
  <c r="N151" i="11"/>
  <c r="O293" i="11"/>
  <c r="BS250" i="1"/>
  <c r="BS148" i="1"/>
  <c r="EJ158" i="1"/>
  <c r="EJ182" i="1"/>
  <c r="EJ160" i="1"/>
  <c r="EJ159" i="1"/>
  <c r="EN158" i="1"/>
  <c r="EN160" i="1"/>
  <c r="EN159" i="1"/>
  <c r="EN182" i="1"/>
  <c r="EM182" i="1"/>
  <c r="EM158" i="1"/>
  <c r="EM160" i="1"/>
  <c r="EM159" i="1"/>
  <c r="EG160" i="1"/>
  <c r="EF24" i="25" s="1"/>
  <c r="EG159" i="1"/>
  <c r="EF23" i="25" s="1"/>
  <c r="EG182" i="1"/>
  <c r="EG158" i="1"/>
  <c r="EH160" i="1"/>
  <c r="EH182" i="1"/>
  <c r="EH158" i="1"/>
  <c r="EH159" i="1"/>
  <c r="EQ182" i="1"/>
  <c r="EQ158" i="1"/>
  <c r="EQ159" i="1"/>
  <c r="EQ160" i="1"/>
  <c r="EI160" i="1"/>
  <c r="EI182" i="1"/>
  <c r="EI159" i="1"/>
  <c r="EI158" i="1"/>
  <c r="EK182" i="1"/>
  <c r="EK158" i="1"/>
  <c r="EK160" i="1"/>
  <c r="EK159" i="1"/>
  <c r="EO158" i="1"/>
  <c r="EO182" i="1"/>
  <c r="EO160" i="1"/>
  <c r="EO159" i="1"/>
  <c r="EL158" i="1"/>
  <c r="EL160" i="1"/>
  <c r="EL159" i="1"/>
  <c r="EL182" i="1"/>
  <c r="EP159" i="1"/>
  <c r="EP182" i="1"/>
  <c r="EP158" i="1"/>
  <c r="EP160" i="1"/>
  <c r="CF290" i="1"/>
  <c r="CE50" i="25" s="1"/>
  <c r="DM291" i="1"/>
  <c r="DL51" i="25" s="1"/>
  <c r="CH290" i="1"/>
  <c r="CK290" i="1"/>
  <c r="DJ291" i="1"/>
  <c r="DI51" i="25" s="1"/>
  <c r="DQ292" i="1"/>
  <c r="DP52" i="25" s="1"/>
  <c r="DN291" i="1"/>
  <c r="DM51" i="25" s="1"/>
  <c r="DI292" i="1"/>
  <c r="DH52" i="25" s="1"/>
  <c r="CJ290" i="1"/>
  <c r="DP291" i="1"/>
  <c r="DO51" i="25" s="1"/>
  <c r="CQ290" i="1"/>
  <c r="DH292" i="1"/>
  <c r="DG52" i="25" s="1"/>
  <c r="DL292" i="1"/>
  <c r="DK52" i="25" s="1"/>
  <c r="DM292" i="1"/>
  <c r="DL52" i="25" s="1"/>
  <c r="DO292" i="1"/>
  <c r="DN52" i="25" s="1"/>
  <c r="CP290" i="1"/>
  <c r="CL290" i="1"/>
  <c r="DQ291" i="1"/>
  <c r="DP51" i="25" s="1"/>
  <c r="DK292" i="1"/>
  <c r="DJ52" i="25" s="1"/>
  <c r="DI291" i="1"/>
  <c r="DH51" i="25" s="1"/>
  <c r="CO290" i="1"/>
  <c r="CN290" i="1"/>
  <c r="DL291" i="1"/>
  <c r="DK51" i="25" s="1"/>
  <c r="DO291" i="1"/>
  <c r="DN51" i="25" s="1"/>
  <c r="DJ292" i="1"/>
  <c r="DI52" i="25" s="1"/>
  <c r="DK291" i="1"/>
  <c r="DJ51" i="25" s="1"/>
  <c r="DN292" i="1"/>
  <c r="DM52" i="25" s="1"/>
  <c r="CM290" i="1"/>
  <c r="CR290" i="1"/>
  <c r="DH291" i="1"/>
  <c r="DG51" i="25" s="1"/>
  <c r="CG290" i="1"/>
  <c r="CI290" i="1"/>
  <c r="DP292" i="1"/>
  <c r="DO52" i="25" s="1"/>
  <c r="CF154" i="1"/>
  <c r="F25" i="11"/>
  <c r="DP171" i="1"/>
  <c r="DN171" i="1"/>
  <c r="DO171" i="1"/>
  <c r="DL171" i="1"/>
  <c r="DI167" i="1"/>
  <c r="DQ169" i="1"/>
  <c r="DR167" i="1"/>
  <c r="DP169" i="1"/>
  <c r="DM171" i="1"/>
  <c r="DK171" i="1"/>
  <c r="DR171" i="1"/>
  <c r="DK169" i="1"/>
  <c r="DI171" i="1"/>
  <c r="DN167" i="1"/>
  <c r="DR169" i="1"/>
  <c r="DK167" i="1"/>
  <c r="T174" i="11"/>
  <c r="DM167" i="1"/>
  <c r="DQ171" i="1"/>
  <c r="DG171" i="1"/>
  <c r="DF171" i="1"/>
  <c r="U174" i="11" s="1"/>
  <c r="V174" i="11" s="1"/>
  <c r="DJ167" i="1"/>
  <c r="DG167" i="1"/>
  <c r="DF167" i="1"/>
  <c r="U170" i="11" s="1"/>
  <c r="V170" i="11" s="1"/>
  <c r="DQ167" i="1"/>
  <c r="DO169" i="1"/>
  <c r="DP167" i="1"/>
  <c r="DI169" i="1"/>
  <c r="DL169" i="1"/>
  <c r="T170" i="11"/>
  <c r="DH167" i="1"/>
  <c r="DJ171" i="1"/>
  <c r="DH171" i="1"/>
  <c r="DJ169" i="1"/>
  <c r="DO167" i="1"/>
  <c r="DN169" i="1"/>
  <c r="DL167" i="1"/>
  <c r="T172" i="11"/>
  <c r="DM169" i="1"/>
  <c r="DH169" i="1"/>
  <c r="DG169" i="1"/>
  <c r="DF169" i="1"/>
  <c r="U172" i="11" s="1"/>
  <c r="CS156" i="1"/>
  <c r="CS155" i="1"/>
  <c r="S158" i="11" s="1"/>
  <c r="T158" i="11" s="1"/>
  <c r="DL154" i="1"/>
  <c r="CY156" i="1"/>
  <c r="CX22" i="25" s="1"/>
  <c r="CY155" i="1"/>
  <c r="DW159" i="1"/>
  <c r="DV23" i="25" s="1"/>
  <c r="DW158" i="1"/>
  <c r="DW160" i="1"/>
  <c r="DV24" i="25" s="1"/>
  <c r="DW182" i="1"/>
  <c r="ED158" i="1"/>
  <c r="ED159" i="1"/>
  <c r="EC23" i="25" s="1"/>
  <c r="ED160" i="1"/>
  <c r="EC24" i="25" s="1"/>
  <c r="ED182" i="1"/>
  <c r="DX160" i="1"/>
  <c r="DW24" i="25" s="1"/>
  <c r="DX159" i="1"/>
  <c r="DW23" i="25" s="1"/>
  <c r="DX158" i="1"/>
  <c r="DX182" i="1"/>
  <c r="EA159" i="1"/>
  <c r="DZ23" i="25" s="1"/>
  <c r="EA158" i="1"/>
  <c r="EA160" i="1"/>
  <c r="DZ24" i="25" s="1"/>
  <c r="EA182" i="1"/>
  <c r="DV158" i="1"/>
  <c r="DV160" i="1"/>
  <c r="DU24" i="25" s="1"/>
  <c r="DV159" i="1"/>
  <c r="DU23" i="25" s="1"/>
  <c r="DV182" i="1"/>
  <c r="DG292" i="1"/>
  <c r="DF52" i="25" s="1"/>
  <c r="DR154" i="1"/>
  <c r="DE156" i="1"/>
  <c r="DD22" i="25" s="1"/>
  <c r="DE155" i="1"/>
  <c r="DU160" i="1"/>
  <c r="DT24" i="25" s="1"/>
  <c r="DU159" i="1"/>
  <c r="DT23" i="25" s="1"/>
  <c r="DU158" i="1"/>
  <c r="DU182" i="1"/>
  <c r="DY160" i="1"/>
  <c r="DX24" i="25" s="1"/>
  <c r="DY158" i="1"/>
  <c r="DY159" i="1"/>
  <c r="DX23" i="25" s="1"/>
  <c r="DY182" i="1"/>
  <c r="DZ158" i="1"/>
  <c r="DZ160" i="1"/>
  <c r="DY24" i="25" s="1"/>
  <c r="DZ159" i="1"/>
  <c r="DY23" i="25" s="1"/>
  <c r="DZ182" i="1"/>
  <c r="EB160" i="1"/>
  <c r="EA24" i="25" s="1"/>
  <c r="EB159" i="1"/>
  <c r="EA23" i="25" s="1"/>
  <c r="EB158" i="1"/>
  <c r="EB182" i="1"/>
  <c r="DG154" i="1"/>
  <c r="CT156" i="1"/>
  <c r="CS22" i="25" s="1"/>
  <c r="CT155" i="1"/>
  <c r="DG291" i="1"/>
  <c r="DF51" i="25" s="1"/>
  <c r="DM154" i="1"/>
  <c r="CZ155" i="1"/>
  <c r="CZ156" i="1"/>
  <c r="CY22" i="25" s="1"/>
  <c r="DH154" i="1"/>
  <c r="CU156" i="1"/>
  <c r="CT22" i="25" s="1"/>
  <c r="CU155" i="1"/>
  <c r="DK154" i="1"/>
  <c r="CX156" i="1"/>
  <c r="CW22" i="25" s="1"/>
  <c r="CX155" i="1"/>
  <c r="DJ154" i="1"/>
  <c r="CW156" i="1"/>
  <c r="CV22" i="25" s="1"/>
  <c r="CW155" i="1"/>
  <c r="DI154" i="1"/>
  <c r="CV155" i="1"/>
  <c r="CV156" i="1"/>
  <c r="CU22" i="25" s="1"/>
  <c r="EC160" i="1"/>
  <c r="EB24" i="25" s="1"/>
  <c r="EC159" i="1"/>
  <c r="EB23" i="25" s="1"/>
  <c r="EC158" i="1"/>
  <c r="EC182" i="1"/>
  <c r="DT160" i="1"/>
  <c r="DS24" i="25" s="1"/>
  <c r="DT159" i="1"/>
  <c r="DS23" i="25" s="1"/>
  <c r="DT158" i="1"/>
  <c r="DT182" i="1"/>
  <c r="DP154" i="1"/>
  <c r="DC156" i="1"/>
  <c r="DB22" i="25" s="1"/>
  <c r="DC155" i="1"/>
  <c r="DO154" i="1"/>
  <c r="DB156" i="1"/>
  <c r="DA22" i="25" s="1"/>
  <c r="DB155" i="1"/>
  <c r="DQ154" i="1"/>
  <c r="DD155" i="1"/>
  <c r="DD156" i="1"/>
  <c r="DC22" i="25" s="1"/>
  <c r="DN154" i="1"/>
  <c r="DA156" i="1"/>
  <c r="CZ22" i="25" s="1"/>
  <c r="DA155" i="1"/>
  <c r="BS151" i="1"/>
  <c r="O154" i="11" s="1"/>
  <c r="BS96" i="1"/>
  <c r="O97" i="11" s="1"/>
  <c r="BS144" i="1"/>
  <c r="O147" i="11" s="1"/>
  <c r="BS145" i="1"/>
  <c r="O148" i="11" s="1"/>
  <c r="N252" i="11"/>
  <c r="R130" i="11"/>
  <c r="R128" i="11"/>
  <c r="BS249" i="1"/>
  <c r="BS147" i="1"/>
  <c r="O150" i="11" s="1"/>
  <c r="I95" i="11"/>
  <c r="I94" i="11"/>
  <c r="J94" i="11" s="1"/>
  <c r="AS263" i="1"/>
  <c r="K266" i="11" s="1"/>
  <c r="AS243" i="1"/>
  <c r="K246" i="11" s="1"/>
  <c r="AS239" i="1"/>
  <c r="CE142" i="1" l="1"/>
  <c r="BX142" i="1"/>
  <c r="BW142" i="1"/>
  <c r="BT142" i="1"/>
  <c r="BV142" i="1"/>
  <c r="O145" i="11"/>
  <c r="P145" i="11" s="1"/>
  <c r="BU142" i="1"/>
  <c r="CD142" i="1"/>
  <c r="CC142" i="1"/>
  <c r="CB142" i="1"/>
  <c r="BY227" i="1"/>
  <c r="BZ227" i="1"/>
  <c r="CB227" i="1"/>
  <c r="CC227" i="1"/>
  <c r="CD227" i="1"/>
  <c r="CE227" i="1"/>
  <c r="BT227" i="1"/>
  <c r="BU227" i="1"/>
  <c r="CA227" i="1"/>
  <c r="BV227" i="1"/>
  <c r="BW227" i="1"/>
  <c r="BX227" i="1"/>
  <c r="O230" i="11"/>
  <c r="CP50" i="25"/>
  <c r="CM50" i="25"/>
  <c r="CH50" i="25"/>
  <c r="CN50" i="25"/>
  <c r="CF50" i="25"/>
  <c r="CI50" i="25"/>
  <c r="CQ50" i="25"/>
  <c r="CL50" i="25"/>
  <c r="CK50" i="25"/>
  <c r="CO50" i="25"/>
  <c r="CJ50" i="25"/>
  <c r="CG50" i="25"/>
  <c r="DO168" i="1"/>
  <c r="EB169" i="1" s="1"/>
  <c r="EO169" i="1" s="1"/>
  <c r="DG170" i="1"/>
  <c r="DT171" i="1" s="1"/>
  <c r="EG171" i="1" s="1"/>
  <c r="DK170" i="1"/>
  <c r="DX171" i="1" s="1"/>
  <c r="EK171" i="1" s="1"/>
  <c r="DI166" i="1"/>
  <c r="DV167" i="1" s="1"/>
  <c r="EI167" i="1" s="1"/>
  <c r="DP170" i="1"/>
  <c r="EC171" i="1" s="1"/>
  <c r="EP171" i="1" s="1"/>
  <c r="DL166" i="1"/>
  <c r="DY167" i="1" s="1"/>
  <c r="EL167" i="1" s="1"/>
  <c r="DJ170" i="1"/>
  <c r="DW171" i="1" s="1"/>
  <c r="EJ171" i="1" s="1"/>
  <c r="DN166" i="1"/>
  <c r="EA167" i="1" s="1"/>
  <c r="EN167" i="1" s="1"/>
  <c r="DN168" i="1"/>
  <c r="EA169" i="1" s="1"/>
  <c r="EN169" i="1" s="1"/>
  <c r="DQ166" i="1"/>
  <c r="ED167" i="1" s="1"/>
  <c r="EQ167" i="1" s="1"/>
  <c r="DQ170" i="1"/>
  <c r="ED171" i="1" s="1"/>
  <c r="EQ171" i="1" s="1"/>
  <c r="DM170" i="1"/>
  <c r="DZ171" i="1" s="1"/>
  <c r="EM171" i="1" s="1"/>
  <c r="DL170" i="1"/>
  <c r="DY171" i="1" s="1"/>
  <c r="EL171" i="1" s="1"/>
  <c r="DH166" i="1"/>
  <c r="DU167" i="1" s="1"/>
  <c r="EH167" i="1" s="1"/>
  <c r="DM166" i="1"/>
  <c r="DZ167" i="1" s="1"/>
  <c r="EM167" i="1" s="1"/>
  <c r="DI170" i="1"/>
  <c r="DV171" i="1" s="1"/>
  <c r="EI171" i="1" s="1"/>
  <c r="DP168" i="1"/>
  <c r="EC169" i="1" s="1"/>
  <c r="EP169" i="1" s="1"/>
  <c r="DG168" i="1"/>
  <c r="DT169" i="1" s="1"/>
  <c r="EG169" i="1" s="1"/>
  <c r="DO166" i="1"/>
  <c r="EB167" i="1" s="1"/>
  <c r="EO167" i="1" s="1"/>
  <c r="DG166" i="1"/>
  <c r="DT167" i="1" s="1"/>
  <c r="EG167" i="1" s="1"/>
  <c r="DK168" i="1"/>
  <c r="DX169" i="1" s="1"/>
  <c r="EK169" i="1" s="1"/>
  <c r="DO170" i="1"/>
  <c r="EB171" i="1" s="1"/>
  <c r="EO171" i="1" s="1"/>
  <c r="DH168" i="1"/>
  <c r="DU169" i="1" s="1"/>
  <c r="EH169" i="1" s="1"/>
  <c r="DJ168" i="1"/>
  <c r="DW169" i="1" s="1"/>
  <c r="EJ169" i="1" s="1"/>
  <c r="DL168" i="1"/>
  <c r="DY169" i="1" s="1"/>
  <c r="EL169" i="1" s="1"/>
  <c r="DJ166" i="1"/>
  <c r="DW167" i="1" s="1"/>
  <c r="EJ167" i="1" s="1"/>
  <c r="DR166" i="1"/>
  <c r="EE167" i="1" s="1"/>
  <c r="ER167" i="1" s="1"/>
  <c r="DM168" i="1"/>
  <c r="DZ169" i="1" s="1"/>
  <c r="EM169" i="1" s="1"/>
  <c r="DI168" i="1"/>
  <c r="DV169" i="1" s="1"/>
  <c r="EI169" i="1" s="1"/>
  <c r="DK166" i="1"/>
  <c r="DX167" i="1" s="1"/>
  <c r="EK167" i="1" s="1"/>
  <c r="DR170" i="1"/>
  <c r="EE171" i="1" s="1"/>
  <c r="ER171" i="1" s="1"/>
  <c r="DQ168" i="1"/>
  <c r="ED169" i="1" s="1"/>
  <c r="EQ169" i="1" s="1"/>
  <c r="DN170" i="1"/>
  <c r="EA171" i="1" s="1"/>
  <c r="EN171" i="1" s="1"/>
  <c r="DH170" i="1"/>
  <c r="DU171" i="1" s="1"/>
  <c r="EH171" i="1" s="1"/>
  <c r="DP166" i="1"/>
  <c r="EC167" i="1" s="1"/>
  <c r="EP167" i="1" s="1"/>
  <c r="DR168" i="1"/>
  <c r="EE169" i="1" s="1"/>
  <c r="ER169" i="1" s="1"/>
  <c r="BZ70" i="1"/>
  <c r="CA70" i="1"/>
  <c r="CB70" i="1"/>
  <c r="CC70" i="1"/>
  <c r="CD70" i="1"/>
  <c r="CE70" i="1"/>
  <c r="BT70" i="1"/>
  <c r="BY70" i="1"/>
  <c r="BU70" i="1"/>
  <c r="BV70" i="1"/>
  <c r="BW70" i="1"/>
  <c r="BX70" i="1"/>
  <c r="O71" i="11"/>
  <c r="R71" i="11" s="1"/>
  <c r="EH292" i="1"/>
  <c r="EG52" i="25" s="1"/>
  <c r="EG23" i="25"/>
  <c r="EL292" i="1"/>
  <c r="EK52" i="25" s="1"/>
  <c r="EK23" i="25"/>
  <c r="EN292" i="1"/>
  <c r="EM52" i="25" s="1"/>
  <c r="EM23" i="25"/>
  <c r="EL291" i="1"/>
  <c r="EK51" i="25" s="1"/>
  <c r="EK24" i="25"/>
  <c r="EN291" i="1"/>
  <c r="EM51" i="25" s="1"/>
  <c r="EM24" i="25"/>
  <c r="EH291" i="1"/>
  <c r="EG51" i="25" s="1"/>
  <c r="EG24" i="25"/>
  <c r="EO292" i="1"/>
  <c r="EN52" i="25" s="1"/>
  <c r="EN23" i="25"/>
  <c r="EJ292" i="1"/>
  <c r="EI52" i="25" s="1"/>
  <c r="EI23" i="25"/>
  <c r="EO291" i="1"/>
  <c r="EN51" i="25" s="1"/>
  <c r="EN24" i="25"/>
  <c r="EI292" i="1"/>
  <c r="EH52" i="25" s="1"/>
  <c r="EH23" i="25"/>
  <c r="EJ291" i="1"/>
  <c r="EI51" i="25" s="1"/>
  <c r="EI24" i="25"/>
  <c r="EI291" i="1"/>
  <c r="EH51" i="25" s="1"/>
  <c r="EH24" i="25"/>
  <c r="EK292" i="1"/>
  <c r="EJ52" i="25" s="1"/>
  <c r="EJ23" i="25"/>
  <c r="EQ291" i="1"/>
  <c r="EP51" i="25" s="1"/>
  <c r="EP24" i="25"/>
  <c r="EM292" i="1"/>
  <c r="EL52" i="25" s="1"/>
  <c r="EL23" i="25"/>
  <c r="EK291" i="1"/>
  <c r="EJ51" i="25" s="1"/>
  <c r="EJ24" i="25"/>
  <c r="EQ292" i="1"/>
  <c r="EP52" i="25" s="1"/>
  <c r="EP23" i="25"/>
  <c r="EM291" i="1"/>
  <c r="EL51" i="25" s="1"/>
  <c r="EL24" i="25"/>
  <c r="EP292" i="1"/>
  <c r="EO52" i="25" s="1"/>
  <c r="EO23" i="25"/>
  <c r="EP291" i="1"/>
  <c r="EO51" i="25" s="1"/>
  <c r="EO24" i="25"/>
  <c r="S159" i="11"/>
  <c r="T159" i="11" s="1"/>
  <c r="CR22" i="25"/>
  <c r="P293" i="11"/>
  <c r="G24" i="24"/>
  <c r="O253" i="11"/>
  <c r="P253" i="11" s="1"/>
  <c r="BY250" i="1"/>
  <c r="BZ250" i="1"/>
  <c r="BX250" i="1"/>
  <c r="CA250" i="1"/>
  <c r="BT250" i="1"/>
  <c r="CB250" i="1"/>
  <c r="BU250" i="1"/>
  <c r="CC250" i="1"/>
  <c r="BV250" i="1"/>
  <c r="CD250" i="1"/>
  <c r="BW250" i="1"/>
  <c r="CE250" i="1"/>
  <c r="BX139" i="1"/>
  <c r="CE139" i="1"/>
  <c r="BY139" i="1"/>
  <c r="BT139" i="1"/>
  <c r="CA139" i="1"/>
  <c r="BU139" i="1"/>
  <c r="CB139" i="1"/>
  <c r="CC139" i="1"/>
  <c r="BV139" i="1"/>
  <c r="BZ139" i="1"/>
  <c r="CD139" i="1"/>
  <c r="BW139" i="1"/>
  <c r="O142" i="11"/>
  <c r="Q293" i="11"/>
  <c r="BW148" i="1"/>
  <c r="CE148" i="1"/>
  <c r="BX148" i="1"/>
  <c r="BY148" i="1"/>
  <c r="BZ148" i="1"/>
  <c r="CA148" i="1"/>
  <c r="BT148" i="1"/>
  <c r="CB148" i="1"/>
  <c r="BU148" i="1"/>
  <c r="CC148" i="1"/>
  <c r="BV148" i="1"/>
  <c r="CD148" i="1"/>
  <c r="O151" i="11"/>
  <c r="EG292" i="1"/>
  <c r="EG291" i="1"/>
  <c r="CS290" i="1"/>
  <c r="CR50" i="25" s="1"/>
  <c r="DA290" i="1"/>
  <c r="DZ292" i="1"/>
  <c r="DY52" i="25" s="1"/>
  <c r="DY292" i="1"/>
  <c r="DX52" i="25" s="1"/>
  <c r="DE290" i="1"/>
  <c r="DC290" i="1"/>
  <c r="EC292" i="1"/>
  <c r="EB52" i="25" s="1"/>
  <c r="CU290" i="1"/>
  <c r="CT290" i="1"/>
  <c r="EB292" i="1"/>
  <c r="EA52" i="25" s="1"/>
  <c r="DZ291" i="1"/>
  <c r="DY51" i="25" s="1"/>
  <c r="DU292" i="1"/>
  <c r="DT52" i="25" s="1"/>
  <c r="DV292" i="1"/>
  <c r="DU52" i="25" s="1"/>
  <c r="EA291" i="1"/>
  <c r="DZ51" i="25" s="1"/>
  <c r="ED291" i="1"/>
  <c r="EC51" i="25" s="1"/>
  <c r="DW291" i="1"/>
  <c r="DV51" i="25" s="1"/>
  <c r="CY290" i="1"/>
  <c r="DD290" i="1"/>
  <c r="DB290" i="1"/>
  <c r="EC291" i="1"/>
  <c r="EB51" i="25" s="1"/>
  <c r="CX290" i="1"/>
  <c r="EB291" i="1"/>
  <c r="EA51" i="25" s="1"/>
  <c r="DY291" i="1"/>
  <c r="DX51" i="25" s="1"/>
  <c r="DU291" i="1"/>
  <c r="DT51" i="25" s="1"/>
  <c r="DV291" i="1"/>
  <c r="DU51" i="25" s="1"/>
  <c r="DX292" i="1"/>
  <c r="DW52" i="25" s="1"/>
  <c r="ED292" i="1"/>
  <c r="EC52" i="25" s="1"/>
  <c r="CV290" i="1"/>
  <c r="CW290" i="1"/>
  <c r="CZ290" i="1"/>
  <c r="EA292" i="1"/>
  <c r="DZ52" i="25" s="1"/>
  <c r="DX291" i="1"/>
  <c r="DW51" i="25" s="1"/>
  <c r="DW292" i="1"/>
  <c r="DV52" i="25" s="1"/>
  <c r="F22" i="11"/>
  <c r="CS154" i="1"/>
  <c r="DS167" i="1"/>
  <c r="W170" i="11" s="1"/>
  <c r="X170" i="11" s="1"/>
  <c r="DS171" i="1"/>
  <c r="W174" i="11" s="1"/>
  <c r="X174" i="11" s="1"/>
  <c r="DS169" i="1"/>
  <c r="W172" i="11" s="1"/>
  <c r="V172" i="11"/>
  <c r="DF156" i="1"/>
  <c r="DF155" i="1"/>
  <c r="U158" i="11" s="1"/>
  <c r="V158" i="11" s="1"/>
  <c r="EC154" i="1"/>
  <c r="EP154" i="1" s="1"/>
  <c r="DP156" i="1"/>
  <c r="DO22" i="25" s="1"/>
  <c r="DP155" i="1"/>
  <c r="DT291" i="1"/>
  <c r="DS51" i="25" s="1"/>
  <c r="DU154" i="1"/>
  <c r="EH154" i="1" s="1"/>
  <c r="DH156" i="1"/>
  <c r="DG22" i="25" s="1"/>
  <c r="DH155" i="1"/>
  <c r="DZ154" i="1"/>
  <c r="EM154" i="1" s="1"/>
  <c r="DM155" i="1"/>
  <c r="DM156" i="1"/>
  <c r="DL22" i="25" s="1"/>
  <c r="EB154" i="1"/>
  <c r="EO154" i="1" s="1"/>
  <c r="DO156" i="1"/>
  <c r="DN22" i="25" s="1"/>
  <c r="DO155" i="1"/>
  <c r="DX154" i="1"/>
  <c r="EK154" i="1" s="1"/>
  <c r="DK156" i="1"/>
  <c r="DJ22" i="25" s="1"/>
  <c r="DK155" i="1"/>
  <c r="DT154" i="1"/>
  <c r="EG154" i="1" s="1"/>
  <c r="DG156" i="1"/>
  <c r="DF22" i="25" s="1"/>
  <c r="DG155" i="1"/>
  <c r="ED154" i="1"/>
  <c r="EQ154" i="1" s="1"/>
  <c r="DQ155" i="1"/>
  <c r="DQ156" i="1"/>
  <c r="DP22" i="25" s="1"/>
  <c r="DW154" i="1"/>
  <c r="EJ154" i="1" s="1"/>
  <c r="DJ156" i="1"/>
  <c r="DI22" i="25" s="1"/>
  <c r="DJ155" i="1"/>
  <c r="EE154" i="1"/>
  <c r="ER154" i="1" s="1"/>
  <c r="DR156" i="1"/>
  <c r="DQ22" i="25" s="1"/>
  <c r="DR155" i="1"/>
  <c r="EA154" i="1"/>
  <c r="EN154" i="1" s="1"/>
  <c r="DN156" i="1"/>
  <c r="DM22" i="25" s="1"/>
  <c r="DN155" i="1"/>
  <c r="DT292" i="1"/>
  <c r="DS52" i="25" s="1"/>
  <c r="DV154" i="1"/>
  <c r="EI154" i="1" s="1"/>
  <c r="DI155" i="1"/>
  <c r="DI156" i="1"/>
  <c r="DH22" i="25" s="1"/>
  <c r="DY154" i="1"/>
  <c r="EL154" i="1" s="1"/>
  <c r="DL155" i="1"/>
  <c r="DL156" i="1"/>
  <c r="DK22" i="25" s="1"/>
  <c r="L266" i="11"/>
  <c r="L246" i="11"/>
  <c r="P147" i="11"/>
  <c r="P97" i="11"/>
  <c r="P150" i="11"/>
  <c r="P148" i="11"/>
  <c r="P154" i="11"/>
  <c r="BW144" i="1"/>
  <c r="BX144" i="1"/>
  <c r="CC144" i="1"/>
  <c r="BV144" i="1"/>
  <c r="CA144" i="1"/>
  <c r="CB144" i="1"/>
  <c r="BZ144" i="1"/>
  <c r="CE144" i="1"/>
  <c r="BU144" i="1"/>
  <c r="CD144" i="1"/>
  <c r="BT144" i="1"/>
  <c r="BY144" i="1"/>
  <c r="CD96" i="1"/>
  <c r="BW96" i="1"/>
  <c r="BU96" i="1"/>
  <c r="CA96" i="1"/>
  <c r="CB96" i="1"/>
  <c r="BT96" i="1"/>
  <c r="BV96" i="1"/>
  <c r="BY96" i="1"/>
  <c r="CE96" i="1"/>
  <c r="CC96" i="1"/>
  <c r="BX96" i="1"/>
  <c r="BZ96" i="1"/>
  <c r="BW145" i="1"/>
  <c r="BZ145" i="1"/>
  <c r="CD145" i="1"/>
  <c r="BU145" i="1"/>
  <c r="CA145" i="1"/>
  <c r="BT145" i="1"/>
  <c r="BX145" i="1"/>
  <c r="BY145" i="1"/>
  <c r="CE145" i="1"/>
  <c r="CB145" i="1"/>
  <c r="BV145" i="1"/>
  <c r="CC145" i="1"/>
  <c r="BX151" i="1"/>
  <c r="CA151" i="1"/>
  <c r="CC151" i="1"/>
  <c r="BV151" i="1"/>
  <c r="BU151" i="1"/>
  <c r="CE151" i="1"/>
  <c r="BZ151" i="1"/>
  <c r="BY151" i="1"/>
  <c r="BT151" i="1"/>
  <c r="BW151" i="1"/>
  <c r="CB151" i="1"/>
  <c r="CD151" i="1"/>
  <c r="J95" i="11"/>
  <c r="BO239" i="1"/>
  <c r="BK239" i="1"/>
  <c r="BG239" i="1"/>
  <c r="BR239" i="1"/>
  <c r="BN239" i="1"/>
  <c r="BJ239" i="1"/>
  <c r="BM239" i="1"/>
  <c r="BQ239" i="1"/>
  <c r="BL239" i="1"/>
  <c r="BI239" i="1"/>
  <c r="BH239" i="1"/>
  <c r="BP239" i="1"/>
  <c r="BW147" i="1"/>
  <c r="CA147" i="1"/>
  <c r="CE147" i="1"/>
  <c r="BU147" i="1"/>
  <c r="BZ147" i="1"/>
  <c r="BT147" i="1"/>
  <c r="CB147" i="1"/>
  <c r="BV147" i="1"/>
  <c r="BY147" i="1"/>
  <c r="CD147" i="1"/>
  <c r="BX147" i="1"/>
  <c r="CC147" i="1"/>
  <c r="BW249" i="1"/>
  <c r="CA249" i="1"/>
  <c r="CE249" i="1"/>
  <c r="BX249" i="1"/>
  <c r="CB249" i="1"/>
  <c r="BT249" i="1"/>
  <c r="BV249" i="1"/>
  <c r="CD249" i="1"/>
  <c r="BZ249" i="1"/>
  <c r="BY249" i="1"/>
  <c r="BU249" i="1"/>
  <c r="CC249" i="1"/>
  <c r="O252" i="11"/>
  <c r="K242" i="11"/>
  <c r="N242" i="11" s="1"/>
  <c r="AY243" i="1"/>
  <c r="AZ243" i="1"/>
  <c r="BC243" i="1"/>
  <c r="AW243" i="1"/>
  <c r="AV243" i="1"/>
  <c r="BA243" i="1"/>
  <c r="AT243" i="1"/>
  <c r="BD243" i="1"/>
  <c r="BE243" i="1"/>
  <c r="AX243" i="1"/>
  <c r="AU243" i="1"/>
  <c r="BB243" i="1"/>
  <c r="AW239" i="1"/>
  <c r="BA239" i="1"/>
  <c r="BE239" i="1"/>
  <c r="AX239" i="1"/>
  <c r="BB239" i="1"/>
  <c r="AT239" i="1"/>
  <c r="AZ239" i="1"/>
  <c r="AU239" i="1"/>
  <c r="BC239" i="1"/>
  <c r="AV239" i="1"/>
  <c r="BD239" i="1"/>
  <c r="AY239" i="1"/>
  <c r="S128" i="11"/>
  <c r="S130" i="11"/>
  <c r="AS93" i="1"/>
  <c r="CF142" i="1" l="1"/>
  <c r="CF227" i="1"/>
  <c r="P230" i="11"/>
  <c r="CH142" i="1"/>
  <c r="CI142" i="1"/>
  <c r="CJ142" i="1"/>
  <c r="CK142" i="1"/>
  <c r="CL142" i="1"/>
  <c r="CM142" i="1"/>
  <c r="CR142" i="1"/>
  <c r="CG142" i="1"/>
  <c r="CN142" i="1"/>
  <c r="CO142" i="1"/>
  <c r="CP142" i="1"/>
  <c r="CQ142" i="1"/>
  <c r="Q145" i="11"/>
  <c r="CX50" i="25"/>
  <c r="CZ50" i="25"/>
  <c r="CS50" i="25"/>
  <c r="CU50" i="25"/>
  <c r="CT50" i="25"/>
  <c r="CW50" i="25"/>
  <c r="CY50" i="25"/>
  <c r="DA50" i="25"/>
  <c r="CV50" i="25"/>
  <c r="DC50" i="25"/>
  <c r="DB50" i="25"/>
  <c r="H24" i="24"/>
  <c r="DD50" i="25"/>
  <c r="DS166" i="1"/>
  <c r="W169" i="11" s="1"/>
  <c r="DS168" i="1"/>
  <c r="W171" i="11" s="1"/>
  <c r="DS170" i="1"/>
  <c r="W173" i="11" s="1"/>
  <c r="CF70" i="1"/>
  <c r="EF51" i="25"/>
  <c r="EF52" i="25"/>
  <c r="U159" i="11"/>
  <c r="V159" i="11" s="1"/>
  <c r="DE22" i="25"/>
  <c r="P142" i="11"/>
  <c r="CF139" i="1"/>
  <c r="P151" i="11"/>
  <c r="R293" i="11"/>
  <c r="S293" i="11"/>
  <c r="CF250" i="1"/>
  <c r="CF148" i="1"/>
  <c r="EG180" i="1"/>
  <c r="EG183" i="1"/>
  <c r="EG155" i="1"/>
  <c r="EG156" i="1"/>
  <c r="EF22" i="25" s="1"/>
  <c r="EH180" i="1"/>
  <c r="EH183" i="1"/>
  <c r="EH155" i="1"/>
  <c r="EH156" i="1"/>
  <c r="ES169" i="1"/>
  <c r="AA172" i="11" s="1"/>
  <c r="EJ156" i="1"/>
  <c r="EJ180" i="1"/>
  <c r="EJ183" i="1"/>
  <c r="EJ155" i="1"/>
  <c r="EN183" i="1"/>
  <c r="EN180" i="1"/>
  <c r="EN156" i="1"/>
  <c r="EN155" i="1"/>
  <c r="ER180" i="1"/>
  <c r="ER156" i="1"/>
  <c r="ER155" i="1"/>
  <c r="ER183" i="1"/>
  <c r="EL156" i="1"/>
  <c r="EL180" i="1"/>
  <c r="EL155" i="1"/>
  <c r="EL183" i="1"/>
  <c r="EK156" i="1"/>
  <c r="EK180" i="1"/>
  <c r="EK155" i="1"/>
  <c r="EK183" i="1"/>
  <c r="ES167" i="1"/>
  <c r="AA170" i="11" s="1"/>
  <c r="EP183" i="1"/>
  <c r="EP156" i="1"/>
  <c r="EP155" i="1"/>
  <c r="EP180" i="1"/>
  <c r="EI156" i="1"/>
  <c r="EI180" i="1"/>
  <c r="EI155" i="1"/>
  <c r="EI183" i="1"/>
  <c r="EO155" i="1"/>
  <c r="EO156" i="1"/>
  <c r="EO183" i="1"/>
  <c r="EO180" i="1"/>
  <c r="EQ183" i="1"/>
  <c r="EQ156" i="1"/>
  <c r="EQ155" i="1"/>
  <c r="EQ180" i="1"/>
  <c r="EM155" i="1"/>
  <c r="EM156" i="1"/>
  <c r="EM180" i="1"/>
  <c r="EM183" i="1"/>
  <c r="DF290" i="1"/>
  <c r="DE50" i="25" s="1"/>
  <c r="DN290" i="1"/>
  <c r="DK290" i="1"/>
  <c r="DQ290" i="1"/>
  <c r="DI290" i="1"/>
  <c r="DJ290" i="1"/>
  <c r="DM290" i="1"/>
  <c r="DH290" i="1"/>
  <c r="DL290" i="1"/>
  <c r="DR290" i="1"/>
  <c r="DO290" i="1"/>
  <c r="DP290" i="1"/>
  <c r="DF154" i="1"/>
  <c r="F19" i="11"/>
  <c r="EF169" i="1"/>
  <c r="Y172" i="11" s="1"/>
  <c r="Z172" i="11" s="1"/>
  <c r="EF171" i="1"/>
  <c r="Y174" i="11" s="1"/>
  <c r="EF167" i="1"/>
  <c r="Y170" i="11" s="1"/>
  <c r="Z170" i="11" s="1"/>
  <c r="X172" i="11"/>
  <c r="DS155" i="1"/>
  <c r="W158" i="11" s="1"/>
  <c r="DY155" i="1"/>
  <c r="DY156" i="1"/>
  <c r="DX22" i="25" s="1"/>
  <c r="DY180" i="1"/>
  <c r="DY183" i="1"/>
  <c r="DV155" i="1"/>
  <c r="DV156" i="1"/>
  <c r="DU22" i="25" s="1"/>
  <c r="DV180" i="1"/>
  <c r="DV183" i="1"/>
  <c r="DW156" i="1"/>
  <c r="DV22" i="25" s="1"/>
  <c r="DW155" i="1"/>
  <c r="DW180" i="1"/>
  <c r="DW183" i="1"/>
  <c r="ED155" i="1"/>
  <c r="ED156" i="1"/>
  <c r="EC22" i="25" s="1"/>
  <c r="ED180" i="1"/>
  <c r="ED183" i="1"/>
  <c r="DX156" i="1"/>
  <c r="DW22" i="25" s="1"/>
  <c r="DX155" i="1"/>
  <c r="DX183" i="1"/>
  <c r="DX180" i="1"/>
  <c r="EA156" i="1"/>
  <c r="DZ22" i="25" s="1"/>
  <c r="EA155" i="1"/>
  <c r="EA180" i="1"/>
  <c r="EA183" i="1"/>
  <c r="EE156" i="1"/>
  <c r="ED22" i="25" s="1"/>
  <c r="EE155" i="1"/>
  <c r="EE183" i="1"/>
  <c r="EE180" i="1"/>
  <c r="DG290" i="1"/>
  <c r="DS156" i="1"/>
  <c r="DU156" i="1"/>
  <c r="DT22" i="25" s="1"/>
  <c r="DU155" i="1"/>
  <c r="DU180" i="1"/>
  <c r="DU183" i="1"/>
  <c r="DT156" i="1"/>
  <c r="DS22" i="25" s="1"/>
  <c r="DT155" i="1"/>
  <c r="DT180" i="1"/>
  <c r="DT183" i="1"/>
  <c r="EB156" i="1"/>
  <c r="EA22" i="25" s="1"/>
  <c r="EB155" i="1"/>
  <c r="EB180" i="1"/>
  <c r="EB183" i="1"/>
  <c r="DZ155" i="1"/>
  <c r="DZ156" i="1"/>
  <c r="DY22" i="25" s="1"/>
  <c r="DZ183" i="1"/>
  <c r="DZ180" i="1"/>
  <c r="EC156" i="1"/>
  <c r="EB22" i="25" s="1"/>
  <c r="EC155" i="1"/>
  <c r="EC180" i="1"/>
  <c r="EC183" i="1"/>
  <c r="CF144" i="1"/>
  <c r="CO144" i="1" s="1"/>
  <c r="CF145" i="1"/>
  <c r="Q148" i="11" s="1"/>
  <c r="CF96" i="1"/>
  <c r="Q97" i="11" s="1"/>
  <c r="CF151" i="1"/>
  <c r="Q154" i="11" s="1"/>
  <c r="T130" i="11"/>
  <c r="T128" i="11"/>
  <c r="P252" i="11"/>
  <c r="CF249" i="1"/>
  <c r="CF147" i="1"/>
  <c r="Q150" i="11" s="1"/>
  <c r="K95" i="11"/>
  <c r="K94" i="11"/>
  <c r="BF263" i="1"/>
  <c r="M266" i="11" s="1"/>
  <c r="BF243" i="1"/>
  <c r="M246" i="11" s="1"/>
  <c r="BF239" i="1"/>
  <c r="CK227" i="1" l="1"/>
  <c r="CL227" i="1"/>
  <c r="CN227" i="1"/>
  <c r="CO227" i="1"/>
  <c r="CP227" i="1"/>
  <c r="CQ227" i="1"/>
  <c r="CR227" i="1"/>
  <c r="CH227" i="1"/>
  <c r="CM227" i="1"/>
  <c r="CI227" i="1"/>
  <c r="CJ227" i="1"/>
  <c r="CG227" i="1"/>
  <c r="Q230" i="11"/>
  <c r="CS142" i="1"/>
  <c r="R145" i="11"/>
  <c r="DN50" i="25"/>
  <c r="DQ50" i="25"/>
  <c r="DO50" i="25"/>
  <c r="DM50" i="25"/>
  <c r="DK50" i="25"/>
  <c r="DG50" i="25"/>
  <c r="I24" i="24"/>
  <c r="DL50" i="25"/>
  <c r="DI50" i="25"/>
  <c r="DF50" i="25"/>
  <c r="DH50" i="25"/>
  <c r="DP50" i="25"/>
  <c r="DJ50" i="25"/>
  <c r="Z173" i="11"/>
  <c r="X173" i="11"/>
  <c r="Z171" i="11"/>
  <c r="X171" i="11"/>
  <c r="Z169" i="11"/>
  <c r="X169" i="11"/>
  <c r="CL70" i="1"/>
  <c r="CM70" i="1"/>
  <c r="CN70" i="1"/>
  <c r="CO70" i="1"/>
  <c r="CP70" i="1"/>
  <c r="CQ70" i="1"/>
  <c r="CK70" i="1"/>
  <c r="CR70" i="1"/>
  <c r="CG70" i="1"/>
  <c r="CH70" i="1"/>
  <c r="CI70" i="1"/>
  <c r="CJ70" i="1"/>
  <c r="Q71" i="11"/>
  <c r="T71" i="11" s="1"/>
  <c r="EJ290" i="1"/>
  <c r="EI22" i="25"/>
  <c r="ER290" i="1"/>
  <c r="EQ22" i="25"/>
  <c r="EO290" i="1"/>
  <c r="EN22" i="25"/>
  <c r="EK290" i="1"/>
  <c r="EJ22" i="25"/>
  <c r="EH290" i="1"/>
  <c r="EG22" i="25"/>
  <c r="EN290" i="1"/>
  <c r="EM22" i="25"/>
  <c r="EM290" i="1"/>
  <c r="EL22" i="25"/>
  <c r="EL290" i="1"/>
  <c r="EK22" i="25"/>
  <c r="EI290" i="1"/>
  <c r="EH22" i="25"/>
  <c r="EQ290" i="1"/>
  <c r="EP22" i="25"/>
  <c r="EP290" i="1"/>
  <c r="EO22" i="25"/>
  <c r="W159" i="11"/>
  <c r="X159" i="11" s="1"/>
  <c r="DR22" i="25"/>
  <c r="Q253" i="11"/>
  <c r="R253" i="11" s="1"/>
  <c r="CH250" i="1"/>
  <c r="CP250" i="1"/>
  <c r="CI250" i="1"/>
  <c r="CQ250" i="1"/>
  <c r="CJ250" i="1"/>
  <c r="CR250" i="1"/>
  <c r="CO250" i="1"/>
  <c r="CK250" i="1"/>
  <c r="CG250" i="1"/>
  <c r="CL250" i="1"/>
  <c r="CM250" i="1"/>
  <c r="CN250" i="1"/>
  <c r="CG139" i="1"/>
  <c r="CJ139" i="1"/>
  <c r="CO139" i="1"/>
  <c r="CR139" i="1"/>
  <c r="CK139" i="1"/>
  <c r="CL139" i="1"/>
  <c r="CH139" i="1"/>
  <c r="CM139" i="1"/>
  <c r="CP139" i="1"/>
  <c r="CN139" i="1"/>
  <c r="Q142" i="11"/>
  <c r="CI139" i="1"/>
  <c r="CQ139" i="1"/>
  <c r="U293" i="11"/>
  <c r="T293" i="11"/>
  <c r="CM148" i="1"/>
  <c r="CN148" i="1"/>
  <c r="CG148" i="1"/>
  <c r="CO148" i="1"/>
  <c r="CH148" i="1"/>
  <c r="CP148" i="1"/>
  <c r="CI148" i="1"/>
  <c r="CQ148" i="1"/>
  <c r="CJ148" i="1"/>
  <c r="CR148" i="1"/>
  <c r="CK148" i="1"/>
  <c r="CL148" i="1"/>
  <c r="Q151" i="11"/>
  <c r="ES171" i="1"/>
  <c r="AA174" i="11" s="1"/>
  <c r="AB174" i="11" s="1"/>
  <c r="AB170" i="11"/>
  <c r="AB172" i="11"/>
  <c r="EG290" i="1"/>
  <c r="ES156" i="1"/>
  <c r="Z174" i="11"/>
  <c r="ES155" i="1"/>
  <c r="ES183" i="1"/>
  <c r="AA186" i="11" s="1"/>
  <c r="ES180" i="1"/>
  <c r="L94" i="11"/>
  <c r="DS290" i="1"/>
  <c r="ED290" i="1"/>
  <c r="DV290" i="1"/>
  <c r="DY290" i="1"/>
  <c r="DZ290" i="1"/>
  <c r="EC290" i="1"/>
  <c r="EB290" i="1"/>
  <c r="DU290" i="1"/>
  <c r="EE290" i="1"/>
  <c r="EA290" i="1"/>
  <c r="DX290" i="1"/>
  <c r="DW290" i="1"/>
  <c r="CI144" i="1"/>
  <c r="F15" i="11"/>
  <c r="CJ144" i="1"/>
  <c r="CK144" i="1"/>
  <c r="CG144" i="1"/>
  <c r="CL144" i="1"/>
  <c r="CM144" i="1"/>
  <c r="CH144" i="1"/>
  <c r="EF183" i="1"/>
  <c r="Y186" i="11" s="1"/>
  <c r="X158" i="11"/>
  <c r="EF180" i="1"/>
  <c r="DS154" i="1"/>
  <c r="EF155" i="1"/>
  <c r="CQ144" i="1"/>
  <c r="DT290" i="1"/>
  <c r="EF156" i="1"/>
  <c r="N246" i="11"/>
  <c r="N266" i="11"/>
  <c r="R148" i="11"/>
  <c r="R154" i="11"/>
  <c r="R150" i="11"/>
  <c r="R97" i="11"/>
  <c r="CN144" i="1"/>
  <c r="Q147" i="11"/>
  <c r="CP144" i="1"/>
  <c r="CR144" i="1"/>
  <c r="CL151" i="1"/>
  <c r="CO151" i="1"/>
  <c r="CJ151" i="1"/>
  <c r="CP151" i="1"/>
  <c r="CI151" i="1"/>
  <c r="CN151" i="1"/>
  <c r="CR151" i="1"/>
  <c r="CM151" i="1"/>
  <c r="CK151" i="1"/>
  <c r="CG151" i="1"/>
  <c r="CH151" i="1"/>
  <c r="CQ151" i="1"/>
  <c r="CJ96" i="1"/>
  <c r="CP96" i="1"/>
  <c r="CM96" i="1"/>
  <c r="CN96" i="1"/>
  <c r="CH96" i="1"/>
  <c r="CL96" i="1"/>
  <c r="CG96" i="1"/>
  <c r="CQ96" i="1"/>
  <c r="CR96" i="1"/>
  <c r="CK96" i="1"/>
  <c r="CI96" i="1"/>
  <c r="CO96" i="1"/>
  <c r="CK145" i="1"/>
  <c r="CO145" i="1"/>
  <c r="CN145" i="1"/>
  <c r="CR145" i="1"/>
  <c r="CI145" i="1"/>
  <c r="CH145" i="1"/>
  <c r="CL145" i="1"/>
  <c r="CP145" i="1"/>
  <c r="CQ145" i="1"/>
  <c r="CG145" i="1"/>
  <c r="CM145" i="1"/>
  <c r="CJ145" i="1"/>
  <c r="L95" i="11"/>
  <c r="CK147" i="1"/>
  <c r="CO147" i="1"/>
  <c r="CG147" i="1"/>
  <c r="CJ147" i="1"/>
  <c r="CP147" i="1"/>
  <c r="CL147" i="1"/>
  <c r="CQ147" i="1"/>
  <c r="CN147" i="1"/>
  <c r="CH147" i="1"/>
  <c r="CR147" i="1"/>
  <c r="CI147" i="1"/>
  <c r="CM147" i="1"/>
  <c r="CK249" i="1"/>
  <c r="CO249" i="1"/>
  <c r="CG249" i="1"/>
  <c r="CH249" i="1"/>
  <c r="CL249" i="1"/>
  <c r="CP249" i="1"/>
  <c r="CN249" i="1"/>
  <c r="CJ249" i="1"/>
  <c r="CR249" i="1"/>
  <c r="CI249" i="1"/>
  <c r="CQ249" i="1"/>
  <c r="CM249" i="1"/>
  <c r="Q252" i="11"/>
  <c r="M242" i="11"/>
  <c r="P242" i="11" s="1"/>
  <c r="BR243" i="1"/>
  <c r="BG243" i="1"/>
  <c r="BJ243" i="1"/>
  <c r="BM243" i="1"/>
  <c r="BQ243" i="1"/>
  <c r="BI243" i="1"/>
  <c r="BK243" i="1"/>
  <c r="BL243" i="1"/>
  <c r="BO243" i="1"/>
  <c r="BN243" i="1"/>
  <c r="BH243" i="1"/>
  <c r="BP243" i="1"/>
  <c r="U128" i="11"/>
  <c r="U130" i="11"/>
  <c r="BF93" i="1"/>
  <c r="R230" i="11" l="1"/>
  <c r="CS227" i="1"/>
  <c r="CU142" i="1"/>
  <c r="DE142" i="1"/>
  <c r="CV142" i="1"/>
  <c r="CW142" i="1"/>
  <c r="CX142" i="1"/>
  <c r="CT142" i="1"/>
  <c r="CY142" i="1"/>
  <c r="CZ142" i="1"/>
  <c r="DA142" i="1"/>
  <c r="DB142" i="1"/>
  <c r="DC142" i="1"/>
  <c r="DD142" i="1"/>
  <c r="S145" i="11"/>
  <c r="EK50" i="25"/>
  <c r="EQ50" i="25"/>
  <c r="DW50" i="25"/>
  <c r="EL50" i="25"/>
  <c r="EI50" i="25"/>
  <c r="ED50" i="25"/>
  <c r="EM50" i="25"/>
  <c r="DZ50" i="25"/>
  <c r="EG50" i="25"/>
  <c r="DT50" i="25"/>
  <c r="EA50" i="25"/>
  <c r="DS50" i="25"/>
  <c r="DY50" i="25"/>
  <c r="EF50" i="25"/>
  <c r="EP50" i="25"/>
  <c r="EJ50" i="25"/>
  <c r="DV50" i="25"/>
  <c r="EB50" i="25"/>
  <c r="DX50" i="25"/>
  <c r="EO50" i="25"/>
  <c r="DU50" i="25"/>
  <c r="EH50" i="25"/>
  <c r="EN50" i="25"/>
  <c r="EC50" i="25"/>
  <c r="CS70" i="1"/>
  <c r="Y159" i="11"/>
  <c r="EE22" i="25"/>
  <c r="AA159" i="11"/>
  <c r="ER22" i="25"/>
  <c r="W293" i="11"/>
  <c r="DR50" i="25"/>
  <c r="V293" i="11"/>
  <c r="J24" i="24"/>
  <c r="CS139" i="1"/>
  <c r="R142" i="11"/>
  <c r="R151" i="11"/>
  <c r="CS250" i="1"/>
  <c r="CS148" i="1"/>
  <c r="AB186" i="11"/>
  <c r="ES154" i="1"/>
  <c r="AA158" i="11"/>
  <c r="AA183" i="11"/>
  <c r="ES290" i="1"/>
  <c r="EF290" i="1"/>
  <c r="F11" i="11"/>
  <c r="Y183" i="11"/>
  <c r="EF154" i="1"/>
  <c r="Y158" i="11"/>
  <c r="R147" i="11"/>
  <c r="CS144" i="1"/>
  <c r="S147" i="11" s="1"/>
  <c r="CS151" i="1"/>
  <c r="DC151" i="1" s="1"/>
  <c r="CS96" i="1"/>
  <c r="S97" i="11" s="1"/>
  <c r="CS145" i="1"/>
  <c r="S148" i="11" s="1"/>
  <c r="X130" i="11"/>
  <c r="V130" i="11"/>
  <c r="R252" i="11"/>
  <c r="X128" i="11"/>
  <c r="V128" i="11"/>
  <c r="CS249" i="1"/>
  <c r="O95" i="11"/>
  <c r="CS147" i="1"/>
  <c r="S150" i="11" s="1"/>
  <c r="M95" i="11"/>
  <c r="M94" i="11"/>
  <c r="BS243" i="1"/>
  <c r="BS263" i="1"/>
  <c r="O266" i="11" s="1"/>
  <c r="BS239" i="1"/>
  <c r="O242" i="11" s="1"/>
  <c r="R242" i="11" s="1"/>
  <c r="CZ227" i="1" l="1"/>
  <c r="DA227" i="1"/>
  <c r="DC227" i="1"/>
  <c r="CT227" i="1"/>
  <c r="CU227" i="1"/>
  <c r="CY227" i="1"/>
  <c r="DD227" i="1"/>
  <c r="DE227" i="1"/>
  <c r="CV227" i="1"/>
  <c r="DB227" i="1"/>
  <c r="CX227" i="1"/>
  <c r="CW227" i="1"/>
  <c r="S230" i="11"/>
  <c r="DF142" i="1"/>
  <c r="T145" i="11"/>
  <c r="ER50" i="25"/>
  <c r="K24" i="24"/>
  <c r="N94" i="11"/>
  <c r="CX70" i="1"/>
  <c r="CY70" i="1"/>
  <c r="CZ70" i="1"/>
  <c r="CW70" i="1"/>
  <c r="DA70" i="1"/>
  <c r="DB70" i="1"/>
  <c r="DC70" i="1"/>
  <c r="DD70" i="1"/>
  <c r="DE70" i="1"/>
  <c r="CT70" i="1"/>
  <c r="CU70" i="1"/>
  <c r="CV70" i="1"/>
  <c r="S71" i="11"/>
  <c r="V71" i="11" s="1"/>
  <c r="AA157" i="11"/>
  <c r="AB159" i="11"/>
  <c r="Z159" i="11"/>
  <c r="X293" i="11"/>
  <c r="Y293" i="11"/>
  <c r="EE50" i="25"/>
  <c r="S253" i="11"/>
  <c r="T253" i="11" s="1"/>
  <c r="CY250" i="1"/>
  <c r="CZ250" i="1"/>
  <c r="DA250" i="1"/>
  <c r="CX250" i="1"/>
  <c r="DB250" i="1"/>
  <c r="CU250" i="1"/>
  <c r="DC250" i="1"/>
  <c r="CV250" i="1"/>
  <c r="DD250" i="1"/>
  <c r="CT250" i="1"/>
  <c r="CW250" i="1"/>
  <c r="DE250" i="1"/>
  <c r="CW139" i="1"/>
  <c r="CT139" i="1"/>
  <c r="CZ139" i="1"/>
  <c r="DE139" i="1"/>
  <c r="DB139" i="1"/>
  <c r="CY139" i="1"/>
  <c r="DA139" i="1"/>
  <c r="DC139" i="1"/>
  <c r="DD139" i="1"/>
  <c r="S142" i="11"/>
  <c r="T142" i="11" s="1"/>
  <c r="CX139" i="1"/>
  <c r="CU139" i="1"/>
  <c r="CV139" i="1"/>
  <c r="AA293" i="11"/>
  <c r="CU148" i="1"/>
  <c r="DC148" i="1"/>
  <c r="CV148" i="1"/>
  <c r="DD148" i="1"/>
  <c r="CW148" i="1"/>
  <c r="DE148" i="1"/>
  <c r="CX148" i="1"/>
  <c r="CY148" i="1"/>
  <c r="CZ148" i="1"/>
  <c r="DA148" i="1"/>
  <c r="CT148" i="1"/>
  <c r="DB148" i="1"/>
  <c r="S151" i="11"/>
  <c r="Z158" i="11"/>
  <c r="AB158" i="11"/>
  <c r="AB183" i="11"/>
  <c r="CX151" i="1"/>
  <c r="DD144" i="1"/>
  <c r="F7" i="11"/>
  <c r="F4" i="11" s="1"/>
  <c r="CT144" i="1"/>
  <c r="CV144" i="1"/>
  <c r="CW144" i="1"/>
  <c r="CZ151" i="1"/>
  <c r="CU151" i="1"/>
  <c r="CT151" i="1"/>
  <c r="CV151" i="1"/>
  <c r="CZ144" i="1"/>
  <c r="DE151" i="1"/>
  <c r="CX144" i="1"/>
  <c r="DA151" i="1"/>
  <c r="DD151" i="1"/>
  <c r="CY144" i="1"/>
  <c r="DE144" i="1"/>
  <c r="DA144" i="1"/>
  <c r="DC144" i="1"/>
  <c r="CU144" i="1"/>
  <c r="DB144" i="1"/>
  <c r="P266" i="11"/>
  <c r="DB151" i="1"/>
  <c r="S154" i="11"/>
  <c r="T148" i="11"/>
  <c r="T150" i="11"/>
  <c r="T97" i="11"/>
  <c r="T147" i="11"/>
  <c r="CW151" i="1"/>
  <c r="CY151" i="1"/>
  <c r="DA145" i="1"/>
  <c r="DC145" i="1"/>
  <c r="CZ145" i="1"/>
  <c r="CV145" i="1"/>
  <c r="CT145" i="1"/>
  <c r="DB145" i="1"/>
  <c r="CW145" i="1"/>
  <c r="CX145" i="1"/>
  <c r="DE145" i="1"/>
  <c r="CU145" i="1"/>
  <c r="DD145" i="1"/>
  <c r="CY145" i="1"/>
  <c r="CX96" i="1"/>
  <c r="CU96" i="1"/>
  <c r="CZ96" i="1"/>
  <c r="DB96" i="1"/>
  <c r="DD96" i="1"/>
  <c r="DA96" i="1"/>
  <c r="DC96" i="1"/>
  <c r="DE96" i="1"/>
  <c r="CY96" i="1"/>
  <c r="CW96" i="1"/>
  <c r="CT96" i="1"/>
  <c r="CV96" i="1"/>
  <c r="P95" i="11"/>
  <c r="N95" i="11"/>
  <c r="BU243" i="1"/>
  <c r="O246" i="11"/>
  <c r="CU147" i="1"/>
  <c r="CY147" i="1"/>
  <c r="DC147" i="1"/>
  <c r="CZ147" i="1"/>
  <c r="DE147" i="1"/>
  <c r="CV147" i="1"/>
  <c r="DA147" i="1"/>
  <c r="CT147" i="1"/>
  <c r="DD147" i="1"/>
  <c r="CW147" i="1"/>
  <c r="DB147" i="1"/>
  <c r="CX147" i="1"/>
  <c r="Q95" i="11"/>
  <c r="CU249" i="1"/>
  <c r="CY249" i="1"/>
  <c r="DC249" i="1"/>
  <c r="CV249" i="1"/>
  <c r="CZ249" i="1"/>
  <c r="DD249" i="1"/>
  <c r="CX249" i="1"/>
  <c r="CT249" i="1"/>
  <c r="DA249" i="1"/>
  <c r="DB249" i="1"/>
  <c r="DE249" i="1"/>
  <c r="CW249" i="1"/>
  <c r="S252" i="11"/>
  <c r="BV243" i="1"/>
  <c r="BZ243" i="1"/>
  <c r="BY243" i="1"/>
  <c r="BT243" i="1"/>
  <c r="CD243" i="1"/>
  <c r="BW243" i="1"/>
  <c r="CA243" i="1"/>
  <c r="CE243" i="1"/>
  <c r="BX243" i="1"/>
  <c r="CC243" i="1"/>
  <c r="CB243" i="1"/>
  <c r="BU239" i="1"/>
  <c r="BY239" i="1"/>
  <c r="CC239" i="1"/>
  <c r="BV239" i="1"/>
  <c r="BZ239" i="1"/>
  <c r="CD239" i="1"/>
  <c r="CB239" i="1"/>
  <c r="BW239" i="1"/>
  <c r="CE239" i="1"/>
  <c r="BX239" i="1"/>
  <c r="BT239" i="1"/>
  <c r="CA239" i="1"/>
  <c r="BS93" i="1"/>
  <c r="O94" i="11" s="1"/>
  <c r="DF227" i="1" l="1"/>
  <c r="T230" i="11"/>
  <c r="DH142" i="1"/>
  <c r="DI142" i="1"/>
  <c r="DJ142" i="1"/>
  <c r="DK142" i="1"/>
  <c r="DL142" i="1"/>
  <c r="DM142" i="1"/>
  <c r="DN142" i="1"/>
  <c r="DR142" i="1"/>
  <c r="DG142" i="1"/>
  <c r="DO142" i="1"/>
  <c r="DP142" i="1"/>
  <c r="DQ142" i="1"/>
  <c r="U145" i="11"/>
  <c r="L24" i="24"/>
  <c r="P94" i="11"/>
  <c r="DF70" i="1"/>
  <c r="Z293" i="11"/>
  <c r="AB293" i="11"/>
  <c r="M24" i="24"/>
  <c r="DF139" i="1"/>
  <c r="T151" i="11"/>
  <c r="DF250" i="1"/>
  <c r="DF148" i="1"/>
  <c r="DF144" i="1"/>
  <c r="U147" i="11" s="1"/>
  <c r="V147" i="11" s="1"/>
  <c r="P246" i="11"/>
  <c r="T154" i="11"/>
  <c r="DF151" i="1"/>
  <c r="U154" i="11" s="1"/>
  <c r="DF96" i="1"/>
  <c r="U97" i="11" s="1"/>
  <c r="DF145" i="1"/>
  <c r="U148" i="11" s="1"/>
  <c r="T252" i="11"/>
  <c r="R95" i="11"/>
  <c r="DF249" i="1"/>
  <c r="S95" i="11"/>
  <c r="DF147" i="1"/>
  <c r="U150" i="11" s="1"/>
  <c r="CF243" i="1"/>
  <c r="CF263" i="1"/>
  <c r="CF239" i="1"/>
  <c r="Q242" i="11" s="1"/>
  <c r="T242" i="11" s="1"/>
  <c r="DS142" i="1" l="1"/>
  <c r="DX142" i="1" s="1"/>
  <c r="DL227" i="1"/>
  <c r="DM227" i="1"/>
  <c r="DK227" i="1"/>
  <c r="DN227" i="1"/>
  <c r="DO227" i="1"/>
  <c r="DP227" i="1"/>
  <c r="DQ227" i="1"/>
  <c r="DR227" i="1"/>
  <c r="DG227" i="1"/>
  <c r="DH227" i="1"/>
  <c r="DI227" i="1"/>
  <c r="DJ227" i="1"/>
  <c r="U230" i="11"/>
  <c r="W145" i="11"/>
  <c r="X145" i="11" s="1"/>
  <c r="V145" i="11"/>
  <c r="DJ70" i="1"/>
  <c r="DK70" i="1"/>
  <c r="DL70" i="1"/>
  <c r="DM70" i="1"/>
  <c r="DN70" i="1"/>
  <c r="DO70" i="1"/>
  <c r="DP70" i="1"/>
  <c r="DQ70" i="1"/>
  <c r="DI70" i="1"/>
  <c r="DR70" i="1"/>
  <c r="DG70" i="1"/>
  <c r="DH70" i="1"/>
  <c r="U71" i="11"/>
  <c r="X71" i="11" s="1"/>
  <c r="U253" i="11"/>
  <c r="V253" i="11" s="1"/>
  <c r="DH250" i="1"/>
  <c r="DP250" i="1"/>
  <c r="DI250" i="1"/>
  <c r="DQ250" i="1"/>
  <c r="DJ250" i="1"/>
  <c r="DR250" i="1"/>
  <c r="DO250" i="1"/>
  <c r="DK250" i="1"/>
  <c r="DG250" i="1"/>
  <c r="DL250" i="1"/>
  <c r="DM250" i="1"/>
  <c r="DN250" i="1"/>
  <c r="DI139" i="1"/>
  <c r="DP139" i="1"/>
  <c r="DJ139" i="1"/>
  <c r="U142" i="11"/>
  <c r="V142" i="11" s="1"/>
  <c r="DQ139" i="1"/>
  <c r="DN139" i="1"/>
  <c r="DO139" i="1"/>
  <c r="DL139" i="1"/>
  <c r="DR139" i="1"/>
  <c r="DH139" i="1"/>
  <c r="DG139" i="1"/>
  <c r="DK139" i="1"/>
  <c r="DM139" i="1"/>
  <c r="DK148" i="1"/>
  <c r="DL148" i="1"/>
  <c r="DM148" i="1"/>
  <c r="DN148" i="1"/>
  <c r="DG148" i="1"/>
  <c r="DO148" i="1"/>
  <c r="DH148" i="1"/>
  <c r="DP148" i="1"/>
  <c r="DI148" i="1"/>
  <c r="DQ148" i="1"/>
  <c r="DJ148" i="1"/>
  <c r="DR148" i="1"/>
  <c r="U151" i="11"/>
  <c r="DN144" i="1"/>
  <c r="DO144" i="1"/>
  <c r="DL144" i="1"/>
  <c r="DP144" i="1"/>
  <c r="DJ144" i="1"/>
  <c r="DQ144" i="1"/>
  <c r="DM144" i="1"/>
  <c r="DG144" i="1"/>
  <c r="DI144" i="1"/>
  <c r="DH144" i="1"/>
  <c r="DK144" i="1"/>
  <c r="DR144" i="1"/>
  <c r="DI151" i="1"/>
  <c r="V97" i="11"/>
  <c r="DP151" i="1"/>
  <c r="DQ151" i="1"/>
  <c r="DJ151" i="1"/>
  <c r="V154" i="11"/>
  <c r="V148" i="11"/>
  <c r="DH151" i="1"/>
  <c r="DM151" i="1"/>
  <c r="DK151" i="1"/>
  <c r="DG151" i="1"/>
  <c r="DN151" i="1"/>
  <c r="V150" i="11"/>
  <c r="DL151" i="1"/>
  <c r="DR151" i="1"/>
  <c r="DO151" i="1"/>
  <c r="DI145" i="1"/>
  <c r="DK145" i="1"/>
  <c r="DN145" i="1"/>
  <c r="DM145" i="1"/>
  <c r="DO145" i="1"/>
  <c r="DH145" i="1"/>
  <c r="DQ145" i="1"/>
  <c r="DJ145" i="1"/>
  <c r="DP145" i="1"/>
  <c r="DL145" i="1"/>
  <c r="DG145" i="1"/>
  <c r="DR145" i="1"/>
  <c r="DJ96" i="1"/>
  <c r="DG96" i="1"/>
  <c r="DH96" i="1"/>
  <c r="DN96" i="1"/>
  <c r="DK96" i="1"/>
  <c r="DL96" i="1"/>
  <c r="DM96" i="1"/>
  <c r="DR96" i="1"/>
  <c r="DO96" i="1"/>
  <c r="DP96" i="1"/>
  <c r="DI96" i="1"/>
  <c r="DQ96" i="1"/>
  <c r="T95" i="11"/>
  <c r="U95" i="11"/>
  <c r="DI147" i="1"/>
  <c r="DM147" i="1"/>
  <c r="DQ147" i="1"/>
  <c r="DJ147" i="1"/>
  <c r="DO147" i="1"/>
  <c r="DK147" i="1"/>
  <c r="DP147" i="1"/>
  <c r="DH147" i="1"/>
  <c r="DG147" i="1"/>
  <c r="DR147" i="1"/>
  <c r="DL147" i="1"/>
  <c r="DN147" i="1"/>
  <c r="DI249" i="1"/>
  <c r="DM249" i="1"/>
  <c r="DQ249" i="1"/>
  <c r="DJ249" i="1"/>
  <c r="DN249" i="1"/>
  <c r="DR249" i="1"/>
  <c r="DH249" i="1"/>
  <c r="DP249" i="1"/>
  <c r="DL249" i="1"/>
  <c r="DK249" i="1"/>
  <c r="DG249" i="1"/>
  <c r="DO249" i="1"/>
  <c r="U252" i="11"/>
  <c r="CH243" i="1"/>
  <c r="Q246" i="11"/>
  <c r="Q266" i="11"/>
  <c r="CI243" i="1"/>
  <c r="CN243" i="1"/>
  <c r="CG243" i="1"/>
  <c r="CJ243" i="1"/>
  <c r="CM243" i="1"/>
  <c r="CO243" i="1"/>
  <c r="CQ243" i="1"/>
  <c r="CR243" i="1"/>
  <c r="CP243" i="1"/>
  <c r="CL243" i="1"/>
  <c r="CK243" i="1"/>
  <c r="CI239" i="1"/>
  <c r="CM239" i="1"/>
  <c r="CQ239" i="1"/>
  <c r="CJ239" i="1"/>
  <c r="CN239" i="1"/>
  <c r="CR239" i="1"/>
  <c r="CL239" i="1"/>
  <c r="CO239" i="1"/>
  <c r="CH239" i="1"/>
  <c r="CP239" i="1"/>
  <c r="CK239" i="1"/>
  <c r="CG239" i="1"/>
  <c r="CF93" i="1"/>
  <c r="Q94" i="11" s="1"/>
  <c r="DW142" i="1" l="1"/>
  <c r="EC142" i="1"/>
  <c r="EE142" i="1"/>
  <c r="EA142" i="1"/>
  <c r="DV142" i="1"/>
  <c r="DU142" i="1"/>
  <c r="ED142" i="1"/>
  <c r="EB142" i="1"/>
  <c r="DT142" i="1"/>
  <c r="V230" i="11"/>
  <c r="DZ142" i="1"/>
  <c r="DY142" i="1"/>
  <c r="DS227" i="1"/>
  <c r="R94" i="11"/>
  <c r="DS70" i="1"/>
  <c r="DS139" i="1"/>
  <c r="V151" i="11"/>
  <c r="DS250" i="1"/>
  <c r="DS148" i="1"/>
  <c r="DS144" i="1"/>
  <c r="DS151" i="1"/>
  <c r="R266" i="11"/>
  <c r="R246" i="11"/>
  <c r="DS145" i="1"/>
  <c r="DS96" i="1"/>
  <c r="V252" i="11"/>
  <c r="V95" i="11"/>
  <c r="DS147" i="1"/>
  <c r="DS249" i="1"/>
  <c r="W95" i="11"/>
  <c r="X95" i="11" s="1"/>
  <c r="CS243" i="1"/>
  <c r="CW243" i="1" s="1"/>
  <c r="CS263" i="1"/>
  <c r="CS239" i="1"/>
  <c r="S242" i="11" s="1"/>
  <c r="V242" i="11" s="1"/>
  <c r="EF142" i="1" l="1"/>
  <c r="EK142" i="1" s="1"/>
  <c r="EC227" i="1"/>
  <c r="DU227" i="1"/>
  <c r="DX227" i="1"/>
  <c r="EB227" i="1"/>
  <c r="ED227" i="1"/>
  <c r="EE227" i="1"/>
  <c r="EA227" i="1"/>
  <c r="DW227" i="1"/>
  <c r="DY227" i="1"/>
  <c r="DZ227" i="1"/>
  <c r="DT227" i="1"/>
  <c r="DV227" i="1"/>
  <c r="W230" i="11"/>
  <c r="ER142" i="1"/>
  <c r="EJ142" i="1"/>
  <c r="EM142" i="1"/>
  <c r="EP142" i="1"/>
  <c r="Y145" i="11"/>
  <c r="DV70" i="1"/>
  <c r="EH70" i="1"/>
  <c r="DW70" i="1"/>
  <c r="EI70" i="1"/>
  <c r="DX70" i="1"/>
  <c r="EJ70" i="1"/>
  <c r="DY70" i="1"/>
  <c r="EK70" i="1"/>
  <c r="DU70" i="1"/>
  <c r="DZ70" i="1"/>
  <c r="EL70" i="1"/>
  <c r="EA70" i="1"/>
  <c r="EM70" i="1"/>
  <c r="EG70" i="1"/>
  <c r="EB70" i="1"/>
  <c r="EN70" i="1"/>
  <c r="EC70" i="1"/>
  <c r="EO70" i="1"/>
  <c r="ED70" i="1"/>
  <c r="EP70" i="1"/>
  <c r="EE70" i="1"/>
  <c r="EQ70" i="1"/>
  <c r="DT70" i="1"/>
  <c r="ER70" i="1"/>
  <c r="W71" i="11"/>
  <c r="Z71" i="11" s="1"/>
  <c r="W253" i="11"/>
  <c r="X253" i="11" s="1"/>
  <c r="DY250" i="1"/>
  <c r="DZ250" i="1"/>
  <c r="EA250" i="1"/>
  <c r="EB250" i="1"/>
  <c r="DU250" i="1"/>
  <c r="EC250" i="1"/>
  <c r="DT250" i="1"/>
  <c r="DV250" i="1"/>
  <c r="ED250" i="1"/>
  <c r="DW250" i="1"/>
  <c r="EE250" i="1"/>
  <c r="DX250" i="1"/>
  <c r="DT139" i="1"/>
  <c r="EE139" i="1"/>
  <c r="DZ139" i="1"/>
  <c r="EB139" i="1"/>
  <c r="DX139" i="1"/>
  <c r="DU139" i="1"/>
  <c r="EC139" i="1"/>
  <c r="EA139" i="1"/>
  <c r="DY139" i="1"/>
  <c r="W142" i="11"/>
  <c r="DV139" i="1"/>
  <c r="ED139" i="1"/>
  <c r="DW139" i="1"/>
  <c r="EA148" i="1"/>
  <c r="DT148" i="1"/>
  <c r="EB148" i="1"/>
  <c r="DU148" i="1"/>
  <c r="EC148" i="1"/>
  <c r="DV148" i="1"/>
  <c r="ED148" i="1"/>
  <c r="DW148" i="1"/>
  <c r="EE148" i="1"/>
  <c r="DX148" i="1"/>
  <c r="DY148" i="1"/>
  <c r="DZ148" i="1"/>
  <c r="W151" i="11"/>
  <c r="W150" i="11"/>
  <c r="X150" i="11" s="1"/>
  <c r="W148" i="11"/>
  <c r="X148" i="11" s="1"/>
  <c r="W154" i="11"/>
  <c r="X154" i="11" s="1"/>
  <c r="W147" i="11"/>
  <c r="X147" i="11" s="1"/>
  <c r="EB144" i="1"/>
  <c r="DY144" i="1"/>
  <c r="EC144" i="1"/>
  <c r="DT145" i="1"/>
  <c r="EA145" i="1"/>
  <c r="EE144" i="1"/>
  <c r="EA144" i="1"/>
  <c r="DW144" i="1"/>
  <c r="DV144" i="1"/>
  <c r="EE145" i="1"/>
  <c r="DT144" i="1"/>
  <c r="DU151" i="1"/>
  <c r="ED144" i="1"/>
  <c r="DX151" i="1"/>
  <c r="DU144" i="1"/>
  <c r="EC151" i="1"/>
  <c r="DX144" i="1"/>
  <c r="DZ144" i="1"/>
  <c r="DZ151" i="1"/>
  <c r="DV151" i="1"/>
  <c r="EC145" i="1"/>
  <c r="DY145" i="1"/>
  <c r="DX145" i="1"/>
  <c r="EB145" i="1"/>
  <c r="DY151" i="1"/>
  <c r="DU145" i="1"/>
  <c r="DZ145" i="1"/>
  <c r="DW151" i="1"/>
  <c r="ED151" i="1"/>
  <c r="EA151" i="1"/>
  <c r="DT151" i="1"/>
  <c r="EE151" i="1"/>
  <c r="EB151" i="1"/>
  <c r="W97" i="11"/>
  <c r="X97" i="11" s="1"/>
  <c r="DX96" i="1"/>
  <c r="EB96" i="1"/>
  <c r="DT96" i="1"/>
  <c r="DW96" i="1"/>
  <c r="EC96" i="1"/>
  <c r="DY96" i="1"/>
  <c r="ED96" i="1"/>
  <c r="DZ96" i="1"/>
  <c r="EA96" i="1"/>
  <c r="DU96" i="1"/>
  <c r="EE96" i="1"/>
  <c r="DV96" i="1"/>
  <c r="DV145" i="1"/>
  <c r="ED145" i="1"/>
  <c r="DW145" i="1"/>
  <c r="DW147" i="1"/>
  <c r="EA147" i="1"/>
  <c r="EE147" i="1"/>
  <c r="DY147" i="1"/>
  <c r="ED147" i="1"/>
  <c r="DU147" i="1"/>
  <c r="DZ147" i="1"/>
  <c r="DT147" i="1"/>
  <c r="DX147" i="1"/>
  <c r="EB147" i="1"/>
  <c r="EC147" i="1"/>
  <c r="DV147" i="1"/>
  <c r="Y95" i="11"/>
  <c r="DX249" i="1"/>
  <c r="EB249" i="1"/>
  <c r="DU249" i="1"/>
  <c r="DZ249" i="1"/>
  <c r="EE249" i="1"/>
  <c r="DV249" i="1"/>
  <c r="EA249" i="1"/>
  <c r="DT249" i="1"/>
  <c r="DY249" i="1"/>
  <c r="ED249" i="1"/>
  <c r="EC249" i="1"/>
  <c r="DW249" i="1"/>
  <c r="W252" i="11"/>
  <c r="DB243" i="1"/>
  <c r="DE243" i="1"/>
  <c r="CU243" i="1"/>
  <c r="CV243" i="1"/>
  <c r="DD243" i="1"/>
  <c r="CT243" i="1"/>
  <c r="CY243" i="1"/>
  <c r="CZ243" i="1"/>
  <c r="DA243" i="1"/>
  <c r="DC243" i="1"/>
  <c r="S266" i="11"/>
  <c r="CX243" i="1"/>
  <c r="S246" i="11"/>
  <c r="CW239" i="1"/>
  <c r="DA239" i="1"/>
  <c r="DE239" i="1"/>
  <c r="CX239" i="1"/>
  <c r="DB239" i="1"/>
  <c r="CT239" i="1"/>
  <c r="CU239" i="1"/>
  <c r="CY239" i="1"/>
  <c r="DC239" i="1"/>
  <c r="CZ239" i="1"/>
  <c r="DD239" i="1"/>
  <c r="CV239" i="1"/>
  <c r="CS93" i="1"/>
  <c r="S94" i="11" s="1"/>
  <c r="EI142" i="1" l="1"/>
  <c r="EQ142" i="1"/>
  <c r="EO142" i="1"/>
  <c r="EG142" i="1"/>
  <c r="EH142" i="1"/>
  <c r="EN142" i="1"/>
  <c r="EL142" i="1"/>
  <c r="X230" i="11"/>
  <c r="EF227" i="1"/>
  <c r="ES142" i="1"/>
  <c r="AA145" i="11" s="1"/>
  <c r="AB145" i="11" s="1"/>
  <c r="Z145" i="11"/>
  <c r="T94" i="11"/>
  <c r="EF70" i="1"/>
  <c r="Y71" i="11" s="1"/>
  <c r="AB71" i="11" s="1"/>
  <c r="ES70" i="1"/>
  <c r="AA71" i="11" s="1"/>
  <c r="EF139" i="1"/>
  <c r="X142" i="11"/>
  <c r="X151" i="11"/>
  <c r="EF250" i="1"/>
  <c r="EF148" i="1"/>
  <c r="Z95" i="11"/>
  <c r="AB95" i="11"/>
  <c r="EF144" i="1"/>
  <c r="EF145" i="1"/>
  <c r="EF151" i="1"/>
  <c r="T246" i="11"/>
  <c r="T266" i="11"/>
  <c r="EF96" i="1"/>
  <c r="X252" i="11"/>
  <c r="EF249" i="1"/>
  <c r="EF147" i="1"/>
  <c r="DF243" i="1"/>
  <c r="DQ243" i="1" s="1"/>
  <c r="DF263" i="1"/>
  <c r="U266" i="11" s="1"/>
  <c r="DF239" i="1"/>
  <c r="U242" i="11" s="1"/>
  <c r="X242" i="11" s="1"/>
  <c r="EJ227" i="1" l="1"/>
  <c r="EP227" i="1"/>
  <c r="EG227" i="1"/>
  <c r="EK227" i="1"/>
  <c r="EI227" i="1"/>
  <c r="EM227" i="1"/>
  <c r="EN227" i="1"/>
  <c r="EQ227" i="1"/>
  <c r="EH227" i="1"/>
  <c r="EL227" i="1"/>
  <c r="EO227" i="1"/>
  <c r="ER227" i="1"/>
  <c r="Y230" i="11"/>
  <c r="EJ139" i="1"/>
  <c r="EI139" i="1"/>
  <c r="EN139" i="1"/>
  <c r="Y142" i="11"/>
  <c r="Z142" i="11" s="1"/>
  <c r="ER139" i="1"/>
  <c r="EH139" i="1"/>
  <c r="EK139" i="1"/>
  <c r="EG139" i="1"/>
  <c r="EQ139" i="1"/>
  <c r="EO139" i="1"/>
  <c r="EL139" i="1"/>
  <c r="EP139" i="1"/>
  <c r="EM139" i="1"/>
  <c r="Y253" i="11"/>
  <c r="Z253" i="11" s="1"/>
  <c r="EH250" i="1"/>
  <c r="EP250" i="1"/>
  <c r="EI250" i="1"/>
  <c r="EQ250" i="1"/>
  <c r="EJ250" i="1"/>
  <c r="ER250" i="1"/>
  <c r="EO250" i="1"/>
  <c r="EK250" i="1"/>
  <c r="EG250" i="1"/>
  <c r="EL250" i="1"/>
  <c r="EM250" i="1"/>
  <c r="EN250" i="1"/>
  <c r="EI148" i="1"/>
  <c r="EQ148" i="1"/>
  <c r="EJ148" i="1"/>
  <c r="ER148" i="1"/>
  <c r="EK148" i="1"/>
  <c r="EL148" i="1"/>
  <c r="EM148" i="1"/>
  <c r="EN148" i="1"/>
  <c r="EP148" i="1"/>
  <c r="EG148" i="1"/>
  <c r="EO148" i="1"/>
  <c r="EH148" i="1"/>
  <c r="Y151" i="11"/>
  <c r="Y252" i="11"/>
  <c r="AB252" i="11" s="1"/>
  <c r="ER249" i="1"/>
  <c r="EG249" i="1"/>
  <c r="EH249" i="1"/>
  <c r="EI249" i="1"/>
  <c r="EM249" i="1"/>
  <c r="EJ249" i="1"/>
  <c r="EK249" i="1"/>
  <c r="EL249" i="1"/>
  <c r="EN249" i="1"/>
  <c r="EO249" i="1"/>
  <c r="EP249" i="1"/>
  <c r="EQ249" i="1"/>
  <c r="Y148" i="11"/>
  <c r="Z148" i="11" s="1"/>
  <c r="EN145" i="1"/>
  <c r="EK145" i="1"/>
  <c r="EO145" i="1"/>
  <c r="EJ145" i="1"/>
  <c r="EL145" i="1"/>
  <c r="EP145" i="1"/>
  <c r="EQ145" i="1"/>
  <c r="ER145" i="1"/>
  <c r="EG145" i="1"/>
  <c r="EH145" i="1"/>
  <c r="EI145" i="1"/>
  <c r="EM145" i="1"/>
  <c r="Y150" i="11"/>
  <c r="Z150" i="11" s="1"/>
  <c r="EO147" i="1"/>
  <c r="EK147" i="1"/>
  <c r="EP147" i="1"/>
  <c r="EL147" i="1"/>
  <c r="EQ147" i="1"/>
  <c r="ER147" i="1"/>
  <c r="EM147" i="1"/>
  <c r="EG147" i="1"/>
  <c r="EH147" i="1"/>
  <c r="EI147" i="1"/>
  <c r="EJ147" i="1"/>
  <c r="EN147" i="1"/>
  <c r="Y147" i="11"/>
  <c r="Z147" i="11" s="1"/>
  <c r="EM144" i="1"/>
  <c r="EN144" i="1"/>
  <c r="EO144" i="1"/>
  <c r="EJ144" i="1"/>
  <c r="EP144" i="1"/>
  <c r="EQ144" i="1"/>
  <c r="EK144" i="1"/>
  <c r="ER144" i="1"/>
  <c r="EG144" i="1"/>
  <c r="EI144" i="1"/>
  <c r="EH144" i="1"/>
  <c r="EL144" i="1"/>
  <c r="Y154" i="11"/>
  <c r="Z154" i="11" s="1"/>
  <c r="EP151" i="1"/>
  <c r="EN151" i="1"/>
  <c r="EQ151" i="1"/>
  <c r="ER151" i="1"/>
  <c r="EG151" i="1"/>
  <c r="EO151" i="1"/>
  <c r="EH151" i="1"/>
  <c r="EI151" i="1"/>
  <c r="EM151" i="1"/>
  <c r="EJ151" i="1"/>
  <c r="EL151" i="1"/>
  <c r="EK151" i="1"/>
  <c r="Y97" i="11"/>
  <c r="Z97" i="11" s="1"/>
  <c r="EJ96" i="1"/>
  <c r="EK96" i="1"/>
  <c r="EL96" i="1"/>
  <c r="EM96" i="1"/>
  <c r="EN96" i="1"/>
  <c r="EO96" i="1"/>
  <c r="EP96" i="1"/>
  <c r="EQ96" i="1"/>
  <c r="ER96" i="1"/>
  <c r="EG96" i="1"/>
  <c r="EH96" i="1"/>
  <c r="EI96" i="1"/>
  <c r="Z252" i="11"/>
  <c r="V266" i="11"/>
  <c r="U246" i="11"/>
  <c r="DG243" i="1"/>
  <c r="DL243" i="1"/>
  <c r="DK243" i="1"/>
  <c r="DH243" i="1"/>
  <c r="DI243" i="1"/>
  <c r="DR243" i="1"/>
  <c r="DN243" i="1"/>
  <c r="DP243" i="1"/>
  <c r="DO243" i="1"/>
  <c r="DM243" i="1"/>
  <c r="DJ243" i="1"/>
  <c r="DQ239" i="1"/>
  <c r="DM239" i="1"/>
  <c r="DI239" i="1"/>
  <c r="DP239" i="1"/>
  <c r="DL239" i="1"/>
  <c r="DH239" i="1"/>
  <c r="DO239" i="1"/>
  <c r="DG239" i="1"/>
  <c r="DN239" i="1"/>
  <c r="DK239" i="1"/>
  <c r="DR239" i="1"/>
  <c r="DJ239" i="1"/>
  <c r="DF93" i="1"/>
  <c r="U94" i="11" s="1"/>
  <c r="ES227" i="1" l="1"/>
  <c r="AA230" i="11" s="1"/>
  <c r="AB230" i="11" s="1"/>
  <c r="Z230" i="11"/>
  <c r="V94" i="11"/>
  <c r="ES139" i="1"/>
  <c r="AA142" i="11" s="1"/>
  <c r="AB142" i="11" s="1"/>
  <c r="Z151" i="11"/>
  <c r="ES250" i="1"/>
  <c r="AA253" i="11" s="1"/>
  <c r="AB253" i="11" s="1"/>
  <c r="ES148" i="1"/>
  <c r="AA151" i="11" s="1"/>
  <c r="AB151" i="11" s="1"/>
  <c r="ES249" i="1"/>
  <c r="AA252" i="11" s="1"/>
  <c r="ES147" i="1"/>
  <c r="AA150" i="11" s="1"/>
  <c r="AB150" i="11" s="1"/>
  <c r="ES144" i="1"/>
  <c r="AA147" i="11" s="1"/>
  <c r="AB147" i="11" s="1"/>
  <c r="ES145" i="1"/>
  <c r="AA148" i="11" s="1"/>
  <c r="AB148" i="11" s="1"/>
  <c r="ES151" i="1"/>
  <c r="AA154" i="11" s="1"/>
  <c r="AB154" i="11" s="1"/>
  <c r="ES96" i="1"/>
  <c r="AA97" i="11" s="1"/>
  <c r="AB97" i="11" s="1"/>
  <c r="V246" i="11"/>
  <c r="DS93" i="1" l="1"/>
  <c r="W94" i="11" s="1"/>
  <c r="Z94" i="11" l="1"/>
  <c r="X94" i="11"/>
  <c r="Q183" i="1"/>
  <c r="Q180" i="1"/>
  <c r="R180" i="1" l="1"/>
  <c r="R183" i="1"/>
  <c r="M183" i="1"/>
  <c r="M180" i="1"/>
  <c r="L183" i="1"/>
  <c r="L180" i="1"/>
  <c r="I180" i="1"/>
  <c r="I183" i="1"/>
  <c r="O183" i="1"/>
  <c r="O180" i="1"/>
  <c r="N183" i="1"/>
  <c r="N180" i="1"/>
  <c r="K183" i="1"/>
  <c r="K180" i="1"/>
  <c r="P183" i="1"/>
  <c r="P180" i="1"/>
  <c r="J183" i="1"/>
  <c r="J180" i="1"/>
  <c r="H183" i="1"/>
  <c r="H180" i="1"/>
  <c r="S76" i="1"/>
  <c r="S260" i="1"/>
  <c r="S77" i="1"/>
  <c r="S99" i="1"/>
  <c r="S55" i="1"/>
  <c r="S97" i="1"/>
  <c r="S53" i="1"/>
  <c r="S61" i="1"/>
  <c r="S67" i="1"/>
  <c r="S59" i="1"/>
  <c r="S82" i="1"/>
  <c r="S65" i="1"/>
  <c r="S204" i="1"/>
  <c r="S63" i="1"/>
  <c r="S264" i="1"/>
  <c r="G98" i="11" l="1"/>
  <c r="G66" i="11"/>
  <c r="G62" i="11"/>
  <c r="G56" i="11"/>
  <c r="G78" i="11"/>
  <c r="G263" i="11"/>
  <c r="G267" i="11"/>
  <c r="G207" i="11"/>
  <c r="G68" i="11"/>
  <c r="G77" i="11"/>
  <c r="G100" i="11"/>
  <c r="G83" i="11"/>
  <c r="G60" i="11"/>
  <c r="G54" i="11"/>
  <c r="G64" i="11"/>
  <c r="Z180" i="1"/>
  <c r="Z183" i="1"/>
  <c r="U183" i="1"/>
  <c r="U180" i="1"/>
  <c r="AE183" i="1"/>
  <c r="AE180" i="1"/>
  <c r="AF260" i="1"/>
  <c r="S198" i="1"/>
  <c r="S89" i="1"/>
  <c r="H98" i="11" l="1"/>
  <c r="H83" i="11"/>
  <c r="H78" i="11"/>
  <c r="H56" i="11"/>
  <c r="H100" i="11"/>
  <c r="H62" i="11"/>
  <c r="H77" i="11"/>
  <c r="H66" i="11"/>
  <c r="H68" i="11"/>
  <c r="H64" i="11"/>
  <c r="H207" i="11"/>
  <c r="H54" i="11"/>
  <c r="H267" i="11"/>
  <c r="H263" i="11"/>
  <c r="H60" i="11"/>
  <c r="I263" i="11"/>
  <c r="J263" i="11" s="1"/>
  <c r="G201" i="11"/>
  <c r="G90" i="11"/>
  <c r="AD183" i="1"/>
  <c r="AD180" i="1"/>
  <c r="AB183" i="1"/>
  <c r="AB180" i="1"/>
  <c r="AC183" i="1"/>
  <c r="AC180" i="1"/>
  <c r="V180" i="1"/>
  <c r="V183" i="1"/>
  <c r="X180" i="1"/>
  <c r="X183" i="1"/>
  <c r="W183" i="1"/>
  <c r="W180" i="1"/>
  <c r="AA180" i="1"/>
  <c r="AA183" i="1"/>
  <c r="Y183" i="1"/>
  <c r="Y180" i="1"/>
  <c r="AF76" i="1"/>
  <c r="U161" i="1"/>
  <c r="AA161" i="1"/>
  <c r="X161" i="1"/>
  <c r="AF264" i="1"/>
  <c r="Y161" i="1"/>
  <c r="AE161" i="1"/>
  <c r="AD161" i="1"/>
  <c r="AF204" i="1"/>
  <c r="AF67" i="1"/>
  <c r="S51" i="1"/>
  <c r="AB161" i="1"/>
  <c r="V161" i="1"/>
  <c r="H90" i="11" l="1"/>
  <c r="H201" i="11"/>
  <c r="AF183" i="1"/>
  <c r="I186" i="11" s="1"/>
  <c r="I207" i="11"/>
  <c r="I77" i="11"/>
  <c r="J77" i="11" s="1"/>
  <c r="G52" i="11"/>
  <c r="I68" i="11"/>
  <c r="I267" i="11"/>
  <c r="I78" i="11"/>
  <c r="AM183" i="1"/>
  <c r="AM180" i="1"/>
  <c r="AH183" i="1"/>
  <c r="AH180" i="1"/>
  <c r="AR183" i="1"/>
  <c r="AR180" i="1"/>
  <c r="AI180" i="1"/>
  <c r="AI183" i="1"/>
  <c r="AG183" i="1"/>
  <c r="AG180" i="1"/>
  <c r="AN180" i="1"/>
  <c r="AN183" i="1"/>
  <c r="AP183" i="1"/>
  <c r="AP180" i="1"/>
  <c r="AO180" i="1"/>
  <c r="AO183" i="1"/>
  <c r="AJ183" i="1"/>
  <c r="AJ180" i="1"/>
  <c r="AQ183" i="1"/>
  <c r="AQ180" i="1"/>
  <c r="AL180" i="1"/>
  <c r="AL183" i="1"/>
  <c r="AK183" i="1"/>
  <c r="AK180" i="1"/>
  <c r="AF180" i="1"/>
  <c r="AS260" i="1"/>
  <c r="H52" i="11" l="1"/>
  <c r="J68" i="11"/>
  <c r="J78" i="11"/>
  <c r="J267" i="11"/>
  <c r="J207" i="11"/>
  <c r="K263" i="11"/>
  <c r="I183" i="11"/>
  <c r="AS180" i="1"/>
  <c r="AS183" i="1"/>
  <c r="K186" i="11" s="1"/>
  <c r="AS76" i="1"/>
  <c r="K78" i="11"/>
  <c r="AO161" i="1"/>
  <c r="AL161" i="1"/>
  <c r="AR161" i="1"/>
  <c r="AQ161" i="1"/>
  <c r="AI161" i="1"/>
  <c r="AN161" i="1"/>
  <c r="AH161" i="1"/>
  <c r="AS67" i="1"/>
  <c r="AK161" i="1"/>
  <c r="AS204" i="1"/>
  <c r="AS264" i="1"/>
  <c r="K267" i="11" s="1"/>
  <c r="L267" i="11" s="1"/>
  <c r="L263" i="11" l="1"/>
  <c r="L186" i="11"/>
  <c r="L78" i="11"/>
  <c r="K68" i="11"/>
  <c r="K207" i="11"/>
  <c r="K77" i="11"/>
  <c r="K183" i="11"/>
  <c r="AW183" i="1"/>
  <c r="AW180" i="1"/>
  <c r="BC183" i="1"/>
  <c r="BC180" i="1"/>
  <c r="AX183" i="1"/>
  <c r="AX180" i="1"/>
  <c r="AT180" i="1"/>
  <c r="AT183" i="1"/>
  <c r="BD183" i="1"/>
  <c r="BD180" i="1"/>
  <c r="AY180" i="1"/>
  <c r="AY183" i="1"/>
  <c r="BE183" i="1"/>
  <c r="BE180" i="1"/>
  <c r="AZ183" i="1"/>
  <c r="AZ180" i="1"/>
  <c r="AU180" i="1"/>
  <c r="AU183" i="1"/>
  <c r="BA180" i="1"/>
  <c r="BA183" i="1"/>
  <c r="AV180" i="1"/>
  <c r="AV183" i="1"/>
  <c r="BB180" i="1"/>
  <c r="BB183" i="1"/>
  <c r="BF260" i="1"/>
  <c r="L77" i="11" l="1"/>
  <c r="L68" i="11"/>
  <c r="L207" i="11"/>
  <c r="L183" i="11"/>
  <c r="M263" i="11"/>
  <c r="BF183" i="1"/>
  <c r="M186" i="11" s="1"/>
  <c r="BF180" i="1"/>
  <c r="BF76" i="1"/>
  <c r="BF67" i="1"/>
  <c r="AX161" i="1"/>
  <c r="BF204" i="1"/>
  <c r="BD161" i="1"/>
  <c r="AY161" i="1"/>
  <c r="BE161" i="1"/>
  <c r="AU161" i="1"/>
  <c r="BA161" i="1"/>
  <c r="AV161" i="1"/>
  <c r="BB161" i="1"/>
  <c r="BF264" i="1"/>
  <c r="M267" i="11" s="1"/>
  <c r="P263" i="11" l="1"/>
  <c r="N263" i="11"/>
  <c r="N186" i="11"/>
  <c r="N267" i="11"/>
  <c r="O207" i="11"/>
  <c r="M78" i="11"/>
  <c r="M68" i="11"/>
  <c r="M207" i="11"/>
  <c r="M77" i="11"/>
  <c r="M183" i="11"/>
  <c r="BN183" i="1"/>
  <c r="BN180" i="1"/>
  <c r="BI180" i="1"/>
  <c r="BI183" i="1"/>
  <c r="BG180" i="1"/>
  <c r="BG183" i="1"/>
  <c r="BJ183" i="1"/>
  <c r="BJ180" i="1"/>
  <c r="BP183" i="1"/>
  <c r="BP180" i="1"/>
  <c r="BO180" i="1"/>
  <c r="BO183" i="1"/>
  <c r="BQ183" i="1"/>
  <c r="BQ180" i="1"/>
  <c r="BL180" i="1"/>
  <c r="BL183" i="1"/>
  <c r="BK183" i="1"/>
  <c r="BK180" i="1"/>
  <c r="BR183" i="1"/>
  <c r="BR180" i="1"/>
  <c r="BM180" i="1"/>
  <c r="BM183" i="1"/>
  <c r="BH183" i="1"/>
  <c r="BH180" i="1"/>
  <c r="N77" i="11" l="1"/>
  <c r="N68" i="11"/>
  <c r="N78" i="11"/>
  <c r="N183" i="11"/>
  <c r="P207" i="11"/>
  <c r="N207" i="11"/>
  <c r="O78" i="11"/>
  <c r="Q207" i="11"/>
  <c r="BS183" i="1"/>
  <c r="O186" i="11" s="1"/>
  <c r="BS180" i="1"/>
  <c r="BS76" i="1"/>
  <c r="O77" i="11" s="1"/>
  <c r="BS67" i="1"/>
  <c r="O68" i="11" s="1"/>
  <c r="BN161" i="1"/>
  <c r="BI161" i="1"/>
  <c r="BO161" i="1"/>
  <c r="BQ161" i="1"/>
  <c r="BL161" i="1"/>
  <c r="BK161" i="1"/>
  <c r="BS264" i="1"/>
  <c r="O267" i="11" s="1"/>
  <c r="BR161" i="1"/>
  <c r="BH161" i="1"/>
  <c r="P77" i="11" l="1"/>
  <c r="O183" i="11"/>
  <c r="P68" i="11"/>
  <c r="P267" i="11"/>
  <c r="P186" i="11"/>
  <c r="R207" i="11"/>
  <c r="P78" i="11"/>
  <c r="S207" i="11"/>
  <c r="Q78" i="11"/>
  <c r="R78" i="11" s="1"/>
  <c r="BT183" i="1"/>
  <c r="BT180" i="1"/>
  <c r="CB183" i="1"/>
  <c r="CB180" i="1"/>
  <c r="BW183" i="1"/>
  <c r="BW180" i="1"/>
  <c r="CC183" i="1"/>
  <c r="CC180" i="1"/>
  <c r="BZ183" i="1"/>
  <c r="BZ180" i="1"/>
  <c r="BY183" i="1"/>
  <c r="BY180" i="1"/>
  <c r="CE183" i="1"/>
  <c r="CE180" i="1"/>
  <c r="CD183" i="1"/>
  <c r="CD180" i="1"/>
  <c r="BX180" i="1"/>
  <c r="BX183" i="1"/>
  <c r="BV183" i="1"/>
  <c r="BV180" i="1"/>
  <c r="BU183" i="1"/>
  <c r="BU180" i="1"/>
  <c r="CA183" i="1"/>
  <c r="CA180" i="1"/>
  <c r="P183" i="11" l="1"/>
  <c r="T207" i="11"/>
  <c r="S78" i="11"/>
  <c r="U207" i="11"/>
  <c r="V207" i="11" s="1"/>
  <c r="CF183" i="1"/>
  <c r="Q186" i="11" s="1"/>
  <c r="CF180" i="1"/>
  <c r="CF76" i="1"/>
  <c r="Q77" i="11" s="1"/>
  <c r="CF67" i="1"/>
  <c r="CB161" i="1"/>
  <c r="CA161" i="1"/>
  <c r="BV161" i="1"/>
  <c r="BU161" i="1"/>
  <c r="CE161" i="1"/>
  <c r="BY161" i="1"/>
  <c r="BX161" i="1"/>
  <c r="CD161" i="1"/>
  <c r="CF264" i="1"/>
  <c r="Q267" i="11" s="1"/>
  <c r="R77" i="11" l="1"/>
  <c r="Q183" i="11"/>
  <c r="R267" i="11"/>
  <c r="R186" i="11"/>
  <c r="T78" i="11"/>
  <c r="Y207" i="11"/>
  <c r="AB207" i="11" s="1"/>
  <c r="W207" i="11"/>
  <c r="X207" i="11" s="1"/>
  <c r="U78" i="11"/>
  <c r="Q68" i="11"/>
  <c r="CG180" i="1"/>
  <c r="CG183" i="1"/>
  <c r="CP183" i="1"/>
  <c r="CP180" i="1"/>
  <c r="CK180" i="1"/>
  <c r="CK183" i="1"/>
  <c r="CR183" i="1"/>
  <c r="CR180" i="1"/>
  <c r="CQ180" i="1"/>
  <c r="CQ183" i="1"/>
  <c r="CL180" i="1"/>
  <c r="CL183" i="1"/>
  <c r="CN183" i="1"/>
  <c r="CN180" i="1"/>
  <c r="CM183" i="1"/>
  <c r="CM180" i="1"/>
  <c r="CH183" i="1"/>
  <c r="CH180" i="1"/>
  <c r="CJ183" i="1"/>
  <c r="CJ180" i="1"/>
  <c r="CI180" i="1"/>
  <c r="CI183" i="1"/>
  <c r="CO183" i="1"/>
  <c r="CO180" i="1"/>
  <c r="R183" i="11" l="1"/>
  <c r="R68" i="11"/>
  <c r="Z207" i="11"/>
  <c r="V78" i="11"/>
  <c r="W78" i="11"/>
  <c r="CS183" i="1"/>
  <c r="S186" i="11" s="1"/>
  <c r="CS180" i="1"/>
  <c r="CS76" i="1"/>
  <c r="S77" i="11" s="1"/>
  <c r="CO161" i="1"/>
  <c r="CL161" i="1"/>
  <c r="CR161" i="1"/>
  <c r="CS67" i="1"/>
  <c r="CQ161" i="1"/>
  <c r="CK161" i="1"/>
  <c r="CI161" i="1"/>
  <c r="CH161" i="1"/>
  <c r="CN161" i="1"/>
  <c r="CS264" i="1"/>
  <c r="S267" i="11" s="1"/>
  <c r="T77" i="11" l="1"/>
  <c r="S183" i="11"/>
  <c r="T186" i="11"/>
  <c r="T267" i="11"/>
  <c r="X78" i="11"/>
  <c r="Y78" i="11"/>
  <c r="S68" i="11"/>
  <c r="CV183" i="1"/>
  <c r="CV180" i="1"/>
  <c r="DB183" i="1"/>
  <c r="DB180" i="1"/>
  <c r="CW183" i="1"/>
  <c r="CW180" i="1"/>
  <c r="CT183" i="1"/>
  <c r="CT180" i="1"/>
  <c r="DC183" i="1"/>
  <c r="DC180" i="1"/>
  <c r="CX180" i="1"/>
  <c r="CX183" i="1"/>
  <c r="DD183" i="1"/>
  <c r="DD180" i="1"/>
  <c r="CY183" i="1"/>
  <c r="CY180" i="1"/>
  <c r="DE183" i="1"/>
  <c r="DE180" i="1"/>
  <c r="CZ180" i="1"/>
  <c r="CZ183" i="1"/>
  <c r="CU183" i="1"/>
  <c r="CU180" i="1"/>
  <c r="DA183" i="1"/>
  <c r="DA180" i="1"/>
  <c r="DD161" i="1"/>
  <c r="DE161" i="1"/>
  <c r="CX161" i="1"/>
  <c r="Z78" i="11" l="1"/>
  <c r="AB78" i="11"/>
  <c r="T183" i="11"/>
  <c r="T68" i="11"/>
  <c r="DF180" i="1"/>
  <c r="DF183" i="1"/>
  <c r="U186" i="11" s="1"/>
  <c r="DF76" i="1"/>
  <c r="U77" i="11" s="1"/>
  <c r="DF67" i="1"/>
  <c r="U68" i="11" s="1"/>
  <c r="V68" i="11" s="1"/>
  <c r="CY161" i="1"/>
  <c r="CU161" i="1"/>
  <c r="DF264" i="1"/>
  <c r="U267" i="11" s="1"/>
  <c r="DA161" i="1"/>
  <c r="CV161" i="1"/>
  <c r="DB161" i="1"/>
  <c r="V77" i="11" l="1"/>
  <c r="U183" i="11"/>
  <c r="V186" i="11"/>
  <c r="V267" i="11"/>
  <c r="DP183" i="1"/>
  <c r="DP180" i="1"/>
  <c r="DI183" i="1"/>
  <c r="DI180" i="1"/>
  <c r="DK180" i="1"/>
  <c r="DK183" i="1"/>
  <c r="DJ183" i="1"/>
  <c r="DJ180" i="1"/>
  <c r="DM180" i="1"/>
  <c r="DM183" i="1"/>
  <c r="DO180" i="1"/>
  <c r="DO183" i="1"/>
  <c r="DL180" i="1"/>
  <c r="DL183" i="1"/>
  <c r="DR183" i="1"/>
  <c r="DR180" i="1"/>
  <c r="DQ180" i="1"/>
  <c r="DQ183" i="1"/>
  <c r="DH180" i="1"/>
  <c r="DH183" i="1"/>
  <c r="DN180" i="1"/>
  <c r="DN183" i="1"/>
  <c r="DG183" i="1"/>
  <c r="DG180" i="1"/>
  <c r="DO182" i="1"/>
  <c r="DK182" i="1"/>
  <c r="DQ182" i="1"/>
  <c r="DM182" i="1"/>
  <c r="DI182" i="1"/>
  <c r="DJ182" i="1"/>
  <c r="DN182" i="1"/>
  <c r="DL182" i="1"/>
  <c r="DP182" i="1"/>
  <c r="DH182" i="1"/>
  <c r="V183" i="11" l="1"/>
  <c r="DS180" i="1"/>
  <c r="DS183" i="1"/>
  <c r="W186" i="11" s="1"/>
  <c r="DS76" i="1"/>
  <c r="W77" i="11" s="1"/>
  <c r="Z77" i="11" l="1"/>
  <c r="X77" i="11"/>
  <c r="W183" i="11"/>
  <c r="Z186" i="11"/>
  <c r="X186" i="11"/>
  <c r="Z183" i="11" l="1"/>
  <c r="X183" i="11"/>
  <c r="DS67" i="1" l="1"/>
  <c r="W68" i="11" s="1"/>
  <c r="DS239" i="1"/>
  <c r="W242" i="11" s="1"/>
  <c r="Z242" i="11" s="1"/>
  <c r="DS243" i="1"/>
  <c r="W246" i="11" s="1"/>
  <c r="DS264" i="1"/>
  <c r="W267" i="11" s="1"/>
  <c r="DS263" i="1"/>
  <c r="W266" i="11" s="1"/>
  <c r="X68" i="11" l="1"/>
  <c r="X266" i="11"/>
  <c r="X246" i="11"/>
  <c r="X267" i="11"/>
  <c r="EF67" i="1"/>
  <c r="Y68" i="11" s="1"/>
  <c r="Z68" i="11" l="1"/>
  <c r="AB68" i="11"/>
  <c r="EF239" i="1"/>
  <c r="Y242" i="11" s="1"/>
  <c r="AB242" i="11" s="1"/>
  <c r="EF264" i="1"/>
  <c r="EF263" i="1"/>
  <c r="Y266" i="11" s="1"/>
  <c r="EF243" i="1"/>
  <c r="Z266" i="11" l="1"/>
  <c r="AB266" i="11"/>
  <c r="Y246" i="11"/>
  <c r="Y267" i="11"/>
  <c r="Z267" i="11" l="1"/>
  <c r="AB267" i="11"/>
  <c r="Z246" i="11"/>
  <c r="AB246" i="11"/>
  <c r="F282" i="11"/>
  <c r="H282" i="11" l="1"/>
  <c r="B14" i="24"/>
  <c r="F275" i="11"/>
  <c r="F284" i="11"/>
  <c r="B16" i="24" s="1"/>
  <c r="F277" i="11"/>
  <c r="F287" i="11"/>
  <c r="F296" i="11"/>
  <c r="B27" i="24" s="1"/>
  <c r="F294" i="11"/>
  <c r="B25" i="24" s="1"/>
  <c r="H277" i="11" l="1"/>
  <c r="B9" i="24"/>
  <c r="H275" i="11"/>
  <c r="B7" i="24"/>
  <c r="H287" i="11"/>
  <c r="B18" i="24"/>
  <c r="F273" i="11"/>
  <c r="H273" i="11" l="1"/>
  <c r="B5" i="24"/>
  <c r="F290" i="11"/>
  <c r="F292" i="11"/>
  <c r="F291" i="11"/>
  <c r="H291" i="11" l="1"/>
  <c r="B22" i="24"/>
  <c r="H292" i="11"/>
  <c r="B23" i="24"/>
  <c r="H290" i="11"/>
  <c r="B21" i="24"/>
  <c r="F289" i="11"/>
  <c r="F293" i="11"/>
  <c r="B24" i="24" s="1"/>
  <c r="F295" i="11"/>
  <c r="B26" i="24" s="1"/>
  <c r="F286" i="11"/>
  <c r="F278" i="11"/>
  <c r="F285" i="11"/>
  <c r="B17" i="24" s="1"/>
  <c r="F276" i="11"/>
  <c r="F280" i="11"/>
  <c r="F274" i="11"/>
  <c r="F279" i="11"/>
  <c r="F283" i="11"/>
  <c r="F281" i="11"/>
  <c r="B6" i="24" l="1"/>
  <c r="F272" i="11"/>
  <c r="H278" i="11"/>
  <c r="B10" i="24"/>
  <c r="H286" i="11"/>
  <c r="B33" i="24"/>
  <c r="B29" i="24" s="1"/>
  <c r="H289" i="11"/>
  <c r="B20" i="24"/>
  <c r="H281" i="11"/>
  <c r="B13" i="24"/>
  <c r="H283" i="11"/>
  <c r="B15" i="24"/>
  <c r="H279" i="11"/>
  <c r="B11" i="24"/>
  <c r="H280" i="11"/>
  <c r="B12" i="24"/>
  <c r="H276" i="11"/>
  <c r="B8" i="24"/>
  <c r="H274" i="11"/>
  <c r="B4" i="24" l="1"/>
  <c r="B3" i="24" s="1"/>
  <c r="AG182" i="1"/>
  <c r="AG160" i="1"/>
  <c r="AF24" i="25" s="1"/>
  <c r="AG159" i="1"/>
  <c r="AF23" i="25" s="1"/>
  <c r="AG158" i="1"/>
  <c r="AG292" i="1" l="1"/>
  <c r="AF52" i="25" s="1"/>
  <c r="AG291" i="1"/>
  <c r="AF51" i="25" l="1"/>
  <c r="AH182" i="1"/>
  <c r="AH159" i="1"/>
  <c r="AG23" i="25" s="1"/>
  <c r="AH158" i="1"/>
  <c r="AH160" i="1"/>
  <c r="AG24" i="25" s="1"/>
  <c r="AH291" i="1" l="1"/>
  <c r="AH292" i="1"/>
  <c r="AG52" i="25" s="1"/>
  <c r="AG51" i="25" l="1"/>
  <c r="AI182" i="1"/>
  <c r="AI159" i="1"/>
  <c r="AH23" i="25" s="1"/>
  <c r="AI158" i="1"/>
  <c r="AI160" i="1"/>
  <c r="AH24" i="25" s="1"/>
  <c r="AI291" i="1" l="1"/>
  <c r="AI292" i="1"/>
  <c r="AH52" i="25" s="1"/>
  <c r="AH51" i="25" l="1"/>
  <c r="AJ182" i="1"/>
  <c r="AJ159" i="1"/>
  <c r="AI23" i="25" s="1"/>
  <c r="AJ158" i="1"/>
  <c r="AJ160" i="1"/>
  <c r="AI24" i="25" s="1"/>
  <c r="AJ291" i="1" l="1"/>
  <c r="AJ292" i="1"/>
  <c r="AI52" i="25" s="1"/>
  <c r="AI51" i="25" l="1"/>
  <c r="AK182" i="1"/>
  <c r="AK159" i="1"/>
  <c r="AJ23" i="25" s="1"/>
  <c r="AK158" i="1"/>
  <c r="AK160" i="1"/>
  <c r="AJ24" i="25" s="1"/>
  <c r="AK291" i="1" l="1"/>
  <c r="AK292" i="1"/>
  <c r="AJ52" i="25" s="1"/>
  <c r="AJ51" i="25" l="1"/>
  <c r="AL182" i="1"/>
  <c r="AL159" i="1"/>
  <c r="AK23" i="25" s="1"/>
  <c r="AL158" i="1"/>
  <c r="AL160" i="1"/>
  <c r="AK24" i="25" s="1"/>
  <c r="AL291" i="1" l="1"/>
  <c r="AL292" i="1"/>
  <c r="AK52" i="25" s="1"/>
  <c r="AK51" i="25" l="1"/>
  <c r="AM182" i="1"/>
  <c r="AM159" i="1"/>
  <c r="AL23" i="25" s="1"/>
  <c r="AM158" i="1"/>
  <c r="AM160" i="1"/>
  <c r="AL24" i="25" s="1"/>
  <c r="AM291" i="1" l="1"/>
  <c r="AM292" i="1"/>
  <c r="AL52" i="25" s="1"/>
  <c r="AL51" i="25" l="1"/>
  <c r="AN182" i="1"/>
  <c r="AN159" i="1"/>
  <c r="AM23" i="25" s="1"/>
  <c r="AN158" i="1"/>
  <c r="AN160" i="1"/>
  <c r="AM24" i="25" s="1"/>
  <c r="AN291" i="1" l="1"/>
  <c r="AN292" i="1"/>
  <c r="AM52" i="25" s="1"/>
  <c r="AM51" i="25" l="1"/>
  <c r="AO182" i="1"/>
  <c r="AO159" i="1"/>
  <c r="AN23" i="25" s="1"/>
  <c r="AO158" i="1"/>
  <c r="AO160" i="1"/>
  <c r="AN24" i="25" s="1"/>
  <c r="AO291" i="1" l="1"/>
  <c r="AO292" i="1"/>
  <c r="AN52" i="25" s="1"/>
  <c r="AN51" i="25" l="1"/>
  <c r="AP182" i="1"/>
  <c r="AP159" i="1"/>
  <c r="AO23" i="25" s="1"/>
  <c r="AP158" i="1"/>
  <c r="AP160" i="1"/>
  <c r="AO24" i="25" s="1"/>
  <c r="AP291" i="1" l="1"/>
  <c r="AP292" i="1"/>
  <c r="AO52" i="25" s="1"/>
  <c r="AO51" i="25" l="1"/>
  <c r="AQ182" i="1"/>
  <c r="AQ159" i="1"/>
  <c r="AP23" i="25" s="1"/>
  <c r="AQ158" i="1"/>
  <c r="AQ160" i="1"/>
  <c r="AP24" i="25" s="1"/>
  <c r="AQ291" i="1" l="1"/>
  <c r="AQ292" i="1"/>
  <c r="AP52" i="25" s="1"/>
  <c r="AP51" i="25" l="1"/>
  <c r="V291" i="1" l="1"/>
  <c r="AB291" i="1"/>
  <c r="Y291" i="1"/>
  <c r="U291" i="1"/>
  <c r="AD291" i="1"/>
  <c r="Z291" i="1"/>
  <c r="AA291" i="1"/>
  <c r="W291" i="1"/>
  <c r="AC291" i="1"/>
  <c r="X291" i="1"/>
  <c r="V182" i="1"/>
  <c r="X182" i="1"/>
  <c r="AB182" i="1"/>
  <c r="AC182" i="1"/>
  <c r="AA182" i="1"/>
  <c r="W182" i="1"/>
  <c r="Y182" i="1"/>
  <c r="AD182" i="1"/>
  <c r="Z182" i="1"/>
  <c r="U182" i="1"/>
  <c r="AD292" i="1"/>
  <c r="AC52" i="25" s="1"/>
  <c r="AC292" i="1"/>
  <c r="AB52" i="25" s="1"/>
  <c r="AB292" i="1"/>
  <c r="AA52" i="25" s="1"/>
  <c r="AA292" i="1"/>
  <c r="Z52" i="25" s="1"/>
  <c r="Z292" i="1"/>
  <c r="Y52" i="25" s="1"/>
  <c r="Y292" i="1"/>
  <c r="X52" i="25" s="1"/>
  <c r="X292" i="1"/>
  <c r="W52" i="25" s="1"/>
  <c r="W292" i="1"/>
  <c r="V52" i="25" s="1"/>
  <c r="V292" i="1"/>
  <c r="U52" i="25" s="1"/>
  <c r="U292" i="1"/>
  <c r="T52" i="25" s="1"/>
  <c r="V51" i="25" l="1"/>
  <c r="Z51" i="25"/>
  <c r="Y51" i="25"/>
  <c r="AC51" i="25"/>
  <c r="T51" i="25"/>
  <c r="X51" i="25"/>
  <c r="AA51" i="25"/>
  <c r="U51" i="25"/>
  <c r="AB51" i="25"/>
  <c r="W51" i="25"/>
  <c r="T291" i="1"/>
  <c r="T292" i="1"/>
  <c r="S52" i="25" s="1"/>
  <c r="S51" i="25" l="1"/>
  <c r="Q182" i="1" l="1"/>
  <c r="Q179" i="1" s="1"/>
  <c r="I182" i="1"/>
  <c r="L182" i="1"/>
  <c r="L179" i="1" s="1"/>
  <c r="M182" i="1"/>
  <c r="M179" i="1" s="1"/>
  <c r="O182" i="1"/>
  <c r="O179" i="1" s="1"/>
  <c r="J182" i="1"/>
  <c r="H182" i="1"/>
  <c r="P182" i="1"/>
  <c r="P179" i="1" s="1"/>
  <c r="N182" i="1"/>
  <c r="N179" i="1" s="1"/>
  <c r="K182" i="1"/>
  <c r="N292" i="1" l="1"/>
  <c r="M52" i="25" s="1"/>
  <c r="J292" i="1"/>
  <c r="I52" i="25" s="1"/>
  <c r="P291" i="1"/>
  <c r="H291" i="1"/>
  <c r="G51" i="25" s="1"/>
  <c r="Q292" i="1"/>
  <c r="P52" i="25" s="1"/>
  <c r="M292" i="1"/>
  <c r="L52" i="25" s="1"/>
  <c r="I292" i="1"/>
  <c r="H52" i="25" s="1"/>
  <c r="N291" i="1"/>
  <c r="P292" i="1"/>
  <c r="O52" i="25" s="1"/>
  <c r="L292" i="1"/>
  <c r="K52" i="25" s="1"/>
  <c r="H292" i="1"/>
  <c r="G52" i="25" s="1"/>
  <c r="I291" i="1"/>
  <c r="H51" i="25" s="1"/>
  <c r="J291" i="1"/>
  <c r="I51" i="25" s="1"/>
  <c r="K291" i="1"/>
  <c r="J51" i="25" s="1"/>
  <c r="Q291" i="1"/>
  <c r="L291" i="1"/>
  <c r="O291" i="1"/>
  <c r="M291" i="1"/>
  <c r="L51" i="25" s="1"/>
  <c r="O292" i="1"/>
  <c r="N52" i="25" s="1"/>
  <c r="K292" i="1"/>
  <c r="J52" i="25" s="1"/>
  <c r="S158" i="1"/>
  <c r="M51" i="25" l="1"/>
  <c r="M59" i="25" s="1"/>
  <c r="N269" i="1"/>
  <c r="N51" i="25"/>
  <c r="N59" i="25" s="1"/>
  <c r="O269" i="1"/>
  <c r="K51" i="25"/>
  <c r="K59" i="25" s="1"/>
  <c r="L269" i="1"/>
  <c r="P51" i="25"/>
  <c r="P59" i="25" s="1"/>
  <c r="Q269" i="1"/>
  <c r="O51" i="25"/>
  <c r="G161" i="11"/>
  <c r="H161" i="11" l="1"/>
  <c r="AZ182" i="1" l="1"/>
  <c r="AU182" i="1"/>
  <c r="BC182" i="1"/>
  <c r="BA159" i="1"/>
  <c r="AZ23" i="25" s="1"/>
  <c r="AY160" i="1"/>
  <c r="AX24" i="25" s="1"/>
  <c r="BA182" i="1"/>
  <c r="AW160" i="1"/>
  <c r="AV24" i="25" s="1"/>
  <c r="AU160" i="1"/>
  <c r="AT24" i="25" s="1"/>
  <c r="AY182" i="1"/>
  <c r="BA158" i="1"/>
  <c r="BA160" i="1"/>
  <c r="AZ24" i="25" s="1"/>
  <c r="AY158" i="1"/>
  <c r="AY159" i="1"/>
  <c r="AX23" i="25" s="1"/>
  <c r="BB160" i="1"/>
  <c r="BA24" i="25" s="1"/>
  <c r="AX160" i="1"/>
  <c r="AW24" i="25" s="1"/>
  <c r="AV160" i="1"/>
  <c r="AU24" i="25" s="1"/>
  <c r="AX182" i="1"/>
  <c r="BC160" i="1"/>
  <c r="BB24" i="25" s="1"/>
  <c r="AV182" i="1"/>
  <c r="BD159" i="1"/>
  <c r="BC23" i="25" s="1"/>
  <c r="AX159" i="1"/>
  <c r="AW23" i="25" s="1"/>
  <c r="BD160" i="1"/>
  <c r="BC24" i="25" s="1"/>
  <c r="AX158" i="1"/>
  <c r="BB182" i="1"/>
  <c r="AZ159" i="1"/>
  <c r="AY23" i="25" s="1"/>
  <c r="AU158" i="1"/>
  <c r="AU159" i="1"/>
  <c r="AT23" i="25" s="1"/>
  <c r="BC158" i="1"/>
  <c r="BC159" i="1"/>
  <c r="BB23" i="25" s="1"/>
  <c r="BD158" i="1"/>
  <c r="BD182" i="1"/>
  <c r="AV158" i="1"/>
  <c r="AV159" i="1"/>
  <c r="AU23" i="25" s="1"/>
  <c r="BB158" i="1"/>
  <c r="BB159" i="1"/>
  <c r="BA23" i="25" s="1"/>
  <c r="AW159" i="1"/>
  <c r="AV23" i="25" s="1"/>
  <c r="AW158" i="1"/>
  <c r="AW182" i="1"/>
  <c r="AZ158" i="1"/>
  <c r="AZ160" i="1"/>
  <c r="AY24" i="25" s="1"/>
  <c r="AX291" i="1" l="1"/>
  <c r="AU291" i="1"/>
  <c r="BA292" i="1"/>
  <c r="AZ52" i="25" s="1"/>
  <c r="BD291" i="1"/>
  <c r="BC291" i="1"/>
  <c r="BB291" i="1"/>
  <c r="BA291" i="1"/>
  <c r="AW291" i="1"/>
  <c r="AX292" i="1"/>
  <c r="AW52" i="25" s="1"/>
  <c r="AY292" i="1"/>
  <c r="AX52" i="25" s="1"/>
  <c r="AZ291" i="1"/>
  <c r="AV292" i="1"/>
  <c r="AU52" i="25" s="1"/>
  <c r="BC292" i="1"/>
  <c r="BB52" i="25" s="1"/>
  <c r="AU292" i="1"/>
  <c r="AT52" i="25" s="1"/>
  <c r="BD292" i="1"/>
  <c r="BC52" i="25" s="1"/>
  <c r="AV291" i="1"/>
  <c r="AY291" i="1"/>
  <c r="AW292" i="1"/>
  <c r="AV52" i="25" s="1"/>
  <c r="BB292" i="1"/>
  <c r="BA52" i="25" s="1"/>
  <c r="AZ292" i="1"/>
  <c r="AY52" i="25" s="1"/>
  <c r="AY51" i="25" l="1"/>
  <c r="AV51" i="25"/>
  <c r="AZ51" i="25"/>
  <c r="AX51" i="25"/>
  <c r="AU51" i="25"/>
  <c r="BA51" i="25"/>
  <c r="BB51" i="25"/>
  <c r="BC51" i="25"/>
  <c r="AT51" i="25"/>
  <c r="AW51" i="25"/>
  <c r="AT159" i="1"/>
  <c r="AS23" i="25" s="1"/>
  <c r="AT182" i="1"/>
  <c r="AT158" i="1"/>
  <c r="AT160" i="1"/>
  <c r="AS24" i="25" s="1"/>
  <c r="AT291" i="1" l="1"/>
  <c r="AT292" i="1"/>
  <c r="AS52" i="25" s="1"/>
  <c r="AS51" i="25" l="1"/>
  <c r="S5" i="1" l="1"/>
  <c r="G293" i="1" l="1"/>
  <c r="F53" i="25" s="1"/>
  <c r="AF5" i="1"/>
  <c r="P293" i="1"/>
  <c r="P269" i="1" s="1"/>
  <c r="M293" i="1"/>
  <c r="M269" i="1" s="1"/>
  <c r="L53" i="25" l="1"/>
  <c r="L59" i="25" s="1"/>
  <c r="O53" i="25"/>
  <c r="O59" i="25" s="1"/>
  <c r="S84" i="1"/>
  <c r="S69" i="1"/>
  <c r="S73" i="1"/>
  <c r="S103" i="1"/>
  <c r="S75" i="1"/>
  <c r="S237" i="1"/>
  <c r="S102" i="1"/>
  <c r="S143" i="1"/>
  <c r="S120" i="1"/>
  <c r="S219" i="1"/>
  <c r="S114" i="1"/>
  <c r="S54" i="1"/>
  <c r="S207" i="1"/>
  <c r="S72" i="1"/>
  <c r="S119" i="1"/>
  <c r="S66" i="1"/>
  <c r="S231" i="1"/>
  <c r="S122" i="1"/>
  <c r="S117" i="1"/>
  <c r="S131" i="1"/>
  <c r="S116" i="1"/>
  <c r="S111" i="1"/>
  <c r="S62" i="1"/>
  <c r="S205" i="1"/>
  <c r="S242" i="1"/>
  <c r="S56" i="1"/>
  <c r="S240" i="1"/>
  <c r="S74" i="1"/>
  <c r="S95" i="1"/>
  <c r="S232" i="1"/>
  <c r="S230" i="1"/>
  <c r="S226" i="1"/>
  <c r="S134" i="1"/>
  <c r="S98" i="1"/>
  <c r="S83" i="1"/>
  <c r="S199" i="1"/>
  <c r="S165" i="1"/>
  <c r="S132" i="1"/>
  <c r="S100" i="1"/>
  <c r="S85" i="1"/>
  <c r="S60" i="1"/>
  <c r="AS5" i="1"/>
  <c r="S71" i="1"/>
  <c r="S208" i="1"/>
  <c r="S228" i="1"/>
  <c r="S256" i="1"/>
  <c r="S254" i="1" s="1"/>
  <c r="S136" i="1"/>
  <c r="S68" i="1"/>
  <c r="S90" i="1"/>
  <c r="S203" i="1"/>
  <c r="S109" i="1"/>
  <c r="S64" i="1"/>
  <c r="S197" i="1"/>
  <c r="S229" i="1"/>
  <c r="S217" i="1"/>
  <c r="S224" i="1"/>
  <c r="S209" i="1"/>
  <c r="S110" i="1"/>
  <c r="S106" i="1"/>
  <c r="S223" i="1"/>
  <c r="S220" i="1"/>
  <c r="S200" i="1"/>
  <c r="R28" i="25" s="1"/>
  <c r="S128" i="1"/>
  <c r="S141" i="1"/>
  <c r="S216" i="1"/>
  <c r="S101" i="1"/>
  <c r="S135" i="1"/>
  <c r="S196" i="1" l="1"/>
  <c r="T114" i="1"/>
  <c r="S112" i="1"/>
  <c r="V237" i="1"/>
  <c r="T54" i="1"/>
  <c r="T53" i="1" s="1"/>
  <c r="T64" i="1"/>
  <c r="T63" i="1" s="1"/>
  <c r="T60" i="1"/>
  <c r="T59" i="1" s="1"/>
  <c r="T62" i="1"/>
  <c r="T61" i="1" s="1"/>
  <c r="T85" i="1"/>
  <c r="T199" i="1"/>
  <c r="T135" i="1"/>
  <c r="T100" i="1"/>
  <c r="T99" i="1" s="1"/>
  <c r="T83" i="1"/>
  <c r="T82" i="1" s="1"/>
  <c r="T66" i="1"/>
  <c r="T65" i="1" s="1"/>
  <c r="T128" i="1"/>
  <c r="T124" i="1" s="1"/>
  <c r="T111" i="1"/>
  <c r="T101" i="1"/>
  <c r="T71" i="1"/>
  <c r="T56" i="1"/>
  <c r="T55" i="1" s="1"/>
  <c r="T119" i="1"/>
  <c r="T102" i="1"/>
  <c r="T120" i="1"/>
  <c r="T73" i="1"/>
  <c r="T143" i="1"/>
  <c r="T109" i="1"/>
  <c r="T131" i="1"/>
  <c r="T110" i="1"/>
  <c r="T132" i="1"/>
  <c r="T69" i="1"/>
  <c r="T197" i="1"/>
  <c r="T134" i="1"/>
  <c r="T95" i="1"/>
  <c r="T72" i="1"/>
  <c r="Y252" i="1"/>
  <c r="T84" i="1"/>
  <c r="T106" i="1"/>
  <c r="T68" i="1"/>
  <c r="T136" i="1"/>
  <c r="T74" i="1"/>
  <c r="G144" i="11"/>
  <c r="T141" i="1"/>
  <c r="G91" i="11"/>
  <c r="T90" i="1"/>
  <c r="T89" i="1" s="1"/>
  <c r="G117" i="11"/>
  <c r="T116" i="1"/>
  <c r="T165" i="1"/>
  <c r="T164" i="1" s="1"/>
  <c r="G99" i="11"/>
  <c r="T98" i="1"/>
  <c r="T97" i="1" s="1"/>
  <c r="G118" i="11"/>
  <c r="T117" i="1"/>
  <c r="AB75" i="1"/>
  <c r="T75" i="1"/>
  <c r="AD103" i="1"/>
  <c r="T103" i="1"/>
  <c r="Z212" i="1"/>
  <c r="W212" i="1"/>
  <c r="X212" i="1"/>
  <c r="Y212" i="1"/>
  <c r="AA212" i="1"/>
  <c r="V212" i="1"/>
  <c r="AD212" i="1"/>
  <c r="AB212" i="1"/>
  <c r="AC212" i="1"/>
  <c r="AE212" i="1"/>
  <c r="S92" i="1"/>
  <c r="S211" i="1"/>
  <c r="AB143" i="1"/>
  <c r="G146" i="11"/>
  <c r="AB84" i="1"/>
  <c r="V84" i="1"/>
  <c r="U84" i="1"/>
  <c r="AE84" i="1"/>
  <c r="Z84" i="1"/>
  <c r="G85" i="11"/>
  <c r="X84" i="1"/>
  <c r="AO75" i="1"/>
  <c r="AC75" i="1"/>
  <c r="AG75" i="1"/>
  <c r="AP75" i="1"/>
  <c r="AC84" i="1"/>
  <c r="AD84" i="1"/>
  <c r="Y84" i="1"/>
  <c r="W84" i="1"/>
  <c r="AA84" i="1"/>
  <c r="Z75" i="1"/>
  <c r="V75" i="1"/>
  <c r="AE114" i="1"/>
  <c r="U114" i="1"/>
  <c r="X114" i="1"/>
  <c r="AD114" i="1"/>
  <c r="Y114" i="1"/>
  <c r="AA114" i="1"/>
  <c r="AC114" i="1"/>
  <c r="AB114" i="1"/>
  <c r="W114" i="1"/>
  <c r="V114" i="1"/>
  <c r="Z114" i="1"/>
  <c r="U120" i="1"/>
  <c r="Y120" i="1"/>
  <c r="AC120" i="1"/>
  <c r="V120" i="1"/>
  <c r="Z120" i="1"/>
  <c r="AD120" i="1"/>
  <c r="W120" i="1"/>
  <c r="AA120" i="1"/>
  <c r="AE120" i="1"/>
  <c r="X120" i="1"/>
  <c r="AB120" i="1"/>
  <c r="X119" i="1"/>
  <c r="AB119" i="1"/>
  <c r="U119" i="1"/>
  <c r="Y119" i="1"/>
  <c r="AC119" i="1"/>
  <c r="V119" i="1"/>
  <c r="Z119" i="1"/>
  <c r="AD119" i="1"/>
  <c r="AA119" i="1"/>
  <c r="AE119" i="1"/>
  <c r="W119" i="1"/>
  <c r="V117" i="1"/>
  <c r="Z117" i="1"/>
  <c r="AD117" i="1"/>
  <c r="W117" i="1"/>
  <c r="AA117" i="1"/>
  <c r="AE117" i="1"/>
  <c r="X117" i="1"/>
  <c r="AB117" i="1"/>
  <c r="U117" i="1"/>
  <c r="Y117" i="1"/>
  <c r="AC117" i="1"/>
  <c r="U116" i="1"/>
  <c r="Y116" i="1"/>
  <c r="AC116" i="1"/>
  <c r="V116" i="1"/>
  <c r="Z116" i="1"/>
  <c r="AD116" i="1"/>
  <c r="W116" i="1"/>
  <c r="AA116" i="1"/>
  <c r="AE116" i="1"/>
  <c r="AB116" i="1"/>
  <c r="X116" i="1"/>
  <c r="G103" i="11"/>
  <c r="AE102" i="1"/>
  <c r="Y103" i="1"/>
  <c r="V103" i="1"/>
  <c r="G74" i="11"/>
  <c r="X75" i="1"/>
  <c r="AQ75" i="1"/>
  <c r="U75" i="1"/>
  <c r="AI75" i="1"/>
  <c r="W75" i="1"/>
  <c r="Y75" i="1"/>
  <c r="AH75" i="1"/>
  <c r="AR75" i="1"/>
  <c r="AE75" i="1"/>
  <c r="AM75" i="1"/>
  <c r="AJ75" i="1"/>
  <c r="AD75" i="1"/>
  <c r="AA75" i="1"/>
  <c r="AL75" i="1"/>
  <c r="AN75" i="1"/>
  <c r="G76" i="11"/>
  <c r="AK75" i="1"/>
  <c r="U73" i="1"/>
  <c r="AD252" i="1"/>
  <c r="AD73" i="1"/>
  <c r="Y73" i="1"/>
  <c r="X73" i="1"/>
  <c r="X103" i="1"/>
  <c r="U103" i="1"/>
  <c r="AC103" i="1"/>
  <c r="AB103" i="1"/>
  <c r="AA73" i="1"/>
  <c r="AC73" i="1"/>
  <c r="AE73" i="1"/>
  <c r="AB73" i="1"/>
  <c r="Z73" i="1"/>
  <c r="AA103" i="1"/>
  <c r="W103" i="1"/>
  <c r="Z103" i="1"/>
  <c r="G240" i="11"/>
  <c r="AE103" i="1"/>
  <c r="G104" i="11"/>
  <c r="U69" i="1"/>
  <c r="W69" i="1"/>
  <c r="Y69" i="1"/>
  <c r="AC69" i="1"/>
  <c r="AE69" i="1"/>
  <c r="Z69" i="1"/>
  <c r="V69" i="1"/>
  <c r="X69" i="1"/>
  <c r="AA69" i="1"/>
  <c r="G70" i="11"/>
  <c r="AD69" i="1"/>
  <c r="AB69" i="1"/>
  <c r="W73" i="1"/>
  <c r="V73" i="1"/>
  <c r="X237" i="1"/>
  <c r="AE237" i="1"/>
  <c r="Z237" i="1"/>
  <c r="Y143" i="1"/>
  <c r="W252" i="1"/>
  <c r="AA102" i="1"/>
  <c r="X102" i="1"/>
  <c r="AE143" i="1"/>
  <c r="U143" i="1"/>
  <c r="U252" i="1"/>
  <c r="Z102" i="1"/>
  <c r="AD143" i="1"/>
  <c r="G255" i="11"/>
  <c r="AC237" i="1"/>
  <c r="O195" i="1"/>
  <c r="AA237" i="1"/>
  <c r="AB237" i="1"/>
  <c r="Y237" i="1"/>
  <c r="J195" i="1"/>
  <c r="T237" i="1"/>
  <c r="AD237" i="1"/>
  <c r="U237" i="1"/>
  <c r="P195" i="1"/>
  <c r="W237" i="1"/>
  <c r="R195" i="1"/>
  <c r="AE252" i="1"/>
  <c r="AD102" i="1"/>
  <c r="W102" i="1"/>
  <c r="Q195" i="1"/>
  <c r="AC143" i="1"/>
  <c r="X143" i="1"/>
  <c r="X252" i="1"/>
  <c r="V252" i="1"/>
  <c r="AB252" i="1"/>
  <c r="K195" i="1"/>
  <c r="AC102" i="1"/>
  <c r="AB102" i="1"/>
  <c r="W143" i="1"/>
  <c r="AA143" i="1"/>
  <c r="V143" i="1"/>
  <c r="AA252" i="1"/>
  <c r="T252" i="1"/>
  <c r="Z143" i="1"/>
  <c r="Z252" i="1"/>
  <c r="AC252" i="1"/>
  <c r="I195" i="1"/>
  <c r="Y102" i="1"/>
  <c r="U102" i="1"/>
  <c r="G195" i="1"/>
  <c r="V102" i="1"/>
  <c r="N195" i="1"/>
  <c r="U141" i="1"/>
  <c r="Y141" i="1"/>
  <c r="X141" i="1"/>
  <c r="AC141" i="1"/>
  <c r="W141" i="1"/>
  <c r="AD141" i="1"/>
  <c r="AA141" i="1"/>
  <c r="V141" i="1"/>
  <c r="AE141" i="1"/>
  <c r="Z141" i="1"/>
  <c r="AB141" i="1"/>
  <c r="Y64" i="1"/>
  <c r="Y63" i="1" s="1"/>
  <c r="Z64" i="1"/>
  <c r="Z63" i="1" s="1"/>
  <c r="V64" i="1"/>
  <c r="V63" i="1" s="1"/>
  <c r="AA64" i="1"/>
  <c r="AA63" i="1" s="1"/>
  <c r="AD64" i="1"/>
  <c r="AD63" i="1" s="1"/>
  <c r="AB64" i="1"/>
  <c r="AB63" i="1" s="1"/>
  <c r="G65" i="11"/>
  <c r="W64" i="1"/>
  <c r="W63" i="1" s="1"/>
  <c r="U64" i="1"/>
  <c r="U63" i="1" s="1"/>
  <c r="AE64" i="1"/>
  <c r="AE63" i="1" s="1"/>
  <c r="AC64" i="1"/>
  <c r="AC63" i="1" s="1"/>
  <c r="X64" i="1"/>
  <c r="X63" i="1" s="1"/>
  <c r="X199" i="1"/>
  <c r="G202" i="11"/>
  <c r="AA199" i="1"/>
  <c r="AB199" i="1"/>
  <c r="W199" i="1"/>
  <c r="AD199" i="1"/>
  <c r="AE199" i="1"/>
  <c r="Z199" i="1"/>
  <c r="V199" i="1"/>
  <c r="AC199" i="1"/>
  <c r="Y199" i="1"/>
  <c r="U199" i="1"/>
  <c r="AB242" i="1"/>
  <c r="U242" i="1"/>
  <c r="AC242" i="1"/>
  <c r="V242" i="1"/>
  <c r="AD242" i="1"/>
  <c r="W242" i="1"/>
  <c r="AE242" i="1"/>
  <c r="X242" i="1"/>
  <c r="T242" i="1"/>
  <c r="G245" i="11"/>
  <c r="Y242" i="1"/>
  <c r="Z242" i="1"/>
  <c r="AA242" i="1"/>
  <c r="Y205" i="1"/>
  <c r="G208" i="11"/>
  <c r="AC205" i="1"/>
  <c r="W205" i="1"/>
  <c r="T205" i="1"/>
  <c r="AB205" i="1"/>
  <c r="V205" i="1"/>
  <c r="AA205" i="1"/>
  <c r="AE205" i="1"/>
  <c r="Z205" i="1"/>
  <c r="X205" i="1"/>
  <c r="AD205" i="1"/>
  <c r="U205" i="1"/>
  <c r="AA131" i="1"/>
  <c r="V131" i="1"/>
  <c r="AE131" i="1"/>
  <c r="Z131" i="1"/>
  <c r="AD131" i="1"/>
  <c r="Y131" i="1"/>
  <c r="X131" i="1"/>
  <c r="AB131" i="1"/>
  <c r="G134" i="11"/>
  <c r="U131" i="1"/>
  <c r="W131" i="1"/>
  <c r="AC131" i="1"/>
  <c r="S129" i="1"/>
  <c r="U72" i="1"/>
  <c r="AC72" i="1"/>
  <c r="G73" i="11"/>
  <c r="V72" i="1"/>
  <c r="AD72" i="1"/>
  <c r="Y72" i="1"/>
  <c r="W72" i="1"/>
  <c r="Z72" i="1"/>
  <c r="AE72" i="1"/>
  <c r="AA72" i="1"/>
  <c r="X72" i="1"/>
  <c r="AB72" i="1"/>
  <c r="V219" i="1"/>
  <c r="Z219" i="1"/>
  <c r="X219" i="1"/>
  <c r="AD219" i="1"/>
  <c r="G222" i="11"/>
  <c r="AC219" i="1"/>
  <c r="AB219" i="1"/>
  <c r="W219" i="1"/>
  <c r="U219" i="1"/>
  <c r="AA219" i="1"/>
  <c r="Y219" i="1"/>
  <c r="AE219" i="1"/>
  <c r="T219" i="1"/>
  <c r="G121" i="11"/>
  <c r="L195" i="1"/>
  <c r="AB216" i="1"/>
  <c r="Z216" i="1"/>
  <c r="U216" i="1"/>
  <c r="AA216" i="1"/>
  <c r="V216" i="1"/>
  <c r="AE216" i="1"/>
  <c r="AD216" i="1"/>
  <c r="W216" i="1"/>
  <c r="AC216" i="1"/>
  <c r="T216" i="1"/>
  <c r="Y216" i="1"/>
  <c r="X216" i="1"/>
  <c r="G219" i="11"/>
  <c r="G203" i="11"/>
  <c r="G227" i="11"/>
  <c r="AD224" i="1"/>
  <c r="AC224" i="1"/>
  <c r="W224" i="1"/>
  <c r="T224" i="1"/>
  <c r="AA224" i="1"/>
  <c r="V224" i="1"/>
  <c r="U224" i="1"/>
  <c r="AE224" i="1"/>
  <c r="X224" i="1"/>
  <c r="AB224" i="1"/>
  <c r="Z224" i="1"/>
  <c r="Y224" i="1"/>
  <c r="U68" i="1"/>
  <c r="Y68" i="1"/>
  <c r="AC68" i="1"/>
  <c r="Z68" i="1"/>
  <c r="V68" i="1"/>
  <c r="AA68" i="1"/>
  <c r="AD68" i="1"/>
  <c r="AB68" i="1"/>
  <c r="G69" i="11"/>
  <c r="W68" i="1"/>
  <c r="AE68" i="1"/>
  <c r="X68" i="1"/>
  <c r="G231" i="11"/>
  <c r="T228" i="1"/>
  <c r="AC228" i="1"/>
  <c r="AA228" i="1"/>
  <c r="AB228" i="1"/>
  <c r="Y228" i="1"/>
  <c r="AD228" i="1"/>
  <c r="V228" i="1"/>
  <c r="X228" i="1"/>
  <c r="AE228" i="1"/>
  <c r="U228" i="1"/>
  <c r="W228" i="1"/>
  <c r="Z228" i="1"/>
  <c r="AA134" i="1"/>
  <c r="AE134" i="1"/>
  <c r="X134" i="1"/>
  <c r="AD134" i="1"/>
  <c r="AC134" i="1"/>
  <c r="G137" i="11"/>
  <c r="V134" i="1"/>
  <c r="Z134" i="1"/>
  <c r="U134" i="1"/>
  <c r="Y134" i="1"/>
  <c r="AB134" i="1"/>
  <c r="W134" i="1"/>
  <c r="S133" i="1"/>
  <c r="Y95" i="1"/>
  <c r="G96" i="11"/>
  <c r="AE95" i="1"/>
  <c r="X95" i="1"/>
  <c r="AD95" i="1"/>
  <c r="U95" i="1"/>
  <c r="AB95" i="1"/>
  <c r="Z95" i="1"/>
  <c r="AA95" i="1"/>
  <c r="W95" i="1"/>
  <c r="V95" i="1"/>
  <c r="AC95" i="1"/>
  <c r="AC62" i="1"/>
  <c r="AC61" i="1" s="1"/>
  <c r="V62" i="1"/>
  <c r="V61" i="1" s="1"/>
  <c r="AD62" i="1"/>
  <c r="AD61" i="1" s="1"/>
  <c r="W62" i="1"/>
  <c r="W61" i="1" s="1"/>
  <c r="Z62" i="1"/>
  <c r="Z61" i="1" s="1"/>
  <c r="AE62" i="1"/>
  <c r="AE61" i="1" s="1"/>
  <c r="AA62" i="1"/>
  <c r="AA61" i="1" s="1"/>
  <c r="X62" i="1"/>
  <c r="X61" i="1" s="1"/>
  <c r="AB62" i="1"/>
  <c r="AB61" i="1" s="1"/>
  <c r="G63" i="11"/>
  <c r="U62" i="1"/>
  <c r="U61" i="1" s="1"/>
  <c r="Y62" i="1"/>
  <c r="Y61" i="1" s="1"/>
  <c r="V261" i="1"/>
  <c r="Y261" i="1"/>
  <c r="AB261" i="1"/>
  <c r="AD261" i="1"/>
  <c r="X261" i="1"/>
  <c r="AA261" i="1"/>
  <c r="U261" i="1"/>
  <c r="AE261" i="1"/>
  <c r="AC261" i="1"/>
  <c r="Z261" i="1"/>
  <c r="W261" i="1"/>
  <c r="S261" i="1"/>
  <c r="AA106" i="1"/>
  <c r="Z106" i="1"/>
  <c r="AE106" i="1"/>
  <c r="AD106" i="1"/>
  <c r="X106" i="1"/>
  <c r="AC106" i="1"/>
  <c r="G107" i="11"/>
  <c r="AB106" i="1"/>
  <c r="U106" i="1"/>
  <c r="S105" i="1"/>
  <c r="Y106" i="1"/>
  <c r="W106" i="1"/>
  <c r="V106" i="1"/>
  <c r="Y232" i="1"/>
  <c r="AE232" i="1"/>
  <c r="AC232" i="1"/>
  <c r="T232" i="1"/>
  <c r="AB232" i="1"/>
  <c r="W232" i="1"/>
  <c r="G235" i="11"/>
  <c r="V232" i="1"/>
  <c r="Z232" i="1"/>
  <c r="X232" i="1"/>
  <c r="AD232" i="1"/>
  <c r="AA232" i="1"/>
  <c r="U232" i="1"/>
  <c r="Z220" i="1"/>
  <c r="V220" i="1"/>
  <c r="T220" i="1"/>
  <c r="Y220" i="1"/>
  <c r="AB220" i="1"/>
  <c r="AD220" i="1"/>
  <c r="AA220" i="1"/>
  <c r="AC220" i="1"/>
  <c r="X220" i="1"/>
  <c r="U220" i="1"/>
  <c r="W220" i="1"/>
  <c r="AE220" i="1"/>
  <c r="G223" i="11"/>
  <c r="AD90" i="1"/>
  <c r="AD89" i="1" s="1"/>
  <c r="AA90" i="1"/>
  <c r="AA89" i="1" s="1"/>
  <c r="V90" i="1"/>
  <c r="V89" i="1" s="1"/>
  <c r="W90" i="1"/>
  <c r="W89" i="1" s="1"/>
  <c r="AE90" i="1"/>
  <c r="AE89" i="1" s="1"/>
  <c r="AB90" i="1"/>
  <c r="AB89" i="1" s="1"/>
  <c r="X90" i="1"/>
  <c r="X89" i="1" s="1"/>
  <c r="Z90" i="1"/>
  <c r="Z89" i="1" s="1"/>
  <c r="U90" i="1"/>
  <c r="U89" i="1" s="1"/>
  <c r="AC90" i="1"/>
  <c r="AC89" i="1" s="1"/>
  <c r="Y90" i="1"/>
  <c r="Y89" i="1" s="1"/>
  <c r="W85" i="1"/>
  <c r="Y85" i="1"/>
  <c r="AC85" i="1"/>
  <c r="Z85" i="1"/>
  <c r="AE85" i="1"/>
  <c r="G86" i="11"/>
  <c r="AA85" i="1"/>
  <c r="AB85" i="1"/>
  <c r="U85" i="1"/>
  <c r="V85" i="1"/>
  <c r="X85" i="1"/>
  <c r="AD85" i="1"/>
  <c r="X83" i="1"/>
  <c r="Z83" i="1"/>
  <c r="AB83" i="1"/>
  <c r="U83" i="1"/>
  <c r="G84" i="11"/>
  <c r="V83" i="1"/>
  <c r="Y83" i="1"/>
  <c r="AD83" i="1"/>
  <c r="AA83" i="1"/>
  <c r="W83" i="1"/>
  <c r="AC83" i="1"/>
  <c r="AE83" i="1"/>
  <c r="G123" i="11"/>
  <c r="AA66" i="1"/>
  <c r="AA65" i="1" s="1"/>
  <c r="X66" i="1"/>
  <c r="X65" i="1" s="1"/>
  <c r="AB66" i="1"/>
  <c r="AB65" i="1" s="1"/>
  <c r="G67" i="11"/>
  <c r="U66" i="1"/>
  <c r="U65" i="1" s="1"/>
  <c r="Y66" i="1"/>
  <c r="Y65" i="1" s="1"/>
  <c r="AC66" i="1"/>
  <c r="AC65" i="1" s="1"/>
  <c r="V66" i="1"/>
  <c r="V65" i="1" s="1"/>
  <c r="AD66" i="1"/>
  <c r="AD65" i="1" s="1"/>
  <c r="W66" i="1"/>
  <c r="W65" i="1" s="1"/>
  <c r="Z66" i="1"/>
  <c r="Z65" i="1" s="1"/>
  <c r="AE66" i="1"/>
  <c r="AE65" i="1" s="1"/>
  <c r="G115" i="11"/>
  <c r="AB230" i="1"/>
  <c r="V230" i="1"/>
  <c r="U230" i="1"/>
  <c r="Z230" i="1"/>
  <c r="Y230" i="1"/>
  <c r="G233" i="11"/>
  <c r="AE230" i="1"/>
  <c r="AD230" i="1"/>
  <c r="AC230" i="1"/>
  <c r="W230" i="1"/>
  <c r="T230" i="1"/>
  <c r="AA230" i="1"/>
  <c r="X230" i="1"/>
  <c r="AA209" i="1"/>
  <c r="V209" i="1"/>
  <c r="AE209" i="1"/>
  <c r="Z209" i="1"/>
  <c r="X209" i="1"/>
  <c r="AD209" i="1"/>
  <c r="G212" i="11"/>
  <c r="AC209" i="1"/>
  <c r="U209" i="1"/>
  <c r="Y209" i="1"/>
  <c r="AB209" i="1"/>
  <c r="W209" i="1"/>
  <c r="T209" i="1"/>
  <c r="AC101" i="1"/>
  <c r="V101" i="1"/>
  <c r="Z101" i="1"/>
  <c r="U101" i="1"/>
  <c r="AE101" i="1"/>
  <c r="G102" i="11"/>
  <c r="AD101" i="1"/>
  <c r="X101" i="1"/>
  <c r="W101" i="1"/>
  <c r="AB101" i="1"/>
  <c r="AA101" i="1"/>
  <c r="Y101" i="1"/>
  <c r="G220" i="11"/>
  <c r="AA217" i="1"/>
  <c r="V217" i="1"/>
  <c r="AE217" i="1"/>
  <c r="Z217" i="1"/>
  <c r="X217" i="1"/>
  <c r="AD217" i="1"/>
  <c r="AC217" i="1"/>
  <c r="AB217" i="1"/>
  <c r="U217" i="1"/>
  <c r="Y217" i="1"/>
  <c r="W217" i="1"/>
  <c r="T217" i="1"/>
  <c r="X74" i="1"/>
  <c r="AD74" i="1"/>
  <c r="Z74" i="1"/>
  <c r="AE74" i="1"/>
  <c r="U74" i="1"/>
  <c r="G75" i="11"/>
  <c r="H75" i="11" s="1"/>
  <c r="V74" i="1"/>
  <c r="AA74" i="1"/>
  <c r="AB74" i="1"/>
  <c r="AC74" i="1"/>
  <c r="W74" i="1"/>
  <c r="Y74" i="1"/>
  <c r="X128" i="1"/>
  <c r="X124" i="1" s="1"/>
  <c r="AB128" i="1"/>
  <c r="AB124" i="1" s="1"/>
  <c r="V128" i="1"/>
  <c r="V124" i="1" s="1"/>
  <c r="Z128" i="1"/>
  <c r="Z124" i="1" s="1"/>
  <c r="AC128" i="1"/>
  <c r="AC124" i="1" s="1"/>
  <c r="AE128" i="1"/>
  <c r="AE124" i="1" s="1"/>
  <c r="G131" i="11"/>
  <c r="AD128" i="1"/>
  <c r="AD124" i="1" s="1"/>
  <c r="U128" i="1"/>
  <c r="U124" i="1" s="1"/>
  <c r="W128" i="1"/>
  <c r="W124" i="1" s="1"/>
  <c r="S124" i="1"/>
  <c r="Y128" i="1"/>
  <c r="Y124" i="1" s="1"/>
  <c r="AA128" i="1"/>
  <c r="AA124" i="1" s="1"/>
  <c r="G226" i="11"/>
  <c r="W223" i="1"/>
  <c r="Y223" i="1"/>
  <c r="AB223" i="1"/>
  <c r="V223" i="1"/>
  <c r="AC223" i="1"/>
  <c r="Z223" i="1"/>
  <c r="AA223" i="1"/>
  <c r="U223" i="1"/>
  <c r="X223" i="1"/>
  <c r="T223" i="1"/>
  <c r="AE223" i="1"/>
  <c r="AD223" i="1"/>
  <c r="H195" i="1"/>
  <c r="U56" i="1"/>
  <c r="U55" i="1" s="1"/>
  <c r="Y56" i="1"/>
  <c r="Y55" i="1" s="1"/>
  <c r="AC56" i="1"/>
  <c r="AC55" i="1" s="1"/>
  <c r="Z56" i="1"/>
  <c r="Z55" i="1" s="1"/>
  <c r="V56" i="1"/>
  <c r="V55" i="1" s="1"/>
  <c r="AA56" i="1"/>
  <c r="AA55" i="1" s="1"/>
  <c r="AD56" i="1"/>
  <c r="AD55" i="1" s="1"/>
  <c r="AB56" i="1"/>
  <c r="AB55" i="1" s="1"/>
  <c r="W56" i="1"/>
  <c r="W55" i="1" s="1"/>
  <c r="AE56" i="1"/>
  <c r="AE55" i="1" s="1"/>
  <c r="G57" i="11"/>
  <c r="X56" i="1"/>
  <c r="X55" i="1" s="1"/>
  <c r="G120" i="11"/>
  <c r="AB110" i="1"/>
  <c r="U110" i="1"/>
  <c r="Y110" i="1"/>
  <c r="AE110" i="1"/>
  <c r="AD110" i="1"/>
  <c r="AC110" i="1"/>
  <c r="W110" i="1"/>
  <c r="V110" i="1"/>
  <c r="G111" i="11"/>
  <c r="AA110" i="1"/>
  <c r="Z110" i="1"/>
  <c r="X110" i="1"/>
  <c r="AE229" i="1"/>
  <c r="U229" i="1"/>
  <c r="T229" i="1"/>
  <c r="Z229" i="1"/>
  <c r="Y229" i="1"/>
  <c r="V229" i="1"/>
  <c r="W229" i="1"/>
  <c r="AD229" i="1"/>
  <c r="G232" i="11"/>
  <c r="AA229" i="1"/>
  <c r="AB229" i="1"/>
  <c r="X229" i="1"/>
  <c r="AC229" i="1"/>
  <c r="G229" i="11"/>
  <c r="Z226" i="1"/>
  <c r="X226" i="1"/>
  <c r="AE226" i="1"/>
  <c r="T226" i="1"/>
  <c r="AC226" i="1"/>
  <c r="AB226" i="1"/>
  <c r="Y226" i="1"/>
  <c r="U226" i="1"/>
  <c r="V226" i="1"/>
  <c r="W226" i="1"/>
  <c r="AA226" i="1"/>
  <c r="AD226" i="1"/>
  <c r="G200" i="11"/>
  <c r="Y197" i="1"/>
  <c r="AE197" i="1"/>
  <c r="AC197" i="1"/>
  <c r="X197" i="1"/>
  <c r="AB197" i="1"/>
  <c r="W197" i="1"/>
  <c r="V197" i="1"/>
  <c r="Z197" i="1"/>
  <c r="AD197" i="1"/>
  <c r="AA197" i="1"/>
  <c r="U197" i="1"/>
  <c r="Z203" i="1"/>
  <c r="AD203" i="1"/>
  <c r="W203" i="1"/>
  <c r="G206" i="11"/>
  <c r="T203" i="1"/>
  <c r="AB203" i="1"/>
  <c r="U203" i="1"/>
  <c r="AA203" i="1"/>
  <c r="Y203" i="1"/>
  <c r="AE203" i="1"/>
  <c r="AC203" i="1"/>
  <c r="X203" i="1"/>
  <c r="V203" i="1"/>
  <c r="U256" i="1"/>
  <c r="U254" i="1" s="1"/>
  <c r="Y256" i="1"/>
  <c r="Y254" i="1" s="1"/>
  <c r="AC256" i="1"/>
  <c r="AC254" i="1" s="1"/>
  <c r="X256" i="1"/>
  <c r="X254" i="1" s="1"/>
  <c r="T256" i="1"/>
  <c r="T254" i="1" s="1"/>
  <c r="G259" i="11"/>
  <c r="G257" i="11" s="1"/>
  <c r="W256" i="1"/>
  <c r="W254" i="1" s="1"/>
  <c r="V256" i="1"/>
  <c r="V254" i="1" s="1"/>
  <c r="AA256" i="1"/>
  <c r="AA254" i="1" s="1"/>
  <c r="Z256" i="1"/>
  <c r="Z254" i="1" s="1"/>
  <c r="AE256" i="1"/>
  <c r="AE254" i="1" s="1"/>
  <c r="AD256" i="1"/>
  <c r="AD254" i="1" s="1"/>
  <c r="AB256" i="1"/>
  <c r="AB254" i="1" s="1"/>
  <c r="AC71" i="1"/>
  <c r="W71" i="1"/>
  <c r="Y71" i="1"/>
  <c r="U71" i="1"/>
  <c r="Z71" i="1"/>
  <c r="AE71" i="1"/>
  <c r="AB71" i="1"/>
  <c r="V71" i="1"/>
  <c r="AA71" i="1"/>
  <c r="X71" i="1"/>
  <c r="G72" i="11"/>
  <c r="H72" i="11" s="1"/>
  <c r="AD71" i="1"/>
  <c r="Y100" i="1"/>
  <c r="Y99" i="1" s="1"/>
  <c r="Z100" i="1"/>
  <c r="Z99" i="1" s="1"/>
  <c r="AC100" i="1"/>
  <c r="AC99" i="1" s="1"/>
  <c r="G101" i="11"/>
  <c r="V100" i="1"/>
  <c r="V99" i="1" s="1"/>
  <c r="AD100" i="1"/>
  <c r="AD99" i="1" s="1"/>
  <c r="W100" i="1"/>
  <c r="W99" i="1" s="1"/>
  <c r="AA100" i="1"/>
  <c r="AA99" i="1" s="1"/>
  <c r="AE100" i="1"/>
  <c r="AE99" i="1" s="1"/>
  <c r="AB100" i="1"/>
  <c r="AB99" i="1" s="1"/>
  <c r="X100" i="1"/>
  <c r="X99" i="1" s="1"/>
  <c r="U100" i="1"/>
  <c r="U99" i="1" s="1"/>
  <c r="AC132" i="1"/>
  <c r="V132" i="1"/>
  <c r="Z132" i="1"/>
  <c r="Y132" i="1"/>
  <c r="X132" i="1"/>
  <c r="W132" i="1"/>
  <c r="AB132" i="1"/>
  <c r="AA132" i="1"/>
  <c r="AD132" i="1"/>
  <c r="G135" i="11"/>
  <c r="U132" i="1"/>
  <c r="AE132" i="1"/>
  <c r="G138" i="11"/>
  <c r="Y135" i="1"/>
  <c r="W135" i="1"/>
  <c r="AC135" i="1"/>
  <c r="AA135" i="1"/>
  <c r="V135" i="1"/>
  <c r="AE135" i="1"/>
  <c r="Z135" i="1"/>
  <c r="X135" i="1"/>
  <c r="AD135" i="1"/>
  <c r="AB135" i="1"/>
  <c r="U135" i="1"/>
  <c r="V109" i="1"/>
  <c r="U109" i="1"/>
  <c r="Z109" i="1"/>
  <c r="Y109" i="1"/>
  <c r="AD109" i="1"/>
  <c r="AC109" i="1"/>
  <c r="X109" i="1"/>
  <c r="G110" i="11"/>
  <c r="W109" i="1"/>
  <c r="AA109" i="1"/>
  <c r="AE109" i="1"/>
  <c r="AB109" i="1"/>
  <c r="AA136" i="1"/>
  <c r="U136" i="1"/>
  <c r="AE136" i="1"/>
  <c r="Y136" i="1"/>
  <c r="G139" i="11"/>
  <c r="X136" i="1"/>
  <c r="AD136" i="1"/>
  <c r="AC136" i="1"/>
  <c r="V136" i="1"/>
  <c r="Z136" i="1"/>
  <c r="AB136" i="1"/>
  <c r="W136" i="1"/>
  <c r="Z208" i="1"/>
  <c r="Y208" i="1"/>
  <c r="AD208" i="1"/>
  <c r="AC208" i="1"/>
  <c r="W208" i="1"/>
  <c r="T208" i="1"/>
  <c r="AB208" i="1"/>
  <c r="G211" i="11"/>
  <c r="AA208" i="1"/>
  <c r="AE208" i="1"/>
  <c r="X208" i="1"/>
  <c r="V208" i="1"/>
  <c r="U208" i="1"/>
  <c r="U165" i="1"/>
  <c r="U164" i="1" s="1"/>
  <c r="Y165" i="1"/>
  <c r="Y164" i="1" s="1"/>
  <c r="AC165" i="1"/>
  <c r="AC164" i="1" s="1"/>
  <c r="W165" i="1"/>
  <c r="W164" i="1" s="1"/>
  <c r="S164" i="1"/>
  <c r="X165" i="1"/>
  <c r="X164" i="1" s="1"/>
  <c r="AD165" i="1"/>
  <c r="AD164" i="1" s="1"/>
  <c r="G168" i="11"/>
  <c r="AA165" i="1"/>
  <c r="AA164" i="1" s="1"/>
  <c r="V165" i="1"/>
  <c r="V164" i="1" s="1"/>
  <c r="Z165" i="1"/>
  <c r="Z164" i="1" s="1"/>
  <c r="AE165" i="1"/>
  <c r="AE164" i="1" s="1"/>
  <c r="AB165" i="1"/>
  <c r="AB164" i="1" s="1"/>
  <c r="AA98" i="1"/>
  <c r="AA97" i="1" s="1"/>
  <c r="AB98" i="1"/>
  <c r="AB97" i="1" s="1"/>
  <c r="U98" i="1"/>
  <c r="U97" i="1" s="1"/>
  <c r="AC98" i="1"/>
  <c r="AC97" i="1" s="1"/>
  <c r="X98" i="1"/>
  <c r="X97" i="1" s="1"/>
  <c r="V98" i="1"/>
  <c r="V97" i="1" s="1"/>
  <c r="AD98" i="1"/>
  <c r="AD97" i="1" s="1"/>
  <c r="Y98" i="1"/>
  <c r="Y97" i="1" s="1"/>
  <c r="W98" i="1"/>
  <c r="W97" i="1" s="1"/>
  <c r="Z98" i="1"/>
  <c r="Z97" i="1" s="1"/>
  <c r="AE98" i="1"/>
  <c r="AE97" i="1" s="1"/>
  <c r="X240" i="1"/>
  <c r="T240" i="1"/>
  <c r="Y240" i="1"/>
  <c r="S238" i="1"/>
  <c r="Z240" i="1"/>
  <c r="AA240" i="1"/>
  <c r="AB240" i="1"/>
  <c r="U240" i="1"/>
  <c r="AC240" i="1"/>
  <c r="G243" i="11"/>
  <c r="V240" i="1"/>
  <c r="AD240" i="1"/>
  <c r="W240" i="1"/>
  <c r="AE240" i="1"/>
  <c r="AB111" i="1"/>
  <c r="AA111" i="1"/>
  <c r="U111" i="1"/>
  <c r="AE111" i="1"/>
  <c r="Y111" i="1"/>
  <c r="G112" i="11"/>
  <c r="AD111" i="1"/>
  <c r="AC111" i="1"/>
  <c r="V111" i="1"/>
  <c r="Z111" i="1"/>
  <c r="W111" i="1"/>
  <c r="X111" i="1"/>
  <c r="V231" i="1"/>
  <c r="X231" i="1"/>
  <c r="AD231" i="1"/>
  <c r="Z231" i="1"/>
  <c r="U231" i="1"/>
  <c r="T231" i="1"/>
  <c r="Y231" i="1"/>
  <c r="AA231" i="1"/>
  <c r="AB231" i="1"/>
  <c r="AE231" i="1"/>
  <c r="W231" i="1"/>
  <c r="AC231" i="1"/>
  <c r="G234" i="11"/>
  <c r="G210" i="11"/>
  <c r="AD207" i="1"/>
  <c r="W207" i="1"/>
  <c r="U207" i="1"/>
  <c r="AA207" i="1"/>
  <c r="V207" i="1"/>
  <c r="AE207" i="1"/>
  <c r="Y207" i="1"/>
  <c r="AC207" i="1"/>
  <c r="X207" i="1"/>
  <c r="T207" i="1"/>
  <c r="AB207" i="1"/>
  <c r="Z207" i="1"/>
  <c r="M195" i="1"/>
  <c r="U60" i="1"/>
  <c r="U59" i="1" s="1"/>
  <c r="Y60" i="1"/>
  <c r="Y59" i="1" s="1"/>
  <c r="AC60" i="1"/>
  <c r="AC59" i="1" s="1"/>
  <c r="V60" i="1"/>
  <c r="V59" i="1" s="1"/>
  <c r="AD60" i="1"/>
  <c r="AD59" i="1" s="1"/>
  <c r="W60" i="1"/>
  <c r="W59" i="1" s="1"/>
  <c r="Z60" i="1"/>
  <c r="Z59" i="1" s="1"/>
  <c r="AE60" i="1"/>
  <c r="AE59" i="1" s="1"/>
  <c r="G61" i="11"/>
  <c r="AB60" i="1"/>
  <c r="AB59" i="1" s="1"/>
  <c r="AA60" i="1"/>
  <c r="AA59" i="1" s="1"/>
  <c r="X60" i="1"/>
  <c r="X59" i="1" s="1"/>
  <c r="AB54" i="1"/>
  <c r="U54" i="1"/>
  <c r="Y54" i="1"/>
  <c r="AC54" i="1"/>
  <c r="V54" i="1"/>
  <c r="AD54" i="1"/>
  <c r="W54" i="1"/>
  <c r="Z54" i="1"/>
  <c r="AE54" i="1"/>
  <c r="G55" i="11"/>
  <c r="AA54" i="1"/>
  <c r="X54" i="1"/>
  <c r="G199" i="11" l="1"/>
  <c r="U112" i="1"/>
  <c r="AE112" i="1"/>
  <c r="Z112" i="1"/>
  <c r="V112" i="1"/>
  <c r="W112" i="1"/>
  <c r="AB112" i="1"/>
  <c r="AC112" i="1"/>
  <c r="AA112" i="1"/>
  <c r="Y112" i="1"/>
  <c r="AD112" i="1"/>
  <c r="X112" i="1"/>
  <c r="T112" i="1"/>
  <c r="G113" i="11"/>
  <c r="S104" i="1"/>
  <c r="AD296" i="1"/>
  <c r="AD198" i="1"/>
  <c r="AD201" i="1" s="1"/>
  <c r="S28" i="25"/>
  <c r="T198" i="1"/>
  <c r="T201" i="1" s="1"/>
  <c r="AD53" i="1"/>
  <c r="V53" i="1"/>
  <c r="AE82" i="1"/>
  <c r="U82" i="1"/>
  <c r="W296" i="1"/>
  <c r="V56" i="25" s="1"/>
  <c r="W198" i="1"/>
  <c r="W201" i="1" s="1"/>
  <c r="X53" i="1"/>
  <c r="AC53" i="1"/>
  <c r="AC82" i="1"/>
  <c r="AB82" i="1"/>
  <c r="U198" i="1"/>
  <c r="U201" i="1" s="1"/>
  <c r="AB198" i="1"/>
  <c r="AB201" i="1" s="1"/>
  <c r="AF61" i="1"/>
  <c r="I62" i="11" s="1"/>
  <c r="U53" i="1"/>
  <c r="AA53" i="1"/>
  <c r="Y53" i="1"/>
  <c r="W82" i="1"/>
  <c r="Z82" i="1"/>
  <c r="X28" i="25"/>
  <c r="Y198" i="1"/>
  <c r="AA198" i="1"/>
  <c r="AA201" i="1" s="1"/>
  <c r="AF59" i="1"/>
  <c r="I60" i="11" s="1"/>
  <c r="AA82" i="1"/>
  <c r="AC296" i="1"/>
  <c r="AB56" i="25" s="1"/>
  <c r="AC198" i="1"/>
  <c r="AC201" i="1" s="1"/>
  <c r="AF65" i="1"/>
  <c r="I66" i="11" s="1"/>
  <c r="AF63" i="1"/>
  <c r="I64" i="11" s="1"/>
  <c r="V198" i="1"/>
  <c r="V201" i="1" s="1"/>
  <c r="X198" i="1"/>
  <c r="X201" i="1" s="1"/>
  <c r="AF89" i="1"/>
  <c r="I90" i="11" s="1"/>
  <c r="AE53" i="1"/>
  <c r="AD82" i="1"/>
  <c r="X82" i="1"/>
  <c r="Z53" i="1"/>
  <c r="AB53" i="1"/>
  <c r="Y82" i="1"/>
  <c r="Z198" i="1"/>
  <c r="Z201" i="1" s="1"/>
  <c r="AF99" i="1"/>
  <c r="I100" i="11" s="1"/>
  <c r="W53" i="1"/>
  <c r="V82" i="1"/>
  <c r="AE198" i="1"/>
  <c r="AE201" i="1" s="1"/>
  <c r="AF97" i="1"/>
  <c r="I98" i="11" s="1"/>
  <c r="AF55" i="1"/>
  <c r="I56" i="11" s="1"/>
  <c r="T296" i="1"/>
  <c r="S56" i="25" s="1"/>
  <c r="Y296" i="1"/>
  <c r="T129" i="1"/>
  <c r="T133" i="1"/>
  <c r="T105" i="1"/>
  <c r="H200" i="11"/>
  <c r="H220" i="11"/>
  <c r="H86" i="11"/>
  <c r="H69" i="11"/>
  <c r="H134" i="11"/>
  <c r="H255" i="11"/>
  <c r="H76" i="11"/>
  <c r="H117" i="11"/>
  <c r="H206" i="11"/>
  <c r="H131" i="11"/>
  <c r="H234" i="11"/>
  <c r="H138" i="11"/>
  <c r="H212" i="11"/>
  <c r="H235" i="11"/>
  <c r="H96" i="11"/>
  <c r="H73" i="11"/>
  <c r="H245" i="11"/>
  <c r="H85" i="11"/>
  <c r="H210" i="11"/>
  <c r="H67" i="11"/>
  <c r="H226" i="11"/>
  <c r="H229" i="11"/>
  <c r="H137" i="11"/>
  <c r="H121" i="11"/>
  <c r="H118" i="11"/>
  <c r="H91" i="11"/>
  <c r="H168" i="11"/>
  <c r="H61" i="11"/>
  <c r="H55" i="11"/>
  <c r="H203" i="11"/>
  <c r="H222" i="11"/>
  <c r="H104" i="11"/>
  <c r="H123" i="11"/>
  <c r="H84" i="11"/>
  <c r="H231" i="11"/>
  <c r="H219" i="11"/>
  <c r="H208" i="11"/>
  <c r="H65" i="11"/>
  <c r="H103" i="11"/>
  <c r="H99" i="11"/>
  <c r="H259" i="11"/>
  <c r="H102" i="11"/>
  <c r="H202" i="11"/>
  <c r="H120" i="11"/>
  <c r="H227" i="11"/>
  <c r="H243" i="11"/>
  <c r="H110" i="11"/>
  <c r="H101" i="11"/>
  <c r="H223" i="11"/>
  <c r="H107" i="11"/>
  <c r="H211" i="11"/>
  <c r="H63" i="11"/>
  <c r="H240" i="11"/>
  <c r="H232" i="11"/>
  <c r="H57" i="11"/>
  <c r="H233" i="11"/>
  <c r="H115" i="11"/>
  <c r="H146" i="11"/>
  <c r="S86" i="1"/>
  <c r="T92" i="1"/>
  <c r="J69" i="11"/>
  <c r="G93" i="11"/>
  <c r="X92" i="1"/>
  <c r="U92" i="1"/>
  <c r="U91" i="1" s="1"/>
  <c r="AA92" i="1"/>
  <c r="AA91" i="1" s="1"/>
  <c r="AB92" i="1"/>
  <c r="Z92" i="1"/>
  <c r="V92" i="1"/>
  <c r="V91" i="1" s="1"/>
  <c r="AD92" i="1"/>
  <c r="Y92" i="1"/>
  <c r="Y91" i="1" s="1"/>
  <c r="AE92" i="1"/>
  <c r="AC92" i="1"/>
  <c r="W92" i="1"/>
  <c r="AD253" i="1"/>
  <c r="Y153" i="1"/>
  <c r="AE253" i="1"/>
  <c r="AB153" i="1"/>
  <c r="AD153" i="1"/>
  <c r="U153" i="1"/>
  <c r="Z253" i="1"/>
  <c r="X253" i="1"/>
  <c r="AA153" i="1"/>
  <c r="X153" i="1"/>
  <c r="AA253" i="1"/>
  <c r="AC253" i="1"/>
  <c r="V253" i="1"/>
  <c r="Y253" i="1"/>
  <c r="AF212" i="1"/>
  <c r="I215" i="11" s="1"/>
  <c r="V153" i="1"/>
  <c r="AB253" i="1"/>
  <c r="W253" i="1"/>
  <c r="U253" i="1"/>
  <c r="J73" i="11"/>
  <c r="G214" i="11"/>
  <c r="Y211" i="1"/>
  <c r="AD211" i="1"/>
  <c r="U211" i="1"/>
  <c r="T211" i="1"/>
  <c r="AE211" i="1"/>
  <c r="Z211" i="1"/>
  <c r="AC211" i="1"/>
  <c r="V211" i="1"/>
  <c r="AB211" i="1"/>
  <c r="X211" i="1"/>
  <c r="W211" i="1"/>
  <c r="AA211" i="1"/>
  <c r="AF84" i="1"/>
  <c r="AN84" i="1" s="1"/>
  <c r="AC129" i="1"/>
  <c r="Y238" i="1"/>
  <c r="G167" i="11"/>
  <c r="G241" i="11"/>
  <c r="G264" i="11"/>
  <c r="G127" i="11"/>
  <c r="G136" i="11"/>
  <c r="G106" i="11"/>
  <c r="AF114" i="1"/>
  <c r="Z238" i="1"/>
  <c r="AC238" i="1"/>
  <c r="X238" i="1"/>
  <c r="X129" i="1"/>
  <c r="V129" i="1"/>
  <c r="W238" i="1"/>
  <c r="U238" i="1"/>
  <c r="AD129" i="1"/>
  <c r="S253" i="1"/>
  <c r="V238" i="1"/>
  <c r="AS75" i="1"/>
  <c r="BD75" i="1" s="1"/>
  <c r="AF252" i="1"/>
  <c r="AI252" i="1" s="1"/>
  <c r="AF75" i="1"/>
  <c r="I76" i="11" s="1"/>
  <c r="AF103" i="1"/>
  <c r="AL103" i="1" s="1"/>
  <c r="AF73" i="1"/>
  <c r="AI73" i="1" s="1"/>
  <c r="AE238" i="1"/>
  <c r="AA238" i="1"/>
  <c r="AF69" i="1"/>
  <c r="AF237" i="1"/>
  <c r="AL237" i="1" s="1"/>
  <c r="AA129" i="1"/>
  <c r="AB129" i="1"/>
  <c r="AF102" i="1"/>
  <c r="AJ102" i="1" s="1"/>
  <c r="AF143" i="1"/>
  <c r="AD238" i="1"/>
  <c r="AE129" i="1"/>
  <c r="AB238" i="1"/>
  <c r="U129" i="1"/>
  <c r="Y129" i="1"/>
  <c r="S195" i="1"/>
  <c r="V105" i="1"/>
  <c r="Z133" i="1"/>
  <c r="AF106" i="1"/>
  <c r="AA133" i="1"/>
  <c r="AF229" i="1"/>
  <c r="AF230" i="1"/>
  <c r="AF85" i="1"/>
  <c r="AF220" i="1"/>
  <c r="W105" i="1"/>
  <c r="X105" i="1"/>
  <c r="AF134" i="1"/>
  <c r="AF72" i="1"/>
  <c r="AF199" i="1"/>
  <c r="AF60" i="1"/>
  <c r="BS5" i="1"/>
  <c r="AF54" i="1"/>
  <c r="AF203" i="1"/>
  <c r="AF226" i="1"/>
  <c r="AF223" i="1"/>
  <c r="Y105" i="1"/>
  <c r="AD105" i="1"/>
  <c r="V133" i="1"/>
  <c r="AF68" i="1"/>
  <c r="AF120" i="1"/>
  <c r="AF128" i="1"/>
  <c r="AF217" i="1"/>
  <c r="AF209" i="1"/>
  <c r="AF66" i="1"/>
  <c r="AF122" i="1"/>
  <c r="AF83" i="1"/>
  <c r="AE105" i="1"/>
  <c r="AF216" i="1"/>
  <c r="T238" i="1"/>
  <c r="AF240" i="1"/>
  <c r="AF136" i="1"/>
  <c r="AF132" i="1"/>
  <c r="W129" i="1"/>
  <c r="AF256" i="1"/>
  <c r="AF254" i="1" s="1"/>
  <c r="AF110" i="1"/>
  <c r="AF90" i="1"/>
  <c r="I91" i="11" s="1"/>
  <c r="U105" i="1"/>
  <c r="Z105" i="1"/>
  <c r="AF62" i="1"/>
  <c r="W133" i="1"/>
  <c r="AC133" i="1"/>
  <c r="AF228" i="1"/>
  <c r="AF224" i="1"/>
  <c r="AF219" i="1"/>
  <c r="AF56" i="1"/>
  <c r="AF116" i="1"/>
  <c r="I117" i="11" s="1"/>
  <c r="AF74" i="1"/>
  <c r="AB105" i="1"/>
  <c r="AA105" i="1"/>
  <c r="T261" i="1"/>
  <c r="AB133" i="1"/>
  <c r="AD133" i="1"/>
  <c r="AF205" i="1"/>
  <c r="AF64" i="1"/>
  <c r="AF231" i="1"/>
  <c r="AF111" i="1"/>
  <c r="AF165" i="1"/>
  <c r="AF207" i="1"/>
  <c r="AF208" i="1"/>
  <c r="AF109" i="1"/>
  <c r="AF135" i="1"/>
  <c r="AF100" i="1"/>
  <c r="AF95" i="1"/>
  <c r="Y133" i="1"/>
  <c r="X133" i="1"/>
  <c r="AF117" i="1"/>
  <c r="I118" i="11" s="1"/>
  <c r="AF242" i="1"/>
  <c r="AF141" i="1"/>
  <c r="AF98" i="1"/>
  <c r="I99" i="11" s="1"/>
  <c r="Z129" i="1"/>
  <c r="AF71" i="1"/>
  <c r="AF197" i="1"/>
  <c r="AF119" i="1"/>
  <c r="AF101" i="1"/>
  <c r="AF232" i="1"/>
  <c r="AC105" i="1"/>
  <c r="U133" i="1"/>
  <c r="AE133" i="1"/>
  <c r="AF131" i="1"/>
  <c r="V297" i="1" l="1"/>
  <c r="U57" i="25" s="1"/>
  <c r="U29" i="25"/>
  <c r="Y196" i="1"/>
  <c r="Y201" i="1"/>
  <c r="AB297" i="1"/>
  <c r="AA57" i="25" s="1"/>
  <c r="AA29" i="25"/>
  <c r="AB196" i="1"/>
  <c r="S29" i="25"/>
  <c r="T297" i="1"/>
  <c r="AF201" i="1"/>
  <c r="U297" i="1"/>
  <c r="T57" i="25" s="1"/>
  <c r="T29" i="25"/>
  <c r="AE297" i="1"/>
  <c r="AD57" i="25" s="1"/>
  <c r="AD29" i="25"/>
  <c r="Z297" i="1"/>
  <c r="Y57" i="25" s="1"/>
  <c r="Y29" i="25"/>
  <c r="X297" i="1"/>
  <c r="W57" i="25" s="1"/>
  <c r="W29" i="25"/>
  <c r="AC297" i="1"/>
  <c r="AB57" i="25" s="1"/>
  <c r="AB29" i="25"/>
  <c r="AA297" i="1"/>
  <c r="Z57" i="25" s="1"/>
  <c r="Z29" i="25"/>
  <c r="W297" i="1"/>
  <c r="V57" i="25" s="1"/>
  <c r="V29" i="25"/>
  <c r="AD297" i="1"/>
  <c r="AC57" i="25" s="1"/>
  <c r="AC29" i="25"/>
  <c r="AC28" i="25"/>
  <c r="W196" i="1"/>
  <c r="AD196" i="1"/>
  <c r="AA196" i="1"/>
  <c r="U196" i="1"/>
  <c r="U195" i="1" s="1"/>
  <c r="T196" i="1"/>
  <c r="AC196" i="1"/>
  <c r="X196" i="1"/>
  <c r="X195" i="1" s="1"/>
  <c r="AE196" i="1"/>
  <c r="V196" i="1"/>
  <c r="Z196" i="1"/>
  <c r="AF112" i="1"/>
  <c r="V104" i="1"/>
  <c r="Z104" i="1"/>
  <c r="U104" i="1"/>
  <c r="AD104" i="1"/>
  <c r="AB104" i="1"/>
  <c r="AE104" i="1"/>
  <c r="W104" i="1"/>
  <c r="AB28" i="25"/>
  <c r="X104" i="1"/>
  <c r="Y104" i="1"/>
  <c r="T104" i="1"/>
  <c r="V28" i="25"/>
  <c r="AC104" i="1"/>
  <c r="AA104" i="1"/>
  <c r="AF82" i="1"/>
  <c r="I83" i="11" s="1"/>
  <c r="J83" i="11" s="1"/>
  <c r="AF200" i="1"/>
  <c r="AE28" i="25" s="1"/>
  <c r="AF53" i="1"/>
  <c r="I54" i="11" s="1"/>
  <c r="J54" i="11" s="1"/>
  <c r="W91" i="1"/>
  <c r="W86" i="1" s="1"/>
  <c r="AA195" i="1"/>
  <c r="AC91" i="1"/>
  <c r="AC86" i="1" s="1"/>
  <c r="J66" i="11"/>
  <c r="T28" i="25"/>
  <c r="U296" i="1"/>
  <c r="U269" i="1" s="1"/>
  <c r="J64" i="11"/>
  <c r="AE91" i="1"/>
  <c r="AE86" i="1" s="1"/>
  <c r="X91" i="1"/>
  <c r="X86" i="1" s="1"/>
  <c r="J56" i="11"/>
  <c r="J100" i="11"/>
  <c r="J90" i="11"/>
  <c r="J98" i="11"/>
  <c r="AD91" i="1"/>
  <c r="AD86" i="1" s="1"/>
  <c r="Y28" i="25"/>
  <c r="Z296" i="1"/>
  <c r="Y56" i="25" s="1"/>
  <c r="AF198" i="1"/>
  <c r="I201" i="11" s="1"/>
  <c r="AD28" i="25"/>
  <c r="AE296" i="1"/>
  <c r="W28" i="25"/>
  <c r="X296" i="1"/>
  <c r="X269" i="1" s="1"/>
  <c r="J62" i="11"/>
  <c r="Z91" i="1"/>
  <c r="Z86" i="1" s="1"/>
  <c r="T91" i="1"/>
  <c r="T86" i="1" s="1"/>
  <c r="J60" i="11"/>
  <c r="Z28" i="25"/>
  <c r="AA296" i="1"/>
  <c r="AA269" i="1" s="1"/>
  <c r="AB91" i="1"/>
  <c r="AB86" i="1" s="1"/>
  <c r="U28" i="25"/>
  <c r="V296" i="1"/>
  <c r="V269" i="1" s="1"/>
  <c r="AA28" i="25"/>
  <c r="AB296" i="1"/>
  <c r="AB269" i="1" s="1"/>
  <c r="X56" i="25"/>
  <c r="AC56" i="25"/>
  <c r="AC59" i="25" s="1"/>
  <c r="I144" i="11"/>
  <c r="J144" i="11" s="1"/>
  <c r="AG114" i="1"/>
  <c r="H257" i="11"/>
  <c r="H214" i="11"/>
  <c r="H199" i="11"/>
  <c r="H241" i="11"/>
  <c r="H106" i="11"/>
  <c r="H113" i="11"/>
  <c r="H167" i="11"/>
  <c r="H136" i="11"/>
  <c r="H127" i="11"/>
  <c r="H93" i="11"/>
  <c r="H264" i="11"/>
  <c r="T195" i="1"/>
  <c r="G87" i="11"/>
  <c r="AF92" i="1"/>
  <c r="AM212" i="1"/>
  <c r="AR212" i="1"/>
  <c r="AK212" i="1"/>
  <c r="AP212" i="1"/>
  <c r="AI212" i="1"/>
  <c r="AQ212" i="1"/>
  <c r="AJ212" i="1"/>
  <c r="AH212" i="1"/>
  <c r="AG212" i="1"/>
  <c r="AL212" i="1"/>
  <c r="AN212" i="1"/>
  <c r="AO212" i="1"/>
  <c r="AR84" i="1"/>
  <c r="I85" i="11"/>
  <c r="J85" i="11" s="1"/>
  <c r="AG84" i="1"/>
  <c r="J118" i="11"/>
  <c r="J91" i="11"/>
  <c r="J99" i="11"/>
  <c r="J117" i="11"/>
  <c r="AM84" i="1"/>
  <c r="AR143" i="1"/>
  <c r="I146" i="11"/>
  <c r="AF211" i="1"/>
  <c r="AI84" i="1"/>
  <c r="AQ84" i="1"/>
  <c r="AO84" i="1"/>
  <c r="AP84" i="1"/>
  <c r="AL84" i="1"/>
  <c r="AK84" i="1"/>
  <c r="AJ84" i="1"/>
  <c r="AH84" i="1"/>
  <c r="J76" i="11"/>
  <c r="AI103" i="1"/>
  <c r="AN103" i="1"/>
  <c r="I104" i="11"/>
  <c r="J104" i="11" s="1"/>
  <c r="AP103" i="1"/>
  <c r="AO103" i="1"/>
  <c r="AY75" i="1"/>
  <c r="AR252" i="1"/>
  <c r="I255" i="11"/>
  <c r="J255" i="11" s="1"/>
  <c r="AQ103" i="1"/>
  <c r="AH103" i="1"/>
  <c r="AK103" i="1"/>
  <c r="AG103" i="1"/>
  <c r="AM103" i="1"/>
  <c r="AQ252" i="1"/>
  <c r="AK252" i="1"/>
  <c r="I240" i="11"/>
  <c r="AJ103" i="1"/>
  <c r="AR103" i="1"/>
  <c r="G256" i="11"/>
  <c r="G198" i="11"/>
  <c r="AM114" i="1"/>
  <c r="AO114" i="1"/>
  <c r="AL114" i="1"/>
  <c r="AI114" i="1"/>
  <c r="AR114" i="1"/>
  <c r="AK114" i="1"/>
  <c r="AJ114" i="1"/>
  <c r="AQ114" i="1"/>
  <c r="AN114" i="1"/>
  <c r="AH114" i="1"/>
  <c r="AP114" i="1"/>
  <c r="AN143" i="1"/>
  <c r="AP252" i="1"/>
  <c r="AH73" i="1"/>
  <c r="AM252" i="1"/>
  <c r="I74" i="11"/>
  <c r="AV75" i="1"/>
  <c r="BB75" i="1"/>
  <c r="K76" i="11"/>
  <c r="AK117" i="1"/>
  <c r="AO117" i="1"/>
  <c r="AH117" i="1"/>
  <c r="AL117" i="1"/>
  <c r="AP117" i="1"/>
  <c r="AI117" i="1"/>
  <c r="AM117" i="1"/>
  <c r="AQ117" i="1"/>
  <c r="AG117" i="1"/>
  <c r="AN117" i="1"/>
  <c r="AR117" i="1"/>
  <c r="AJ117" i="1"/>
  <c r="AJ120" i="1"/>
  <c r="AN120" i="1"/>
  <c r="AR120" i="1"/>
  <c r="AG120" i="1"/>
  <c r="AK120" i="1"/>
  <c r="AO120" i="1"/>
  <c r="AH120" i="1"/>
  <c r="AL120" i="1"/>
  <c r="AP120" i="1"/>
  <c r="AI120" i="1"/>
  <c r="AM120" i="1"/>
  <c r="AQ120" i="1"/>
  <c r="AI119" i="1"/>
  <c r="AM119" i="1"/>
  <c r="AQ119" i="1"/>
  <c r="AJ119" i="1"/>
  <c r="AN119" i="1"/>
  <c r="AR119" i="1"/>
  <c r="AG119" i="1"/>
  <c r="AK119" i="1"/>
  <c r="AO119" i="1"/>
  <c r="AH119" i="1"/>
  <c r="AL119" i="1"/>
  <c r="AP119" i="1"/>
  <c r="AJ116" i="1"/>
  <c r="AN116" i="1"/>
  <c r="AR116" i="1"/>
  <c r="AK116" i="1"/>
  <c r="AO116" i="1"/>
  <c r="AH116" i="1"/>
  <c r="AL116" i="1"/>
  <c r="AP116" i="1"/>
  <c r="AI116" i="1"/>
  <c r="AM116" i="1"/>
  <c r="AQ116" i="1"/>
  <c r="AG116" i="1"/>
  <c r="AJ252" i="1"/>
  <c r="AL73" i="1"/>
  <c r="AJ73" i="1"/>
  <c r="AL102" i="1"/>
  <c r="AW75" i="1"/>
  <c r="AG102" i="1"/>
  <c r="V195" i="1"/>
  <c r="AL252" i="1"/>
  <c r="AH252" i="1"/>
  <c r="AN252" i="1"/>
  <c r="AP73" i="1"/>
  <c r="AG73" i="1"/>
  <c r="AR73" i="1"/>
  <c r="AG252" i="1"/>
  <c r="AO252" i="1"/>
  <c r="AM73" i="1"/>
  <c r="AO73" i="1"/>
  <c r="AZ75" i="1"/>
  <c r="AX75" i="1"/>
  <c r="AT75" i="1"/>
  <c r="BA75" i="1"/>
  <c r="BE75" i="1"/>
  <c r="BC75" i="1"/>
  <c r="AU75" i="1"/>
  <c r="AQ102" i="1"/>
  <c r="I103" i="11"/>
  <c r="AR102" i="1"/>
  <c r="AI102" i="1"/>
  <c r="AN102" i="1"/>
  <c r="AE195" i="1"/>
  <c r="AN73" i="1"/>
  <c r="AQ73" i="1"/>
  <c r="AK73" i="1"/>
  <c r="W195" i="1"/>
  <c r="AK143" i="1"/>
  <c r="AH143" i="1"/>
  <c r="Z195" i="1"/>
  <c r="AL143" i="1"/>
  <c r="AP143" i="1"/>
  <c r="AM143" i="1"/>
  <c r="AQ143" i="1"/>
  <c r="AI143" i="1"/>
  <c r="AR237" i="1"/>
  <c r="AL69" i="1"/>
  <c r="AH69" i="1"/>
  <c r="AJ69" i="1"/>
  <c r="I70" i="11"/>
  <c r="AM69" i="1"/>
  <c r="AP69" i="1"/>
  <c r="AR69" i="1"/>
  <c r="AN69" i="1"/>
  <c r="AI69" i="1"/>
  <c r="AK69" i="1"/>
  <c r="AO69" i="1"/>
  <c r="AQ69" i="1"/>
  <c r="AG69" i="1"/>
  <c r="AO143" i="1"/>
  <c r="AJ143" i="1"/>
  <c r="AG143" i="1"/>
  <c r="AO237" i="1"/>
  <c r="AK237" i="1"/>
  <c r="AQ237" i="1"/>
  <c r="AG237" i="1"/>
  <c r="AH237" i="1"/>
  <c r="AN237" i="1"/>
  <c r="AM237" i="1"/>
  <c r="AI237" i="1"/>
  <c r="AJ237" i="1"/>
  <c r="AP237" i="1"/>
  <c r="AO102" i="1"/>
  <c r="AP102" i="1"/>
  <c r="AM102" i="1"/>
  <c r="AK102" i="1"/>
  <c r="AH102" i="1"/>
  <c r="V86" i="1"/>
  <c r="Y195" i="1"/>
  <c r="AA86" i="1"/>
  <c r="U86" i="1"/>
  <c r="AL197" i="1"/>
  <c r="AR197" i="1"/>
  <c r="AP197" i="1"/>
  <c r="AG197" i="1"/>
  <c r="AM197" i="1"/>
  <c r="I200" i="11"/>
  <c r="AI197" i="1"/>
  <c r="AO197" i="1"/>
  <c r="AJ197" i="1"/>
  <c r="AH197" i="1"/>
  <c r="AN197" i="1"/>
  <c r="AK197" i="1"/>
  <c r="AQ197" i="1"/>
  <c r="AI56" i="1"/>
  <c r="AI55" i="1" s="1"/>
  <c r="AQ56" i="1"/>
  <c r="AQ55" i="1" s="1"/>
  <c r="AL56" i="1"/>
  <c r="AL55" i="1" s="1"/>
  <c r="AJ56" i="1"/>
  <c r="AJ55" i="1" s="1"/>
  <c r="AM56" i="1"/>
  <c r="AM55" i="1" s="1"/>
  <c r="AR56" i="1"/>
  <c r="AR55" i="1" s="1"/>
  <c r="AN56" i="1"/>
  <c r="AN55" i="1" s="1"/>
  <c r="AK56" i="1"/>
  <c r="AK55" i="1" s="1"/>
  <c r="I57" i="11"/>
  <c r="AO56" i="1"/>
  <c r="AO55" i="1" s="1"/>
  <c r="AG56" i="1"/>
  <c r="AG55" i="1" s="1"/>
  <c r="AH56" i="1"/>
  <c r="AH55" i="1" s="1"/>
  <c r="AP56" i="1"/>
  <c r="AP55" i="1" s="1"/>
  <c r="AG219" i="1"/>
  <c r="AR219" i="1"/>
  <c r="AQ219" i="1"/>
  <c r="AK219" i="1"/>
  <c r="AO219" i="1"/>
  <c r="AL219" i="1"/>
  <c r="I222" i="11"/>
  <c r="AH219" i="1"/>
  <c r="AJ219" i="1"/>
  <c r="AI219" i="1"/>
  <c r="AN219" i="1"/>
  <c r="AM219" i="1"/>
  <c r="AP219" i="1"/>
  <c r="AJ62" i="1"/>
  <c r="AJ61" i="1" s="1"/>
  <c r="AH62" i="1"/>
  <c r="AH61" i="1" s="1"/>
  <c r="AR62" i="1"/>
  <c r="AR61" i="1" s="1"/>
  <c r="AP62" i="1"/>
  <c r="AP61" i="1" s="1"/>
  <c r="AK62" i="1"/>
  <c r="AK61" i="1" s="1"/>
  <c r="AG62" i="1"/>
  <c r="AG61" i="1" s="1"/>
  <c r="I63" i="11"/>
  <c r="AL62" i="1"/>
  <c r="AL61" i="1" s="1"/>
  <c r="AM62" i="1"/>
  <c r="AM61" i="1" s="1"/>
  <c r="AI62" i="1"/>
  <c r="AI61" i="1" s="1"/>
  <c r="AN62" i="1"/>
  <c r="AN61" i="1" s="1"/>
  <c r="AQ62" i="1"/>
  <c r="AQ61" i="1" s="1"/>
  <c r="AO62" i="1"/>
  <c r="AO61" i="1" s="1"/>
  <c r="AL83" i="1"/>
  <c r="AP83" i="1"/>
  <c r="AI83" i="1"/>
  <c r="AK83" i="1"/>
  <c r="AQ83" i="1"/>
  <c r="AM83" i="1"/>
  <c r="I84" i="11"/>
  <c r="AG83" i="1"/>
  <c r="AN83" i="1"/>
  <c r="AH83" i="1"/>
  <c r="AR83" i="1"/>
  <c r="AO83" i="1"/>
  <c r="AJ83" i="1"/>
  <c r="AH128" i="1"/>
  <c r="AH124" i="1" s="1"/>
  <c r="AN128" i="1"/>
  <c r="AN124" i="1" s="1"/>
  <c r="AL128" i="1"/>
  <c r="AL124" i="1" s="1"/>
  <c r="AR128" i="1"/>
  <c r="AR124" i="1" s="1"/>
  <c r="AP128" i="1"/>
  <c r="AP124" i="1" s="1"/>
  <c r="AK128" i="1"/>
  <c r="AK124" i="1" s="1"/>
  <c r="AI128" i="1"/>
  <c r="AI124" i="1" s="1"/>
  <c r="I131" i="11"/>
  <c r="AO128" i="1"/>
  <c r="AO124" i="1" s="1"/>
  <c r="AG128" i="1"/>
  <c r="AQ128" i="1"/>
  <c r="AQ124" i="1" s="1"/>
  <c r="AJ128" i="1"/>
  <c r="AJ124" i="1" s="1"/>
  <c r="AM128" i="1"/>
  <c r="AM124" i="1" s="1"/>
  <c r="AF124" i="1"/>
  <c r="AJ54" i="1"/>
  <c r="AH54" i="1"/>
  <c r="AR54" i="1"/>
  <c r="AP54" i="1"/>
  <c r="AK54" i="1"/>
  <c r="AG54" i="1"/>
  <c r="AL54" i="1"/>
  <c r="AM54" i="1"/>
  <c r="AI54" i="1"/>
  <c r="AN54" i="1"/>
  <c r="I55" i="11"/>
  <c r="AQ54" i="1"/>
  <c r="AO54" i="1"/>
  <c r="AK220" i="1"/>
  <c r="AL220" i="1"/>
  <c r="AR220" i="1"/>
  <c r="AI220" i="1"/>
  <c r="AQ220" i="1"/>
  <c r="AM220" i="1"/>
  <c r="AP220" i="1"/>
  <c r="AJ220" i="1"/>
  <c r="AH220" i="1"/>
  <c r="AO220" i="1"/>
  <c r="I223" i="11"/>
  <c r="AG220" i="1"/>
  <c r="AN220" i="1"/>
  <c r="AG71" i="1"/>
  <c r="AQ71" i="1"/>
  <c r="AH71" i="1"/>
  <c r="AP71" i="1"/>
  <c r="AJ71" i="1"/>
  <c r="AM71" i="1"/>
  <c r="AN71" i="1"/>
  <c r="AR71" i="1"/>
  <c r="AO71" i="1"/>
  <c r="I72" i="11"/>
  <c r="AL71" i="1"/>
  <c r="AI71" i="1"/>
  <c r="AK71" i="1"/>
  <c r="AQ208" i="1"/>
  <c r="AJ208" i="1"/>
  <c r="AN208" i="1"/>
  <c r="AL208" i="1"/>
  <c r="AK208" i="1"/>
  <c r="AG208" i="1"/>
  <c r="AH208" i="1"/>
  <c r="AR208" i="1"/>
  <c r="I211" i="11"/>
  <c r="AI208" i="1"/>
  <c r="AM208" i="1"/>
  <c r="AP208" i="1"/>
  <c r="AO208" i="1"/>
  <c r="AK209" i="1"/>
  <c r="AM209" i="1"/>
  <c r="AJ209" i="1"/>
  <c r="AO209" i="1"/>
  <c r="AL209" i="1"/>
  <c r="AI209" i="1"/>
  <c r="AH209" i="1"/>
  <c r="I212" i="11"/>
  <c r="AQ209" i="1"/>
  <c r="AP209" i="1"/>
  <c r="AR209" i="1"/>
  <c r="AG209" i="1"/>
  <c r="AN209" i="1"/>
  <c r="AI203" i="1"/>
  <c r="AM203" i="1"/>
  <c r="AK203" i="1"/>
  <c r="AQ203" i="1"/>
  <c r="I206" i="11"/>
  <c r="AL203" i="1"/>
  <c r="AR203" i="1"/>
  <c r="AP203" i="1"/>
  <c r="AG203" i="1"/>
  <c r="AO203" i="1"/>
  <c r="AH203" i="1"/>
  <c r="AJ203" i="1"/>
  <c r="AN203" i="1"/>
  <c r="AO199" i="1"/>
  <c r="AI199" i="1"/>
  <c r="AH199" i="1"/>
  <c r="AP199" i="1"/>
  <c r="I202" i="11"/>
  <c r="AM199" i="1"/>
  <c r="AL199" i="1"/>
  <c r="AN199" i="1"/>
  <c r="AR199" i="1"/>
  <c r="AK199" i="1"/>
  <c r="AQ199" i="1"/>
  <c r="AG199" i="1"/>
  <c r="AJ199" i="1"/>
  <c r="I135" i="11"/>
  <c r="AL132" i="1"/>
  <c r="AR132" i="1"/>
  <c r="AK132" i="1"/>
  <c r="AJ132" i="1"/>
  <c r="AP132" i="1"/>
  <c r="AM132" i="1"/>
  <c r="AN132" i="1"/>
  <c r="AI132" i="1"/>
  <c r="AG132" i="1"/>
  <c r="AQ132" i="1"/>
  <c r="AH132" i="1"/>
  <c r="AO132" i="1"/>
  <c r="Y86" i="1"/>
  <c r="AM223" i="1"/>
  <c r="AL223" i="1"/>
  <c r="AQ223" i="1"/>
  <c r="AG223" i="1"/>
  <c r="AP223" i="1"/>
  <c r="AJ223" i="1"/>
  <c r="AI223" i="1"/>
  <c r="I226" i="11"/>
  <c r="AR223" i="1"/>
  <c r="AH223" i="1"/>
  <c r="AN223" i="1"/>
  <c r="AO223" i="1"/>
  <c r="AK223" i="1"/>
  <c r="AK72" i="1"/>
  <c r="AR72" i="1"/>
  <c r="I73" i="11"/>
  <c r="AL72" i="1"/>
  <c r="AQ72" i="1"/>
  <c r="AN72" i="1"/>
  <c r="AM72" i="1"/>
  <c r="AG72" i="1"/>
  <c r="AH72" i="1"/>
  <c r="AI72" i="1"/>
  <c r="AP72" i="1"/>
  <c r="AO72" i="1"/>
  <c r="AJ72" i="1"/>
  <c r="AJ64" i="1"/>
  <c r="AJ63" i="1" s="1"/>
  <c r="AP64" i="1"/>
  <c r="AP63" i="1" s="1"/>
  <c r="AQ64" i="1"/>
  <c r="AQ63" i="1" s="1"/>
  <c r="I65" i="11"/>
  <c r="AH64" i="1"/>
  <c r="AH63" i="1" s="1"/>
  <c r="AR64" i="1"/>
  <c r="AR63" i="1" s="1"/>
  <c r="AL64" i="1"/>
  <c r="AL63" i="1" s="1"/>
  <c r="AI64" i="1"/>
  <c r="AI63" i="1" s="1"/>
  <c r="AM64" i="1"/>
  <c r="AM63" i="1" s="1"/>
  <c r="AG64" i="1"/>
  <c r="AG63" i="1" s="1"/>
  <c r="AN64" i="1"/>
  <c r="AN63" i="1" s="1"/>
  <c r="AK64" i="1"/>
  <c r="AK63" i="1" s="1"/>
  <c r="AO64" i="1"/>
  <c r="AO63" i="1" s="1"/>
  <c r="AM141" i="1"/>
  <c r="AH141" i="1"/>
  <c r="AQ141" i="1"/>
  <c r="AL141" i="1"/>
  <c r="AJ141" i="1"/>
  <c r="AP141" i="1"/>
  <c r="AR141" i="1"/>
  <c r="AN141" i="1"/>
  <c r="AO141" i="1"/>
  <c r="AI141" i="1"/>
  <c r="AG141" i="1"/>
  <c r="AK141" i="1"/>
  <c r="AB195" i="1"/>
  <c r="I115" i="11"/>
  <c r="AQ228" i="1"/>
  <c r="AL228" i="1"/>
  <c r="AO228" i="1"/>
  <c r="AR228" i="1"/>
  <c r="AJ228" i="1"/>
  <c r="AI228" i="1"/>
  <c r="AN228" i="1"/>
  <c r="AP228" i="1"/>
  <c r="AH228" i="1"/>
  <c r="AK228" i="1"/>
  <c r="I231" i="11"/>
  <c r="AM228" i="1"/>
  <c r="AG228" i="1"/>
  <c r="AG136" i="1"/>
  <c r="AH136" i="1"/>
  <c r="AL136" i="1"/>
  <c r="AR136" i="1"/>
  <c r="AM136" i="1"/>
  <c r="I139" i="11"/>
  <c r="AK136" i="1"/>
  <c r="AQ136" i="1"/>
  <c r="AO136" i="1"/>
  <c r="AP136" i="1"/>
  <c r="AI136" i="1"/>
  <c r="AJ136" i="1"/>
  <c r="AN136" i="1"/>
  <c r="AQ216" i="1"/>
  <c r="AM216" i="1"/>
  <c r="I219" i="11"/>
  <c r="AG216" i="1"/>
  <c r="AL216" i="1"/>
  <c r="AH216" i="1"/>
  <c r="AO216" i="1"/>
  <c r="AP216" i="1"/>
  <c r="AJ216" i="1"/>
  <c r="AI216" i="1"/>
  <c r="AR216" i="1"/>
  <c r="AK216" i="1"/>
  <c r="AN216" i="1"/>
  <c r="I123" i="11"/>
  <c r="I220" i="11"/>
  <c r="AM217" i="1"/>
  <c r="AL217" i="1"/>
  <c r="AQ217" i="1"/>
  <c r="AP217" i="1"/>
  <c r="AJ217" i="1"/>
  <c r="AK217" i="1"/>
  <c r="AG217" i="1"/>
  <c r="AO217" i="1"/>
  <c r="AI217" i="1"/>
  <c r="AH217" i="1"/>
  <c r="AR217" i="1"/>
  <c r="AN217" i="1"/>
  <c r="AC195" i="1"/>
  <c r="AG66" i="1"/>
  <c r="AG65" i="1" s="1"/>
  <c r="AJ66" i="1"/>
  <c r="AJ65" i="1" s="1"/>
  <c r="AH66" i="1"/>
  <c r="AH65" i="1" s="1"/>
  <c r="AR66" i="1"/>
  <c r="AR65" i="1" s="1"/>
  <c r="AL66" i="1"/>
  <c r="AL65" i="1" s="1"/>
  <c r="I67" i="11"/>
  <c r="AP66" i="1"/>
  <c r="AP65" i="1" s="1"/>
  <c r="AN66" i="1"/>
  <c r="AN65" i="1" s="1"/>
  <c r="AI66" i="1"/>
  <c r="AI65" i="1" s="1"/>
  <c r="AK66" i="1"/>
  <c r="AK65" i="1" s="1"/>
  <c r="AM66" i="1"/>
  <c r="AM65" i="1" s="1"/>
  <c r="AO66" i="1"/>
  <c r="AO65" i="1" s="1"/>
  <c r="AQ66" i="1"/>
  <c r="AQ65" i="1" s="1"/>
  <c r="AG226" i="1"/>
  <c r="AJ226" i="1"/>
  <c r="AP226" i="1"/>
  <c r="I229" i="11"/>
  <c r="AK226" i="1"/>
  <c r="AQ226" i="1"/>
  <c r="AO226" i="1"/>
  <c r="AH226" i="1"/>
  <c r="AI226" i="1"/>
  <c r="AR226" i="1"/>
  <c r="AM226" i="1"/>
  <c r="AN226" i="1"/>
  <c r="AL226" i="1"/>
  <c r="AM134" i="1"/>
  <c r="AN134" i="1"/>
  <c r="AK134" i="1"/>
  <c r="AO134" i="1"/>
  <c r="I137" i="11"/>
  <c r="AQ134" i="1"/>
  <c r="AJ134" i="1"/>
  <c r="AH134" i="1"/>
  <c r="AR134" i="1"/>
  <c r="AI134" i="1"/>
  <c r="AG134" i="1"/>
  <c r="AL134" i="1"/>
  <c r="AP134" i="1"/>
  <c r="AF133" i="1"/>
  <c r="AM207" i="1"/>
  <c r="AQ207" i="1"/>
  <c r="AG207" i="1"/>
  <c r="AK207" i="1"/>
  <c r="AJ207" i="1"/>
  <c r="AH207" i="1"/>
  <c r="AR207" i="1"/>
  <c r="AO207" i="1"/>
  <c r="AN207" i="1"/>
  <c r="I210" i="11"/>
  <c r="AP207" i="1"/>
  <c r="AI207" i="1"/>
  <c r="AL207" i="1"/>
  <c r="AO205" i="1"/>
  <c r="AI205" i="1"/>
  <c r="AH205" i="1"/>
  <c r="AQ205" i="1"/>
  <c r="I208" i="11"/>
  <c r="AM205" i="1"/>
  <c r="AL205" i="1"/>
  <c r="AN205" i="1"/>
  <c r="AR205" i="1"/>
  <c r="AK205" i="1"/>
  <c r="AP205" i="1"/>
  <c r="AJ205" i="1"/>
  <c r="AG205" i="1"/>
  <c r="AM224" i="1"/>
  <c r="AQ224" i="1"/>
  <c r="AH224" i="1"/>
  <c r="I227" i="11"/>
  <c r="AJ224" i="1"/>
  <c r="AP224" i="1"/>
  <c r="AK224" i="1"/>
  <c r="AG224" i="1"/>
  <c r="AO224" i="1"/>
  <c r="AI224" i="1"/>
  <c r="AN224" i="1"/>
  <c r="AR224" i="1"/>
  <c r="AL224" i="1"/>
  <c r="I235" i="11"/>
  <c r="AP232" i="1"/>
  <c r="AJ232" i="1"/>
  <c r="AG232" i="1"/>
  <c r="AN232" i="1"/>
  <c r="AI232" i="1"/>
  <c r="AK232" i="1"/>
  <c r="AQ232" i="1"/>
  <c r="AR232" i="1"/>
  <c r="AM232" i="1"/>
  <c r="AH232" i="1"/>
  <c r="AL232" i="1"/>
  <c r="AO232" i="1"/>
  <c r="AO100" i="1"/>
  <c r="AO99" i="1" s="1"/>
  <c r="AL100" i="1"/>
  <c r="AL99" i="1" s="1"/>
  <c r="AJ100" i="1"/>
  <c r="AJ99" i="1" s="1"/>
  <c r="AG100" i="1"/>
  <c r="AG99" i="1" s="1"/>
  <c r="AK100" i="1"/>
  <c r="AK99" i="1" s="1"/>
  <c r="AN100" i="1"/>
  <c r="AN99" i="1" s="1"/>
  <c r="AP100" i="1"/>
  <c r="AP99" i="1" s="1"/>
  <c r="I101" i="11"/>
  <c r="AI100" i="1"/>
  <c r="AI99" i="1" s="1"/>
  <c r="AR100" i="1"/>
  <c r="AR99" i="1" s="1"/>
  <c r="AH100" i="1"/>
  <c r="AH99" i="1" s="1"/>
  <c r="AQ100" i="1"/>
  <c r="AQ99" i="1" s="1"/>
  <c r="AM100" i="1"/>
  <c r="AM99" i="1" s="1"/>
  <c r="AJ256" i="1"/>
  <c r="AJ254" i="1" s="1"/>
  <c r="AN256" i="1"/>
  <c r="AN254" i="1" s="1"/>
  <c r="I259" i="11"/>
  <c r="I257" i="11" s="1"/>
  <c r="AR256" i="1"/>
  <c r="AR254" i="1" s="1"/>
  <c r="AM256" i="1"/>
  <c r="AM254" i="1" s="1"/>
  <c r="AH256" i="1"/>
  <c r="AH254" i="1" s="1"/>
  <c r="AQ256" i="1"/>
  <c r="AQ254" i="1" s="1"/>
  <c r="AL256" i="1"/>
  <c r="AL254" i="1" s="1"/>
  <c r="AG256" i="1"/>
  <c r="AG254" i="1" s="1"/>
  <c r="AP256" i="1"/>
  <c r="AP254" i="1" s="1"/>
  <c r="AI256" i="1"/>
  <c r="AI254" i="1" s="1"/>
  <c r="AK256" i="1"/>
  <c r="AK254" i="1" s="1"/>
  <c r="AO256" i="1"/>
  <c r="AO254" i="1" s="1"/>
  <c r="AM101" i="1"/>
  <c r="AI101" i="1"/>
  <c r="AK101" i="1"/>
  <c r="AG101" i="1"/>
  <c r="AR101" i="1"/>
  <c r="AL101" i="1"/>
  <c r="AP101" i="1"/>
  <c r="AQ101" i="1"/>
  <c r="I102" i="11"/>
  <c r="AN101" i="1"/>
  <c r="AO101" i="1"/>
  <c r="AJ101" i="1"/>
  <c r="AH101" i="1"/>
  <c r="T253" i="1"/>
  <c r="AG240" i="1"/>
  <c r="AI240" i="1"/>
  <c r="AK240" i="1"/>
  <c r="I243" i="11"/>
  <c r="AF238" i="1"/>
  <c r="AM240" i="1"/>
  <c r="AH240" i="1"/>
  <c r="AN240" i="1"/>
  <c r="AL240" i="1"/>
  <c r="AR240" i="1"/>
  <c r="AP240" i="1"/>
  <c r="AQ240" i="1"/>
  <c r="AO240" i="1"/>
  <c r="AJ240" i="1"/>
  <c r="I121" i="11"/>
  <c r="CF5" i="1"/>
  <c r="AP230" i="1"/>
  <c r="AK230" i="1"/>
  <c r="AG230" i="1"/>
  <c r="AO230" i="1"/>
  <c r="AM230" i="1"/>
  <c r="I233" i="11"/>
  <c r="AI230" i="1"/>
  <c r="AJ230" i="1"/>
  <c r="AH230" i="1"/>
  <c r="AN230" i="1"/>
  <c r="AL230" i="1"/>
  <c r="AR230" i="1"/>
  <c r="AQ230" i="1"/>
  <c r="AK106" i="1"/>
  <c r="AQ106" i="1"/>
  <c r="AO106" i="1"/>
  <c r="AJ106" i="1"/>
  <c r="AL106" i="1"/>
  <c r="AR106" i="1"/>
  <c r="AH106" i="1"/>
  <c r="AN106" i="1"/>
  <c r="I107" i="11"/>
  <c r="AG106" i="1"/>
  <c r="AI106" i="1"/>
  <c r="AF105" i="1"/>
  <c r="AM106" i="1"/>
  <c r="AP106" i="1"/>
  <c r="I120" i="11"/>
  <c r="I168" i="11"/>
  <c r="AI165" i="1"/>
  <c r="AI164" i="1" s="1"/>
  <c r="AH165" i="1"/>
  <c r="AH164" i="1" s="1"/>
  <c r="AM165" i="1"/>
  <c r="AM164" i="1" s="1"/>
  <c r="AL165" i="1"/>
  <c r="AL164" i="1" s="1"/>
  <c r="AQ165" i="1"/>
  <c r="AQ164" i="1" s="1"/>
  <c r="AP165" i="1"/>
  <c r="AP164" i="1" s="1"/>
  <c r="AR165" i="1"/>
  <c r="AR164" i="1" s="1"/>
  <c r="AK165" i="1"/>
  <c r="AK164" i="1" s="1"/>
  <c r="AO165" i="1"/>
  <c r="AO164" i="1" s="1"/>
  <c r="AF164" i="1"/>
  <c r="AN165" i="1"/>
  <c r="AN164" i="1" s="1"/>
  <c r="AG165" i="1"/>
  <c r="AJ165" i="1"/>
  <c r="AJ164" i="1" s="1"/>
  <c r="AR109" i="1"/>
  <c r="AM109" i="1"/>
  <c r="AL109" i="1"/>
  <c r="AO109" i="1"/>
  <c r="AQ109" i="1"/>
  <c r="AJ109" i="1"/>
  <c r="AP109" i="1"/>
  <c r="AK109" i="1"/>
  <c r="AI109" i="1"/>
  <c r="I110" i="11"/>
  <c r="AN109" i="1"/>
  <c r="AG109" i="1"/>
  <c r="AH109" i="1"/>
  <c r="AM131" i="1"/>
  <c r="AH131" i="1"/>
  <c r="I134" i="11"/>
  <c r="AQ131" i="1"/>
  <c r="AL131" i="1"/>
  <c r="AJ131" i="1"/>
  <c r="AP131" i="1"/>
  <c r="AR131" i="1"/>
  <c r="AN131" i="1"/>
  <c r="AK131" i="1"/>
  <c r="AI131" i="1"/>
  <c r="AO131" i="1"/>
  <c r="AG131" i="1"/>
  <c r="AF129" i="1"/>
  <c r="AN98" i="1"/>
  <c r="AN97" i="1" s="1"/>
  <c r="AI98" i="1"/>
  <c r="AI97" i="1" s="1"/>
  <c r="AO98" i="1"/>
  <c r="AO97" i="1" s="1"/>
  <c r="AR98" i="1"/>
  <c r="AR97" i="1" s="1"/>
  <c r="AQ98" i="1"/>
  <c r="AQ97" i="1" s="1"/>
  <c r="AP98" i="1"/>
  <c r="AP97" i="1" s="1"/>
  <c r="AH98" i="1"/>
  <c r="AH97" i="1" s="1"/>
  <c r="AG98" i="1"/>
  <c r="AG97" i="1" s="1"/>
  <c r="AK98" i="1"/>
  <c r="AK97" i="1" s="1"/>
  <c r="AM98" i="1"/>
  <c r="AM97" i="1" s="1"/>
  <c r="AL98" i="1"/>
  <c r="AL97" i="1" s="1"/>
  <c r="AJ98" i="1"/>
  <c r="AJ97" i="1" s="1"/>
  <c r="AL242" i="1"/>
  <c r="AK242" i="1"/>
  <c r="I245" i="11"/>
  <c r="AP242" i="1"/>
  <c r="AO242" i="1"/>
  <c r="AI242" i="1"/>
  <c r="AQ242" i="1"/>
  <c r="AM242" i="1"/>
  <c r="AN242" i="1"/>
  <c r="AH242" i="1"/>
  <c r="AR242" i="1"/>
  <c r="AG242" i="1"/>
  <c r="AJ242" i="1"/>
  <c r="I96" i="11"/>
  <c r="AM95" i="1"/>
  <c r="AQ95" i="1"/>
  <c r="AH95" i="1"/>
  <c r="AR95" i="1"/>
  <c r="AJ95" i="1"/>
  <c r="AL95" i="1"/>
  <c r="AN95" i="1"/>
  <c r="AP95" i="1"/>
  <c r="AI95" i="1"/>
  <c r="AO95" i="1"/>
  <c r="AK95" i="1"/>
  <c r="AG95" i="1"/>
  <c r="AH111" i="1"/>
  <c r="AN111" i="1"/>
  <c r="AL111" i="1"/>
  <c r="AR111" i="1"/>
  <c r="I112" i="11"/>
  <c r="AP111" i="1"/>
  <c r="AK111" i="1"/>
  <c r="AM111" i="1"/>
  <c r="AQ111" i="1"/>
  <c r="AJ111" i="1"/>
  <c r="AG111" i="1"/>
  <c r="AI111" i="1"/>
  <c r="AO111" i="1"/>
  <c r="AN231" i="1"/>
  <c r="AI231" i="1"/>
  <c r="AG231" i="1"/>
  <c r="AL231" i="1"/>
  <c r="AP231" i="1"/>
  <c r="AM231" i="1"/>
  <c r="AO231" i="1"/>
  <c r="AR231" i="1"/>
  <c r="AQ231" i="1"/>
  <c r="I234" i="11"/>
  <c r="AJ231" i="1"/>
  <c r="AH231" i="1"/>
  <c r="AK231" i="1"/>
  <c r="AL110" i="1"/>
  <c r="AR110" i="1"/>
  <c r="AP110" i="1"/>
  <c r="AG110" i="1"/>
  <c r="AM110" i="1"/>
  <c r="AI110" i="1"/>
  <c r="AO110" i="1"/>
  <c r="AJ110" i="1"/>
  <c r="I111" i="11"/>
  <c r="AH110" i="1"/>
  <c r="AN110" i="1"/>
  <c r="AQ110" i="1"/>
  <c r="AK110" i="1"/>
  <c r="AN68" i="1"/>
  <c r="AR68" i="1"/>
  <c r="I69" i="11"/>
  <c r="AK68" i="1"/>
  <c r="AM68" i="1"/>
  <c r="AL68" i="1"/>
  <c r="AG68" i="1"/>
  <c r="AQ68" i="1"/>
  <c r="AP68" i="1"/>
  <c r="AJ68" i="1"/>
  <c r="AH68" i="1"/>
  <c r="AI68" i="1"/>
  <c r="AO68" i="1"/>
  <c r="AL60" i="1"/>
  <c r="AL59" i="1" s="1"/>
  <c r="AM60" i="1"/>
  <c r="AM59" i="1" s="1"/>
  <c r="AI60" i="1"/>
  <c r="AI59" i="1" s="1"/>
  <c r="AN60" i="1"/>
  <c r="AN59" i="1" s="1"/>
  <c r="AQ60" i="1"/>
  <c r="AQ59" i="1" s="1"/>
  <c r="AO60" i="1"/>
  <c r="AO59" i="1" s="1"/>
  <c r="AJ60" i="1"/>
  <c r="AJ59" i="1" s="1"/>
  <c r="AH60" i="1"/>
  <c r="AH59" i="1" s="1"/>
  <c r="AR60" i="1"/>
  <c r="AR59" i="1" s="1"/>
  <c r="AP60" i="1"/>
  <c r="AP59" i="1" s="1"/>
  <c r="AK60" i="1"/>
  <c r="AK59" i="1" s="1"/>
  <c r="AG60" i="1"/>
  <c r="AG59" i="1" s="1"/>
  <c r="I61" i="11"/>
  <c r="AM85" i="1"/>
  <c r="AK85" i="1"/>
  <c r="AQ85" i="1"/>
  <c r="AO85" i="1"/>
  <c r="AJ85" i="1"/>
  <c r="AH85" i="1"/>
  <c r="AR85" i="1"/>
  <c r="I86" i="11"/>
  <c r="AG85" i="1"/>
  <c r="AN85" i="1"/>
  <c r="AP85" i="1"/>
  <c r="AI85" i="1"/>
  <c r="AL85" i="1"/>
  <c r="AQ135" i="1"/>
  <c r="AL135" i="1"/>
  <c r="AJ135" i="1"/>
  <c r="AP135" i="1"/>
  <c r="AN135" i="1"/>
  <c r="AK135" i="1"/>
  <c r="AR135" i="1"/>
  <c r="AI135" i="1"/>
  <c r="AG135" i="1"/>
  <c r="I138" i="11"/>
  <c r="AM135" i="1"/>
  <c r="AH135" i="1"/>
  <c r="AO135" i="1"/>
  <c r="AO261" i="1"/>
  <c r="AI261" i="1"/>
  <c r="AR261" i="1"/>
  <c r="AH261" i="1"/>
  <c r="AK261" i="1"/>
  <c r="AL261" i="1"/>
  <c r="AP261" i="1"/>
  <c r="AQ261" i="1"/>
  <c r="AJ261" i="1"/>
  <c r="AM261" i="1"/>
  <c r="AN261" i="1"/>
  <c r="AF261" i="1"/>
  <c r="AQ74" i="1"/>
  <c r="AR74" i="1"/>
  <c r="I75" i="11"/>
  <c r="AH74" i="1"/>
  <c r="AJ74" i="1"/>
  <c r="AN74" i="1"/>
  <c r="AP74" i="1"/>
  <c r="AO74" i="1"/>
  <c r="AL74" i="1"/>
  <c r="AM74" i="1"/>
  <c r="AI74" i="1"/>
  <c r="AK74" i="1"/>
  <c r="AG74" i="1"/>
  <c r="AN90" i="1"/>
  <c r="AN89" i="1" s="1"/>
  <c r="AI90" i="1"/>
  <c r="AI89" i="1" s="1"/>
  <c r="AO90" i="1"/>
  <c r="AO89" i="1" s="1"/>
  <c r="AR90" i="1"/>
  <c r="AR89" i="1" s="1"/>
  <c r="AM90" i="1"/>
  <c r="AM89" i="1" s="1"/>
  <c r="AK90" i="1"/>
  <c r="AK89" i="1" s="1"/>
  <c r="AQ90" i="1"/>
  <c r="AQ89" i="1" s="1"/>
  <c r="AH90" i="1"/>
  <c r="AH89" i="1" s="1"/>
  <c r="AJ90" i="1"/>
  <c r="AJ89" i="1" s="1"/>
  <c r="AG90" i="1"/>
  <c r="AG89" i="1" s="1"/>
  <c r="AL90" i="1"/>
  <c r="AL89" i="1" s="1"/>
  <c r="AP90" i="1"/>
  <c r="AP89" i="1" s="1"/>
  <c r="AD195" i="1"/>
  <c r="AG229" i="1"/>
  <c r="AQ229" i="1"/>
  <c r="I232" i="11"/>
  <c r="AP229" i="1"/>
  <c r="AR229" i="1"/>
  <c r="AL229" i="1"/>
  <c r="AK229" i="1"/>
  <c r="AJ229" i="1"/>
  <c r="AN229" i="1"/>
  <c r="AM229" i="1"/>
  <c r="AH229" i="1"/>
  <c r="AI229" i="1"/>
  <c r="AO229" i="1"/>
  <c r="Y297" i="1" l="1"/>
  <c r="X29" i="25"/>
  <c r="AE29" i="25"/>
  <c r="I204" i="11"/>
  <c r="AD269" i="1"/>
  <c r="AF297" i="1"/>
  <c r="S57" i="25"/>
  <c r="I203" i="11"/>
  <c r="AF196" i="1"/>
  <c r="AR112" i="1"/>
  <c r="AI112" i="1"/>
  <c r="AL112" i="1"/>
  <c r="AO112" i="1"/>
  <c r="AM112" i="1"/>
  <c r="AP112" i="1"/>
  <c r="AH112" i="1"/>
  <c r="AN112" i="1"/>
  <c r="AQ112" i="1"/>
  <c r="AJ112" i="1"/>
  <c r="AG112" i="1"/>
  <c r="AK112" i="1"/>
  <c r="I113" i="11"/>
  <c r="AF104" i="1"/>
  <c r="AF296" i="1"/>
  <c r="AE56" i="25" s="1"/>
  <c r="AS89" i="1"/>
  <c r="K90" i="11" s="1"/>
  <c r="AS63" i="1"/>
  <c r="K64" i="11" s="1"/>
  <c r="AK28" i="25"/>
  <c r="AL198" i="1"/>
  <c r="AL201" i="1" s="1"/>
  <c r="AI53" i="1"/>
  <c r="AJ53" i="1"/>
  <c r="AO82" i="1"/>
  <c r="AK82" i="1"/>
  <c r="J201" i="11"/>
  <c r="AS97" i="1"/>
  <c r="K98" i="11" s="1"/>
  <c r="AM296" i="1"/>
  <c r="AL56" i="25" s="1"/>
  <c r="AM198" i="1"/>
  <c r="AM201" i="1" s="1"/>
  <c r="AM53" i="1"/>
  <c r="AR82" i="1"/>
  <c r="AI82" i="1"/>
  <c r="AS55" i="1"/>
  <c r="K56" i="11" s="1"/>
  <c r="AI28" i="25"/>
  <c r="AJ198" i="1"/>
  <c r="AJ201" i="1" s="1"/>
  <c r="AL53" i="1"/>
  <c r="AH82" i="1"/>
  <c r="AP82" i="1"/>
  <c r="Z56" i="25"/>
  <c r="Z59" i="25" s="1"/>
  <c r="AF28" i="25"/>
  <c r="AG198" i="1"/>
  <c r="AG201" i="1" s="1"/>
  <c r="AO28" i="25"/>
  <c r="AP198" i="1"/>
  <c r="AP201" i="1" s="1"/>
  <c r="AG53" i="1"/>
  <c r="AN82" i="1"/>
  <c r="AL82" i="1"/>
  <c r="T56" i="25"/>
  <c r="T59" i="25" s="1"/>
  <c r="AA56" i="25"/>
  <c r="AA59" i="25" s="1"/>
  <c r="W56" i="25"/>
  <c r="W59" i="25" s="1"/>
  <c r="AQ296" i="1"/>
  <c r="AQ198" i="1"/>
  <c r="AQ201" i="1" s="1"/>
  <c r="AH198" i="1"/>
  <c r="AH201" i="1" s="1"/>
  <c r="AK296" i="1"/>
  <c r="AK198" i="1"/>
  <c r="AK201" i="1" s="1"/>
  <c r="AI296" i="1"/>
  <c r="AI198" i="1"/>
  <c r="AI201" i="1" s="1"/>
  <c r="AQ53" i="1"/>
  <c r="AP53" i="1"/>
  <c r="AO53" i="1"/>
  <c r="AK53" i="1"/>
  <c r="AG82" i="1"/>
  <c r="AS61" i="1"/>
  <c r="K62" i="11" s="1"/>
  <c r="AQ28" i="25"/>
  <c r="AR198" i="1"/>
  <c r="AR201" i="1" s="1"/>
  <c r="AO296" i="1"/>
  <c r="AO198" i="1"/>
  <c r="AO201" i="1" s="1"/>
  <c r="AR53" i="1"/>
  <c r="AM82" i="1"/>
  <c r="U56" i="25"/>
  <c r="U59" i="25" s="1"/>
  <c r="AF91" i="1"/>
  <c r="I92" i="11" s="1"/>
  <c r="AD56" i="25"/>
  <c r="AS59" i="1"/>
  <c r="K60" i="11" s="1"/>
  <c r="AS99" i="1"/>
  <c r="K100" i="11" s="1"/>
  <c r="AS65" i="1"/>
  <c r="K66" i="11" s="1"/>
  <c r="AN296" i="1"/>
  <c r="AN198" i="1"/>
  <c r="AN201" i="1" s="1"/>
  <c r="AN53" i="1"/>
  <c r="AH53" i="1"/>
  <c r="AJ82" i="1"/>
  <c r="AQ82" i="1"/>
  <c r="AL296" i="1"/>
  <c r="H198" i="11"/>
  <c r="H256" i="11"/>
  <c r="H87" i="11"/>
  <c r="I93" i="11"/>
  <c r="AO92" i="1"/>
  <c r="AO91" i="1" s="1"/>
  <c r="AM92" i="1"/>
  <c r="AG92" i="1"/>
  <c r="AN92" i="1"/>
  <c r="AN91" i="1" s="1"/>
  <c r="AJ92" i="1"/>
  <c r="AJ91" i="1" s="1"/>
  <c r="AH92" i="1"/>
  <c r="AH91" i="1" s="1"/>
  <c r="AP92" i="1"/>
  <c r="AP91" i="1" s="1"/>
  <c r="AR92" i="1"/>
  <c r="AR91" i="1" s="1"/>
  <c r="AL92" i="1"/>
  <c r="AL91" i="1" s="1"/>
  <c r="AI92" i="1"/>
  <c r="AI91" i="1" s="1"/>
  <c r="AK92" i="1"/>
  <c r="AK91" i="1" s="1"/>
  <c r="AQ92" i="1"/>
  <c r="AQ91" i="1" s="1"/>
  <c r="AL253" i="1"/>
  <c r="AO253" i="1"/>
  <c r="AQ253" i="1"/>
  <c r="AN253" i="1"/>
  <c r="AO153" i="1"/>
  <c r="AK253" i="1"/>
  <c r="AH253" i="1"/>
  <c r="AJ253" i="1"/>
  <c r="AQ153" i="1"/>
  <c r="AL153" i="1"/>
  <c r="AK153" i="1"/>
  <c r="AH153" i="1"/>
  <c r="AI253" i="1"/>
  <c r="AM253" i="1"/>
  <c r="AN153" i="1"/>
  <c r="AI153" i="1"/>
  <c r="AP253" i="1"/>
  <c r="AS212" i="1"/>
  <c r="K215" i="11" s="1"/>
  <c r="AR253" i="1"/>
  <c r="AS84" i="1"/>
  <c r="BD84" i="1" s="1"/>
  <c r="J233" i="11"/>
  <c r="J121" i="11"/>
  <c r="J234" i="11"/>
  <c r="J120" i="11"/>
  <c r="J220" i="11"/>
  <c r="J146" i="11"/>
  <c r="I214" i="11"/>
  <c r="AI211" i="1"/>
  <c r="AH211" i="1"/>
  <c r="AM211" i="1"/>
  <c r="AN211" i="1"/>
  <c r="AJ211" i="1"/>
  <c r="AL211" i="1"/>
  <c r="AQ211" i="1"/>
  <c r="AK211" i="1"/>
  <c r="AP211" i="1"/>
  <c r="AG211" i="1"/>
  <c r="AR211" i="1"/>
  <c r="AO211" i="1"/>
  <c r="L76" i="11"/>
  <c r="J134" i="11"/>
  <c r="J67" i="11"/>
  <c r="J226" i="11"/>
  <c r="J206" i="11"/>
  <c r="J55" i="11"/>
  <c r="J200" i="11"/>
  <c r="J103" i="11"/>
  <c r="J240" i="11"/>
  <c r="J232" i="11"/>
  <c r="J102" i="11"/>
  <c r="J259" i="11"/>
  <c r="J101" i="11"/>
  <c r="J235" i="11"/>
  <c r="J219" i="11"/>
  <c r="J65" i="11"/>
  <c r="J112" i="11"/>
  <c r="J245" i="11"/>
  <c r="J243" i="11"/>
  <c r="J229" i="11"/>
  <c r="J135" i="11"/>
  <c r="J131" i="11"/>
  <c r="J74" i="11"/>
  <c r="J86" i="11"/>
  <c r="J96" i="11"/>
  <c r="J168" i="11"/>
  <c r="J227" i="11"/>
  <c r="J208" i="11"/>
  <c r="J210" i="11"/>
  <c r="J139" i="11"/>
  <c r="J231" i="11"/>
  <c r="J211" i="11"/>
  <c r="J72" i="11"/>
  <c r="J63" i="11"/>
  <c r="J57" i="11"/>
  <c r="J70" i="11"/>
  <c r="J110" i="11"/>
  <c r="J107" i="11"/>
  <c r="J75" i="11"/>
  <c r="J138" i="11"/>
  <c r="J61" i="11"/>
  <c r="J111" i="11"/>
  <c r="J137" i="11"/>
  <c r="J123" i="11"/>
  <c r="J115" i="11"/>
  <c r="J202" i="11"/>
  <c r="J212" i="11"/>
  <c r="J223" i="11"/>
  <c r="J84" i="11"/>
  <c r="J222" i="11"/>
  <c r="AS103" i="1"/>
  <c r="AU103" i="1" s="1"/>
  <c r="I264" i="11"/>
  <c r="I127" i="11"/>
  <c r="I167" i="11"/>
  <c r="I241" i="11"/>
  <c r="I136" i="11"/>
  <c r="I106" i="11"/>
  <c r="BF75" i="1"/>
  <c r="BN75" i="1" s="1"/>
  <c r="AS252" i="1"/>
  <c r="AW252" i="1" s="1"/>
  <c r="AS102" i="1"/>
  <c r="AU102" i="1" s="1"/>
  <c r="AS73" i="1"/>
  <c r="BC73" i="1" s="1"/>
  <c r="AS143" i="1"/>
  <c r="AF195" i="1"/>
  <c r="AF253" i="1"/>
  <c r="AS69" i="1"/>
  <c r="AS237" i="1"/>
  <c r="BC237" i="1" s="1"/>
  <c r="AL133" i="1"/>
  <c r="AK238" i="1"/>
  <c r="AO133" i="1"/>
  <c r="AJ105" i="1"/>
  <c r="AS120" i="1"/>
  <c r="AH238" i="1"/>
  <c r="AS242" i="1"/>
  <c r="AS122" i="1"/>
  <c r="AQ129" i="1"/>
  <c r="AR129" i="1"/>
  <c r="AS83" i="1"/>
  <c r="AN105" i="1"/>
  <c r="AP238" i="1"/>
  <c r="AS98" i="1"/>
  <c r="K99" i="11" s="1"/>
  <c r="AJ133" i="1"/>
  <c r="AS217" i="1"/>
  <c r="AS216" i="1"/>
  <c r="AS136" i="1"/>
  <c r="AG129" i="1"/>
  <c r="AS132" i="1"/>
  <c r="AL129" i="1"/>
  <c r="AS199" i="1"/>
  <c r="AS203" i="1"/>
  <c r="AS208" i="1"/>
  <c r="AG124" i="1"/>
  <c r="AS128" i="1"/>
  <c r="AH133" i="1"/>
  <c r="AS229" i="1"/>
  <c r="AS74" i="1"/>
  <c r="AH105" i="1"/>
  <c r="AR238" i="1"/>
  <c r="AI238" i="1"/>
  <c r="AG261" i="1"/>
  <c r="AS135" i="1"/>
  <c r="AS85" i="1"/>
  <c r="AS231" i="1"/>
  <c r="AS95" i="1"/>
  <c r="AS131" i="1"/>
  <c r="AP105" i="1"/>
  <c r="AR105" i="1"/>
  <c r="AS230" i="1"/>
  <c r="AL238" i="1"/>
  <c r="AG238" i="1"/>
  <c r="AS240" i="1"/>
  <c r="AS224" i="1"/>
  <c r="AQ133" i="1"/>
  <c r="AS228" i="1"/>
  <c r="AS116" i="1"/>
  <c r="K117" i="11" s="1"/>
  <c r="AI129" i="1"/>
  <c r="AS56" i="1"/>
  <c r="AS109" i="1"/>
  <c r="AM105" i="1"/>
  <c r="AL105" i="1"/>
  <c r="AN238" i="1"/>
  <c r="AS232" i="1"/>
  <c r="AS205" i="1"/>
  <c r="AP133" i="1"/>
  <c r="AN129" i="1"/>
  <c r="AM129" i="1"/>
  <c r="AS209" i="1"/>
  <c r="AS220" i="1"/>
  <c r="AS197" i="1"/>
  <c r="AS90" i="1"/>
  <c r="K91" i="11" s="1"/>
  <c r="AS60" i="1"/>
  <c r="AS68" i="1"/>
  <c r="AS110" i="1"/>
  <c r="AI105" i="1"/>
  <c r="AO105" i="1"/>
  <c r="AJ238" i="1"/>
  <c r="AM238" i="1"/>
  <c r="AS101" i="1"/>
  <c r="AS256" i="1"/>
  <c r="AS254" i="1" s="1"/>
  <c r="AS100" i="1"/>
  <c r="AS207" i="1"/>
  <c r="AS134" i="1"/>
  <c r="AG133" i="1"/>
  <c r="AK133" i="1"/>
  <c r="AS66" i="1"/>
  <c r="AS114" i="1"/>
  <c r="AS72" i="1"/>
  <c r="AP129" i="1"/>
  <c r="AS71" i="1"/>
  <c r="AS62" i="1"/>
  <c r="AS117" i="1"/>
  <c r="K118" i="11" s="1"/>
  <c r="AS119" i="1"/>
  <c r="AS106" i="1"/>
  <c r="AG105" i="1"/>
  <c r="AQ105" i="1"/>
  <c r="CS5" i="1"/>
  <c r="AO238" i="1"/>
  <c r="AI133" i="1"/>
  <c r="AN133" i="1"/>
  <c r="AS226" i="1"/>
  <c r="AS141" i="1"/>
  <c r="AS64" i="1"/>
  <c r="AO129" i="1"/>
  <c r="AJ129" i="1"/>
  <c r="AS111" i="1"/>
  <c r="AS165" i="1"/>
  <c r="AG164" i="1"/>
  <c r="AK105" i="1"/>
  <c r="AQ238" i="1"/>
  <c r="AR133" i="1"/>
  <c r="AM133" i="1"/>
  <c r="AS223" i="1"/>
  <c r="AH129" i="1"/>
  <c r="AK129" i="1"/>
  <c r="AS54" i="1"/>
  <c r="AS219" i="1"/>
  <c r="AN297" i="1" l="1"/>
  <c r="AM57" i="25" s="1"/>
  <c r="AM29" i="25"/>
  <c r="AR297" i="1"/>
  <c r="AQ57" i="25" s="1"/>
  <c r="AQ29" i="25"/>
  <c r="AI297" i="1"/>
  <c r="AH57" i="25" s="1"/>
  <c r="AH29" i="25"/>
  <c r="AH297" i="1"/>
  <c r="AG57" i="25" s="1"/>
  <c r="AG29" i="25"/>
  <c r="J204" i="11"/>
  <c r="AN269" i="1"/>
  <c r="AI269" i="1"/>
  <c r="AQ297" i="1"/>
  <c r="AP57" i="25" s="1"/>
  <c r="AP29" i="25"/>
  <c r="AP297" i="1"/>
  <c r="AO57" i="25" s="1"/>
  <c r="AO29" i="25"/>
  <c r="AJ297" i="1"/>
  <c r="AI57" i="25" s="1"/>
  <c r="AI29" i="25"/>
  <c r="AE57" i="25"/>
  <c r="I300" i="11"/>
  <c r="AO297" i="1"/>
  <c r="AN57" i="25" s="1"/>
  <c r="AN29" i="25"/>
  <c r="AK297" i="1"/>
  <c r="AJ57" i="25" s="1"/>
  <c r="AJ29" i="25"/>
  <c r="AQ269" i="1"/>
  <c r="AK269" i="1"/>
  <c r="AF29" i="25"/>
  <c r="AG297" i="1"/>
  <c r="AS201" i="1"/>
  <c r="AM297" i="1"/>
  <c r="AL57" i="25" s="1"/>
  <c r="AL29" i="25"/>
  <c r="AL297" i="1"/>
  <c r="AK57" i="25" s="1"/>
  <c r="AK29" i="25"/>
  <c r="I199" i="11"/>
  <c r="X57" i="25"/>
  <c r="X59" i="25" s="1"/>
  <c r="Y269" i="1"/>
  <c r="AQ196" i="1"/>
  <c r="AJ296" i="1"/>
  <c r="AI56" i="25" s="1"/>
  <c r="AJ196" i="1"/>
  <c r="AH196" i="1"/>
  <c r="J203" i="11"/>
  <c r="AL196" i="1"/>
  <c r="AR296" i="1"/>
  <c r="AQ56" i="25" s="1"/>
  <c r="AI196" i="1"/>
  <c r="AI195" i="1" s="1"/>
  <c r="AN196" i="1"/>
  <c r="AN195" i="1" s="1"/>
  <c r="AO196" i="1"/>
  <c r="AR196" i="1"/>
  <c r="AM196" i="1"/>
  <c r="AK196" i="1"/>
  <c r="AP196" i="1"/>
  <c r="AP195" i="1" s="1"/>
  <c r="AN28" i="25"/>
  <c r="AG196" i="1"/>
  <c r="AG195" i="1" s="1"/>
  <c r="AS112" i="1"/>
  <c r="AP28" i="25"/>
  <c r="AG296" i="1"/>
  <c r="AF56" i="25" s="1"/>
  <c r="AK56" i="25"/>
  <c r="AK59" i="25" s="1"/>
  <c r="AK104" i="1"/>
  <c r="I299" i="11"/>
  <c r="D31" i="24" s="1"/>
  <c r="AM104" i="1"/>
  <c r="AH104" i="1"/>
  <c r="AQ104" i="1"/>
  <c r="AR104" i="1"/>
  <c r="AG104" i="1"/>
  <c r="AP104" i="1"/>
  <c r="AH28" i="25"/>
  <c r="AN104" i="1"/>
  <c r="AO104" i="1"/>
  <c r="AI104" i="1"/>
  <c r="AJ104" i="1"/>
  <c r="AL104" i="1"/>
  <c r="AP296" i="1"/>
  <c r="AO56" i="25" s="1"/>
  <c r="AN56" i="25"/>
  <c r="AS200" i="1"/>
  <c r="AR28" i="25" s="1"/>
  <c r="AL28" i="25"/>
  <c r="I87" i="11"/>
  <c r="J87" i="11" s="1"/>
  <c r="L56" i="11"/>
  <c r="AM91" i="1"/>
  <c r="AM86" i="1" s="1"/>
  <c r="L98" i="11"/>
  <c r="AG91" i="1"/>
  <c r="L62" i="11"/>
  <c r="AG28" i="25"/>
  <c r="L100" i="11"/>
  <c r="AS82" i="1"/>
  <c r="K83" i="11" s="1"/>
  <c r="AS198" i="1"/>
  <c r="K201" i="11" s="1"/>
  <c r="L66" i="11"/>
  <c r="AM28" i="25"/>
  <c r="AH296" i="1"/>
  <c r="L60" i="11"/>
  <c r="AJ28" i="25"/>
  <c r="L64" i="11"/>
  <c r="J92" i="11"/>
  <c r="AS53" i="1"/>
  <c r="K54" i="11" s="1"/>
  <c r="AF86" i="1"/>
  <c r="L90" i="11"/>
  <c r="AM56" i="25"/>
  <c r="AH56" i="25"/>
  <c r="AH59" i="25" s="1"/>
  <c r="AJ56" i="25"/>
  <c r="AJ59" i="25" s="1"/>
  <c r="AP56" i="25"/>
  <c r="K144" i="11"/>
  <c r="L144" i="11" s="1"/>
  <c r="AX84" i="1"/>
  <c r="BE84" i="1"/>
  <c r="AT84" i="1"/>
  <c r="AS92" i="1"/>
  <c r="AW84" i="1"/>
  <c r="J93" i="11"/>
  <c r="L215" i="11"/>
  <c r="BD212" i="1"/>
  <c r="BA212" i="1"/>
  <c r="AU212" i="1"/>
  <c r="AY212" i="1"/>
  <c r="BB212" i="1"/>
  <c r="AT212" i="1"/>
  <c r="AX212" i="1"/>
  <c r="BC212" i="1"/>
  <c r="AV212" i="1"/>
  <c r="AW212" i="1"/>
  <c r="AZ212" i="1"/>
  <c r="BE212" i="1"/>
  <c r="AV84" i="1"/>
  <c r="K85" i="11"/>
  <c r="L85" i="11" s="1"/>
  <c r="AU84" i="1"/>
  <c r="BL75" i="1"/>
  <c r="AY84" i="1"/>
  <c r="BC84" i="1"/>
  <c r="BB84" i="1"/>
  <c r="AZ84" i="1"/>
  <c r="BA84" i="1"/>
  <c r="I157" i="11"/>
  <c r="L99" i="11"/>
  <c r="BE143" i="1"/>
  <c r="K146" i="11"/>
  <c r="L91" i="11"/>
  <c r="L117" i="11"/>
  <c r="L118" i="11"/>
  <c r="J214" i="11"/>
  <c r="AS211" i="1"/>
  <c r="BG75" i="1"/>
  <c r="BP75" i="1"/>
  <c r="BD102" i="1"/>
  <c r="K103" i="11"/>
  <c r="L103" i="11" s="1"/>
  <c r="AV252" i="1"/>
  <c r="K255" i="11"/>
  <c r="L255" i="11" s="1"/>
  <c r="BH75" i="1"/>
  <c r="BQ75" i="1"/>
  <c r="M76" i="11"/>
  <c r="BR75" i="1"/>
  <c r="BM75" i="1"/>
  <c r="BJ75" i="1"/>
  <c r="BO75" i="1"/>
  <c r="BK75" i="1"/>
  <c r="BI75" i="1"/>
  <c r="AW102" i="1"/>
  <c r="AX252" i="1"/>
  <c r="BE102" i="1"/>
  <c r="AY252" i="1"/>
  <c r="J106" i="11"/>
  <c r="J241" i="11"/>
  <c r="J257" i="11"/>
  <c r="J199" i="11"/>
  <c r="J113" i="11"/>
  <c r="J127" i="11"/>
  <c r="J136" i="11"/>
  <c r="J167" i="11"/>
  <c r="J264" i="11"/>
  <c r="AX103" i="1"/>
  <c r="BE103" i="1"/>
  <c r="AV103" i="1"/>
  <c r="AW103" i="1"/>
  <c r="BC103" i="1"/>
  <c r="BB103" i="1"/>
  <c r="BD103" i="1"/>
  <c r="K104" i="11"/>
  <c r="BA103" i="1"/>
  <c r="AT103" i="1"/>
  <c r="AZ103" i="1"/>
  <c r="AX73" i="1"/>
  <c r="AZ252" i="1"/>
  <c r="BD252" i="1"/>
  <c r="AY103" i="1"/>
  <c r="AT102" i="1"/>
  <c r="BE252" i="1"/>
  <c r="AZ102" i="1"/>
  <c r="AU252" i="1"/>
  <c r="BA252" i="1"/>
  <c r="BB252" i="1"/>
  <c r="AS129" i="1"/>
  <c r="AT252" i="1"/>
  <c r="BC252" i="1"/>
  <c r="I256" i="11"/>
  <c r="I198" i="11"/>
  <c r="BA114" i="1"/>
  <c r="AW114" i="1"/>
  <c r="BE114" i="1"/>
  <c r="AX114" i="1"/>
  <c r="BC114" i="1"/>
  <c r="AU114" i="1"/>
  <c r="BB114" i="1"/>
  <c r="AY114" i="1"/>
  <c r="BD114" i="1"/>
  <c r="AZ114" i="1"/>
  <c r="AV114" i="1"/>
  <c r="AT114" i="1"/>
  <c r="AY102" i="1"/>
  <c r="BB102" i="1"/>
  <c r="BA102" i="1"/>
  <c r="BC102" i="1"/>
  <c r="AX102" i="1"/>
  <c r="AV102" i="1"/>
  <c r="AX143" i="1"/>
  <c r="AZ143" i="1"/>
  <c r="BC143" i="1"/>
  <c r="AV143" i="1"/>
  <c r="AX119" i="1"/>
  <c r="BB119" i="1"/>
  <c r="AU119" i="1"/>
  <c r="AY119" i="1"/>
  <c r="BC119" i="1"/>
  <c r="AV119" i="1"/>
  <c r="AZ119" i="1"/>
  <c r="BD119" i="1"/>
  <c r="BA119" i="1"/>
  <c r="BE119" i="1"/>
  <c r="AW119" i="1"/>
  <c r="AT119" i="1"/>
  <c r="AU116" i="1"/>
  <c r="AY116" i="1"/>
  <c r="BC116" i="1"/>
  <c r="AV116" i="1"/>
  <c r="AZ116" i="1"/>
  <c r="BD116" i="1"/>
  <c r="AT116" i="1"/>
  <c r="AW116" i="1"/>
  <c r="BA116" i="1"/>
  <c r="BE116" i="1"/>
  <c r="AX116" i="1"/>
  <c r="BB116" i="1"/>
  <c r="AV117" i="1"/>
  <c r="AZ117" i="1"/>
  <c r="BD117" i="1"/>
  <c r="AT117" i="1"/>
  <c r="AW117" i="1"/>
  <c r="BA117" i="1"/>
  <c r="BE117" i="1"/>
  <c r="AX117" i="1"/>
  <c r="BB117" i="1"/>
  <c r="AU117" i="1"/>
  <c r="AY117" i="1"/>
  <c r="BC117" i="1"/>
  <c r="AU120" i="1"/>
  <c r="AY120" i="1"/>
  <c r="BC120" i="1"/>
  <c r="AV120" i="1"/>
  <c r="AZ120" i="1"/>
  <c r="BD120" i="1"/>
  <c r="AW120" i="1"/>
  <c r="BA120" i="1"/>
  <c r="BE120" i="1"/>
  <c r="AT120" i="1"/>
  <c r="AX120" i="1"/>
  <c r="BB120" i="1"/>
  <c r="BB73" i="1"/>
  <c r="AU73" i="1"/>
  <c r="AZ73" i="1"/>
  <c r="BA73" i="1"/>
  <c r="BE73" i="1"/>
  <c r="AW73" i="1"/>
  <c r="BD73" i="1"/>
  <c r="K74" i="11"/>
  <c r="AV73" i="1"/>
  <c r="AY73" i="1"/>
  <c r="AT73" i="1"/>
  <c r="AY143" i="1"/>
  <c r="AT143" i="1"/>
  <c r="BA143" i="1"/>
  <c r="BD143" i="1"/>
  <c r="AW143" i="1"/>
  <c r="BB143" i="1"/>
  <c r="AU143" i="1"/>
  <c r="K240" i="11"/>
  <c r="BA237" i="1"/>
  <c r="AY237" i="1"/>
  <c r="AX237" i="1"/>
  <c r="AV237" i="1"/>
  <c r="AT237" i="1"/>
  <c r="AW237" i="1"/>
  <c r="AU237" i="1"/>
  <c r="BB237" i="1"/>
  <c r="BD237" i="1"/>
  <c r="AU69" i="1"/>
  <c r="AW69" i="1"/>
  <c r="AY69" i="1"/>
  <c r="BC69" i="1"/>
  <c r="BE69" i="1"/>
  <c r="AZ69" i="1"/>
  <c r="K70" i="11"/>
  <c r="AV69" i="1"/>
  <c r="AX69" i="1"/>
  <c r="BA69" i="1"/>
  <c r="BD69" i="1"/>
  <c r="AT69" i="1"/>
  <c r="BB69" i="1"/>
  <c r="BE237" i="1"/>
  <c r="AZ237" i="1"/>
  <c r="AG253" i="1"/>
  <c r="K121" i="11"/>
  <c r="AR86" i="1"/>
  <c r="AH195" i="1"/>
  <c r="AQ86" i="1"/>
  <c r="AJ86" i="1"/>
  <c r="AR195" i="1"/>
  <c r="AI86" i="1"/>
  <c r="AJ195" i="1"/>
  <c r="K235" i="11"/>
  <c r="AW232" i="1"/>
  <c r="BA232" i="1"/>
  <c r="AY232" i="1"/>
  <c r="AT232" i="1"/>
  <c r="AU232" i="1"/>
  <c r="BE232" i="1"/>
  <c r="BC232" i="1"/>
  <c r="AX232" i="1"/>
  <c r="AV232" i="1"/>
  <c r="AZ232" i="1"/>
  <c r="BD232" i="1"/>
  <c r="BB232" i="1"/>
  <c r="AP86" i="1"/>
  <c r="K115" i="11"/>
  <c r="AO86" i="1"/>
  <c r="K226" i="11"/>
  <c r="AV223" i="1"/>
  <c r="AU223" i="1"/>
  <c r="AX223" i="1"/>
  <c r="BB223" i="1"/>
  <c r="BC223" i="1"/>
  <c r="AZ223" i="1"/>
  <c r="AW223" i="1"/>
  <c r="BE223" i="1"/>
  <c r="BA223" i="1"/>
  <c r="AT223" i="1"/>
  <c r="AY223" i="1"/>
  <c r="BD223" i="1"/>
  <c r="BB226" i="1"/>
  <c r="BA226" i="1"/>
  <c r="AU226" i="1"/>
  <c r="AZ226" i="1"/>
  <c r="AV226" i="1"/>
  <c r="AT226" i="1"/>
  <c r="BD226" i="1"/>
  <c r="AY226" i="1"/>
  <c r="BE226" i="1"/>
  <c r="BC226" i="1"/>
  <c r="AW226" i="1"/>
  <c r="AX226" i="1"/>
  <c r="K229" i="11"/>
  <c r="K63" i="11"/>
  <c r="BE62" i="1"/>
  <c r="BE61" i="1" s="1"/>
  <c r="AV62" i="1"/>
  <c r="AV61" i="1" s="1"/>
  <c r="AT62" i="1"/>
  <c r="AT61" i="1" s="1"/>
  <c r="AW62" i="1"/>
  <c r="AW61" i="1" s="1"/>
  <c r="AZ62" i="1"/>
  <c r="AZ61" i="1" s="1"/>
  <c r="BA62" i="1"/>
  <c r="BA61" i="1" s="1"/>
  <c r="BD62" i="1"/>
  <c r="BD61" i="1" s="1"/>
  <c r="AY62" i="1"/>
  <c r="AY61" i="1" s="1"/>
  <c r="AX62" i="1"/>
  <c r="AX61" i="1" s="1"/>
  <c r="BC62" i="1"/>
  <c r="BC61" i="1" s="1"/>
  <c r="BB62" i="1"/>
  <c r="BB61" i="1" s="1"/>
  <c r="AU62" i="1"/>
  <c r="AU61" i="1" s="1"/>
  <c r="K135" i="11"/>
  <c r="AZ132" i="1"/>
  <c r="BD132" i="1"/>
  <c r="AX132" i="1"/>
  <c r="AW132" i="1"/>
  <c r="AV132" i="1"/>
  <c r="BB132" i="1"/>
  <c r="BA132" i="1"/>
  <c r="AU132" i="1"/>
  <c r="BE132" i="1"/>
  <c r="AY132" i="1"/>
  <c r="AT132" i="1"/>
  <c r="BC132" i="1"/>
  <c r="AT216" i="1"/>
  <c r="BB216" i="1"/>
  <c r="AW216" i="1"/>
  <c r="AZ216" i="1"/>
  <c r="AX216" i="1"/>
  <c r="AV216" i="1"/>
  <c r="AY216" i="1"/>
  <c r="K219" i="11"/>
  <c r="BE216" i="1"/>
  <c r="AU216" i="1"/>
  <c r="BC216" i="1"/>
  <c r="BA216" i="1"/>
  <c r="BD216" i="1"/>
  <c r="AO195" i="1"/>
  <c r="BD71" i="1"/>
  <c r="AY71" i="1"/>
  <c r="BA71" i="1"/>
  <c r="BC71" i="1"/>
  <c r="AU71" i="1"/>
  <c r="BE71" i="1"/>
  <c r="AV71" i="1"/>
  <c r="AX71" i="1"/>
  <c r="AZ71" i="1"/>
  <c r="BB71" i="1"/>
  <c r="K72" i="11"/>
  <c r="AW71" i="1"/>
  <c r="AT71" i="1"/>
  <c r="K110" i="11"/>
  <c r="AV109" i="1"/>
  <c r="BB109" i="1"/>
  <c r="AT109" i="1"/>
  <c r="AX109" i="1"/>
  <c r="BA109" i="1"/>
  <c r="BE109" i="1"/>
  <c r="BC109" i="1"/>
  <c r="AY109" i="1"/>
  <c r="AW109" i="1"/>
  <c r="AZ109" i="1"/>
  <c r="AU109" i="1"/>
  <c r="BD109" i="1"/>
  <c r="K210" i="11"/>
  <c r="BA207" i="1"/>
  <c r="BE207" i="1"/>
  <c r="AX207" i="1"/>
  <c r="AV207" i="1"/>
  <c r="AT207" i="1"/>
  <c r="AZ207" i="1"/>
  <c r="AW207" i="1"/>
  <c r="BD207" i="1"/>
  <c r="BB207" i="1"/>
  <c r="AY207" i="1"/>
  <c r="AU207" i="1"/>
  <c r="BC207" i="1"/>
  <c r="AT228" i="1"/>
  <c r="BD228" i="1"/>
  <c r="BE228" i="1"/>
  <c r="K231" i="11"/>
  <c r="AY228" i="1"/>
  <c r="BC228" i="1"/>
  <c r="AX228" i="1"/>
  <c r="BA228" i="1"/>
  <c r="AU228" i="1"/>
  <c r="AW228" i="1"/>
  <c r="AV228" i="1"/>
  <c r="AZ228" i="1"/>
  <c r="BB228" i="1"/>
  <c r="AX131" i="1"/>
  <c r="AT131" i="1"/>
  <c r="AY131" i="1"/>
  <c r="BB131" i="1"/>
  <c r="AU131" i="1"/>
  <c r="K134" i="11"/>
  <c r="BD131" i="1"/>
  <c r="BA131" i="1"/>
  <c r="AW131" i="1"/>
  <c r="BE131" i="1"/>
  <c r="AV131" i="1"/>
  <c r="BC131" i="1"/>
  <c r="AZ131" i="1"/>
  <c r="K86" i="11"/>
  <c r="AU85" i="1"/>
  <c r="BB85" i="1"/>
  <c r="AX85" i="1"/>
  <c r="BD85" i="1"/>
  <c r="AT85" i="1"/>
  <c r="AZ85" i="1"/>
  <c r="AY85" i="1"/>
  <c r="BC85" i="1"/>
  <c r="BA85" i="1"/>
  <c r="BE85" i="1"/>
  <c r="AW85" i="1"/>
  <c r="AV85" i="1"/>
  <c r="K75" i="11"/>
  <c r="AX74" i="1"/>
  <c r="AU74" i="1"/>
  <c r="AW74" i="1"/>
  <c r="BA74" i="1"/>
  <c r="BB74" i="1"/>
  <c r="AV74" i="1"/>
  <c r="BC74" i="1"/>
  <c r="AT74" i="1"/>
  <c r="BE74" i="1"/>
  <c r="AY74" i="1"/>
  <c r="BD74" i="1"/>
  <c r="AZ74" i="1"/>
  <c r="BC208" i="1"/>
  <c r="AW208" i="1"/>
  <c r="AV208" i="1"/>
  <c r="BA208" i="1"/>
  <c r="AZ208" i="1"/>
  <c r="K211" i="11"/>
  <c r="BD208" i="1"/>
  <c r="AT208" i="1"/>
  <c r="BE208" i="1"/>
  <c r="AX208" i="1"/>
  <c r="AU208" i="1"/>
  <c r="BB208" i="1"/>
  <c r="AY208" i="1"/>
  <c r="AY217" i="1"/>
  <c r="AX217" i="1"/>
  <c r="BC217" i="1"/>
  <c r="BB217" i="1"/>
  <c r="AV217" i="1"/>
  <c r="AT217" i="1"/>
  <c r="K220" i="11"/>
  <c r="BD217" i="1"/>
  <c r="AU217" i="1"/>
  <c r="AZ217" i="1"/>
  <c r="AW217" i="1"/>
  <c r="BE217" i="1"/>
  <c r="BA217" i="1"/>
  <c r="K120" i="11"/>
  <c r="AY134" i="1"/>
  <c r="AX134" i="1"/>
  <c r="BC134" i="1"/>
  <c r="BB134" i="1"/>
  <c r="AV134" i="1"/>
  <c r="AT134" i="1"/>
  <c r="AS133" i="1"/>
  <c r="BE134" i="1"/>
  <c r="K137" i="11"/>
  <c r="AZ134" i="1"/>
  <c r="AU134" i="1"/>
  <c r="BD134" i="1"/>
  <c r="AW134" i="1"/>
  <c r="BA134" i="1"/>
  <c r="BE219" i="1"/>
  <c r="AU219" i="1"/>
  <c r="AX219" i="1"/>
  <c r="AV219" i="1"/>
  <c r="K222" i="11"/>
  <c r="BB219" i="1"/>
  <c r="AZ219" i="1"/>
  <c r="BD219" i="1"/>
  <c r="BA219" i="1"/>
  <c r="AW219" i="1"/>
  <c r="AY219" i="1"/>
  <c r="AT219" i="1"/>
  <c r="BC219" i="1"/>
  <c r="AW240" i="1"/>
  <c r="BC240" i="1"/>
  <c r="BA240" i="1"/>
  <c r="AS238" i="1"/>
  <c r="BE240" i="1"/>
  <c r="K243" i="11"/>
  <c r="AV240" i="1"/>
  <c r="AZ240" i="1"/>
  <c r="AT240" i="1"/>
  <c r="BB240" i="1"/>
  <c r="BD240" i="1"/>
  <c r="AX240" i="1"/>
  <c r="AU240" i="1"/>
  <c r="AY240" i="1"/>
  <c r="AV101" i="1"/>
  <c r="AU101" i="1"/>
  <c r="AT101" i="1"/>
  <c r="BB101" i="1"/>
  <c r="BE101" i="1"/>
  <c r="BC101" i="1"/>
  <c r="K102" i="11"/>
  <c r="BA101" i="1"/>
  <c r="AW101" i="1"/>
  <c r="AZ101" i="1"/>
  <c r="AX101" i="1"/>
  <c r="BD101" i="1"/>
  <c r="AY101" i="1"/>
  <c r="BC72" i="1"/>
  <c r="AX72" i="1"/>
  <c r="BD72" i="1"/>
  <c r="AV72" i="1"/>
  <c r="BB72" i="1"/>
  <c r="AT72" i="1"/>
  <c r="AY72" i="1"/>
  <c r="K73" i="11"/>
  <c r="AW72" i="1"/>
  <c r="AU72" i="1"/>
  <c r="BA72" i="1"/>
  <c r="BE72" i="1"/>
  <c r="AZ72" i="1"/>
  <c r="AV100" i="1"/>
  <c r="AV99" i="1" s="1"/>
  <c r="AY100" i="1"/>
  <c r="AY99" i="1" s="1"/>
  <c r="AX100" i="1"/>
  <c r="AX99" i="1" s="1"/>
  <c r="BE100" i="1"/>
  <c r="BE99" i="1" s="1"/>
  <c r="AT100" i="1"/>
  <c r="AT99" i="1" s="1"/>
  <c r="AZ100" i="1"/>
  <c r="AZ99" i="1" s="1"/>
  <c r="BD100" i="1"/>
  <c r="BD99" i="1" s="1"/>
  <c r="BA100" i="1"/>
  <c r="BA99" i="1" s="1"/>
  <c r="BB100" i="1"/>
  <c r="BB99" i="1" s="1"/>
  <c r="AW100" i="1"/>
  <c r="AW99" i="1" s="1"/>
  <c r="AU100" i="1"/>
  <c r="AU99" i="1" s="1"/>
  <c r="BC100" i="1"/>
  <c r="BC99" i="1" s="1"/>
  <c r="K101" i="11"/>
  <c r="BA197" i="1"/>
  <c r="BE197" i="1"/>
  <c r="BB197" i="1"/>
  <c r="AX197" i="1"/>
  <c r="K200" i="11"/>
  <c r="AV197" i="1"/>
  <c r="AZ197" i="1"/>
  <c r="BD197" i="1"/>
  <c r="AW197" i="1"/>
  <c r="AU197" i="1"/>
  <c r="BC197" i="1"/>
  <c r="AY197" i="1"/>
  <c r="AT197" i="1"/>
  <c r="K96" i="11"/>
  <c r="BE95" i="1"/>
  <c r="BA95" i="1"/>
  <c r="AX95" i="1"/>
  <c r="AT95" i="1"/>
  <c r="BB95" i="1"/>
  <c r="AV95" i="1"/>
  <c r="BC95" i="1"/>
  <c r="AW95" i="1"/>
  <c r="AU95" i="1"/>
  <c r="AZ95" i="1"/>
  <c r="AY95" i="1"/>
  <c r="BD95" i="1"/>
  <c r="AW203" i="1"/>
  <c r="AT203" i="1"/>
  <c r="BA203" i="1"/>
  <c r="AX203" i="1"/>
  <c r="BE203" i="1"/>
  <c r="K206" i="11"/>
  <c r="BD203" i="1"/>
  <c r="BB203" i="1"/>
  <c r="AU203" i="1"/>
  <c r="AY203" i="1"/>
  <c r="BC203" i="1"/>
  <c r="AV203" i="1"/>
  <c r="AZ203" i="1"/>
  <c r="BC220" i="1"/>
  <c r="BB220" i="1"/>
  <c r="AT220" i="1"/>
  <c r="BA220" i="1"/>
  <c r="AV220" i="1"/>
  <c r="AZ220" i="1"/>
  <c r="K223" i="11"/>
  <c r="AX220" i="1"/>
  <c r="BD220" i="1"/>
  <c r="AY220" i="1"/>
  <c r="AW220" i="1"/>
  <c r="BE220" i="1"/>
  <c r="AU220" i="1"/>
  <c r="DF5" i="1"/>
  <c r="BB110" i="1"/>
  <c r="AU110" i="1"/>
  <c r="K111" i="11"/>
  <c r="AY110" i="1"/>
  <c r="BA110" i="1"/>
  <c r="BE110" i="1"/>
  <c r="AX110" i="1"/>
  <c r="BC110" i="1"/>
  <c r="AV110" i="1"/>
  <c r="BD110" i="1"/>
  <c r="AZ110" i="1"/>
  <c r="AW110" i="1"/>
  <c r="AT110" i="1"/>
  <c r="BD54" i="1"/>
  <c r="AW54" i="1"/>
  <c r="K55" i="11"/>
  <c r="AZ54" i="1"/>
  <c r="BE54" i="1"/>
  <c r="BA54" i="1"/>
  <c r="AX54" i="1"/>
  <c r="BB54" i="1"/>
  <c r="AT54" i="1"/>
  <c r="AU54" i="1"/>
  <c r="AY54" i="1"/>
  <c r="BC54" i="1"/>
  <c r="AV54" i="1"/>
  <c r="K168" i="11"/>
  <c r="AV165" i="1"/>
  <c r="AV164" i="1" s="1"/>
  <c r="AZ165" i="1"/>
  <c r="AW165" i="1"/>
  <c r="AW164" i="1" s="1"/>
  <c r="BD165" i="1"/>
  <c r="BA165" i="1"/>
  <c r="BA164" i="1" s="1"/>
  <c r="BE165" i="1"/>
  <c r="BE164" i="1" s="1"/>
  <c r="BB165" i="1"/>
  <c r="AS164" i="1"/>
  <c r="AU165" i="1"/>
  <c r="AU164" i="1" s="1"/>
  <c r="AX165" i="1"/>
  <c r="AT165" i="1"/>
  <c r="AY165" i="1"/>
  <c r="AY164" i="1" s="1"/>
  <c r="BC165" i="1"/>
  <c r="BC164" i="1" s="1"/>
  <c r="K131" i="11"/>
  <c r="AT128" i="1"/>
  <c r="BB128" i="1"/>
  <c r="BD128" i="1"/>
  <c r="AV128" i="1"/>
  <c r="AV124" i="1" s="1"/>
  <c r="AZ128" i="1"/>
  <c r="BC128" i="1"/>
  <c r="BC124" i="1" s="1"/>
  <c r="AX128" i="1"/>
  <c r="AS124" i="1"/>
  <c r="AW128" i="1"/>
  <c r="AW124" i="1" s="1"/>
  <c r="BA128" i="1"/>
  <c r="BA124" i="1" s="1"/>
  <c r="BE128" i="1"/>
  <c r="BE124" i="1" s="1"/>
  <c r="AU128" i="1"/>
  <c r="AU124" i="1" s="1"/>
  <c r="AY128" i="1"/>
  <c r="AY124" i="1" s="1"/>
  <c r="AN86" i="1"/>
  <c r="BA83" i="1"/>
  <c r="K84" i="11"/>
  <c r="BE83" i="1"/>
  <c r="AX83" i="1"/>
  <c r="AY83" i="1"/>
  <c r="AZ83" i="1"/>
  <c r="BC83" i="1"/>
  <c r="AW83" i="1"/>
  <c r="AV83" i="1"/>
  <c r="AT83" i="1"/>
  <c r="BD83" i="1"/>
  <c r="BB83" i="1"/>
  <c r="AU83" i="1"/>
  <c r="AY224" i="1"/>
  <c r="K227" i="11"/>
  <c r="AW224" i="1"/>
  <c r="BC224" i="1"/>
  <c r="BA224" i="1"/>
  <c r="AV224" i="1"/>
  <c r="BE224" i="1"/>
  <c r="AX224" i="1"/>
  <c r="AT224" i="1"/>
  <c r="BB224" i="1"/>
  <c r="AZ224" i="1"/>
  <c r="AU224" i="1"/>
  <c r="BD224" i="1"/>
  <c r="AY229" i="1"/>
  <c r="BD229" i="1"/>
  <c r="AV229" i="1"/>
  <c r="AU229" i="1"/>
  <c r="BC229" i="1"/>
  <c r="AT229" i="1"/>
  <c r="AX229" i="1"/>
  <c r="AW229" i="1"/>
  <c r="K232" i="11"/>
  <c r="BE229" i="1"/>
  <c r="AZ229" i="1"/>
  <c r="BB229" i="1"/>
  <c r="BA229" i="1"/>
  <c r="AL195" i="1"/>
  <c r="AU111" i="1"/>
  <c r="BE111" i="1"/>
  <c r="AY111" i="1"/>
  <c r="AT111" i="1"/>
  <c r="BC111" i="1"/>
  <c r="K112" i="11"/>
  <c r="BD111" i="1"/>
  <c r="AW111" i="1"/>
  <c r="BA111" i="1"/>
  <c r="AX111" i="1"/>
  <c r="AV111" i="1"/>
  <c r="BB111" i="1"/>
  <c r="AZ111" i="1"/>
  <c r="K65" i="11"/>
  <c r="BB64" i="1"/>
  <c r="BB63" i="1" s="1"/>
  <c r="BE64" i="1"/>
  <c r="BE63" i="1" s="1"/>
  <c r="AX64" i="1"/>
  <c r="AX63" i="1" s="1"/>
  <c r="BC64" i="1"/>
  <c r="BC63" i="1" s="1"/>
  <c r="AY64" i="1"/>
  <c r="AY63" i="1" s="1"/>
  <c r="AV64" i="1"/>
  <c r="AV63" i="1" s="1"/>
  <c r="BA64" i="1"/>
  <c r="BA63" i="1" s="1"/>
  <c r="AT64" i="1"/>
  <c r="AT63" i="1" s="1"/>
  <c r="AU64" i="1"/>
  <c r="AU63" i="1" s="1"/>
  <c r="AZ64" i="1"/>
  <c r="AZ63" i="1" s="1"/>
  <c r="AW64" i="1"/>
  <c r="AW63" i="1" s="1"/>
  <c r="BD64" i="1"/>
  <c r="BD63" i="1" s="1"/>
  <c r="BC90" i="1"/>
  <c r="BC89" i="1" s="1"/>
  <c r="BE90" i="1"/>
  <c r="BE89" i="1" s="1"/>
  <c r="AW90" i="1"/>
  <c r="AW89" i="1" s="1"/>
  <c r="BD90" i="1"/>
  <c r="BD89" i="1" s="1"/>
  <c r="BA90" i="1"/>
  <c r="BA89" i="1" s="1"/>
  <c r="AY90" i="1"/>
  <c r="AY89" i="1" s="1"/>
  <c r="BB90" i="1"/>
  <c r="BB89" i="1" s="1"/>
  <c r="AV90" i="1"/>
  <c r="AV89" i="1" s="1"/>
  <c r="AZ90" i="1"/>
  <c r="AZ89" i="1" s="1"/>
  <c r="AT90" i="1"/>
  <c r="AT89" i="1" s="1"/>
  <c r="AX90" i="1"/>
  <c r="AX89" i="1" s="1"/>
  <c r="AU90" i="1"/>
  <c r="AU89" i="1" s="1"/>
  <c r="AK195" i="1"/>
  <c r="AQ195" i="1"/>
  <c r="AX230" i="1"/>
  <c r="BB230" i="1"/>
  <c r="AU230" i="1"/>
  <c r="AW230" i="1"/>
  <c r="BD230" i="1"/>
  <c r="BA230" i="1"/>
  <c r="AT230" i="1"/>
  <c r="BC230" i="1"/>
  <c r="BE230" i="1"/>
  <c r="AY230" i="1"/>
  <c r="K233" i="11"/>
  <c r="AV230" i="1"/>
  <c r="AZ230" i="1"/>
  <c r="K123" i="11"/>
  <c r="AV66" i="1"/>
  <c r="AV65" i="1" s="1"/>
  <c r="AW66" i="1"/>
  <c r="AW65" i="1" s="1"/>
  <c r="K67" i="11"/>
  <c r="AX66" i="1"/>
  <c r="AX65" i="1" s="1"/>
  <c r="BA66" i="1"/>
  <c r="BA65" i="1" s="1"/>
  <c r="AU66" i="1"/>
  <c r="AU65" i="1" s="1"/>
  <c r="BE66" i="1"/>
  <c r="BE65" i="1" s="1"/>
  <c r="AY66" i="1"/>
  <c r="AY65" i="1" s="1"/>
  <c r="BB66" i="1"/>
  <c r="BB65" i="1" s="1"/>
  <c r="BC66" i="1"/>
  <c r="BC65" i="1" s="1"/>
  <c r="AT66" i="1"/>
  <c r="AT65" i="1" s="1"/>
  <c r="AZ66" i="1"/>
  <c r="AZ65" i="1" s="1"/>
  <c r="BD66" i="1"/>
  <c r="BD65" i="1" s="1"/>
  <c r="K69" i="11"/>
  <c r="AY68" i="1"/>
  <c r="AT68" i="1"/>
  <c r="BC68" i="1"/>
  <c r="AV68" i="1"/>
  <c r="BD68" i="1"/>
  <c r="BE68" i="1"/>
  <c r="AW68" i="1"/>
  <c r="AX68" i="1"/>
  <c r="BA68" i="1"/>
  <c r="AU68" i="1"/>
  <c r="BB68" i="1"/>
  <c r="AZ68" i="1"/>
  <c r="AX209" i="1"/>
  <c r="AW209" i="1"/>
  <c r="BB209" i="1"/>
  <c r="BA209" i="1"/>
  <c r="AU209" i="1"/>
  <c r="BE209" i="1"/>
  <c r="BD209" i="1"/>
  <c r="K212" i="11"/>
  <c r="AY209" i="1"/>
  <c r="AT209" i="1"/>
  <c r="BC209" i="1"/>
  <c r="AV209" i="1"/>
  <c r="AZ209" i="1"/>
  <c r="AM195" i="1"/>
  <c r="AL86" i="1"/>
  <c r="BB135" i="1"/>
  <c r="BD135" i="1"/>
  <c r="AV135" i="1"/>
  <c r="AU135" i="1"/>
  <c r="BC135" i="1"/>
  <c r="AZ135" i="1"/>
  <c r="AY135" i="1"/>
  <c r="K138" i="11"/>
  <c r="AX135" i="1"/>
  <c r="AT135" i="1"/>
  <c r="BA135" i="1"/>
  <c r="AW135" i="1"/>
  <c r="BE135" i="1"/>
  <c r="BC141" i="1"/>
  <c r="AW141" i="1"/>
  <c r="AV141" i="1"/>
  <c r="BA141" i="1"/>
  <c r="AZ141" i="1"/>
  <c r="BE141" i="1"/>
  <c r="AX141" i="1"/>
  <c r="BB141" i="1"/>
  <c r="AU141" i="1"/>
  <c r="BD141" i="1"/>
  <c r="AY141" i="1"/>
  <c r="AT141" i="1"/>
  <c r="AW106" i="1"/>
  <c r="AV106" i="1"/>
  <c r="BA106" i="1"/>
  <c r="AZ106" i="1"/>
  <c r="K107" i="11"/>
  <c r="BE106" i="1"/>
  <c r="BD106" i="1"/>
  <c r="AY106" i="1"/>
  <c r="BC106" i="1"/>
  <c r="AX106" i="1"/>
  <c r="AT106" i="1"/>
  <c r="AS105" i="1"/>
  <c r="BB106" i="1"/>
  <c r="AU106" i="1"/>
  <c r="K234" i="11"/>
  <c r="AW231" i="1"/>
  <c r="AZ231" i="1"/>
  <c r="BC231" i="1"/>
  <c r="BE231" i="1"/>
  <c r="BA231" i="1"/>
  <c r="AX231" i="1"/>
  <c r="BD231" i="1"/>
  <c r="AY231" i="1"/>
  <c r="AV231" i="1"/>
  <c r="BB231" i="1"/>
  <c r="AU231" i="1"/>
  <c r="AT231" i="1"/>
  <c r="BB261" i="1"/>
  <c r="AU261" i="1"/>
  <c r="BC261" i="1"/>
  <c r="BE261" i="1"/>
  <c r="BA261" i="1"/>
  <c r="AV261" i="1"/>
  <c r="AW261" i="1"/>
  <c r="BD261" i="1"/>
  <c r="AZ261" i="1"/>
  <c r="AY261" i="1"/>
  <c r="AX261" i="1"/>
  <c r="AS261" i="1"/>
  <c r="AH86" i="1"/>
  <c r="BD199" i="1"/>
  <c r="AU199" i="1"/>
  <c r="AX199" i="1"/>
  <c r="AW199" i="1"/>
  <c r="K202" i="11"/>
  <c r="BB199" i="1"/>
  <c r="BA199" i="1"/>
  <c r="BE199" i="1"/>
  <c r="AT199" i="1"/>
  <c r="AY199" i="1"/>
  <c r="AV199" i="1"/>
  <c r="BC199" i="1"/>
  <c r="AZ199" i="1"/>
  <c r="AW136" i="1"/>
  <c r="AV136" i="1"/>
  <c r="AT136" i="1"/>
  <c r="K139" i="11"/>
  <c r="BA136" i="1"/>
  <c r="AZ136" i="1"/>
  <c r="AX136" i="1"/>
  <c r="BE136" i="1"/>
  <c r="BD136" i="1"/>
  <c r="BB136" i="1"/>
  <c r="AY136" i="1"/>
  <c r="AU136" i="1"/>
  <c r="BC136" i="1"/>
  <c r="AK86" i="1"/>
  <c r="K203" i="11"/>
  <c r="K259" i="11"/>
  <c r="K257" i="11" s="1"/>
  <c r="BD256" i="1"/>
  <c r="BD254" i="1" s="1"/>
  <c r="BE256" i="1"/>
  <c r="BE254" i="1" s="1"/>
  <c r="AW256" i="1"/>
  <c r="AW254" i="1" s="1"/>
  <c r="AU256" i="1"/>
  <c r="AU254" i="1" s="1"/>
  <c r="BA256" i="1"/>
  <c r="BA254" i="1" s="1"/>
  <c r="AZ256" i="1"/>
  <c r="AZ254" i="1" s="1"/>
  <c r="AX256" i="1"/>
  <c r="AX254" i="1" s="1"/>
  <c r="BB256" i="1"/>
  <c r="BB254" i="1" s="1"/>
  <c r="AT256" i="1"/>
  <c r="AT254" i="1" s="1"/>
  <c r="BC256" i="1"/>
  <c r="BC254" i="1" s="1"/>
  <c r="AY256" i="1"/>
  <c r="AY254" i="1" s="1"/>
  <c r="AV256" i="1"/>
  <c r="AV254" i="1" s="1"/>
  <c r="BD60" i="1"/>
  <c r="BD59" i="1" s="1"/>
  <c r="AW60" i="1"/>
  <c r="AW59" i="1" s="1"/>
  <c r="AZ60" i="1"/>
  <c r="AZ59" i="1" s="1"/>
  <c r="BE60" i="1"/>
  <c r="BE59" i="1" s="1"/>
  <c r="BA60" i="1"/>
  <c r="BA59" i="1" s="1"/>
  <c r="AX60" i="1"/>
  <c r="AX59" i="1" s="1"/>
  <c r="BB60" i="1"/>
  <c r="BB59" i="1" s="1"/>
  <c r="AT60" i="1"/>
  <c r="AT59" i="1" s="1"/>
  <c r="AU60" i="1"/>
  <c r="AU59" i="1" s="1"/>
  <c r="AY60" i="1"/>
  <c r="AY59" i="1" s="1"/>
  <c r="BC60" i="1"/>
  <c r="BC59" i="1" s="1"/>
  <c r="AV60" i="1"/>
  <c r="AV59" i="1" s="1"/>
  <c r="K61" i="11"/>
  <c r="BC205" i="1"/>
  <c r="AV205" i="1"/>
  <c r="BD205" i="1"/>
  <c r="AZ205" i="1"/>
  <c r="K208" i="11"/>
  <c r="AW205" i="1"/>
  <c r="BA205" i="1"/>
  <c r="AT205" i="1"/>
  <c r="BB205" i="1"/>
  <c r="BE205" i="1"/>
  <c r="AX205" i="1"/>
  <c r="AU205" i="1"/>
  <c r="AY205" i="1"/>
  <c r="AU56" i="1"/>
  <c r="AU55" i="1" s="1"/>
  <c r="AZ56" i="1"/>
  <c r="AZ55" i="1" s="1"/>
  <c r="BC56" i="1"/>
  <c r="BC55" i="1" s="1"/>
  <c r="BA56" i="1"/>
  <c r="BA55" i="1" s="1"/>
  <c r="K57" i="11"/>
  <c r="AV56" i="1"/>
  <c r="AV55" i="1" s="1"/>
  <c r="BD56" i="1"/>
  <c r="BD55" i="1" s="1"/>
  <c r="AW56" i="1"/>
  <c r="AW55" i="1" s="1"/>
  <c r="BE56" i="1"/>
  <c r="BE55" i="1" s="1"/>
  <c r="AX56" i="1"/>
  <c r="AX55" i="1" s="1"/>
  <c r="BB56" i="1"/>
  <c r="BB55" i="1" s="1"/>
  <c r="AY56" i="1"/>
  <c r="AY55" i="1" s="1"/>
  <c r="AT56" i="1"/>
  <c r="AT55" i="1" s="1"/>
  <c r="AX98" i="1"/>
  <c r="AX97" i="1" s="1"/>
  <c r="AV98" i="1"/>
  <c r="AV97" i="1" s="1"/>
  <c r="BB98" i="1"/>
  <c r="BB97" i="1" s="1"/>
  <c r="BE98" i="1"/>
  <c r="BE97" i="1" s="1"/>
  <c r="BD98" i="1"/>
  <c r="BD97" i="1" s="1"/>
  <c r="AW98" i="1"/>
  <c r="AW97" i="1" s="1"/>
  <c r="AY98" i="1"/>
  <c r="AY97" i="1" s="1"/>
  <c r="BA98" i="1"/>
  <c r="BA97" i="1" s="1"/>
  <c r="AT98" i="1"/>
  <c r="AT97" i="1" s="1"/>
  <c r="BC98" i="1"/>
  <c r="BC97" i="1" s="1"/>
  <c r="AZ98" i="1"/>
  <c r="AZ97" i="1" s="1"/>
  <c r="AU98" i="1"/>
  <c r="AU97" i="1" s="1"/>
  <c r="BA242" i="1"/>
  <c r="AV242" i="1"/>
  <c r="BE242" i="1"/>
  <c r="AZ242" i="1"/>
  <c r="AX242" i="1"/>
  <c r="AT242" i="1"/>
  <c r="BD242" i="1"/>
  <c r="K245" i="11"/>
  <c r="BB242" i="1"/>
  <c r="BC242" i="1"/>
  <c r="AU242" i="1"/>
  <c r="AY242" i="1"/>
  <c r="AW242" i="1"/>
  <c r="D32" i="24" l="1"/>
  <c r="D29" i="24" s="1"/>
  <c r="J300" i="11"/>
  <c r="AL269" i="1"/>
  <c r="AR29" i="25"/>
  <c r="K204" i="11"/>
  <c r="AO269" i="1"/>
  <c r="AS297" i="1"/>
  <c r="AF57" i="25"/>
  <c r="AP59" i="25"/>
  <c r="AN59" i="25"/>
  <c r="AM59" i="25"/>
  <c r="BE112" i="1"/>
  <c r="AT112" i="1"/>
  <c r="AS196" i="1"/>
  <c r="AS195" i="1" s="1"/>
  <c r="AY112" i="1"/>
  <c r="BB112" i="1"/>
  <c r="AU112" i="1"/>
  <c r="BC112" i="1"/>
  <c r="AX112" i="1"/>
  <c r="AW112" i="1"/>
  <c r="BA112" i="1"/>
  <c r="AV112" i="1"/>
  <c r="AZ112" i="1"/>
  <c r="BD112" i="1"/>
  <c r="K113" i="11"/>
  <c r="J299" i="11"/>
  <c r="AS296" i="1"/>
  <c r="K299" i="11" s="1"/>
  <c r="L299" i="11" s="1"/>
  <c r="AH269" i="1"/>
  <c r="AS104" i="1"/>
  <c r="BF65" i="1"/>
  <c r="M66" i="11" s="1"/>
  <c r="N66" i="11" s="1"/>
  <c r="AS91" i="1"/>
  <c r="K92" i="11" s="1"/>
  <c r="L92" i="11" s="1"/>
  <c r="AG56" i="25"/>
  <c r="AG59" i="25" s="1"/>
  <c r="AT82" i="1"/>
  <c r="BE53" i="1"/>
  <c r="L201" i="11"/>
  <c r="AG86" i="1"/>
  <c r="BA198" i="1"/>
  <c r="BA201" i="1" s="1"/>
  <c r="AV82" i="1"/>
  <c r="L83" i="11"/>
  <c r="BD198" i="1"/>
  <c r="BD201" i="1" s="1"/>
  <c r="BA82" i="1"/>
  <c r="BC53" i="1"/>
  <c r="AZ53" i="1"/>
  <c r="BB198" i="1"/>
  <c r="BB201" i="1" s="1"/>
  <c r="AW82" i="1"/>
  <c r="AY53" i="1"/>
  <c r="BF61" i="1"/>
  <c r="M62" i="11" s="1"/>
  <c r="AV53" i="1"/>
  <c r="BC82" i="1"/>
  <c r="AU53" i="1"/>
  <c r="AW53" i="1"/>
  <c r="L54" i="11"/>
  <c r="BD28" i="25"/>
  <c r="BE198" i="1"/>
  <c r="BE201" i="1" s="1"/>
  <c r="AZ82" i="1"/>
  <c r="AT53" i="1"/>
  <c r="BD82" i="1"/>
  <c r="BE82" i="1"/>
  <c r="BA53" i="1"/>
  <c r="BF99" i="1"/>
  <c r="M100" i="11" s="1"/>
  <c r="BF55" i="1"/>
  <c r="M56" i="11" s="1"/>
  <c r="BF63" i="1"/>
  <c r="M64" i="11" s="1"/>
  <c r="AS28" i="25"/>
  <c r="AT198" i="1"/>
  <c r="AT201" i="1" s="1"/>
  <c r="BF97" i="1"/>
  <c r="M98" i="11" s="1"/>
  <c r="BF59" i="1"/>
  <c r="M60" i="11" s="1"/>
  <c r="AY28" i="25"/>
  <c r="AZ198" i="1"/>
  <c r="AZ201" i="1" s="1"/>
  <c r="BB28" i="25"/>
  <c r="BC198" i="1"/>
  <c r="BC201" i="1" s="1"/>
  <c r="AW296" i="1"/>
  <c r="AW198" i="1"/>
  <c r="AW201" i="1" s="1"/>
  <c r="BD53" i="1"/>
  <c r="AU28" i="25"/>
  <c r="AV198" i="1"/>
  <c r="AV201" i="1" s="1"/>
  <c r="AW28" i="25"/>
  <c r="AX198" i="1"/>
  <c r="AX201" i="1" s="1"/>
  <c r="BF89" i="1"/>
  <c r="M90" i="11" s="1"/>
  <c r="AU82" i="1"/>
  <c r="AY82" i="1"/>
  <c r="BB53" i="1"/>
  <c r="AX28" i="25"/>
  <c r="AY198" i="1"/>
  <c r="AY201" i="1" s="1"/>
  <c r="AU198" i="1"/>
  <c r="AU201" i="1" s="1"/>
  <c r="BB82" i="1"/>
  <c r="AX82" i="1"/>
  <c r="AX53" i="1"/>
  <c r="L69" i="11"/>
  <c r="L73" i="11"/>
  <c r="AT92" i="1"/>
  <c r="AT91" i="1" s="1"/>
  <c r="BA92" i="1"/>
  <c r="AY92" i="1"/>
  <c r="AY91" i="1" s="1"/>
  <c r="BC92" i="1"/>
  <c r="BC91" i="1" s="1"/>
  <c r="BD92" i="1"/>
  <c r="BD91" i="1" s="1"/>
  <c r="AV92" i="1"/>
  <c r="AV91" i="1" s="1"/>
  <c r="AU92" i="1"/>
  <c r="AU91" i="1" s="1"/>
  <c r="AW92" i="1"/>
  <c r="AW91" i="1" s="1"/>
  <c r="AX92" i="1"/>
  <c r="AX91" i="1" s="1"/>
  <c r="AZ92" i="1"/>
  <c r="AZ91" i="1" s="1"/>
  <c r="K93" i="11"/>
  <c r="BB92" i="1"/>
  <c r="BE92" i="1"/>
  <c r="BE91" i="1" s="1"/>
  <c r="BE253" i="1"/>
  <c r="AV153" i="1"/>
  <c r="AY153" i="1"/>
  <c r="AW253" i="1"/>
  <c r="BA253" i="1"/>
  <c r="BC253" i="1"/>
  <c r="BA153" i="1"/>
  <c r="AY253" i="1"/>
  <c r="AU253" i="1"/>
  <c r="BF212" i="1"/>
  <c r="M215" i="11" s="1"/>
  <c r="AU153" i="1"/>
  <c r="BF84" i="1"/>
  <c r="BG84" i="1" s="1"/>
  <c r="L233" i="11"/>
  <c r="L121" i="11"/>
  <c r="L234" i="11"/>
  <c r="L120" i="11"/>
  <c r="L220" i="11"/>
  <c r="L146" i="11"/>
  <c r="K214" i="11"/>
  <c r="AU211" i="1"/>
  <c r="AV211" i="1"/>
  <c r="BB211" i="1"/>
  <c r="BD211" i="1"/>
  <c r="BE211" i="1"/>
  <c r="AX211" i="1"/>
  <c r="AT211" i="1"/>
  <c r="BA211" i="1"/>
  <c r="AZ211" i="1"/>
  <c r="BC211" i="1"/>
  <c r="AY211" i="1"/>
  <c r="AW211" i="1"/>
  <c r="N76" i="11"/>
  <c r="BF103" i="1"/>
  <c r="BI103" i="1" s="1"/>
  <c r="BS75" i="1"/>
  <c r="O76" i="11" s="1"/>
  <c r="L110" i="11"/>
  <c r="L219" i="11"/>
  <c r="L135" i="11"/>
  <c r="L70" i="11"/>
  <c r="L240" i="11"/>
  <c r="L74" i="11"/>
  <c r="J198" i="11"/>
  <c r="L223" i="11"/>
  <c r="L102" i="11"/>
  <c r="L86" i="11"/>
  <c r="L134" i="11"/>
  <c r="L72" i="11"/>
  <c r="L61" i="11"/>
  <c r="K264" i="11"/>
  <c r="L138" i="11"/>
  <c r="L232" i="11"/>
  <c r="L227" i="11"/>
  <c r="L111" i="11"/>
  <c r="L243" i="11"/>
  <c r="L137" i="11"/>
  <c r="L211" i="11"/>
  <c r="L63" i="11"/>
  <c r="L55" i="11"/>
  <c r="L57" i="11"/>
  <c r="L203" i="11"/>
  <c r="L139" i="11"/>
  <c r="L202" i="11"/>
  <c r="L107" i="11"/>
  <c r="L65" i="11"/>
  <c r="L112" i="11"/>
  <c r="L84" i="11"/>
  <c r="L206" i="11"/>
  <c r="L200" i="11"/>
  <c r="L229" i="11"/>
  <c r="L115" i="11"/>
  <c r="L235" i="11"/>
  <c r="J256" i="11"/>
  <c r="L212" i="11"/>
  <c r="K167" i="11"/>
  <c r="L168" i="11"/>
  <c r="L96" i="11"/>
  <c r="L245" i="11"/>
  <c r="L208" i="11"/>
  <c r="L259" i="11"/>
  <c r="L67" i="11"/>
  <c r="L123" i="11"/>
  <c r="K127" i="11"/>
  <c r="L131" i="11"/>
  <c r="L101" i="11"/>
  <c r="L222" i="11"/>
  <c r="L75" i="11"/>
  <c r="L231" i="11"/>
  <c r="L210" i="11"/>
  <c r="L226" i="11"/>
  <c r="L104" i="11"/>
  <c r="BF252" i="1"/>
  <c r="M255" i="11" s="1"/>
  <c r="K106" i="11"/>
  <c r="K241" i="11"/>
  <c r="K136" i="11"/>
  <c r="BF102" i="1"/>
  <c r="BP102" i="1" s="1"/>
  <c r="BF143" i="1"/>
  <c r="BF73" i="1"/>
  <c r="M74" i="11" s="1"/>
  <c r="BF237" i="1"/>
  <c r="BF69" i="1"/>
  <c r="AV129" i="1"/>
  <c r="BF120" i="1"/>
  <c r="AU105" i="1"/>
  <c r="AW129" i="1"/>
  <c r="AS253" i="1"/>
  <c r="BE129" i="1"/>
  <c r="BA105" i="1"/>
  <c r="BC105" i="1"/>
  <c r="AW105" i="1"/>
  <c r="AY105" i="1"/>
  <c r="AX253" i="1"/>
  <c r="BB124" i="1"/>
  <c r="BF100" i="1"/>
  <c r="BF240" i="1"/>
  <c r="AT238" i="1"/>
  <c r="AW238" i="1"/>
  <c r="BA133" i="1"/>
  <c r="AT133" i="1"/>
  <c r="BF134" i="1"/>
  <c r="AY129" i="1"/>
  <c r="BD129" i="1"/>
  <c r="BF242" i="1"/>
  <c r="BF116" i="1"/>
  <c r="M117" i="11" s="1"/>
  <c r="BF98" i="1"/>
  <c r="M99" i="11" s="1"/>
  <c r="AZ238" i="1"/>
  <c r="AW133" i="1"/>
  <c r="AV133" i="1"/>
  <c r="BF119" i="1"/>
  <c r="BF74" i="1"/>
  <c r="BF85" i="1"/>
  <c r="AZ129" i="1"/>
  <c r="BF141" i="1"/>
  <c r="BF135" i="1"/>
  <c r="BF68" i="1"/>
  <c r="BF122" i="1"/>
  <c r="BD105" i="1"/>
  <c r="BB164" i="1"/>
  <c r="EF5" i="1"/>
  <c r="DS5" i="1"/>
  <c r="BF95" i="1"/>
  <c r="BF101" i="1"/>
  <c r="AV238" i="1"/>
  <c r="BD133" i="1"/>
  <c r="BB133" i="1"/>
  <c r="BF217" i="1"/>
  <c r="BF109" i="1"/>
  <c r="AU129" i="1"/>
  <c r="BF114" i="1"/>
  <c r="BF60" i="1"/>
  <c r="AV253" i="1"/>
  <c r="AT261" i="1"/>
  <c r="BF209" i="1"/>
  <c r="BF197" i="1"/>
  <c r="AY238" i="1"/>
  <c r="AU133" i="1"/>
  <c r="BC133" i="1"/>
  <c r="BF131" i="1"/>
  <c r="BF228" i="1"/>
  <c r="BF207" i="1"/>
  <c r="BF117" i="1"/>
  <c r="M118" i="11" s="1"/>
  <c r="BA129" i="1"/>
  <c r="BF111" i="1"/>
  <c r="AT124" i="1"/>
  <c r="BF128" i="1"/>
  <c r="BE105" i="1"/>
  <c r="BF230" i="1"/>
  <c r="AX124" i="1"/>
  <c r="BF54" i="1"/>
  <c r="BF256" i="1"/>
  <c r="BF254" i="1" s="1"/>
  <c r="BB105" i="1"/>
  <c r="BF72" i="1"/>
  <c r="AU238" i="1"/>
  <c r="BE238" i="1"/>
  <c r="BF219" i="1"/>
  <c r="AZ133" i="1"/>
  <c r="AX133" i="1"/>
  <c r="BF71" i="1"/>
  <c r="BB129" i="1"/>
  <c r="BF62" i="1"/>
  <c r="BF56" i="1"/>
  <c r="BF205" i="1"/>
  <c r="BB253" i="1"/>
  <c r="BD253" i="1"/>
  <c r="BF199" i="1"/>
  <c r="BF231" i="1"/>
  <c r="AZ105" i="1"/>
  <c r="BF229" i="1"/>
  <c r="BF83" i="1"/>
  <c r="AZ124" i="1"/>
  <c r="BD164" i="1"/>
  <c r="AX238" i="1"/>
  <c r="AY133" i="1"/>
  <c r="BF208" i="1"/>
  <c r="BF216" i="1"/>
  <c r="AT105" i="1"/>
  <c r="BF106" i="1"/>
  <c r="BF66" i="1"/>
  <c r="BD238" i="1"/>
  <c r="BA238" i="1"/>
  <c r="BE133" i="1"/>
  <c r="BC129" i="1"/>
  <c r="BF232" i="1"/>
  <c r="BF136" i="1"/>
  <c r="BF165" i="1"/>
  <c r="AT164" i="1"/>
  <c r="AZ253" i="1"/>
  <c r="AX105" i="1"/>
  <c r="AV105" i="1"/>
  <c r="BF90" i="1"/>
  <c r="M91" i="11" s="1"/>
  <c r="BF64" i="1"/>
  <c r="BF224" i="1"/>
  <c r="BD124" i="1"/>
  <c r="AX164" i="1"/>
  <c r="AZ164" i="1"/>
  <c r="BF110" i="1"/>
  <c r="BF220" i="1"/>
  <c r="BF203" i="1"/>
  <c r="BB238" i="1"/>
  <c r="BC238" i="1"/>
  <c r="AT129" i="1"/>
  <c r="BF132" i="1"/>
  <c r="AX129" i="1"/>
  <c r="BF226" i="1"/>
  <c r="BF223" i="1"/>
  <c r="K300" i="11" l="1"/>
  <c r="AR57" i="25"/>
  <c r="BC297" i="1"/>
  <c r="BB57" i="25" s="1"/>
  <c r="BB29" i="25"/>
  <c r="BD29" i="25"/>
  <c r="BE297" i="1"/>
  <c r="BD57" i="25" s="1"/>
  <c r="AX297" i="1"/>
  <c r="AW57" i="25" s="1"/>
  <c r="AW29" i="25"/>
  <c r="BA297" i="1"/>
  <c r="AZ57" i="25" s="1"/>
  <c r="AZ29" i="25"/>
  <c r="AT29" i="25"/>
  <c r="AU297" i="1"/>
  <c r="AT57" i="25" s="1"/>
  <c r="AV29" i="25"/>
  <c r="AW297" i="1"/>
  <c r="AV57" i="25" s="1"/>
  <c r="AY29" i="25"/>
  <c r="AZ297" i="1"/>
  <c r="AY57" i="25" s="1"/>
  <c r="AS29" i="25"/>
  <c r="AT297" i="1"/>
  <c r="BF201" i="1"/>
  <c r="BA29" i="25"/>
  <c r="BB297" i="1"/>
  <c r="BA57" i="25" s="1"/>
  <c r="BD297" i="1"/>
  <c r="BC57" i="25" s="1"/>
  <c r="BC29" i="25"/>
  <c r="L204" i="11"/>
  <c r="AX29" i="25"/>
  <c r="AY297" i="1"/>
  <c r="AX57" i="25" s="1"/>
  <c r="AV297" i="1"/>
  <c r="AU57" i="25" s="1"/>
  <c r="AU29" i="25"/>
  <c r="K199" i="11"/>
  <c r="BB196" i="1"/>
  <c r="BB195" i="1" s="1"/>
  <c r="AT296" i="1"/>
  <c r="AT196" i="1"/>
  <c r="BE296" i="1"/>
  <c r="AS86" i="1"/>
  <c r="AZ196" i="1"/>
  <c r="AZ195" i="1" s="1"/>
  <c r="BA196" i="1"/>
  <c r="AU196" i="1"/>
  <c r="BE196" i="1"/>
  <c r="BE195" i="1" s="1"/>
  <c r="AR56" i="25"/>
  <c r="AW196" i="1"/>
  <c r="BC196" i="1"/>
  <c r="AX196" i="1"/>
  <c r="AV196" i="1"/>
  <c r="AV195" i="1" s="1"/>
  <c r="AY196" i="1"/>
  <c r="AY195" i="1" s="1"/>
  <c r="BD196" i="1"/>
  <c r="BD195" i="1" s="1"/>
  <c r="BF112" i="1"/>
  <c r="AS56" i="25"/>
  <c r="AV56" i="25"/>
  <c r="AV28" i="25"/>
  <c r="AW104" i="1"/>
  <c r="AU104" i="1"/>
  <c r="AV104" i="1"/>
  <c r="AZ104" i="1"/>
  <c r="AY296" i="1"/>
  <c r="AY269" i="1" s="1"/>
  <c r="BE104" i="1"/>
  <c r="AY104" i="1"/>
  <c r="BC104" i="1"/>
  <c r="BD104" i="1"/>
  <c r="AZ296" i="1"/>
  <c r="BA104" i="1"/>
  <c r="AT104" i="1"/>
  <c r="AX104" i="1"/>
  <c r="BB104" i="1"/>
  <c r="BF53" i="1"/>
  <c r="M54" i="11" s="1"/>
  <c r="N54" i="11" s="1"/>
  <c r="BC296" i="1"/>
  <c r="AX296" i="1"/>
  <c r="E31" i="24"/>
  <c r="BA28" i="25"/>
  <c r="BB296" i="1"/>
  <c r="BB269" i="1" s="1"/>
  <c r="N98" i="11"/>
  <c r="BC28" i="25"/>
  <c r="AT28" i="25"/>
  <c r="AU296" i="1"/>
  <c r="AU269" i="1" s="1"/>
  <c r="BF198" i="1"/>
  <c r="M201" i="11" s="1"/>
  <c r="BF82" i="1"/>
  <c r="M83" i="11" s="1"/>
  <c r="BA91" i="1"/>
  <c r="BA86" i="1" s="1"/>
  <c r="N60" i="11"/>
  <c r="BD296" i="1"/>
  <c r="BD269" i="1" s="1"/>
  <c r="N90" i="11"/>
  <c r="N62" i="11"/>
  <c r="AZ28" i="25"/>
  <c r="BA296" i="1"/>
  <c r="BA269" i="1" s="1"/>
  <c r="N56" i="11"/>
  <c r="N100" i="11"/>
  <c r="AV296" i="1"/>
  <c r="AV269" i="1" s="1"/>
  <c r="BF200" i="1"/>
  <c r="BE28" i="25" s="1"/>
  <c r="BB91" i="1"/>
  <c r="BB86" i="1" s="1"/>
  <c r="N64" i="11"/>
  <c r="BD56" i="25"/>
  <c r="M144" i="11"/>
  <c r="N144" i="11" s="1"/>
  <c r="BX75" i="1"/>
  <c r="BW75" i="1"/>
  <c r="BU75" i="1"/>
  <c r="BY75" i="1"/>
  <c r="BO84" i="1"/>
  <c r="BG103" i="1"/>
  <c r="BQ84" i="1"/>
  <c r="BM103" i="1"/>
  <c r="BK103" i="1"/>
  <c r="L93" i="11"/>
  <c r="K87" i="11"/>
  <c r="L87" i="11" s="1"/>
  <c r="M104" i="11"/>
  <c r="N104" i="11" s="1"/>
  <c r="BO103" i="1"/>
  <c r="BN84" i="1"/>
  <c r="BN103" i="1"/>
  <c r="BF92" i="1"/>
  <c r="N215" i="11"/>
  <c r="BM212" i="1"/>
  <c r="BJ212" i="1"/>
  <c r="BH212" i="1"/>
  <c r="BR212" i="1"/>
  <c r="BP212" i="1"/>
  <c r="BG212" i="1"/>
  <c r="BK212" i="1"/>
  <c r="BL212" i="1"/>
  <c r="BI212" i="1"/>
  <c r="BN212" i="1"/>
  <c r="BQ212" i="1"/>
  <c r="BO212" i="1"/>
  <c r="BB153" i="1"/>
  <c r="BZ75" i="1"/>
  <c r="AX153" i="1"/>
  <c r="BD153" i="1"/>
  <c r="CB75" i="1"/>
  <c r="BR103" i="1"/>
  <c r="BJ103" i="1"/>
  <c r="BL103" i="1"/>
  <c r="BH84" i="1"/>
  <c r="M85" i="11"/>
  <c r="N85" i="11" s="1"/>
  <c r="BR84" i="1"/>
  <c r="BK84" i="1"/>
  <c r="BJ84" i="1"/>
  <c r="BM84" i="1"/>
  <c r="BL84" i="1"/>
  <c r="BP84" i="1"/>
  <c r="BI84" i="1"/>
  <c r="BP103" i="1"/>
  <c r="K157" i="11"/>
  <c r="L214" i="11"/>
  <c r="N99" i="11"/>
  <c r="BP143" i="1"/>
  <c r="M146" i="11"/>
  <c r="N91" i="11"/>
  <c r="N118" i="11"/>
  <c r="N117" i="11"/>
  <c r="CD75" i="1"/>
  <c r="BT75" i="1"/>
  <c r="CA75" i="1"/>
  <c r="CC75" i="1"/>
  <c r="CE75" i="1"/>
  <c r="BV75" i="1"/>
  <c r="BF211" i="1"/>
  <c r="BQ103" i="1"/>
  <c r="BH103" i="1"/>
  <c r="P76" i="11"/>
  <c r="BN143" i="1"/>
  <c r="BM143" i="1"/>
  <c r="BO143" i="1"/>
  <c r="BR143" i="1"/>
  <c r="BH143" i="1"/>
  <c r="BH252" i="1"/>
  <c r="BL252" i="1"/>
  <c r="BQ252" i="1"/>
  <c r="BM252" i="1"/>
  <c r="BN252" i="1"/>
  <c r="BP252" i="1"/>
  <c r="BJ252" i="1"/>
  <c r="BO252" i="1"/>
  <c r="BR252" i="1"/>
  <c r="BK252" i="1"/>
  <c r="BG252" i="1"/>
  <c r="BI252" i="1"/>
  <c r="BQ143" i="1"/>
  <c r="BJ143" i="1"/>
  <c r="BG143" i="1"/>
  <c r="BI143" i="1"/>
  <c r="BL143" i="1"/>
  <c r="BK102" i="1"/>
  <c r="L136" i="11"/>
  <c r="L257" i="11"/>
  <c r="L241" i="11"/>
  <c r="L106" i="11"/>
  <c r="L264" i="11"/>
  <c r="N255" i="11"/>
  <c r="L113" i="11"/>
  <c r="L199" i="11"/>
  <c r="K256" i="11"/>
  <c r="L127" i="11"/>
  <c r="L167" i="11"/>
  <c r="N74" i="11"/>
  <c r="BG102" i="1"/>
  <c r="M103" i="11"/>
  <c r="BR102" i="1"/>
  <c r="BK143" i="1"/>
  <c r="BJ102" i="1"/>
  <c r="BI102" i="1"/>
  <c r="BL102" i="1"/>
  <c r="BQ102" i="1"/>
  <c r="BN102" i="1"/>
  <c r="BM102" i="1"/>
  <c r="BO102" i="1"/>
  <c r="BH102" i="1"/>
  <c r="K198" i="11"/>
  <c r="BH117" i="1"/>
  <c r="BL117" i="1"/>
  <c r="BP117" i="1"/>
  <c r="BM117" i="1"/>
  <c r="BI117" i="1"/>
  <c r="BQ117" i="1"/>
  <c r="BK117" i="1"/>
  <c r="BG117" i="1"/>
  <c r="BJ117" i="1"/>
  <c r="BN117" i="1"/>
  <c r="BR117" i="1"/>
  <c r="BO117" i="1"/>
  <c r="M240" i="11"/>
  <c r="BK237" i="1"/>
  <c r="BO237" i="1"/>
  <c r="BG237" i="1"/>
  <c r="BI237" i="1"/>
  <c r="BN237" i="1"/>
  <c r="BQ237" i="1"/>
  <c r="BJ237" i="1"/>
  <c r="BP237" i="1"/>
  <c r="BL237" i="1"/>
  <c r="BH237" i="1"/>
  <c r="BM237" i="1"/>
  <c r="BR237" i="1"/>
  <c r="BH114" i="1"/>
  <c r="BL114" i="1"/>
  <c r="BP114" i="1"/>
  <c r="BI114" i="1"/>
  <c r="BM114" i="1"/>
  <c r="BQ114" i="1"/>
  <c r="BJ114" i="1"/>
  <c r="BN114" i="1"/>
  <c r="BR114" i="1"/>
  <c r="BK114" i="1"/>
  <c r="BO114" i="1"/>
  <c r="BG114" i="1"/>
  <c r="BJ73" i="1"/>
  <c r="BK73" i="1"/>
  <c r="M121" i="11"/>
  <c r="BL73" i="1"/>
  <c r="BN73" i="1"/>
  <c r="BH73" i="1"/>
  <c r="BO73" i="1"/>
  <c r="BR73" i="1"/>
  <c r="BG73" i="1"/>
  <c r="BQ73" i="1"/>
  <c r="BP73" i="1"/>
  <c r="BM73" i="1"/>
  <c r="BI73" i="1"/>
  <c r="AV86" i="1"/>
  <c r="BL69" i="1"/>
  <c r="BH69" i="1"/>
  <c r="BJ69" i="1"/>
  <c r="M70" i="11"/>
  <c r="BM69" i="1"/>
  <c r="BP69" i="1"/>
  <c r="BR69" i="1"/>
  <c r="BN69" i="1"/>
  <c r="BI69" i="1"/>
  <c r="BK69" i="1"/>
  <c r="BO69" i="1"/>
  <c r="BQ69" i="1"/>
  <c r="BG69" i="1"/>
  <c r="AY86" i="1"/>
  <c r="AW86" i="1"/>
  <c r="BC86" i="1"/>
  <c r="AT253" i="1"/>
  <c r="AU86" i="1"/>
  <c r="AW195" i="1"/>
  <c r="AZ86" i="1"/>
  <c r="M72" i="11"/>
  <c r="BH71" i="1"/>
  <c r="BO71" i="1"/>
  <c r="BK71" i="1"/>
  <c r="BP71" i="1"/>
  <c r="BI71" i="1"/>
  <c r="BR71" i="1"/>
  <c r="BJ71" i="1"/>
  <c r="BN71" i="1"/>
  <c r="BG71" i="1"/>
  <c r="BL71" i="1"/>
  <c r="BQ71" i="1"/>
  <c r="BM71" i="1"/>
  <c r="BQ228" i="1"/>
  <c r="BJ228" i="1"/>
  <c r="BN228" i="1"/>
  <c r="BM228" i="1"/>
  <c r="BK228" i="1"/>
  <c r="BL228" i="1"/>
  <c r="BG228" i="1"/>
  <c r="BR228" i="1"/>
  <c r="BH228" i="1"/>
  <c r="M231" i="11"/>
  <c r="BO228" i="1"/>
  <c r="BI228" i="1"/>
  <c r="BP228" i="1"/>
  <c r="AT195" i="1"/>
  <c r="BH261" i="1"/>
  <c r="BR261" i="1"/>
  <c r="BM261" i="1"/>
  <c r="BL261" i="1"/>
  <c r="BK261" i="1"/>
  <c r="BJ261" i="1"/>
  <c r="BO261" i="1"/>
  <c r="BN261" i="1"/>
  <c r="BI261" i="1"/>
  <c r="BQ261" i="1"/>
  <c r="BP261" i="1"/>
  <c r="BF261" i="1"/>
  <c r="BK217" i="1"/>
  <c r="BP217" i="1"/>
  <c r="BL217" i="1"/>
  <c r="BI217" i="1"/>
  <c r="BR217" i="1"/>
  <c r="BO217" i="1"/>
  <c r="M220" i="11"/>
  <c r="BJ217" i="1"/>
  <c r="BM217" i="1"/>
  <c r="BG217" i="1"/>
  <c r="BN217" i="1"/>
  <c r="BH217" i="1"/>
  <c r="BQ217" i="1"/>
  <c r="BJ95" i="1"/>
  <c r="BK95" i="1"/>
  <c r="BO95" i="1"/>
  <c r="BM95" i="1"/>
  <c r="M96" i="11"/>
  <c r="BN95" i="1"/>
  <c r="BP95" i="1"/>
  <c r="BL95" i="1"/>
  <c r="BR95" i="1"/>
  <c r="BI95" i="1"/>
  <c r="BQ95" i="1"/>
  <c r="BH95" i="1"/>
  <c r="BG95" i="1"/>
  <c r="BO141" i="1"/>
  <c r="BN141" i="1"/>
  <c r="BI141" i="1"/>
  <c r="BR141" i="1"/>
  <c r="BM141" i="1"/>
  <c r="BP141" i="1"/>
  <c r="BQ141" i="1"/>
  <c r="BJ141" i="1"/>
  <c r="BK141" i="1"/>
  <c r="BG141" i="1"/>
  <c r="BH141" i="1"/>
  <c r="BL141" i="1"/>
  <c r="BR100" i="1"/>
  <c r="BR99" i="1" s="1"/>
  <c r="BK100" i="1"/>
  <c r="BK99" i="1" s="1"/>
  <c r="BO100" i="1"/>
  <c r="BO99" i="1" s="1"/>
  <c r="BP100" i="1"/>
  <c r="BP99" i="1" s="1"/>
  <c r="BL100" i="1"/>
  <c r="BL99" i="1" s="1"/>
  <c r="BI100" i="1"/>
  <c r="BI99" i="1" s="1"/>
  <c r="M101" i="11"/>
  <c r="BG100" i="1"/>
  <c r="BG99" i="1" s="1"/>
  <c r="BN100" i="1"/>
  <c r="BN99" i="1" s="1"/>
  <c r="BQ100" i="1"/>
  <c r="BQ99" i="1" s="1"/>
  <c r="BJ100" i="1"/>
  <c r="BJ99" i="1" s="1"/>
  <c r="BH100" i="1"/>
  <c r="BH99" i="1" s="1"/>
  <c r="BM100" i="1"/>
  <c r="BM99" i="1" s="1"/>
  <c r="BM132" i="1"/>
  <c r="BK132" i="1"/>
  <c r="BO132" i="1"/>
  <c r="BN132" i="1"/>
  <c r="M135" i="11"/>
  <c r="BH132" i="1"/>
  <c r="BR132" i="1"/>
  <c r="BL132" i="1"/>
  <c r="BG132" i="1"/>
  <c r="BQ132" i="1"/>
  <c r="BJ132" i="1"/>
  <c r="BP132" i="1"/>
  <c r="BI132" i="1"/>
  <c r="BL110" i="1"/>
  <c r="BO110" i="1"/>
  <c r="BJ110" i="1"/>
  <c r="BG110" i="1"/>
  <c r="BN110" i="1"/>
  <c r="M111" i="11"/>
  <c r="BR110" i="1"/>
  <c r="BK110" i="1"/>
  <c r="BH110" i="1"/>
  <c r="BP110" i="1"/>
  <c r="BI110" i="1"/>
  <c r="BM110" i="1"/>
  <c r="BQ110" i="1"/>
  <c r="M84" i="11"/>
  <c r="BI83" i="1"/>
  <c r="BI82" i="1" s="1"/>
  <c r="BH83" i="1"/>
  <c r="BH82" i="1" s="1"/>
  <c r="BR83" i="1"/>
  <c r="BR82" i="1" s="1"/>
  <c r="BG83" i="1"/>
  <c r="BG82" i="1" s="1"/>
  <c r="BL83" i="1"/>
  <c r="BL82" i="1" s="1"/>
  <c r="BQ83" i="1"/>
  <c r="BQ82" i="1" s="1"/>
  <c r="BN83" i="1"/>
  <c r="BN82" i="1" s="1"/>
  <c r="BK83" i="1"/>
  <c r="BK82" i="1" s="1"/>
  <c r="BO83" i="1"/>
  <c r="BO82" i="1" s="1"/>
  <c r="BJ83" i="1"/>
  <c r="BJ82" i="1" s="1"/>
  <c r="BP83" i="1"/>
  <c r="BP82" i="1" s="1"/>
  <c r="BM83" i="1"/>
  <c r="BM82" i="1" s="1"/>
  <c r="BJ224" i="1"/>
  <c r="BI224" i="1"/>
  <c r="M227" i="11"/>
  <c r="BH224" i="1"/>
  <c r="BL224" i="1"/>
  <c r="BG224" i="1"/>
  <c r="BR224" i="1"/>
  <c r="BQ224" i="1"/>
  <c r="BN224" i="1"/>
  <c r="BK224" i="1"/>
  <c r="BO224" i="1"/>
  <c r="BP224" i="1"/>
  <c r="BM224" i="1"/>
  <c r="BQ216" i="1"/>
  <c r="BL216" i="1"/>
  <c r="BI216" i="1"/>
  <c r="BK216" i="1"/>
  <c r="BG216" i="1"/>
  <c r="BO216" i="1"/>
  <c r="M219" i="11"/>
  <c r="BP216" i="1"/>
  <c r="BH216" i="1"/>
  <c r="BJ216" i="1"/>
  <c r="BN216" i="1"/>
  <c r="BM216" i="1"/>
  <c r="BR216" i="1"/>
  <c r="BC195" i="1"/>
  <c r="BM199" i="1"/>
  <c r="BM198" i="1" s="1"/>
  <c r="BM201" i="1" s="1"/>
  <c r="BN199" i="1"/>
  <c r="BN198" i="1" s="1"/>
  <c r="BN201" i="1" s="1"/>
  <c r="M202" i="11"/>
  <c r="BH199" i="1"/>
  <c r="BH198" i="1" s="1"/>
  <c r="BH201" i="1" s="1"/>
  <c r="BI199" i="1"/>
  <c r="BI198" i="1" s="1"/>
  <c r="BI201" i="1" s="1"/>
  <c r="BR199" i="1"/>
  <c r="BR198" i="1" s="1"/>
  <c r="BR201" i="1" s="1"/>
  <c r="BO199" i="1"/>
  <c r="BO198" i="1" s="1"/>
  <c r="BO201" i="1" s="1"/>
  <c r="BJ199" i="1"/>
  <c r="BJ198" i="1" s="1"/>
  <c r="BJ201" i="1" s="1"/>
  <c r="BP199" i="1"/>
  <c r="BP198" i="1" s="1"/>
  <c r="BP201" i="1" s="1"/>
  <c r="BL199" i="1"/>
  <c r="BL198" i="1" s="1"/>
  <c r="BL201" i="1" s="1"/>
  <c r="BK199" i="1"/>
  <c r="BK198" i="1" s="1"/>
  <c r="BK201" i="1" s="1"/>
  <c r="BG199" i="1"/>
  <c r="BG198" i="1" s="1"/>
  <c r="BG201" i="1" s="1"/>
  <c r="BQ199" i="1"/>
  <c r="BQ198" i="1" s="1"/>
  <c r="BQ201" i="1" s="1"/>
  <c r="BE86" i="1"/>
  <c r="BJ60" i="1"/>
  <c r="BJ59" i="1" s="1"/>
  <c r="BK60" i="1"/>
  <c r="BK59" i="1" s="1"/>
  <c r="BQ60" i="1"/>
  <c r="BQ59" i="1" s="1"/>
  <c r="M61" i="11"/>
  <c r="BM60" i="1"/>
  <c r="BM59" i="1" s="1"/>
  <c r="BL60" i="1"/>
  <c r="BL59" i="1" s="1"/>
  <c r="BR60" i="1"/>
  <c r="BR59" i="1" s="1"/>
  <c r="BH60" i="1"/>
  <c r="BH59" i="1" s="1"/>
  <c r="BG60" i="1"/>
  <c r="BG59" i="1" s="1"/>
  <c r="BN60" i="1"/>
  <c r="BN59" i="1" s="1"/>
  <c r="BI60" i="1"/>
  <c r="BI59" i="1" s="1"/>
  <c r="BP60" i="1"/>
  <c r="BP59" i="1" s="1"/>
  <c r="BO60" i="1"/>
  <c r="BO59" i="1" s="1"/>
  <c r="BG98" i="1"/>
  <c r="BG97" i="1" s="1"/>
  <c r="BQ98" i="1"/>
  <c r="BQ97" i="1" s="1"/>
  <c r="BJ98" i="1"/>
  <c r="BJ97" i="1" s="1"/>
  <c r="BI98" i="1"/>
  <c r="BI97" i="1" s="1"/>
  <c r="BH98" i="1"/>
  <c r="BH97" i="1" s="1"/>
  <c r="BL98" i="1"/>
  <c r="BL97" i="1" s="1"/>
  <c r="BR98" i="1"/>
  <c r="BR97" i="1" s="1"/>
  <c r="BP98" i="1"/>
  <c r="BP97" i="1" s="1"/>
  <c r="BM98" i="1"/>
  <c r="BM97" i="1" s="1"/>
  <c r="BO98" i="1"/>
  <c r="BO97" i="1" s="1"/>
  <c r="BN98" i="1"/>
  <c r="BN97" i="1" s="1"/>
  <c r="BK98" i="1"/>
  <c r="BK97" i="1" s="1"/>
  <c r="BL203" i="1"/>
  <c r="M206" i="11"/>
  <c r="BK203" i="1"/>
  <c r="BO203" i="1"/>
  <c r="BR203" i="1"/>
  <c r="BH203" i="1"/>
  <c r="BP203" i="1"/>
  <c r="BM203" i="1"/>
  <c r="BI203" i="1"/>
  <c r="BJ203" i="1"/>
  <c r="BQ203" i="1"/>
  <c r="BN203" i="1"/>
  <c r="BG203" i="1"/>
  <c r="BI106" i="1"/>
  <c r="BH106" i="1"/>
  <c r="BR106" i="1"/>
  <c r="BF105" i="1"/>
  <c r="BL106" i="1"/>
  <c r="BG106" i="1"/>
  <c r="M107" i="11"/>
  <c r="BP106" i="1"/>
  <c r="BM106" i="1"/>
  <c r="BJ106" i="1"/>
  <c r="BO106" i="1"/>
  <c r="BQ106" i="1"/>
  <c r="BN106" i="1"/>
  <c r="BK106" i="1"/>
  <c r="BJ205" i="1"/>
  <c r="M208" i="11"/>
  <c r="BH205" i="1"/>
  <c r="BI205" i="1"/>
  <c r="BO205" i="1"/>
  <c r="BM205" i="1"/>
  <c r="BN205" i="1"/>
  <c r="BG205" i="1"/>
  <c r="BK205" i="1"/>
  <c r="BL205" i="1"/>
  <c r="BP205" i="1"/>
  <c r="BQ205" i="1"/>
  <c r="BR205" i="1"/>
  <c r="M115" i="11"/>
  <c r="BD86" i="1"/>
  <c r="BQ68" i="1"/>
  <c r="BP68" i="1"/>
  <c r="BG68" i="1"/>
  <c r="M69" i="11"/>
  <c r="BO68" i="1"/>
  <c r="BI68" i="1"/>
  <c r="BH68" i="1"/>
  <c r="BJ68" i="1"/>
  <c r="BR68" i="1"/>
  <c r="BK68" i="1"/>
  <c r="BL68" i="1"/>
  <c r="BM68" i="1"/>
  <c r="BN68" i="1"/>
  <c r="BL182" i="1"/>
  <c r="BO182" i="1"/>
  <c r="BJ182" i="1"/>
  <c r="BQ182" i="1"/>
  <c r="BN182" i="1"/>
  <c r="BK182" i="1"/>
  <c r="BH182" i="1"/>
  <c r="BP182" i="1"/>
  <c r="BI182" i="1"/>
  <c r="BM182" i="1"/>
  <c r="BN111" i="1"/>
  <c r="M112" i="11"/>
  <c r="BM111" i="1"/>
  <c r="BQ111" i="1"/>
  <c r="BK111" i="1"/>
  <c r="BH111" i="1"/>
  <c r="BG111" i="1"/>
  <c r="BL111" i="1"/>
  <c r="BP111" i="1"/>
  <c r="BI111" i="1"/>
  <c r="BO111" i="1"/>
  <c r="BJ111" i="1"/>
  <c r="BR111" i="1"/>
  <c r="BL131" i="1"/>
  <c r="M134" i="11"/>
  <c r="BK131" i="1"/>
  <c r="BO131" i="1"/>
  <c r="BP131" i="1"/>
  <c r="BI131" i="1"/>
  <c r="BM131" i="1"/>
  <c r="BJ131" i="1"/>
  <c r="BQ131" i="1"/>
  <c r="BN131" i="1"/>
  <c r="BR131" i="1"/>
  <c r="BG131" i="1"/>
  <c r="BH131" i="1"/>
  <c r="BF129" i="1"/>
  <c r="BP119" i="1"/>
  <c r="BO119" i="1"/>
  <c r="BQ119" i="1"/>
  <c r="BI119" i="1"/>
  <c r="BK119" i="1"/>
  <c r="BJ119" i="1"/>
  <c r="M120" i="11"/>
  <c r="BG119" i="1"/>
  <c r="BH119" i="1"/>
  <c r="BL119" i="1"/>
  <c r="BM119" i="1"/>
  <c r="BN119" i="1"/>
  <c r="BR119" i="1"/>
  <c r="BJ116" i="1"/>
  <c r="BN116" i="1"/>
  <c r="BH116" i="1"/>
  <c r="BR116" i="1"/>
  <c r="BI116" i="1"/>
  <c r="BG116" i="1"/>
  <c r="BM116" i="1"/>
  <c r="BP116" i="1"/>
  <c r="BK116" i="1"/>
  <c r="BO116" i="1"/>
  <c r="BQ116" i="1"/>
  <c r="BL116" i="1"/>
  <c r="BH232" i="1"/>
  <c r="BN232" i="1"/>
  <c r="M235" i="11"/>
  <c r="BQ232" i="1"/>
  <c r="BG232" i="1"/>
  <c r="BJ232" i="1"/>
  <c r="BK232" i="1"/>
  <c r="BR232" i="1"/>
  <c r="BO232" i="1"/>
  <c r="BL232" i="1"/>
  <c r="BP232" i="1"/>
  <c r="BI232" i="1"/>
  <c r="BM232" i="1"/>
  <c r="M57" i="11"/>
  <c r="BQ56" i="1"/>
  <c r="BQ55" i="1" s="1"/>
  <c r="BL56" i="1"/>
  <c r="BL55" i="1" s="1"/>
  <c r="BH56" i="1"/>
  <c r="BH55" i="1" s="1"/>
  <c r="BJ56" i="1"/>
  <c r="BJ55" i="1" s="1"/>
  <c r="BR56" i="1"/>
  <c r="BR55" i="1" s="1"/>
  <c r="BI56" i="1"/>
  <c r="BI55" i="1" s="1"/>
  <c r="BO56" i="1"/>
  <c r="BO55" i="1" s="1"/>
  <c r="BP56" i="1"/>
  <c r="BP55" i="1" s="1"/>
  <c r="BK56" i="1"/>
  <c r="BK55" i="1" s="1"/>
  <c r="BM56" i="1"/>
  <c r="BM55" i="1" s="1"/>
  <c r="BN56" i="1"/>
  <c r="BN55" i="1" s="1"/>
  <c r="BG56" i="1"/>
  <c r="BG55" i="1" s="1"/>
  <c r="M63" i="11"/>
  <c r="BH62" i="1"/>
  <c r="BH61" i="1" s="1"/>
  <c r="BG62" i="1"/>
  <c r="BG61" i="1" s="1"/>
  <c r="BJ62" i="1"/>
  <c r="BJ61" i="1" s="1"/>
  <c r="BM62" i="1"/>
  <c r="BM61" i="1" s="1"/>
  <c r="BP62" i="1"/>
  <c r="BP61" i="1" s="1"/>
  <c r="BQ62" i="1"/>
  <c r="BQ61" i="1" s="1"/>
  <c r="BI62" i="1"/>
  <c r="BI61" i="1" s="1"/>
  <c r="BL62" i="1"/>
  <c r="BL61" i="1" s="1"/>
  <c r="BN62" i="1"/>
  <c r="BN61" i="1" s="1"/>
  <c r="BK62" i="1"/>
  <c r="BK61" i="1" s="1"/>
  <c r="BO62" i="1"/>
  <c r="BO61" i="1" s="1"/>
  <c r="BR62" i="1"/>
  <c r="BR61" i="1" s="1"/>
  <c r="BQ209" i="1"/>
  <c r="BJ209" i="1"/>
  <c r="BN209" i="1"/>
  <c r="M212" i="11"/>
  <c r="BH209" i="1"/>
  <c r="BR209" i="1"/>
  <c r="BL209" i="1"/>
  <c r="BG209" i="1"/>
  <c r="BM209" i="1"/>
  <c r="BP209" i="1"/>
  <c r="BK209" i="1"/>
  <c r="BI209" i="1"/>
  <c r="BO209" i="1"/>
  <c r="BN101" i="1"/>
  <c r="BG101" i="1"/>
  <c r="BJ101" i="1"/>
  <c r="BP101" i="1"/>
  <c r="M102" i="11"/>
  <c r="BR101" i="1"/>
  <c r="BQ101" i="1"/>
  <c r="BO101" i="1"/>
  <c r="BM101" i="1"/>
  <c r="BH101" i="1"/>
  <c r="BI101" i="1"/>
  <c r="BK101" i="1"/>
  <c r="BL101" i="1"/>
  <c r="BO85" i="1"/>
  <c r="BR85" i="1"/>
  <c r="BG85" i="1"/>
  <c r="BQ85" i="1"/>
  <c r="BN85" i="1"/>
  <c r="M86" i="11"/>
  <c r="BK85" i="1"/>
  <c r="BL85" i="1"/>
  <c r="BM85" i="1"/>
  <c r="BH85" i="1"/>
  <c r="BP85" i="1"/>
  <c r="BI85" i="1"/>
  <c r="BJ85" i="1"/>
  <c r="M137" i="11"/>
  <c r="BQ134" i="1"/>
  <c r="BJ134" i="1"/>
  <c r="BN134" i="1"/>
  <c r="BF133" i="1"/>
  <c r="BR134" i="1"/>
  <c r="BK134" i="1"/>
  <c r="BO134" i="1"/>
  <c r="BL134" i="1"/>
  <c r="BP134" i="1"/>
  <c r="BI134" i="1"/>
  <c r="BG134" i="1"/>
  <c r="BM134" i="1"/>
  <c r="BH134" i="1"/>
  <c r="BQ240" i="1"/>
  <c r="BL240" i="1"/>
  <c r="M243" i="11"/>
  <c r="BF238" i="1"/>
  <c r="BK240" i="1"/>
  <c r="BI240" i="1"/>
  <c r="BO240" i="1"/>
  <c r="BR240" i="1"/>
  <c r="BH240" i="1"/>
  <c r="BP240" i="1"/>
  <c r="BM240" i="1"/>
  <c r="BG240" i="1"/>
  <c r="BJ240" i="1"/>
  <c r="BN240" i="1"/>
  <c r="BA195" i="1"/>
  <c r="M168" i="11"/>
  <c r="BL165" i="1"/>
  <c r="BL164" i="1" s="1"/>
  <c r="BR165" i="1"/>
  <c r="BR164" i="1" s="1"/>
  <c r="BF164" i="1"/>
  <c r="BK165" i="1"/>
  <c r="BK164" i="1" s="1"/>
  <c r="BG165" i="1"/>
  <c r="BO165" i="1"/>
  <c r="BO164" i="1" s="1"/>
  <c r="BJ165" i="1"/>
  <c r="BJ164" i="1" s="1"/>
  <c r="BN165" i="1"/>
  <c r="BN164" i="1" s="1"/>
  <c r="BQ165" i="1"/>
  <c r="BQ164" i="1" s="1"/>
  <c r="BH165" i="1"/>
  <c r="BH164" i="1" s="1"/>
  <c r="BP165" i="1"/>
  <c r="BP164" i="1" s="1"/>
  <c r="BI165" i="1"/>
  <c r="BI164" i="1" s="1"/>
  <c r="BM165" i="1"/>
  <c r="BM164" i="1" s="1"/>
  <c r="BK66" i="1"/>
  <c r="BK65" i="1" s="1"/>
  <c r="BJ66" i="1"/>
  <c r="BJ65" i="1" s="1"/>
  <c r="BH66" i="1"/>
  <c r="BH65" i="1" s="1"/>
  <c r="BN66" i="1"/>
  <c r="BN65" i="1" s="1"/>
  <c r="BL66" i="1"/>
  <c r="BL65" i="1" s="1"/>
  <c r="BR66" i="1"/>
  <c r="BR65" i="1" s="1"/>
  <c r="BI66" i="1"/>
  <c r="BI65" i="1" s="1"/>
  <c r="BP66" i="1"/>
  <c r="BP65" i="1" s="1"/>
  <c r="BM66" i="1"/>
  <c r="BM65" i="1" s="1"/>
  <c r="BQ66" i="1"/>
  <c r="BQ65" i="1" s="1"/>
  <c r="BO66" i="1"/>
  <c r="BO65" i="1" s="1"/>
  <c r="M67" i="11"/>
  <c r="BG66" i="1"/>
  <c r="BG65" i="1" s="1"/>
  <c r="AT86" i="1"/>
  <c r="BI229" i="1"/>
  <c r="BO229" i="1"/>
  <c r="BK229" i="1"/>
  <c r="BG229" i="1"/>
  <c r="BH229" i="1"/>
  <c r="BJ229" i="1"/>
  <c r="BL229" i="1"/>
  <c r="BN229" i="1"/>
  <c r="M232" i="11"/>
  <c r="BM229" i="1"/>
  <c r="BP229" i="1"/>
  <c r="BR229" i="1"/>
  <c r="BQ229" i="1"/>
  <c r="M131" i="11"/>
  <c r="BP128" i="1"/>
  <c r="BP124" i="1" s="1"/>
  <c r="BR128" i="1"/>
  <c r="BR124" i="1" s="1"/>
  <c r="BG128" i="1"/>
  <c r="BQ128" i="1"/>
  <c r="BQ124" i="1" s="1"/>
  <c r="BH128" i="1"/>
  <c r="BH124" i="1" s="1"/>
  <c r="BJ128" i="1"/>
  <c r="BJ124" i="1" s="1"/>
  <c r="BK128" i="1"/>
  <c r="BK124" i="1" s="1"/>
  <c r="BM128" i="1"/>
  <c r="BM124" i="1" s="1"/>
  <c r="BN128" i="1"/>
  <c r="BN124" i="1" s="1"/>
  <c r="BF124" i="1"/>
  <c r="BI128" i="1"/>
  <c r="BI124" i="1" s="1"/>
  <c r="BO128" i="1"/>
  <c r="BO124" i="1" s="1"/>
  <c r="BL128" i="1"/>
  <c r="BL124" i="1" s="1"/>
  <c r="M110" i="11"/>
  <c r="BO109" i="1"/>
  <c r="BJ109" i="1"/>
  <c r="BG109" i="1"/>
  <c r="BP109" i="1"/>
  <c r="BI109" i="1"/>
  <c r="BH109" i="1"/>
  <c r="BK109" i="1"/>
  <c r="BL109" i="1"/>
  <c r="BR109" i="1"/>
  <c r="BQ109" i="1"/>
  <c r="BN109" i="1"/>
  <c r="BM109" i="1"/>
  <c r="M229" i="11"/>
  <c r="BN226" i="1"/>
  <c r="BH226" i="1"/>
  <c r="BG226" i="1"/>
  <c r="BJ226" i="1"/>
  <c r="BP226" i="1"/>
  <c r="BO226" i="1"/>
  <c r="BI226" i="1"/>
  <c r="BR226" i="1"/>
  <c r="BL226" i="1"/>
  <c r="BQ226" i="1"/>
  <c r="BK226" i="1"/>
  <c r="BM226" i="1"/>
  <c r="BJ220" i="1"/>
  <c r="M223" i="11"/>
  <c r="BQ220" i="1"/>
  <c r="BM220" i="1"/>
  <c r="BL220" i="1"/>
  <c r="BH220" i="1"/>
  <c r="BI220" i="1"/>
  <c r="BG220" i="1"/>
  <c r="BR220" i="1"/>
  <c r="BN220" i="1"/>
  <c r="BO220" i="1"/>
  <c r="BP220" i="1"/>
  <c r="BK220" i="1"/>
  <c r="M65" i="11"/>
  <c r="BM64" i="1"/>
  <c r="BM63" i="1" s="1"/>
  <c r="BH64" i="1"/>
  <c r="BH63" i="1" s="1"/>
  <c r="BL64" i="1"/>
  <c r="BL63" i="1" s="1"/>
  <c r="BG64" i="1"/>
  <c r="BG63" i="1" s="1"/>
  <c r="BO64" i="1"/>
  <c r="BO63" i="1" s="1"/>
  <c r="BI64" i="1"/>
  <c r="BI63" i="1" s="1"/>
  <c r="BJ64" i="1"/>
  <c r="BJ63" i="1" s="1"/>
  <c r="BN64" i="1"/>
  <c r="BN63" i="1" s="1"/>
  <c r="BQ64" i="1"/>
  <c r="BQ63" i="1" s="1"/>
  <c r="BK64" i="1"/>
  <c r="BK63" i="1" s="1"/>
  <c r="BP64" i="1"/>
  <c r="BP63" i="1" s="1"/>
  <c r="BR64" i="1"/>
  <c r="BR63" i="1" s="1"/>
  <c r="AX86" i="1"/>
  <c r="BK231" i="1"/>
  <c r="BO231" i="1"/>
  <c r="BR231" i="1"/>
  <c r="BQ231" i="1"/>
  <c r="BG231" i="1"/>
  <c r="BP231" i="1"/>
  <c r="M234" i="11"/>
  <c r="BM231" i="1"/>
  <c r="BH231" i="1"/>
  <c r="BJ231" i="1"/>
  <c r="BL231" i="1"/>
  <c r="BN231" i="1"/>
  <c r="BI231" i="1"/>
  <c r="BG219" i="1"/>
  <c r="BL219" i="1"/>
  <c r="M222" i="11"/>
  <c r="BO219" i="1"/>
  <c r="BH219" i="1"/>
  <c r="BR219" i="1"/>
  <c r="BM219" i="1"/>
  <c r="BP219" i="1"/>
  <c r="BK219" i="1"/>
  <c r="BQ219" i="1"/>
  <c r="BJ219" i="1"/>
  <c r="BN219" i="1"/>
  <c r="BI219" i="1"/>
  <c r="AX195" i="1"/>
  <c r="BR90" i="1"/>
  <c r="BR89" i="1" s="1"/>
  <c r="BI90" i="1"/>
  <c r="BI89" i="1" s="1"/>
  <c r="BK90" i="1"/>
  <c r="BK89" i="1" s="1"/>
  <c r="BH90" i="1"/>
  <c r="BH89" i="1" s="1"/>
  <c r="BJ90" i="1"/>
  <c r="BJ89" i="1" s="1"/>
  <c r="BP90" i="1"/>
  <c r="BP89" i="1" s="1"/>
  <c r="BM90" i="1"/>
  <c r="BM89" i="1" s="1"/>
  <c r="BN90" i="1"/>
  <c r="BN89" i="1" s="1"/>
  <c r="BO90" i="1"/>
  <c r="BO89" i="1" s="1"/>
  <c r="BL90" i="1"/>
  <c r="BL89" i="1" s="1"/>
  <c r="BG90" i="1"/>
  <c r="BG89" i="1" s="1"/>
  <c r="BQ90" i="1"/>
  <c r="BQ89" i="1" s="1"/>
  <c r="BL136" i="1"/>
  <c r="M139" i="11"/>
  <c r="BO136" i="1"/>
  <c r="BJ136" i="1"/>
  <c r="BG136" i="1"/>
  <c r="BN136" i="1"/>
  <c r="BM136" i="1"/>
  <c r="BR136" i="1"/>
  <c r="BK136" i="1"/>
  <c r="BH136" i="1"/>
  <c r="BP136" i="1"/>
  <c r="BI136" i="1"/>
  <c r="BQ136" i="1"/>
  <c r="AU195" i="1"/>
  <c r="M259" i="11"/>
  <c r="M257" i="11" s="1"/>
  <c r="BR256" i="1"/>
  <c r="BR254" i="1" s="1"/>
  <c r="BQ256" i="1"/>
  <c r="BQ254" i="1" s="1"/>
  <c r="BP256" i="1"/>
  <c r="BP254" i="1" s="1"/>
  <c r="BJ256" i="1"/>
  <c r="BJ254" i="1" s="1"/>
  <c r="BI256" i="1"/>
  <c r="BI254" i="1" s="1"/>
  <c r="BO256" i="1"/>
  <c r="BO254" i="1" s="1"/>
  <c r="BH256" i="1"/>
  <c r="BH254" i="1" s="1"/>
  <c r="BL256" i="1"/>
  <c r="BL254" i="1" s="1"/>
  <c r="BK256" i="1"/>
  <c r="BK254" i="1" s="1"/>
  <c r="BM256" i="1"/>
  <c r="BM254" i="1" s="1"/>
  <c r="BG256" i="1"/>
  <c r="BG254" i="1" s="1"/>
  <c r="BN256" i="1"/>
  <c r="BN254" i="1" s="1"/>
  <c r="M233" i="11"/>
  <c r="BL230" i="1"/>
  <c r="BK230" i="1"/>
  <c r="BG230" i="1"/>
  <c r="BO230" i="1"/>
  <c r="BN230" i="1"/>
  <c r="BH230" i="1"/>
  <c r="BP230" i="1"/>
  <c r="BI230" i="1"/>
  <c r="BR230" i="1"/>
  <c r="BM230" i="1"/>
  <c r="BQ230" i="1"/>
  <c r="BJ230" i="1"/>
  <c r="BG207" i="1"/>
  <c r="BQ207" i="1"/>
  <c r="M210" i="11"/>
  <c r="BJ207" i="1"/>
  <c r="BP207" i="1"/>
  <c r="BN207" i="1"/>
  <c r="BI207" i="1"/>
  <c r="BL207" i="1"/>
  <c r="BM207" i="1"/>
  <c r="BR207" i="1"/>
  <c r="BK207" i="1"/>
  <c r="BO207" i="1"/>
  <c r="BH207" i="1"/>
  <c r="M138" i="11"/>
  <c r="BK135" i="1"/>
  <c r="BQ135" i="1"/>
  <c r="BJ135" i="1"/>
  <c r="BP135" i="1"/>
  <c r="BN135" i="1"/>
  <c r="BI135" i="1"/>
  <c r="BG135" i="1"/>
  <c r="BH135" i="1"/>
  <c r="BL135" i="1"/>
  <c r="BM135" i="1"/>
  <c r="BR135" i="1"/>
  <c r="BO135" i="1"/>
  <c r="M75" i="11"/>
  <c r="BG74" i="1"/>
  <c r="BP74" i="1"/>
  <c r="BI74" i="1"/>
  <c r="BJ74" i="1"/>
  <c r="BR74" i="1"/>
  <c r="BH74" i="1"/>
  <c r="BL74" i="1"/>
  <c r="BO74" i="1"/>
  <c r="BM74" i="1"/>
  <c r="BN74" i="1"/>
  <c r="BQ74" i="1"/>
  <c r="BK74" i="1"/>
  <c r="BO242" i="1"/>
  <c r="M245" i="11"/>
  <c r="BN242" i="1"/>
  <c r="BM242" i="1"/>
  <c r="BR242" i="1"/>
  <c r="BQ242" i="1"/>
  <c r="BH242" i="1"/>
  <c r="BP242" i="1"/>
  <c r="BL242" i="1"/>
  <c r="BI242" i="1"/>
  <c r="BG242" i="1"/>
  <c r="BJ242" i="1"/>
  <c r="BK242" i="1"/>
  <c r="BR223" i="1"/>
  <c r="BP223" i="1"/>
  <c r="BH223" i="1"/>
  <c r="BK223" i="1"/>
  <c r="BN223" i="1"/>
  <c r="BJ223" i="1"/>
  <c r="BG223" i="1"/>
  <c r="BQ223" i="1"/>
  <c r="BI223" i="1"/>
  <c r="M226" i="11"/>
  <c r="BO223" i="1"/>
  <c r="BL223" i="1"/>
  <c r="BM223" i="1"/>
  <c r="M73" i="11"/>
  <c r="BL72" i="1"/>
  <c r="BM72" i="1"/>
  <c r="BN72" i="1"/>
  <c r="BK72" i="1"/>
  <c r="BH72" i="1"/>
  <c r="BG72" i="1"/>
  <c r="BI72" i="1"/>
  <c r="BQ72" i="1"/>
  <c r="BR72" i="1"/>
  <c r="BJ72" i="1"/>
  <c r="BP72" i="1"/>
  <c r="BO72" i="1"/>
  <c r="BJ197" i="1"/>
  <c r="BP197" i="1"/>
  <c r="BO197" i="1"/>
  <c r="M200" i="11"/>
  <c r="BH197" i="1"/>
  <c r="BI197" i="1"/>
  <c r="BQ197" i="1"/>
  <c r="BN197" i="1"/>
  <c r="BM197" i="1"/>
  <c r="BR197" i="1"/>
  <c r="BG197" i="1"/>
  <c r="BK197" i="1"/>
  <c r="BL197" i="1"/>
  <c r="BP208" i="1"/>
  <c r="M211" i="11"/>
  <c r="BO208" i="1"/>
  <c r="BN208" i="1"/>
  <c r="BH208" i="1"/>
  <c r="BR208" i="1"/>
  <c r="BJ208" i="1"/>
  <c r="BG208" i="1"/>
  <c r="BK208" i="1"/>
  <c r="BQ208" i="1"/>
  <c r="BL208" i="1"/>
  <c r="BI208" i="1"/>
  <c r="BM208" i="1"/>
  <c r="BQ54" i="1"/>
  <c r="BQ53" i="1" s="1"/>
  <c r="BO54" i="1"/>
  <c r="BO53" i="1" s="1"/>
  <c r="BJ54" i="1"/>
  <c r="BJ53" i="1" s="1"/>
  <c r="BH54" i="1"/>
  <c r="BH53" i="1" s="1"/>
  <c r="BR54" i="1"/>
  <c r="BR53" i="1" s="1"/>
  <c r="BP54" i="1"/>
  <c r="BP53" i="1" s="1"/>
  <c r="BK54" i="1"/>
  <c r="BK53" i="1" s="1"/>
  <c r="BG54" i="1"/>
  <c r="BG53" i="1" s="1"/>
  <c r="BL54" i="1"/>
  <c r="BL53" i="1" s="1"/>
  <c r="BM54" i="1"/>
  <c r="BM53" i="1" s="1"/>
  <c r="BI54" i="1"/>
  <c r="BI53" i="1" s="1"/>
  <c r="BN54" i="1"/>
  <c r="BN53" i="1" s="1"/>
  <c r="M55" i="11"/>
  <c r="M123" i="11"/>
  <c r="BJ29" i="25" l="1"/>
  <c r="BK297" i="1"/>
  <c r="BJ57" i="25" s="1"/>
  <c r="BO297" i="1"/>
  <c r="BN57" i="25" s="1"/>
  <c r="BN29" i="25"/>
  <c r="BL297" i="1"/>
  <c r="BK57" i="25" s="1"/>
  <c r="BK29" i="25"/>
  <c r="BR297" i="1"/>
  <c r="BQ57" i="25" s="1"/>
  <c r="BQ29" i="25"/>
  <c r="BM29" i="25"/>
  <c r="BN297" i="1"/>
  <c r="BM57" i="25" s="1"/>
  <c r="BE29" i="25"/>
  <c r="M204" i="11"/>
  <c r="BP29" i="25"/>
  <c r="BQ297" i="1"/>
  <c r="BP57" i="25" s="1"/>
  <c r="BP297" i="1"/>
  <c r="BO57" i="25" s="1"/>
  <c r="BO29" i="25"/>
  <c r="BH29" i="25"/>
  <c r="BI297" i="1"/>
  <c r="BH57" i="25" s="1"/>
  <c r="BL29" i="25"/>
  <c r="BM297" i="1"/>
  <c r="BL57" i="25" s="1"/>
  <c r="BF297" i="1"/>
  <c r="AS57" i="25"/>
  <c r="BF29" i="25"/>
  <c r="BG297" i="1"/>
  <c r="BS201" i="1"/>
  <c r="BJ297" i="1"/>
  <c r="BI57" i="25" s="1"/>
  <c r="BI29" i="25"/>
  <c r="BG29" i="25"/>
  <c r="BH297" i="1"/>
  <c r="BG57" i="25" s="1"/>
  <c r="L300" i="11"/>
  <c r="E32" i="24"/>
  <c r="E29" i="24" s="1"/>
  <c r="BF196" i="1"/>
  <c r="BK112" i="1"/>
  <c r="BR112" i="1"/>
  <c r="BN112" i="1"/>
  <c r="BJ112" i="1"/>
  <c r="BQ112" i="1"/>
  <c r="BM112" i="1"/>
  <c r="BI112" i="1"/>
  <c r="BP112" i="1"/>
  <c r="BL112" i="1"/>
  <c r="BH112" i="1"/>
  <c r="BG112" i="1"/>
  <c r="BO112" i="1"/>
  <c r="M113" i="11"/>
  <c r="AW56" i="25"/>
  <c r="AW59" i="25" s="1"/>
  <c r="AX269" i="1"/>
  <c r="AY56" i="25"/>
  <c r="BB56" i="25"/>
  <c r="AX56" i="25"/>
  <c r="AX59" i="25" s="1"/>
  <c r="AU56" i="25"/>
  <c r="AU59" i="25" s="1"/>
  <c r="BF104" i="1"/>
  <c r="BF91" i="1"/>
  <c r="M92" i="11" s="1"/>
  <c r="N92" i="11" s="1"/>
  <c r="BS99" i="1"/>
  <c r="O100" i="11" s="1"/>
  <c r="P100" i="11" s="1"/>
  <c r="BF296" i="1"/>
  <c r="BC56" i="25"/>
  <c r="BC59" i="25" s="1"/>
  <c r="AZ56" i="25"/>
  <c r="AZ59" i="25" s="1"/>
  <c r="BS59" i="1"/>
  <c r="O60" i="11" s="1"/>
  <c r="BS89" i="1"/>
  <c r="O90" i="11" s="1"/>
  <c r="BS63" i="1"/>
  <c r="O64" i="11" s="1"/>
  <c r="BS65" i="1"/>
  <c r="O66" i="11" s="1"/>
  <c r="BS82" i="1"/>
  <c r="O83" i="11" s="1"/>
  <c r="BS61" i="1"/>
  <c r="O62" i="11" s="1"/>
  <c r="BS97" i="1"/>
  <c r="O98" i="11" s="1"/>
  <c r="BS198" i="1"/>
  <c r="O201" i="11" s="1"/>
  <c r="M203" i="11"/>
  <c r="N203" i="11" s="1"/>
  <c r="N83" i="11"/>
  <c r="BS53" i="1"/>
  <c r="O54" i="11" s="1"/>
  <c r="N201" i="11"/>
  <c r="BA56" i="25"/>
  <c r="BA59" i="25" s="1"/>
  <c r="BS55" i="1"/>
  <c r="O56" i="11" s="1"/>
  <c r="AT56" i="25"/>
  <c r="AT59" i="25" s="1"/>
  <c r="BP196" i="1"/>
  <c r="BM196" i="1"/>
  <c r="BJ196" i="1"/>
  <c r="BO196" i="1"/>
  <c r="BR196" i="1"/>
  <c r="BQ196" i="1"/>
  <c r="BI196" i="1"/>
  <c r="BG196" i="1"/>
  <c r="BH196" i="1"/>
  <c r="BK196" i="1"/>
  <c r="BL196" i="1"/>
  <c r="BN196" i="1"/>
  <c r="N69" i="11"/>
  <c r="N73" i="11"/>
  <c r="BK92" i="1"/>
  <c r="BK91" i="1" s="1"/>
  <c r="BI92" i="1"/>
  <c r="BI91" i="1" s="1"/>
  <c r="M93" i="11"/>
  <c r="BO92" i="1"/>
  <c r="BO91" i="1" s="1"/>
  <c r="BN92" i="1"/>
  <c r="BN91" i="1" s="1"/>
  <c r="BR92" i="1"/>
  <c r="BR91" i="1" s="1"/>
  <c r="BG92" i="1"/>
  <c r="BG91" i="1" s="1"/>
  <c r="BP92" i="1"/>
  <c r="BP91" i="1" s="1"/>
  <c r="BL92" i="1"/>
  <c r="BL91" i="1" s="1"/>
  <c r="BH92" i="1"/>
  <c r="BH91" i="1" s="1"/>
  <c r="BQ92" i="1"/>
  <c r="BQ91" i="1" s="1"/>
  <c r="BM92" i="1"/>
  <c r="BM91" i="1" s="1"/>
  <c r="BJ92" i="1"/>
  <c r="BJ91" i="1" s="1"/>
  <c r="BI153" i="1"/>
  <c r="BO153" i="1"/>
  <c r="BM253" i="1"/>
  <c r="BJ253" i="1"/>
  <c r="BI253" i="1"/>
  <c r="BK253" i="1"/>
  <c r="BP253" i="1"/>
  <c r="BH153" i="1"/>
  <c r="BK153" i="1"/>
  <c r="BL253" i="1"/>
  <c r="BQ153" i="1"/>
  <c r="BS212" i="1"/>
  <c r="O215" i="11" s="1"/>
  <c r="BH253" i="1"/>
  <c r="BQ253" i="1"/>
  <c r="BN153" i="1"/>
  <c r="BN253" i="1"/>
  <c r="BO253" i="1"/>
  <c r="BR253" i="1"/>
  <c r="BL153" i="1"/>
  <c r="BS84" i="1"/>
  <c r="CE84" i="1" s="1"/>
  <c r="CF75" i="1"/>
  <c r="CN75" i="1" s="1"/>
  <c r="BS103" i="1"/>
  <c r="CB103" i="1" s="1"/>
  <c r="N233" i="11"/>
  <c r="N234" i="11"/>
  <c r="N220" i="11"/>
  <c r="N121" i="11"/>
  <c r="N120" i="11"/>
  <c r="L157" i="11"/>
  <c r="M214" i="11"/>
  <c r="N146" i="11"/>
  <c r="BN211" i="1"/>
  <c r="BI211" i="1"/>
  <c r="BJ211" i="1"/>
  <c r="BO211" i="1"/>
  <c r="BL211" i="1"/>
  <c r="BR211" i="1"/>
  <c r="BH211" i="1"/>
  <c r="BG211" i="1"/>
  <c r="BQ211" i="1"/>
  <c r="BM211" i="1"/>
  <c r="BP211" i="1"/>
  <c r="BK211" i="1"/>
  <c r="BS252" i="1"/>
  <c r="CD252" i="1" s="1"/>
  <c r="BS143" i="1"/>
  <c r="N259" i="11"/>
  <c r="M127" i="11"/>
  <c r="N131" i="11"/>
  <c r="N137" i="11"/>
  <c r="N245" i="11"/>
  <c r="N55" i="11"/>
  <c r="N211" i="11"/>
  <c r="N200" i="11"/>
  <c r="N226" i="11"/>
  <c r="N210" i="11"/>
  <c r="N65" i="11"/>
  <c r="N223" i="11"/>
  <c r="N112" i="11"/>
  <c r="N206" i="11"/>
  <c r="N240" i="11"/>
  <c r="L256" i="11"/>
  <c r="N107" i="11"/>
  <c r="N219" i="11"/>
  <c r="N111" i="11"/>
  <c r="M264" i="11"/>
  <c r="N72" i="11"/>
  <c r="N70" i="11"/>
  <c r="L198" i="11"/>
  <c r="N103" i="11"/>
  <c r="N75" i="11"/>
  <c r="N222" i="11"/>
  <c r="N243" i="11"/>
  <c r="N212" i="11"/>
  <c r="N138" i="11"/>
  <c r="N229" i="11"/>
  <c r="N232" i="11"/>
  <c r="N67" i="11"/>
  <c r="N63" i="11"/>
  <c r="N235" i="11"/>
  <c r="N61" i="11"/>
  <c r="N202" i="11"/>
  <c r="N227" i="11"/>
  <c r="N84" i="11"/>
  <c r="N101" i="11"/>
  <c r="N96" i="11"/>
  <c r="N139" i="11"/>
  <c r="N86" i="11"/>
  <c r="N123" i="11"/>
  <c r="N110" i="11"/>
  <c r="M167" i="11"/>
  <c r="N168" i="11"/>
  <c r="N102" i="11"/>
  <c r="N57" i="11"/>
  <c r="N134" i="11"/>
  <c r="N115" i="11"/>
  <c r="N208" i="11"/>
  <c r="N135" i="11"/>
  <c r="N231" i="11"/>
  <c r="BS102" i="1"/>
  <c r="BZ102" i="1" s="1"/>
  <c r="M106" i="11"/>
  <c r="M241" i="11"/>
  <c r="M136" i="11"/>
  <c r="BS237" i="1"/>
  <c r="BS73" i="1"/>
  <c r="O74" i="11" s="1"/>
  <c r="BS120" i="1"/>
  <c r="BS69" i="1"/>
  <c r="O70" i="11" s="1"/>
  <c r="BF195" i="1"/>
  <c r="BL105" i="1"/>
  <c r="BJ129" i="1"/>
  <c r="BM133" i="1"/>
  <c r="BR105" i="1"/>
  <c r="BO129" i="1"/>
  <c r="BS232" i="1"/>
  <c r="O235" i="11" s="1"/>
  <c r="BS219" i="1"/>
  <c r="O222" i="11" s="1"/>
  <c r="BS109" i="1"/>
  <c r="BS116" i="1"/>
  <c r="O117" i="11" s="1"/>
  <c r="BS68" i="1"/>
  <c r="O69" i="11" s="1"/>
  <c r="BQ105" i="1"/>
  <c r="BQ129" i="1"/>
  <c r="BK129" i="1"/>
  <c r="BS90" i="1"/>
  <c r="O91" i="11" s="1"/>
  <c r="BS98" i="1"/>
  <c r="O99" i="11" s="1"/>
  <c r="BS60" i="1"/>
  <c r="O61" i="11" s="1"/>
  <c r="P61" i="11" s="1"/>
  <c r="BS136" i="1"/>
  <c r="O139" i="11" s="1"/>
  <c r="BS56" i="1"/>
  <c r="O57" i="11" s="1"/>
  <c r="P57" i="11" s="1"/>
  <c r="BS111" i="1"/>
  <c r="BO105" i="1"/>
  <c r="BG129" i="1"/>
  <c r="BS132" i="1"/>
  <c r="O135" i="11" s="1"/>
  <c r="P135" i="11" s="1"/>
  <c r="BM129" i="1"/>
  <c r="BS228" i="1"/>
  <c r="O231" i="11" s="1"/>
  <c r="BS64" i="1"/>
  <c r="O65" i="11" s="1"/>
  <c r="BN105" i="1"/>
  <c r="BG133" i="1"/>
  <c r="BS134" i="1"/>
  <c r="O137" i="11" s="1"/>
  <c r="P137" i="11" s="1"/>
  <c r="BN133" i="1"/>
  <c r="BS242" i="1"/>
  <c r="O245" i="11" s="1"/>
  <c r="P245" i="11" s="1"/>
  <c r="BS220" i="1"/>
  <c r="O223" i="11" s="1"/>
  <c r="BG124" i="1"/>
  <c r="BS128" i="1"/>
  <c r="BI133" i="1"/>
  <c r="BJ133" i="1"/>
  <c r="BS122" i="1"/>
  <c r="BS74" i="1"/>
  <c r="O75" i="11" s="1"/>
  <c r="P75" i="11" s="1"/>
  <c r="BS229" i="1"/>
  <c r="O232" i="11" s="1"/>
  <c r="BG164" i="1"/>
  <c r="BS165" i="1"/>
  <c r="BS240" i="1"/>
  <c r="O243" i="11" s="1"/>
  <c r="BP133" i="1"/>
  <c r="BQ133" i="1"/>
  <c r="BS85" i="1"/>
  <c r="O86" i="11" s="1"/>
  <c r="BG182" i="1"/>
  <c r="BJ105" i="1"/>
  <c r="BH105" i="1"/>
  <c r="BL129" i="1"/>
  <c r="BS100" i="1"/>
  <c r="BS141" i="1"/>
  <c r="BS208" i="1"/>
  <c r="O211" i="11" s="1"/>
  <c r="BS197" i="1"/>
  <c r="BS135" i="1"/>
  <c r="O138" i="11" s="1"/>
  <c r="BS207" i="1"/>
  <c r="BS256" i="1"/>
  <c r="BS254" i="1" s="1"/>
  <c r="BS231" i="1"/>
  <c r="O234" i="11" s="1"/>
  <c r="BS226" i="1"/>
  <c r="O229" i="11" s="1"/>
  <c r="BL133" i="1"/>
  <c r="BS101" i="1"/>
  <c r="BM105" i="1"/>
  <c r="BI105" i="1"/>
  <c r="BS199" i="1"/>
  <c r="O202" i="11" s="1"/>
  <c r="BR129" i="1"/>
  <c r="BG261" i="1"/>
  <c r="BS131" i="1"/>
  <c r="O134" i="11" s="1"/>
  <c r="BS54" i="1"/>
  <c r="O55" i="11" s="1"/>
  <c r="BS223" i="1"/>
  <c r="O226" i="11" s="1"/>
  <c r="P226" i="11" s="1"/>
  <c r="BF253" i="1"/>
  <c r="BO133" i="1"/>
  <c r="BS209" i="1"/>
  <c r="O212" i="11" s="1"/>
  <c r="BP105" i="1"/>
  <c r="BS203" i="1"/>
  <c r="O206" i="11" s="1"/>
  <c r="P206" i="11" s="1"/>
  <c r="BS216" i="1"/>
  <c r="BS110" i="1"/>
  <c r="BH129" i="1"/>
  <c r="BS71" i="1"/>
  <c r="O72" i="11" s="1"/>
  <c r="P72" i="11" s="1"/>
  <c r="BS72" i="1"/>
  <c r="O73" i="11" s="1"/>
  <c r="BS230" i="1"/>
  <c r="O233" i="11" s="1"/>
  <c r="BS66" i="1"/>
  <c r="O67" i="11" s="1"/>
  <c r="BK133" i="1"/>
  <c r="BS117" i="1"/>
  <c r="O118" i="11" s="1"/>
  <c r="BS119" i="1"/>
  <c r="BS114" i="1"/>
  <c r="BS205" i="1"/>
  <c r="O208" i="11" s="1"/>
  <c r="BS83" i="1"/>
  <c r="O84" i="11" s="1"/>
  <c r="BI129" i="1"/>
  <c r="BS95" i="1"/>
  <c r="BS217" i="1"/>
  <c r="O220" i="11" s="1"/>
  <c r="P220" i="11" s="1"/>
  <c r="BH133" i="1"/>
  <c r="BR133" i="1"/>
  <c r="BS62" i="1"/>
  <c r="O63" i="11" s="1"/>
  <c r="BK105" i="1"/>
  <c r="BG105" i="1"/>
  <c r="BS106" i="1"/>
  <c r="BS224" i="1"/>
  <c r="O227" i="11" s="1"/>
  <c r="BP129" i="1"/>
  <c r="BN129" i="1"/>
  <c r="BS297" i="1" l="1"/>
  <c r="BF57" i="25"/>
  <c r="N204" i="11"/>
  <c r="BR29" i="25"/>
  <c r="O204" i="11"/>
  <c r="P204" i="11" s="1"/>
  <c r="M300" i="11"/>
  <c r="BE57" i="25"/>
  <c r="M199" i="11"/>
  <c r="N199" i="11" s="1"/>
  <c r="BS112" i="1"/>
  <c r="BO104" i="1"/>
  <c r="BQ104" i="1"/>
  <c r="M299" i="11"/>
  <c r="F31" i="24" s="1"/>
  <c r="BE56" i="25"/>
  <c r="BG104" i="1"/>
  <c r="BF86" i="1"/>
  <c r="M87" i="11"/>
  <c r="N87" i="11" s="1"/>
  <c r="BN104" i="1"/>
  <c r="BL104" i="1"/>
  <c r="BR104" i="1"/>
  <c r="BK104" i="1"/>
  <c r="BM104" i="1"/>
  <c r="BH104" i="1"/>
  <c r="BJ104" i="1"/>
  <c r="BP104" i="1"/>
  <c r="BI104" i="1"/>
  <c r="P56" i="11"/>
  <c r="BS91" i="1"/>
  <c r="O92" i="11" s="1"/>
  <c r="P60" i="11"/>
  <c r="P98" i="11"/>
  <c r="P62" i="11"/>
  <c r="P201" i="11"/>
  <c r="P54" i="11"/>
  <c r="P66" i="11"/>
  <c r="P64" i="11"/>
  <c r="P83" i="11"/>
  <c r="P90" i="11"/>
  <c r="BS200" i="1"/>
  <c r="BR28" i="25" s="1"/>
  <c r="BL296" i="1"/>
  <c r="BL269" i="1" s="1"/>
  <c r="BK28" i="25"/>
  <c r="BR296" i="1"/>
  <c r="BQ28" i="25"/>
  <c r="BK296" i="1"/>
  <c r="BK269" i="1" s="1"/>
  <c r="BJ28" i="25"/>
  <c r="BO296" i="1"/>
  <c r="BO269" i="1" s="1"/>
  <c r="BN28" i="25"/>
  <c r="BH296" i="1"/>
  <c r="BH269" i="1" s="1"/>
  <c r="BG28" i="25"/>
  <c r="BJ296" i="1"/>
  <c r="BI56" i="25" s="1"/>
  <c r="BI28" i="25"/>
  <c r="BG296" i="1"/>
  <c r="BF28" i="25"/>
  <c r="BM296" i="1"/>
  <c r="BL56" i="25" s="1"/>
  <c r="BL28" i="25"/>
  <c r="BI296" i="1"/>
  <c r="BI269" i="1" s="1"/>
  <c r="BH28" i="25"/>
  <c r="BP296" i="1"/>
  <c r="BO56" i="25" s="1"/>
  <c r="BO28" i="25"/>
  <c r="BN296" i="1"/>
  <c r="BN269" i="1" s="1"/>
  <c r="BM28" i="25"/>
  <c r="BQ296" i="1"/>
  <c r="BQ269" i="1" s="1"/>
  <c r="BP28" i="25"/>
  <c r="O144" i="11"/>
  <c r="P144" i="11" s="1"/>
  <c r="P73" i="11"/>
  <c r="P69" i="11"/>
  <c r="CD103" i="1"/>
  <c r="O255" i="11"/>
  <c r="P255" i="11" s="1"/>
  <c r="BZ103" i="1"/>
  <c r="CK75" i="1"/>
  <c r="CJ75" i="1"/>
  <c r="BU103" i="1"/>
  <c r="BW103" i="1"/>
  <c r="CP75" i="1"/>
  <c r="BV103" i="1"/>
  <c r="CE103" i="1"/>
  <c r="CB84" i="1"/>
  <c r="CC103" i="1"/>
  <c r="BX103" i="1"/>
  <c r="BT103" i="1"/>
  <c r="O104" i="11"/>
  <c r="P104" i="11" s="1"/>
  <c r="CA103" i="1"/>
  <c r="BY103" i="1"/>
  <c r="CI75" i="1"/>
  <c r="CC84" i="1"/>
  <c r="CA84" i="1"/>
  <c r="BT84" i="1"/>
  <c r="BV84" i="1"/>
  <c r="BW84" i="1"/>
  <c r="N93" i="11"/>
  <c r="BX84" i="1"/>
  <c r="BY84" i="1"/>
  <c r="BZ84" i="1"/>
  <c r="BS92" i="1"/>
  <c r="BU84" i="1"/>
  <c r="O85" i="11"/>
  <c r="P85" i="11" s="1"/>
  <c r="CD84" i="1"/>
  <c r="CM75" i="1"/>
  <c r="CQ75" i="1"/>
  <c r="CG75" i="1"/>
  <c r="Q76" i="11"/>
  <c r="CR75" i="1"/>
  <c r="CL75" i="1"/>
  <c r="CH75" i="1"/>
  <c r="O210" i="11"/>
  <c r="P210" i="11" s="1"/>
  <c r="CB212" i="1"/>
  <c r="BX212" i="1"/>
  <c r="BU212" i="1"/>
  <c r="BT212" i="1"/>
  <c r="BZ212" i="1"/>
  <c r="BW212" i="1"/>
  <c r="CE212" i="1"/>
  <c r="BY212" i="1"/>
  <c r="CC212" i="1"/>
  <c r="CD212" i="1"/>
  <c r="CA212" i="1"/>
  <c r="BV212" i="1"/>
  <c r="CO75" i="1"/>
  <c r="P215" i="11"/>
  <c r="BY252" i="1"/>
  <c r="P233" i="11"/>
  <c r="M157" i="11"/>
  <c r="P234" i="11"/>
  <c r="P91" i="11"/>
  <c r="P117" i="11"/>
  <c r="P118" i="11"/>
  <c r="N214" i="11"/>
  <c r="P99" i="11"/>
  <c r="CC143" i="1"/>
  <c r="O146" i="11"/>
  <c r="O219" i="11"/>
  <c r="P219" i="11" s="1"/>
  <c r="BS211" i="1"/>
  <c r="R76" i="11"/>
  <c r="BW252" i="1"/>
  <c r="BT252" i="1"/>
  <c r="BZ252" i="1"/>
  <c r="BX252" i="1"/>
  <c r="BU252" i="1"/>
  <c r="CB252" i="1"/>
  <c r="CC252" i="1"/>
  <c r="CE252" i="1"/>
  <c r="BV252" i="1"/>
  <c r="CA252" i="1"/>
  <c r="BW102" i="1"/>
  <c r="BU143" i="1"/>
  <c r="O103" i="11"/>
  <c r="P103" i="11" s="1"/>
  <c r="BT143" i="1"/>
  <c r="CB143" i="1"/>
  <c r="BT102" i="1"/>
  <c r="BV102" i="1"/>
  <c r="BY102" i="1"/>
  <c r="CC102" i="1"/>
  <c r="CE102" i="1"/>
  <c r="BU102" i="1"/>
  <c r="CA102" i="1"/>
  <c r="BX102" i="1"/>
  <c r="BY143" i="1"/>
  <c r="CE143" i="1"/>
  <c r="BV143" i="1"/>
  <c r="BX143" i="1"/>
  <c r="CD143" i="1"/>
  <c r="BZ143" i="1"/>
  <c r="CA143" i="1"/>
  <c r="BW143" i="1"/>
  <c r="M256" i="11"/>
  <c r="N256" i="11" s="1"/>
  <c r="O264" i="11"/>
  <c r="P264" i="11" s="1"/>
  <c r="P208" i="11"/>
  <c r="N127" i="11"/>
  <c r="P74" i="11"/>
  <c r="N113" i="11"/>
  <c r="P139" i="11"/>
  <c r="P227" i="11"/>
  <c r="P63" i="11"/>
  <c r="P232" i="11"/>
  <c r="P243" i="11"/>
  <c r="N264" i="11"/>
  <c r="P65" i="11"/>
  <c r="P211" i="11"/>
  <c r="N136" i="11"/>
  <c r="N106" i="11"/>
  <c r="P231" i="11"/>
  <c r="P134" i="11"/>
  <c r="N241" i="11"/>
  <c r="N167" i="11"/>
  <c r="P86" i="11"/>
  <c r="P84" i="11"/>
  <c r="P202" i="11"/>
  <c r="P235" i="11"/>
  <c r="P67" i="11"/>
  <c r="P229" i="11"/>
  <c r="P138" i="11"/>
  <c r="P212" i="11"/>
  <c r="P222" i="11"/>
  <c r="P70" i="11"/>
  <c r="P223" i="11"/>
  <c r="P55" i="11"/>
  <c r="N257" i="11"/>
  <c r="CA73" i="1"/>
  <c r="CC73" i="1"/>
  <c r="CE73" i="1"/>
  <c r="BX73" i="1"/>
  <c r="BU73" i="1"/>
  <c r="CB73" i="1"/>
  <c r="BY73" i="1"/>
  <c r="CD73" i="1"/>
  <c r="BZ73" i="1"/>
  <c r="BV73" i="1"/>
  <c r="BW73" i="1"/>
  <c r="BT73" i="1"/>
  <c r="CD102" i="1"/>
  <c r="CB102" i="1"/>
  <c r="M198" i="11"/>
  <c r="O136" i="11"/>
  <c r="BX237" i="1"/>
  <c r="CB237" i="1"/>
  <c r="BT237" i="1"/>
  <c r="BW237" i="1"/>
  <c r="CC237" i="1"/>
  <c r="BU237" i="1"/>
  <c r="CE237" i="1"/>
  <c r="BY237" i="1"/>
  <c r="CD237" i="1"/>
  <c r="BZ237" i="1"/>
  <c r="CA237" i="1"/>
  <c r="BV237" i="1"/>
  <c r="O240" i="11"/>
  <c r="BU117" i="1"/>
  <c r="BY117" i="1"/>
  <c r="CC117" i="1"/>
  <c r="BZ117" i="1"/>
  <c r="CD117" i="1"/>
  <c r="BV117" i="1"/>
  <c r="CB117" i="1"/>
  <c r="BT117" i="1"/>
  <c r="BW117" i="1"/>
  <c r="CE117" i="1"/>
  <c r="BX117" i="1"/>
  <c r="CA117" i="1"/>
  <c r="BU114" i="1"/>
  <c r="BV114" i="1"/>
  <c r="BW114" i="1"/>
  <c r="BX114" i="1"/>
  <c r="BY114" i="1"/>
  <c r="BZ114" i="1"/>
  <c r="CA114" i="1"/>
  <c r="CB114" i="1"/>
  <c r="CC114" i="1"/>
  <c r="CD114" i="1"/>
  <c r="CE114" i="1"/>
  <c r="BT114" i="1"/>
  <c r="O121" i="11"/>
  <c r="CD69" i="1"/>
  <c r="BT69" i="1"/>
  <c r="CB69" i="1"/>
  <c r="BU69" i="1"/>
  <c r="BW69" i="1"/>
  <c r="BY69" i="1"/>
  <c r="CC69" i="1"/>
  <c r="CE69" i="1"/>
  <c r="BZ69" i="1"/>
  <c r="BV69" i="1"/>
  <c r="BX69" i="1"/>
  <c r="CA69" i="1"/>
  <c r="BL86" i="1"/>
  <c r="BJ86" i="1"/>
  <c r="BP86" i="1"/>
  <c r="BR86" i="1"/>
  <c r="BI86" i="1"/>
  <c r="BH86" i="1"/>
  <c r="BN86" i="1"/>
  <c r="BV66" i="1"/>
  <c r="BV65" i="1" s="1"/>
  <c r="CB66" i="1"/>
  <c r="CB65" i="1" s="1"/>
  <c r="BZ66" i="1"/>
  <c r="BZ65" i="1" s="1"/>
  <c r="BU66" i="1"/>
  <c r="BU65" i="1" s="1"/>
  <c r="CD66" i="1"/>
  <c r="CD65" i="1" s="1"/>
  <c r="BY66" i="1"/>
  <c r="BY65" i="1" s="1"/>
  <c r="BW66" i="1"/>
  <c r="BW65" i="1" s="1"/>
  <c r="CC66" i="1"/>
  <c r="CC65" i="1" s="1"/>
  <c r="CA66" i="1"/>
  <c r="CA65" i="1" s="1"/>
  <c r="CE66" i="1"/>
  <c r="CE65" i="1" s="1"/>
  <c r="BT66" i="1"/>
  <c r="BT65" i="1" s="1"/>
  <c r="BX66" i="1"/>
  <c r="BX65" i="1" s="1"/>
  <c r="BG86" i="1"/>
  <c r="CD83" i="1"/>
  <c r="CD82" i="1" s="1"/>
  <c r="BT83" i="1"/>
  <c r="BT82" i="1" s="1"/>
  <c r="CC83" i="1"/>
  <c r="CC82" i="1" s="1"/>
  <c r="BX83" i="1"/>
  <c r="BX82" i="1" s="1"/>
  <c r="BV83" i="1"/>
  <c r="BV82" i="1" s="1"/>
  <c r="CB83" i="1"/>
  <c r="CB82" i="1" s="1"/>
  <c r="BZ83" i="1"/>
  <c r="BZ82" i="1" s="1"/>
  <c r="CE83" i="1"/>
  <c r="CE82" i="1" s="1"/>
  <c r="BY83" i="1"/>
  <c r="BY82" i="1" s="1"/>
  <c r="BU83" i="1"/>
  <c r="BU82" i="1" s="1"/>
  <c r="BW83" i="1"/>
  <c r="BW82" i="1" s="1"/>
  <c r="CA83" i="1"/>
  <c r="CA82" i="1" s="1"/>
  <c r="CD231" i="1"/>
  <c r="CC231" i="1"/>
  <c r="CB231" i="1"/>
  <c r="BW231" i="1"/>
  <c r="CE231" i="1"/>
  <c r="BT231" i="1"/>
  <c r="CA231" i="1"/>
  <c r="BV231" i="1"/>
  <c r="BX231" i="1"/>
  <c r="BU231" i="1"/>
  <c r="BZ231" i="1"/>
  <c r="BY231" i="1"/>
  <c r="CC240" i="1"/>
  <c r="BW240" i="1"/>
  <c r="BT240" i="1"/>
  <c r="CB240" i="1"/>
  <c r="BY240" i="1"/>
  <c r="BU240" i="1"/>
  <c r="CD240" i="1"/>
  <c r="CA240" i="1"/>
  <c r="CE240" i="1"/>
  <c r="BX240" i="1"/>
  <c r="BZ240" i="1"/>
  <c r="BV240" i="1"/>
  <c r="BT132" i="1"/>
  <c r="BZ132" i="1"/>
  <c r="BU132" i="1"/>
  <c r="BW132" i="1"/>
  <c r="BX132" i="1"/>
  <c r="CC132" i="1"/>
  <c r="BV132" i="1"/>
  <c r="CB132" i="1"/>
  <c r="CD132" i="1"/>
  <c r="BY132" i="1"/>
  <c r="CA132" i="1"/>
  <c r="CE132" i="1"/>
  <c r="CD60" i="1"/>
  <c r="CD59" i="1" s="1"/>
  <c r="BT60" i="1"/>
  <c r="BT59" i="1" s="1"/>
  <c r="CE60" i="1"/>
  <c r="CE59" i="1" s="1"/>
  <c r="BX60" i="1"/>
  <c r="BX59" i="1" s="1"/>
  <c r="BY60" i="1"/>
  <c r="BY59" i="1" s="1"/>
  <c r="BZ60" i="1"/>
  <c r="BZ59" i="1" s="1"/>
  <c r="CA60" i="1"/>
  <c r="CA59" i="1" s="1"/>
  <c r="BW60" i="1"/>
  <c r="BW59" i="1" s="1"/>
  <c r="CB60" i="1"/>
  <c r="CB59" i="1" s="1"/>
  <c r="BV60" i="1"/>
  <c r="BV59" i="1" s="1"/>
  <c r="CC60" i="1"/>
  <c r="CC59" i="1" s="1"/>
  <c r="BU60" i="1"/>
  <c r="BU59" i="1" s="1"/>
  <c r="BQ86" i="1"/>
  <c r="BY68" i="1"/>
  <c r="CA68" i="1"/>
  <c r="CC68" i="1"/>
  <c r="BX68" i="1"/>
  <c r="CE68" i="1"/>
  <c r="BU68" i="1"/>
  <c r="CB68" i="1"/>
  <c r="BW68" i="1"/>
  <c r="BT68" i="1"/>
  <c r="BV68" i="1"/>
  <c r="BZ68" i="1"/>
  <c r="CD68" i="1"/>
  <c r="BZ209" i="1"/>
  <c r="BU209" i="1"/>
  <c r="CA209" i="1"/>
  <c r="CC209" i="1"/>
  <c r="BX209" i="1"/>
  <c r="CD209" i="1"/>
  <c r="BW209" i="1"/>
  <c r="BY209" i="1"/>
  <c r="CE209" i="1"/>
  <c r="BT209" i="1"/>
  <c r="CB209" i="1"/>
  <c r="BV209" i="1"/>
  <c r="CC131" i="1"/>
  <c r="BX131" i="1"/>
  <c r="BV131" i="1"/>
  <c r="CB131" i="1"/>
  <c r="CA131" i="1"/>
  <c r="BU131" i="1"/>
  <c r="CE131" i="1"/>
  <c r="BY131" i="1"/>
  <c r="BZ131" i="1"/>
  <c r="CD131" i="1"/>
  <c r="BW131" i="1"/>
  <c r="BT131" i="1"/>
  <c r="BS129" i="1"/>
  <c r="CA229" i="1"/>
  <c r="BT229" i="1"/>
  <c r="BY229" i="1"/>
  <c r="CB229" i="1"/>
  <c r="CE229" i="1"/>
  <c r="BW229" i="1"/>
  <c r="BV229" i="1"/>
  <c r="BU229" i="1"/>
  <c r="CC229" i="1"/>
  <c r="BX229" i="1"/>
  <c r="BZ229" i="1"/>
  <c r="CD229" i="1"/>
  <c r="CD220" i="1"/>
  <c r="BX220" i="1"/>
  <c r="BW220" i="1"/>
  <c r="CC220" i="1"/>
  <c r="CA220" i="1"/>
  <c r="BT220" i="1"/>
  <c r="CE220" i="1"/>
  <c r="BV220" i="1"/>
  <c r="CB220" i="1"/>
  <c r="BZ220" i="1"/>
  <c r="BY220" i="1"/>
  <c r="BU220" i="1"/>
  <c r="CA64" i="1"/>
  <c r="CA63" i="1" s="1"/>
  <c r="BU64" i="1"/>
  <c r="BU63" i="1" s="1"/>
  <c r="BX64" i="1"/>
  <c r="BX63" i="1" s="1"/>
  <c r="CB64" i="1"/>
  <c r="CB63" i="1" s="1"/>
  <c r="CE64" i="1"/>
  <c r="CE63" i="1" s="1"/>
  <c r="BW64" i="1"/>
  <c r="BW63" i="1" s="1"/>
  <c r="BT64" i="1"/>
  <c r="BT63" i="1" s="1"/>
  <c r="CD64" i="1"/>
  <c r="CD63" i="1" s="1"/>
  <c r="CC64" i="1"/>
  <c r="CC63" i="1" s="1"/>
  <c r="BZ64" i="1"/>
  <c r="BZ63" i="1" s="1"/>
  <c r="BY64" i="1"/>
  <c r="BY63" i="1" s="1"/>
  <c r="BV64" i="1"/>
  <c r="BV63" i="1" s="1"/>
  <c r="CE136" i="1"/>
  <c r="BX136" i="1"/>
  <c r="CD136" i="1"/>
  <c r="BY136" i="1"/>
  <c r="BW136" i="1"/>
  <c r="CC136" i="1"/>
  <c r="CA136" i="1"/>
  <c r="BT136" i="1"/>
  <c r="BU136" i="1"/>
  <c r="BZ136" i="1"/>
  <c r="CB136" i="1"/>
  <c r="BV136" i="1"/>
  <c r="BZ232" i="1"/>
  <c r="BY232" i="1"/>
  <c r="CD232" i="1"/>
  <c r="CC232" i="1"/>
  <c r="BX232" i="1"/>
  <c r="CB232" i="1"/>
  <c r="BV232" i="1"/>
  <c r="BU232" i="1"/>
  <c r="BW232" i="1"/>
  <c r="CA232" i="1"/>
  <c r="CE232" i="1"/>
  <c r="BT232" i="1"/>
  <c r="CB101" i="1"/>
  <c r="BX101" i="1"/>
  <c r="BU101" i="1"/>
  <c r="BW101" i="1"/>
  <c r="O102" i="11"/>
  <c r="BY101" i="1"/>
  <c r="CE101" i="1"/>
  <c r="BT101" i="1"/>
  <c r="CC101" i="1"/>
  <c r="BZ101" i="1"/>
  <c r="CA101" i="1"/>
  <c r="BV101" i="1"/>
  <c r="CD101" i="1"/>
  <c r="BV74" i="1"/>
  <c r="CB74" i="1"/>
  <c r="BY74" i="1"/>
  <c r="CC74" i="1"/>
  <c r="BT74" i="1"/>
  <c r="CD74" i="1"/>
  <c r="BX74" i="1"/>
  <c r="CA74" i="1"/>
  <c r="BZ74" i="1"/>
  <c r="CE74" i="1"/>
  <c r="BU74" i="1"/>
  <c r="BW74" i="1"/>
  <c r="BX219" i="1"/>
  <c r="CE219" i="1"/>
  <c r="BT219" i="1"/>
  <c r="CD219" i="1"/>
  <c r="BZ219" i="1"/>
  <c r="CB219" i="1"/>
  <c r="CC219" i="1"/>
  <c r="BW219" i="1"/>
  <c r="BU219" i="1"/>
  <c r="CA219" i="1"/>
  <c r="BY219" i="1"/>
  <c r="BV219" i="1"/>
  <c r="CB217" i="1"/>
  <c r="CC217" i="1"/>
  <c r="BX217" i="1"/>
  <c r="CD217" i="1"/>
  <c r="BV217" i="1"/>
  <c r="CA217" i="1"/>
  <c r="BT217" i="1"/>
  <c r="BZ217" i="1"/>
  <c r="BW217" i="1"/>
  <c r="BY217" i="1"/>
  <c r="CE217" i="1"/>
  <c r="BU217" i="1"/>
  <c r="CD135" i="1"/>
  <c r="BW135" i="1"/>
  <c r="CC135" i="1"/>
  <c r="CB135" i="1"/>
  <c r="BZ135" i="1"/>
  <c r="BV135" i="1"/>
  <c r="BT135" i="1"/>
  <c r="BU135" i="1"/>
  <c r="BY135" i="1"/>
  <c r="CA135" i="1"/>
  <c r="CE135" i="1"/>
  <c r="BX135" i="1"/>
  <c r="BY203" i="1"/>
  <c r="CC203" i="1"/>
  <c r="BX203" i="1"/>
  <c r="CD203" i="1"/>
  <c r="CB203" i="1"/>
  <c r="BT203" i="1"/>
  <c r="BV203" i="1"/>
  <c r="BZ203" i="1"/>
  <c r="BW203" i="1"/>
  <c r="CA203" i="1"/>
  <c r="CE203" i="1"/>
  <c r="BU203" i="1"/>
  <c r="BY224" i="1"/>
  <c r="CE224" i="1"/>
  <c r="CC224" i="1"/>
  <c r="BX224" i="1"/>
  <c r="CD224" i="1"/>
  <c r="BU224" i="1"/>
  <c r="CB224" i="1"/>
  <c r="BW224" i="1"/>
  <c r="CA224" i="1"/>
  <c r="BT224" i="1"/>
  <c r="BV224" i="1"/>
  <c r="BZ224" i="1"/>
  <c r="CB95" i="1"/>
  <c r="BZ95" i="1"/>
  <c r="O96" i="11"/>
  <c r="BX95" i="1"/>
  <c r="BY95" i="1"/>
  <c r="CD95" i="1"/>
  <c r="CE95" i="1"/>
  <c r="BW95" i="1"/>
  <c r="CC95" i="1"/>
  <c r="BT95" i="1"/>
  <c r="BV95" i="1"/>
  <c r="BU95" i="1"/>
  <c r="CA95" i="1"/>
  <c r="CE71" i="1"/>
  <c r="BT71" i="1"/>
  <c r="CD71" i="1"/>
  <c r="CA71" i="1"/>
  <c r="BU71" i="1"/>
  <c r="BV71" i="1"/>
  <c r="BW71" i="1"/>
  <c r="CB71" i="1"/>
  <c r="BY71" i="1"/>
  <c r="BX71" i="1"/>
  <c r="CC71" i="1"/>
  <c r="BZ71" i="1"/>
  <c r="BM86" i="1"/>
  <c r="CC207" i="1"/>
  <c r="BW207" i="1"/>
  <c r="BT207" i="1"/>
  <c r="CB207" i="1"/>
  <c r="BU207" i="1"/>
  <c r="BY207" i="1"/>
  <c r="CD207" i="1"/>
  <c r="CA207" i="1"/>
  <c r="CE207" i="1"/>
  <c r="BV207" i="1"/>
  <c r="BX207" i="1"/>
  <c r="BZ207" i="1"/>
  <c r="CA85" i="1"/>
  <c r="BZ85" i="1"/>
  <c r="CB85" i="1"/>
  <c r="CC85" i="1"/>
  <c r="BY85" i="1"/>
  <c r="BV85" i="1"/>
  <c r="CE85" i="1"/>
  <c r="BW85" i="1"/>
  <c r="CD85" i="1"/>
  <c r="BX85" i="1"/>
  <c r="BU85" i="1"/>
  <c r="BT85" i="1"/>
  <c r="O112" i="11"/>
  <c r="CE111" i="1"/>
  <c r="BZ111" i="1"/>
  <c r="BW111" i="1"/>
  <c r="BX111" i="1"/>
  <c r="BV111" i="1"/>
  <c r="BY111" i="1"/>
  <c r="CA111" i="1"/>
  <c r="CD111" i="1"/>
  <c r="BU111" i="1"/>
  <c r="CB111" i="1"/>
  <c r="BT111" i="1"/>
  <c r="CC111" i="1"/>
  <c r="BK86" i="1"/>
  <c r="CA62" i="1"/>
  <c r="CA61" i="1" s="1"/>
  <c r="BZ62" i="1"/>
  <c r="BZ61" i="1" s="1"/>
  <c r="CE62" i="1"/>
  <c r="CE61" i="1" s="1"/>
  <c r="BX62" i="1"/>
  <c r="BX61" i="1" s="1"/>
  <c r="BW62" i="1"/>
  <c r="BW61" i="1" s="1"/>
  <c r="BY62" i="1"/>
  <c r="BY61" i="1" s="1"/>
  <c r="CD62" i="1"/>
  <c r="CD61" i="1" s="1"/>
  <c r="BT62" i="1"/>
  <c r="BT61" i="1" s="1"/>
  <c r="CC62" i="1"/>
  <c r="CC61" i="1" s="1"/>
  <c r="CB62" i="1"/>
  <c r="CB61" i="1" s="1"/>
  <c r="BV62" i="1"/>
  <c r="BV61" i="1" s="1"/>
  <c r="BU62" i="1"/>
  <c r="BU61" i="1" s="1"/>
  <c r="BW205" i="1"/>
  <c r="BU205" i="1"/>
  <c r="CA205" i="1"/>
  <c r="BV205" i="1"/>
  <c r="CD205" i="1"/>
  <c r="BZ205" i="1"/>
  <c r="CC205" i="1"/>
  <c r="BT205" i="1"/>
  <c r="BY205" i="1"/>
  <c r="CE205" i="1"/>
  <c r="BX205" i="1"/>
  <c r="CB205" i="1"/>
  <c r="O120" i="11"/>
  <c r="BW119" i="1"/>
  <c r="BZ119" i="1"/>
  <c r="CB119" i="1"/>
  <c r="BX119" i="1"/>
  <c r="BV119" i="1"/>
  <c r="BY119" i="1"/>
  <c r="CE119" i="1"/>
  <c r="CD119" i="1"/>
  <c r="BU119" i="1"/>
  <c r="CC119" i="1"/>
  <c r="CA119" i="1"/>
  <c r="BT119" i="1"/>
  <c r="BW72" i="1"/>
  <c r="CD72" i="1"/>
  <c r="CC72" i="1"/>
  <c r="BY72" i="1"/>
  <c r="BZ72" i="1"/>
  <c r="BT72" i="1"/>
  <c r="CB72" i="1"/>
  <c r="BU72" i="1"/>
  <c r="BX72" i="1"/>
  <c r="CA72" i="1"/>
  <c r="CE72" i="1"/>
  <c r="BV72" i="1"/>
  <c r="CA216" i="1"/>
  <c r="BU216" i="1"/>
  <c r="BW216" i="1"/>
  <c r="BZ216" i="1"/>
  <c r="CB216" i="1"/>
  <c r="BT216" i="1"/>
  <c r="CE216" i="1"/>
  <c r="BV216" i="1"/>
  <c r="BX216" i="1"/>
  <c r="CD216" i="1"/>
  <c r="CC216" i="1"/>
  <c r="BY216" i="1"/>
  <c r="CA199" i="1"/>
  <c r="CA198" i="1" s="1"/>
  <c r="CA201" i="1" s="1"/>
  <c r="CE199" i="1"/>
  <c r="CE198" i="1" s="1"/>
  <c r="CE201" i="1" s="1"/>
  <c r="BV199" i="1"/>
  <c r="BV198" i="1" s="1"/>
  <c r="BV201" i="1" s="1"/>
  <c r="BT199" i="1"/>
  <c r="BT198" i="1" s="1"/>
  <c r="BT201" i="1" s="1"/>
  <c r="CC199" i="1"/>
  <c r="CC198" i="1" s="1"/>
  <c r="CC201" i="1" s="1"/>
  <c r="BY199" i="1"/>
  <c r="BY198" i="1" s="1"/>
  <c r="BY201" i="1" s="1"/>
  <c r="BX199" i="1"/>
  <c r="BX198" i="1" s="1"/>
  <c r="BX201" i="1" s="1"/>
  <c r="CD199" i="1"/>
  <c r="CD198" i="1" s="1"/>
  <c r="CD201" i="1" s="1"/>
  <c r="BZ199" i="1"/>
  <c r="BZ198" i="1" s="1"/>
  <c r="BZ201" i="1" s="1"/>
  <c r="CB199" i="1"/>
  <c r="CB198" i="1" s="1"/>
  <c r="CB201" i="1" s="1"/>
  <c r="BU199" i="1"/>
  <c r="BU198" i="1" s="1"/>
  <c r="BU201" i="1" s="1"/>
  <c r="BW199" i="1"/>
  <c r="BW198" i="1" s="1"/>
  <c r="BW201" i="1" s="1"/>
  <c r="O200" i="11"/>
  <c r="BX197" i="1"/>
  <c r="CD197" i="1"/>
  <c r="CB197" i="1"/>
  <c r="BW197" i="1"/>
  <c r="BT197" i="1"/>
  <c r="BZ197" i="1"/>
  <c r="CA197" i="1"/>
  <c r="BV197" i="1"/>
  <c r="CE197" i="1"/>
  <c r="BU197" i="1"/>
  <c r="BY197" i="1"/>
  <c r="CC197" i="1"/>
  <c r="O123" i="11"/>
  <c r="BO86" i="1"/>
  <c r="CB56" i="1"/>
  <c r="CB55" i="1" s="1"/>
  <c r="BY56" i="1"/>
  <c r="BY55" i="1" s="1"/>
  <c r="CC56" i="1"/>
  <c r="CC55" i="1" s="1"/>
  <c r="BZ56" i="1"/>
  <c r="BZ55" i="1" s="1"/>
  <c r="BT56" i="1"/>
  <c r="BT55" i="1" s="1"/>
  <c r="BV56" i="1"/>
  <c r="BV55" i="1" s="1"/>
  <c r="CD56" i="1"/>
  <c r="CD55" i="1" s="1"/>
  <c r="CE56" i="1"/>
  <c r="CE55" i="1" s="1"/>
  <c r="BU56" i="1"/>
  <c r="BU55" i="1" s="1"/>
  <c r="CA56" i="1"/>
  <c r="CA55" i="1" s="1"/>
  <c r="BX56" i="1"/>
  <c r="BX55" i="1" s="1"/>
  <c r="BW56" i="1"/>
  <c r="BW55" i="1" s="1"/>
  <c r="CE90" i="1"/>
  <c r="CE89" i="1" s="1"/>
  <c r="CA90" i="1"/>
  <c r="CA89" i="1" s="1"/>
  <c r="BZ90" i="1"/>
  <c r="BZ89" i="1" s="1"/>
  <c r="BV90" i="1"/>
  <c r="BV89" i="1" s="1"/>
  <c r="BT90" i="1"/>
  <c r="BT89" i="1" s="1"/>
  <c r="CB90" i="1"/>
  <c r="CB89" i="1" s="1"/>
  <c r="CD90" i="1"/>
  <c r="CD89" i="1" s="1"/>
  <c r="BY90" i="1"/>
  <c r="BY89" i="1" s="1"/>
  <c r="BU90" i="1"/>
  <c r="BU89" i="1" s="1"/>
  <c r="CC90" i="1"/>
  <c r="CC89" i="1" s="1"/>
  <c r="BX90" i="1"/>
  <c r="BX89" i="1" s="1"/>
  <c r="BW90" i="1"/>
  <c r="BW89" i="1" s="1"/>
  <c r="BU230" i="1"/>
  <c r="CA230" i="1"/>
  <c r="BY230" i="1"/>
  <c r="CE230" i="1"/>
  <c r="BZ230" i="1"/>
  <c r="BX230" i="1"/>
  <c r="CD230" i="1"/>
  <c r="CC230" i="1"/>
  <c r="BT230" i="1"/>
  <c r="BV230" i="1"/>
  <c r="BW230" i="1"/>
  <c r="CB230" i="1"/>
  <c r="CB110" i="1"/>
  <c r="BV110" i="1"/>
  <c r="BT110" i="1"/>
  <c r="O111" i="11"/>
  <c r="CA110" i="1"/>
  <c r="CE110" i="1"/>
  <c r="BX110" i="1"/>
  <c r="BW110" i="1"/>
  <c r="BU110" i="1"/>
  <c r="BY110" i="1"/>
  <c r="CC110" i="1"/>
  <c r="BZ110" i="1"/>
  <c r="CD110" i="1"/>
  <c r="BT223" i="1"/>
  <c r="BW223" i="1"/>
  <c r="BY223" i="1"/>
  <c r="CA223" i="1"/>
  <c r="BV223" i="1"/>
  <c r="BX223" i="1"/>
  <c r="BZ223" i="1"/>
  <c r="CB223" i="1"/>
  <c r="BU223" i="1"/>
  <c r="CC223" i="1"/>
  <c r="CE223" i="1"/>
  <c r="CD223" i="1"/>
  <c r="BU54" i="1"/>
  <c r="BU53" i="1" s="1"/>
  <c r="CC54" i="1"/>
  <c r="CC53" i="1" s="1"/>
  <c r="BV54" i="1"/>
  <c r="BV53" i="1" s="1"/>
  <c r="CD54" i="1"/>
  <c r="CD53" i="1" s="1"/>
  <c r="BY54" i="1"/>
  <c r="BY53" i="1" s="1"/>
  <c r="BW54" i="1"/>
  <c r="BW53" i="1" s="1"/>
  <c r="BZ54" i="1"/>
  <c r="BZ53" i="1" s="1"/>
  <c r="CE54" i="1"/>
  <c r="CE53" i="1" s="1"/>
  <c r="CA54" i="1"/>
  <c r="CA53" i="1" s="1"/>
  <c r="BX54" i="1"/>
  <c r="BX53" i="1" s="1"/>
  <c r="BT54" i="1"/>
  <c r="BT53" i="1" s="1"/>
  <c r="CB54" i="1"/>
  <c r="CB53" i="1" s="1"/>
  <c r="BW261" i="1"/>
  <c r="BV261" i="1"/>
  <c r="BY261" i="1"/>
  <c r="CD261" i="1"/>
  <c r="BU261" i="1"/>
  <c r="BX261" i="1"/>
  <c r="CC261" i="1"/>
  <c r="CB261" i="1"/>
  <c r="BZ261" i="1"/>
  <c r="CA261" i="1"/>
  <c r="CE261" i="1"/>
  <c r="BS261" i="1"/>
  <c r="CB208" i="1"/>
  <c r="BW208" i="1"/>
  <c r="BU208" i="1"/>
  <c r="CA208" i="1"/>
  <c r="BV208" i="1"/>
  <c r="CD208" i="1"/>
  <c r="BZ208" i="1"/>
  <c r="BX208" i="1"/>
  <c r="BY208" i="1"/>
  <c r="CC208" i="1"/>
  <c r="BT208" i="1"/>
  <c r="CE208" i="1"/>
  <c r="CB165" i="1"/>
  <c r="CB164" i="1" s="1"/>
  <c r="BW165" i="1"/>
  <c r="BW164" i="1" s="1"/>
  <c r="BT165" i="1"/>
  <c r="CA165" i="1"/>
  <c r="CA164" i="1" s="1"/>
  <c r="O168" i="11"/>
  <c r="BV165" i="1"/>
  <c r="BV164" i="1" s="1"/>
  <c r="BZ165" i="1"/>
  <c r="BZ164" i="1" s="1"/>
  <c r="BU165" i="1"/>
  <c r="BU164" i="1" s="1"/>
  <c r="BY165" i="1"/>
  <c r="BY164" i="1" s="1"/>
  <c r="CC165" i="1"/>
  <c r="CC164" i="1" s="1"/>
  <c r="CD165" i="1"/>
  <c r="CD164" i="1" s="1"/>
  <c r="CE165" i="1"/>
  <c r="CE164" i="1" s="1"/>
  <c r="BS164" i="1"/>
  <c r="BX165" i="1"/>
  <c r="BX164" i="1" s="1"/>
  <c r="BW116" i="1"/>
  <c r="CA116" i="1"/>
  <c r="BU116" i="1"/>
  <c r="CE116" i="1"/>
  <c r="BV116" i="1"/>
  <c r="BX116" i="1"/>
  <c r="BZ116" i="1"/>
  <c r="CD116" i="1"/>
  <c r="BY116" i="1"/>
  <c r="CC116" i="1"/>
  <c r="BT116" i="1"/>
  <c r="CB116" i="1"/>
  <c r="BX226" i="1"/>
  <c r="BV226" i="1"/>
  <c r="CB226" i="1"/>
  <c r="BU226" i="1"/>
  <c r="BT226" i="1"/>
  <c r="CD226" i="1"/>
  <c r="BW226" i="1"/>
  <c r="CE226" i="1"/>
  <c r="BY226" i="1"/>
  <c r="CC226" i="1"/>
  <c r="BZ226" i="1"/>
  <c r="CA226" i="1"/>
  <c r="CB100" i="1"/>
  <c r="CB99" i="1" s="1"/>
  <c r="CA100" i="1"/>
  <c r="CA99" i="1" s="1"/>
  <c r="BY100" i="1"/>
  <c r="BY99" i="1" s="1"/>
  <c r="CD100" i="1"/>
  <c r="CD99" i="1" s="1"/>
  <c r="O101" i="11"/>
  <c r="BV100" i="1"/>
  <c r="BV99" i="1" s="1"/>
  <c r="BX100" i="1"/>
  <c r="BX99" i="1" s="1"/>
  <c r="CE100" i="1"/>
  <c r="CE99" i="1" s="1"/>
  <c r="BT100" i="1"/>
  <c r="BT99" i="1" s="1"/>
  <c r="CC100" i="1"/>
  <c r="CC99" i="1" s="1"/>
  <c r="BW100" i="1"/>
  <c r="BW99" i="1" s="1"/>
  <c r="BU100" i="1"/>
  <c r="BU99" i="1" s="1"/>
  <c r="BZ100" i="1"/>
  <c r="BZ99" i="1" s="1"/>
  <c r="BV242" i="1"/>
  <c r="BZ242" i="1"/>
  <c r="BY242" i="1"/>
  <c r="CE242" i="1"/>
  <c r="CC242" i="1"/>
  <c r="BX242" i="1"/>
  <c r="CB242" i="1"/>
  <c r="BU242" i="1"/>
  <c r="BT242" i="1"/>
  <c r="CD242" i="1"/>
  <c r="BW242" i="1"/>
  <c r="CA242" i="1"/>
  <c r="CC228" i="1"/>
  <c r="BV228" i="1"/>
  <c r="BW228" i="1"/>
  <c r="BX228" i="1"/>
  <c r="BT228" i="1"/>
  <c r="BU228" i="1"/>
  <c r="CA228" i="1"/>
  <c r="CE228" i="1"/>
  <c r="CD228" i="1"/>
  <c r="BY228" i="1"/>
  <c r="BZ228" i="1"/>
  <c r="CB228" i="1"/>
  <c r="CB98" i="1"/>
  <c r="CB97" i="1" s="1"/>
  <c r="CD98" i="1"/>
  <c r="CD97" i="1" s="1"/>
  <c r="BW98" i="1"/>
  <c r="BW97" i="1" s="1"/>
  <c r="BV98" i="1"/>
  <c r="BV97" i="1" s="1"/>
  <c r="BT98" i="1"/>
  <c r="BT97" i="1" s="1"/>
  <c r="CE98" i="1"/>
  <c r="CE97" i="1" s="1"/>
  <c r="CC98" i="1"/>
  <c r="CC97" i="1" s="1"/>
  <c r="BU98" i="1"/>
  <c r="BU97" i="1" s="1"/>
  <c r="CA98" i="1"/>
  <c r="CA97" i="1" s="1"/>
  <c r="BZ98" i="1"/>
  <c r="BZ97" i="1" s="1"/>
  <c r="BY98" i="1"/>
  <c r="BY97" i="1" s="1"/>
  <c r="BX98" i="1"/>
  <c r="BX97" i="1" s="1"/>
  <c r="O107" i="11"/>
  <c r="CD106" i="1"/>
  <c r="BY106" i="1"/>
  <c r="BW106" i="1"/>
  <c r="CC106" i="1"/>
  <c r="CB106" i="1"/>
  <c r="BV106" i="1"/>
  <c r="BT106" i="1"/>
  <c r="BS105" i="1"/>
  <c r="BU106" i="1"/>
  <c r="BZ106" i="1"/>
  <c r="CA106" i="1"/>
  <c r="CE106" i="1"/>
  <c r="BX106" i="1"/>
  <c r="BG253" i="1"/>
  <c r="CE141" i="1"/>
  <c r="BX141" i="1"/>
  <c r="CD141" i="1"/>
  <c r="CC141" i="1"/>
  <c r="BW141" i="1"/>
  <c r="BT141" i="1"/>
  <c r="CA141" i="1"/>
  <c r="CB141" i="1"/>
  <c r="BU141" i="1"/>
  <c r="BZ141" i="1"/>
  <c r="BY141" i="1"/>
  <c r="BV141" i="1"/>
  <c r="CA182" i="1"/>
  <c r="BZ182" i="1"/>
  <c r="BY182" i="1"/>
  <c r="CD182" i="1"/>
  <c r="CC182" i="1"/>
  <c r="BU182" i="1"/>
  <c r="BX182" i="1"/>
  <c r="BV182" i="1"/>
  <c r="BW182" i="1"/>
  <c r="CB182" i="1"/>
  <c r="O131" i="11"/>
  <c r="BU128" i="1"/>
  <c r="BU124" i="1" s="1"/>
  <c r="CA128" i="1"/>
  <c r="CA124" i="1" s="1"/>
  <c r="BY128" i="1"/>
  <c r="BY124" i="1" s="1"/>
  <c r="CE128" i="1"/>
  <c r="CE124" i="1" s="1"/>
  <c r="BZ128" i="1"/>
  <c r="BZ124" i="1" s="1"/>
  <c r="CD128" i="1"/>
  <c r="CD124" i="1" s="1"/>
  <c r="BW128" i="1"/>
  <c r="BW124" i="1" s="1"/>
  <c r="BV128" i="1"/>
  <c r="BV124" i="1" s="1"/>
  <c r="BX128" i="1"/>
  <c r="BX124" i="1" s="1"/>
  <c r="CB128" i="1"/>
  <c r="CB124" i="1" s="1"/>
  <c r="BT128" i="1"/>
  <c r="BS124" i="1"/>
  <c r="CC128" i="1"/>
  <c r="CC124" i="1" s="1"/>
  <c r="CB134" i="1"/>
  <c r="BW134" i="1"/>
  <c r="BY134" i="1"/>
  <c r="BS133" i="1"/>
  <c r="BT134" i="1"/>
  <c r="CA134" i="1"/>
  <c r="BV134" i="1"/>
  <c r="BU134" i="1"/>
  <c r="CE134" i="1"/>
  <c r="CC134" i="1"/>
  <c r="BZ134" i="1"/>
  <c r="BX134" i="1"/>
  <c r="CD134" i="1"/>
  <c r="CA109" i="1"/>
  <c r="BY109" i="1"/>
  <c r="O110" i="11"/>
  <c r="CD109" i="1"/>
  <c r="BZ109" i="1"/>
  <c r="CC109" i="1"/>
  <c r="BU109" i="1"/>
  <c r="BX109" i="1"/>
  <c r="BW109" i="1"/>
  <c r="BT109" i="1"/>
  <c r="BV109" i="1"/>
  <c r="CE109" i="1"/>
  <c r="CB109" i="1"/>
  <c r="O259" i="11"/>
  <c r="O257" i="11" s="1"/>
  <c r="BV256" i="1"/>
  <c r="BV254" i="1" s="1"/>
  <c r="CB256" i="1"/>
  <c r="CB254" i="1" s="1"/>
  <c r="BZ256" i="1"/>
  <c r="BZ254" i="1" s="1"/>
  <c r="BU256" i="1"/>
  <c r="BU254" i="1" s="1"/>
  <c r="CA256" i="1"/>
  <c r="CA254" i="1" s="1"/>
  <c r="BY256" i="1"/>
  <c r="BY254" i="1" s="1"/>
  <c r="CE256" i="1"/>
  <c r="CE254" i="1" s="1"/>
  <c r="CD256" i="1"/>
  <c r="CD254" i="1" s="1"/>
  <c r="BT256" i="1"/>
  <c r="BT254" i="1" s="1"/>
  <c r="BW256" i="1"/>
  <c r="BW254" i="1" s="1"/>
  <c r="CC256" i="1"/>
  <c r="CC254" i="1" s="1"/>
  <c r="BX256" i="1"/>
  <c r="BX254" i="1" s="1"/>
  <c r="O115" i="11"/>
  <c r="CA29" i="25" l="1"/>
  <c r="CB297" i="1"/>
  <c r="CA57" i="25" s="1"/>
  <c r="BY297" i="1"/>
  <c r="BX57" i="25" s="1"/>
  <c r="BX29" i="25"/>
  <c r="CE297" i="1"/>
  <c r="CD57" i="25" s="1"/>
  <c r="CD29" i="25"/>
  <c r="BZ297" i="1"/>
  <c r="BY57" i="25" s="1"/>
  <c r="BY29" i="25"/>
  <c r="CC297" i="1"/>
  <c r="CB57" i="25" s="1"/>
  <c r="CB29" i="25"/>
  <c r="CA297" i="1"/>
  <c r="BZ57" i="25" s="1"/>
  <c r="BZ29" i="25"/>
  <c r="N300" i="11"/>
  <c r="F32" i="24"/>
  <c r="F29" i="24" s="1"/>
  <c r="BW297" i="1"/>
  <c r="BV57" i="25" s="1"/>
  <c r="BV29" i="25"/>
  <c r="CD297" i="1"/>
  <c r="CC57" i="25" s="1"/>
  <c r="CC29" i="25"/>
  <c r="BS29" i="25"/>
  <c r="BT297" i="1"/>
  <c r="CF201" i="1"/>
  <c r="BU297" i="1"/>
  <c r="BT57" i="25" s="1"/>
  <c r="BT29" i="25"/>
  <c r="BX297" i="1"/>
  <c r="BW57" i="25" s="1"/>
  <c r="BW29" i="25"/>
  <c r="BV297" i="1"/>
  <c r="BU57" i="25" s="1"/>
  <c r="BU29" i="25"/>
  <c r="O300" i="11"/>
  <c r="BR57" i="25"/>
  <c r="BS86" i="1"/>
  <c r="BS196" i="1"/>
  <c r="CB112" i="1"/>
  <c r="BU112" i="1"/>
  <c r="BT112" i="1"/>
  <c r="CE112" i="1"/>
  <c r="CD112" i="1"/>
  <c r="CC112" i="1"/>
  <c r="CA112" i="1"/>
  <c r="BZ112" i="1"/>
  <c r="BY112" i="1"/>
  <c r="O203" i="11"/>
  <c r="P203" i="11" s="1"/>
  <c r="BX112" i="1"/>
  <c r="BW112" i="1"/>
  <c r="BV112" i="1"/>
  <c r="O113" i="11"/>
  <c r="N299" i="11"/>
  <c r="BS104" i="1"/>
  <c r="CF99" i="1"/>
  <c r="Q100" i="11" s="1"/>
  <c r="R100" i="11" s="1"/>
  <c r="CF53" i="1"/>
  <c r="Q54" i="11" s="1"/>
  <c r="R54" i="11" s="1"/>
  <c r="CF97" i="1"/>
  <c r="Q98" i="11" s="1"/>
  <c r="CF89" i="1"/>
  <c r="Q90" i="11" s="1"/>
  <c r="CF61" i="1"/>
  <c r="Q62" i="11" s="1"/>
  <c r="CF59" i="1"/>
  <c r="Q60" i="11" s="1"/>
  <c r="CF82" i="1"/>
  <c r="Q83" i="11" s="1"/>
  <c r="CF198" i="1"/>
  <c r="Q201" i="11" s="1"/>
  <c r="CF55" i="1"/>
  <c r="Q56" i="11" s="1"/>
  <c r="CF63" i="1"/>
  <c r="Q64" i="11" s="1"/>
  <c r="P92" i="11"/>
  <c r="CF65" i="1"/>
  <c r="Q66" i="11" s="1"/>
  <c r="BM56" i="25"/>
  <c r="BM59" i="25" s="1"/>
  <c r="BG56" i="25"/>
  <c r="BG59" i="25" s="1"/>
  <c r="BN56" i="25"/>
  <c r="BN59" i="25" s="1"/>
  <c r="BH56" i="25"/>
  <c r="BH59" i="25" s="1"/>
  <c r="BJ56" i="25"/>
  <c r="BJ59" i="25" s="1"/>
  <c r="BQ56" i="25"/>
  <c r="BP56" i="25"/>
  <c r="BP59" i="25" s="1"/>
  <c r="BS296" i="1"/>
  <c r="BF56" i="25"/>
  <c r="BK56" i="25"/>
  <c r="BK59" i="25" s="1"/>
  <c r="BU196" i="1"/>
  <c r="CD196" i="1"/>
  <c r="BV196" i="1"/>
  <c r="BX196" i="1"/>
  <c r="BT196" i="1"/>
  <c r="BY196" i="1"/>
  <c r="CC196" i="1"/>
  <c r="BW196" i="1"/>
  <c r="CB196" i="1"/>
  <c r="CE196" i="1"/>
  <c r="BZ196" i="1"/>
  <c r="CA196" i="1"/>
  <c r="O241" i="11"/>
  <c r="P241" i="11" s="1"/>
  <c r="CF103" i="1"/>
  <c r="CM103" i="1" s="1"/>
  <c r="CF84" i="1"/>
  <c r="CM84" i="1" s="1"/>
  <c r="CS75" i="1"/>
  <c r="CV75" i="1" s="1"/>
  <c r="BV92" i="1"/>
  <c r="BV91" i="1" s="1"/>
  <c r="CE92" i="1"/>
  <c r="CE91" i="1" s="1"/>
  <c r="CA92" i="1"/>
  <c r="CA91" i="1" s="1"/>
  <c r="BY92" i="1"/>
  <c r="BY91" i="1" s="1"/>
  <c r="BW92" i="1"/>
  <c r="BW91" i="1" s="1"/>
  <c r="BZ92" i="1"/>
  <c r="BZ91" i="1" s="1"/>
  <c r="BX92" i="1"/>
  <c r="BX91" i="1" s="1"/>
  <c r="CC92" i="1"/>
  <c r="CC91" i="1" s="1"/>
  <c r="O93" i="11"/>
  <c r="O87" i="11" s="1"/>
  <c r="CB92" i="1"/>
  <c r="CB91" i="1" s="1"/>
  <c r="CD92" i="1"/>
  <c r="CD91" i="1" s="1"/>
  <c r="BT92" i="1"/>
  <c r="BT91" i="1" s="1"/>
  <c r="BU92" i="1"/>
  <c r="BU91" i="1" s="1"/>
  <c r="BV153" i="1"/>
  <c r="CB153" i="1"/>
  <c r="CD153" i="1"/>
  <c r="CA153" i="1"/>
  <c r="CF212" i="1"/>
  <c r="Q215" i="11" s="1"/>
  <c r="BY153" i="1"/>
  <c r="BX153" i="1"/>
  <c r="BU153" i="1"/>
  <c r="P121" i="11"/>
  <c r="P120" i="11"/>
  <c r="N157" i="11"/>
  <c r="O214" i="11"/>
  <c r="P146" i="11"/>
  <c r="CC211" i="1"/>
  <c r="CE211" i="1"/>
  <c r="BW211" i="1"/>
  <c r="CD211" i="1"/>
  <c r="BT211" i="1"/>
  <c r="BU211" i="1"/>
  <c r="BX211" i="1"/>
  <c r="CB211" i="1"/>
  <c r="CA211" i="1"/>
  <c r="BY211" i="1"/>
  <c r="BV211" i="1"/>
  <c r="BZ211" i="1"/>
  <c r="CF102" i="1"/>
  <c r="Q103" i="11" s="1"/>
  <c r="CF252" i="1"/>
  <c r="CJ252" i="1" s="1"/>
  <c r="CF143" i="1"/>
  <c r="CJ143" i="1" s="1"/>
  <c r="CF73" i="1"/>
  <c r="CG73" i="1" s="1"/>
  <c r="P123" i="11"/>
  <c r="P115" i="11"/>
  <c r="P101" i="11"/>
  <c r="O167" i="11"/>
  <c r="P168" i="11"/>
  <c r="P200" i="11"/>
  <c r="P240" i="11"/>
  <c r="P214" i="11" s="1"/>
  <c r="N198" i="11"/>
  <c r="P259" i="11"/>
  <c r="P110" i="11"/>
  <c r="P96" i="11"/>
  <c r="O127" i="11"/>
  <c r="P131" i="11"/>
  <c r="P112" i="11"/>
  <c r="P107" i="11"/>
  <c r="P111" i="11"/>
  <c r="P102" i="11"/>
  <c r="P136" i="11"/>
  <c r="O106" i="11"/>
  <c r="CF237" i="1"/>
  <c r="CC133" i="1"/>
  <c r="CF120" i="1"/>
  <c r="Q121" i="11" s="1"/>
  <c r="CF69" i="1"/>
  <c r="CB133" i="1"/>
  <c r="CD133" i="1"/>
  <c r="BX133" i="1"/>
  <c r="BZ133" i="1"/>
  <c r="BU133" i="1"/>
  <c r="CE133" i="1"/>
  <c r="BW133" i="1"/>
  <c r="BV133" i="1"/>
  <c r="BY133" i="1"/>
  <c r="BS253" i="1"/>
  <c r="CF66" i="1"/>
  <c r="CH66" i="1" s="1"/>
  <c r="CH65" i="1" s="1"/>
  <c r="CA105" i="1"/>
  <c r="CF135" i="1"/>
  <c r="CP135" i="1" s="1"/>
  <c r="CF231" i="1"/>
  <c r="CN231" i="1" s="1"/>
  <c r="CD129" i="1"/>
  <c r="BU129" i="1"/>
  <c r="CF224" i="1"/>
  <c r="CO224" i="1" s="1"/>
  <c r="BX105" i="1"/>
  <c r="CA133" i="1"/>
  <c r="CF116" i="1"/>
  <c r="CF141" i="1"/>
  <c r="CF229" i="1"/>
  <c r="CF132" i="1"/>
  <c r="CA238" i="1"/>
  <c r="CF72" i="1"/>
  <c r="CF117" i="1"/>
  <c r="Q118" i="11" s="1"/>
  <c r="CF71" i="1"/>
  <c r="CB129" i="1"/>
  <c r="CD238" i="1"/>
  <c r="CF223" i="1"/>
  <c r="BV105" i="1"/>
  <c r="BT261" i="1"/>
  <c r="CF62" i="1"/>
  <c r="CF203" i="1"/>
  <c r="BV129" i="1"/>
  <c r="BU238" i="1"/>
  <c r="CF54" i="1"/>
  <c r="CF109" i="1"/>
  <c r="CC129" i="1"/>
  <c r="BV238" i="1"/>
  <c r="BY238" i="1"/>
  <c r="CF230" i="1"/>
  <c r="CF216" i="1"/>
  <c r="CE105" i="1"/>
  <c r="CC105" i="1"/>
  <c r="CF228" i="1"/>
  <c r="CF165" i="1"/>
  <c r="BT164" i="1"/>
  <c r="CF90" i="1"/>
  <c r="Q91" i="11" s="1"/>
  <c r="CF56" i="1"/>
  <c r="CF197" i="1"/>
  <c r="CF119" i="1"/>
  <c r="CF85" i="1"/>
  <c r="CF95" i="1"/>
  <c r="CF219" i="1"/>
  <c r="CF101" i="1"/>
  <c r="CF131" i="1"/>
  <c r="BT129" i="1"/>
  <c r="CE129" i="1"/>
  <c r="BX129" i="1"/>
  <c r="BZ238" i="1"/>
  <c r="CB238" i="1"/>
  <c r="BT133" i="1"/>
  <c r="CF134" i="1"/>
  <c r="CF128" i="1"/>
  <c r="BT124" i="1"/>
  <c r="BT182" i="1"/>
  <c r="CF106" i="1"/>
  <c r="BT105" i="1"/>
  <c r="CF110" i="1"/>
  <c r="CF220" i="1"/>
  <c r="CF209" i="1"/>
  <c r="CF60" i="1"/>
  <c r="BW129" i="1"/>
  <c r="BX238" i="1"/>
  <c r="BT238" i="1"/>
  <c r="CF240" i="1"/>
  <c r="CF114" i="1"/>
  <c r="BW105" i="1"/>
  <c r="CF205" i="1"/>
  <c r="CF256" i="1"/>
  <c r="CF254" i="1" s="1"/>
  <c r="BZ105" i="1"/>
  <c r="BY105" i="1"/>
  <c r="CF98" i="1"/>
  <c r="Q99" i="11" s="1"/>
  <c r="CF208" i="1"/>
  <c r="CF199" i="1"/>
  <c r="CF111" i="1"/>
  <c r="CF207" i="1"/>
  <c r="CF217" i="1"/>
  <c r="CF232" i="1"/>
  <c r="CF64" i="1"/>
  <c r="CA129" i="1"/>
  <c r="CE238" i="1"/>
  <c r="BW238" i="1"/>
  <c r="CF83" i="1"/>
  <c r="CB105" i="1"/>
  <c r="BU105" i="1"/>
  <c r="CD105" i="1"/>
  <c r="CF242" i="1"/>
  <c r="CF100" i="1"/>
  <c r="CF226" i="1"/>
  <c r="CF122" i="1"/>
  <c r="CF74" i="1"/>
  <c r="CF136" i="1"/>
  <c r="CF68" i="1"/>
  <c r="BY129" i="1"/>
  <c r="BZ129" i="1"/>
  <c r="CC238" i="1"/>
  <c r="CF297" i="1" l="1"/>
  <c r="BS57" i="25"/>
  <c r="P300" i="11"/>
  <c r="G32" i="24"/>
  <c r="CE29" i="25"/>
  <c r="Q204" i="11"/>
  <c r="O199" i="11"/>
  <c r="CF112" i="1"/>
  <c r="CB104" i="1"/>
  <c r="CE104" i="1"/>
  <c r="BY104" i="1"/>
  <c r="CA104" i="1"/>
  <c r="CD104" i="1"/>
  <c r="BU104" i="1"/>
  <c r="CC104" i="1"/>
  <c r="BW104" i="1"/>
  <c r="BT104" i="1"/>
  <c r="BZ104" i="1"/>
  <c r="BX104" i="1"/>
  <c r="BV104" i="1"/>
  <c r="R60" i="11"/>
  <c r="R66" i="11"/>
  <c r="R62" i="11"/>
  <c r="R64" i="11"/>
  <c r="R56" i="11"/>
  <c r="CF91" i="1"/>
  <c r="Q92" i="11" s="1"/>
  <c r="R201" i="11"/>
  <c r="R90" i="11"/>
  <c r="R83" i="11"/>
  <c r="R98" i="11"/>
  <c r="Q104" i="11"/>
  <c r="R104" i="11" s="1"/>
  <c r="CH103" i="1"/>
  <c r="CF200" i="1"/>
  <c r="CE28" i="25" s="1"/>
  <c r="BV195" i="1"/>
  <c r="BZ296" i="1"/>
  <c r="BY56" i="25" s="1"/>
  <c r="BY28" i="25"/>
  <c r="BT296" i="1"/>
  <c r="BS28" i="25"/>
  <c r="O299" i="11"/>
  <c r="BR56" i="25"/>
  <c r="CE296" i="1"/>
  <c r="CD28" i="25"/>
  <c r="BX296" i="1"/>
  <c r="BX269" i="1" s="1"/>
  <c r="BW28" i="25"/>
  <c r="CB296" i="1"/>
  <c r="CB269" i="1" s="1"/>
  <c r="CA28" i="25"/>
  <c r="BV296" i="1"/>
  <c r="BV269" i="1" s="1"/>
  <c r="BU28" i="25"/>
  <c r="BW296" i="1"/>
  <c r="BV56" i="25" s="1"/>
  <c r="BV28" i="25"/>
  <c r="CD296" i="1"/>
  <c r="CD269" i="1" s="1"/>
  <c r="CC28" i="25"/>
  <c r="CC296" i="1"/>
  <c r="CB56" i="25" s="1"/>
  <c r="CB28" i="25"/>
  <c r="BU296" i="1"/>
  <c r="BU269" i="1" s="1"/>
  <c r="BT28" i="25"/>
  <c r="CA296" i="1"/>
  <c r="CA269" i="1" s="1"/>
  <c r="BZ28" i="25"/>
  <c r="BY296" i="1"/>
  <c r="BY269" i="1" s="1"/>
  <c r="BX28" i="25"/>
  <c r="Q85" i="11"/>
  <c r="R85" i="11" s="1"/>
  <c r="CQ102" i="1"/>
  <c r="CG103" i="1"/>
  <c r="CK103" i="1"/>
  <c r="CL103" i="1"/>
  <c r="CG102" i="1"/>
  <c r="CR103" i="1"/>
  <c r="CP103" i="1"/>
  <c r="CN103" i="1"/>
  <c r="CJ103" i="1"/>
  <c r="CI103" i="1"/>
  <c r="CO103" i="1"/>
  <c r="CQ103" i="1"/>
  <c r="S76" i="11"/>
  <c r="DE75" i="1"/>
  <c r="CG84" i="1"/>
  <c r="DB75" i="1"/>
  <c r="CT75" i="1"/>
  <c r="CU75" i="1"/>
  <c r="DC75" i="1"/>
  <c r="CW75" i="1"/>
  <c r="CZ75" i="1"/>
  <c r="DA75" i="1"/>
  <c r="CX75" i="1"/>
  <c r="DD75" i="1"/>
  <c r="CY75" i="1"/>
  <c r="CK102" i="1"/>
  <c r="CO102" i="1"/>
  <c r="CQ84" i="1"/>
  <c r="CL84" i="1"/>
  <c r="CR84" i="1"/>
  <c r="CI84" i="1"/>
  <c r="CJ84" i="1"/>
  <c r="CO84" i="1"/>
  <c r="CN84" i="1"/>
  <c r="CP84" i="1"/>
  <c r="CH84" i="1"/>
  <c r="CK84" i="1"/>
  <c r="CR102" i="1"/>
  <c r="CP102" i="1"/>
  <c r="CH102" i="1"/>
  <c r="CL102" i="1"/>
  <c r="CM102" i="1"/>
  <c r="CF92" i="1"/>
  <c r="CP92" i="1" s="1"/>
  <c r="CP91" i="1" s="1"/>
  <c r="CI102" i="1"/>
  <c r="CN102" i="1"/>
  <c r="CJ102" i="1"/>
  <c r="P93" i="11"/>
  <c r="R215" i="11"/>
  <c r="CI212" i="1"/>
  <c r="CH212" i="1"/>
  <c r="CL212" i="1"/>
  <c r="CM212" i="1"/>
  <c r="CK212" i="1"/>
  <c r="CQ212" i="1"/>
  <c r="CP212" i="1"/>
  <c r="CR212" i="1"/>
  <c r="CN212" i="1"/>
  <c r="CJ212" i="1"/>
  <c r="CG212" i="1"/>
  <c r="CO212" i="1"/>
  <c r="CO252" i="1"/>
  <c r="CK252" i="1"/>
  <c r="CP143" i="1"/>
  <c r="CR143" i="1"/>
  <c r="CM252" i="1"/>
  <c r="CM143" i="1"/>
  <c r="CH252" i="1"/>
  <c r="CQ143" i="1"/>
  <c r="CL143" i="1"/>
  <c r="CN252" i="1"/>
  <c r="O157" i="11"/>
  <c r="R121" i="11"/>
  <c r="CG143" i="1"/>
  <c r="Q146" i="11"/>
  <c r="R99" i="11"/>
  <c r="R91" i="11"/>
  <c r="CP116" i="1"/>
  <c r="Q117" i="11"/>
  <c r="R118" i="11"/>
  <c r="CK141" i="1"/>
  <c r="Q144" i="11"/>
  <c r="CF211" i="1"/>
  <c r="T76" i="11"/>
  <c r="CG252" i="1"/>
  <c r="CN143" i="1"/>
  <c r="CH143" i="1"/>
  <c r="CI252" i="1"/>
  <c r="Q255" i="11"/>
  <c r="R255" i="11" s="1"/>
  <c r="CL252" i="1"/>
  <c r="CR73" i="1"/>
  <c r="CQ252" i="1"/>
  <c r="CR252" i="1"/>
  <c r="CP252" i="1"/>
  <c r="CK143" i="1"/>
  <c r="CQ73" i="1"/>
  <c r="CI143" i="1"/>
  <c r="CO143" i="1"/>
  <c r="CO73" i="1"/>
  <c r="CN73" i="1"/>
  <c r="CP73" i="1"/>
  <c r="CI73" i="1"/>
  <c r="CL73" i="1"/>
  <c r="CH73" i="1"/>
  <c r="Q74" i="11"/>
  <c r="R74" i="11" s="1"/>
  <c r="CM73" i="1"/>
  <c r="CK73" i="1"/>
  <c r="CJ73" i="1"/>
  <c r="P127" i="11"/>
  <c r="P87" i="11"/>
  <c r="P113" i="11"/>
  <c r="P167" i="11"/>
  <c r="R103" i="11"/>
  <c r="O198" i="11"/>
  <c r="P199" i="11"/>
  <c r="P106" i="11"/>
  <c r="O256" i="11"/>
  <c r="P257" i="11"/>
  <c r="CH117" i="1"/>
  <c r="CL117" i="1"/>
  <c r="CP117" i="1"/>
  <c r="CM117" i="1"/>
  <c r="CQ117" i="1"/>
  <c r="CI117" i="1"/>
  <c r="CK117" i="1"/>
  <c r="CG117" i="1"/>
  <c r="CR117" i="1"/>
  <c r="CN117" i="1"/>
  <c r="CO117" i="1"/>
  <c r="CJ117" i="1"/>
  <c r="CK237" i="1"/>
  <c r="CO237" i="1"/>
  <c r="CG237" i="1"/>
  <c r="CH237" i="1"/>
  <c r="CL237" i="1"/>
  <c r="CQ237" i="1"/>
  <c r="CI237" i="1"/>
  <c r="CM237" i="1"/>
  <c r="CR237" i="1"/>
  <c r="CN237" i="1"/>
  <c r="CJ237" i="1"/>
  <c r="CP237" i="1"/>
  <c r="Q240" i="11"/>
  <c r="CH114" i="1"/>
  <c r="CI114" i="1"/>
  <c r="CJ114" i="1"/>
  <c r="CK114" i="1"/>
  <c r="CL114" i="1"/>
  <c r="CM114" i="1"/>
  <c r="CN114" i="1"/>
  <c r="CO114" i="1"/>
  <c r="CP114" i="1"/>
  <c r="CQ114" i="1"/>
  <c r="CR114" i="1"/>
  <c r="CG114" i="1"/>
  <c r="CL224" i="1"/>
  <c r="CL116" i="1"/>
  <c r="Q67" i="11"/>
  <c r="CG116" i="1"/>
  <c r="CG135" i="1"/>
  <c r="CG141" i="1"/>
  <c r="Q227" i="11"/>
  <c r="CL141" i="1"/>
  <c r="CO116" i="1"/>
  <c r="CM66" i="1"/>
  <c r="CM65" i="1" s="1"/>
  <c r="CG66" i="1"/>
  <c r="CG65" i="1" s="1"/>
  <c r="Q70" i="11"/>
  <c r="CO69" i="1"/>
  <c r="CQ69" i="1"/>
  <c r="CG69" i="1"/>
  <c r="CL69" i="1"/>
  <c r="CH69" i="1"/>
  <c r="CJ69" i="1"/>
  <c r="CM69" i="1"/>
  <c r="CP69" i="1"/>
  <c r="CR69" i="1"/>
  <c r="CN69" i="1"/>
  <c r="CI69" i="1"/>
  <c r="CK69" i="1"/>
  <c r="CD195" i="1"/>
  <c r="CH135" i="1"/>
  <c r="CN116" i="1"/>
  <c r="CM116" i="1"/>
  <c r="CJ116" i="1"/>
  <c r="CO66" i="1"/>
  <c r="CO65" i="1" s="1"/>
  <c r="CR66" i="1"/>
  <c r="CR65" i="1" s="1"/>
  <c r="CP66" i="1"/>
  <c r="CP65" i="1" s="1"/>
  <c r="CI135" i="1"/>
  <c r="Q138" i="11"/>
  <c r="CQ116" i="1"/>
  <c r="CK116" i="1"/>
  <c r="CI116" i="1"/>
  <c r="CQ66" i="1"/>
  <c r="CQ65" i="1" s="1"/>
  <c r="CI66" i="1"/>
  <c r="CI65" i="1" s="1"/>
  <c r="CJ66" i="1"/>
  <c r="CJ65" i="1" s="1"/>
  <c r="CR135" i="1"/>
  <c r="CN135" i="1"/>
  <c r="CH116" i="1"/>
  <c r="CR116" i="1"/>
  <c r="CK66" i="1"/>
  <c r="CK65" i="1" s="1"/>
  <c r="CN66" i="1"/>
  <c r="CN65" i="1" s="1"/>
  <c r="CL66" i="1"/>
  <c r="CL65" i="1" s="1"/>
  <c r="CL135" i="1"/>
  <c r="CO135" i="1"/>
  <c r="CQ135" i="1"/>
  <c r="CJ135" i="1"/>
  <c r="BX86" i="1"/>
  <c r="CM135" i="1"/>
  <c r="CK135" i="1"/>
  <c r="CI231" i="1"/>
  <c r="CB195" i="1"/>
  <c r="CG224" i="1"/>
  <c r="CH141" i="1"/>
  <c r="CJ141" i="1"/>
  <c r="CQ141" i="1"/>
  <c r="CM141" i="1"/>
  <c r="CK224" i="1"/>
  <c r="CN224" i="1"/>
  <c r="CM224" i="1"/>
  <c r="CP141" i="1"/>
  <c r="CO141" i="1"/>
  <c r="CN141" i="1"/>
  <c r="CQ224" i="1"/>
  <c r="CP224" i="1"/>
  <c r="CH224" i="1"/>
  <c r="CR141" i="1"/>
  <c r="CI141" i="1"/>
  <c r="CI224" i="1"/>
  <c r="CR224" i="1"/>
  <c r="CJ224" i="1"/>
  <c r="CH231" i="1"/>
  <c r="BU86" i="1"/>
  <c r="CR231" i="1"/>
  <c r="CG231" i="1"/>
  <c r="Q234" i="11"/>
  <c r="CJ231" i="1"/>
  <c r="CM231" i="1"/>
  <c r="CP231" i="1"/>
  <c r="CO231" i="1"/>
  <c r="BX195" i="1"/>
  <c r="CQ231" i="1"/>
  <c r="CK231" i="1"/>
  <c r="CL231" i="1"/>
  <c r="CA86" i="1"/>
  <c r="BW86" i="1"/>
  <c r="CE86" i="1"/>
  <c r="BY86" i="1"/>
  <c r="BT86" i="1"/>
  <c r="BZ86" i="1"/>
  <c r="CR217" i="1"/>
  <c r="CP217" i="1"/>
  <c r="CH217" i="1"/>
  <c r="CJ217" i="1"/>
  <c r="CQ217" i="1"/>
  <c r="CK217" i="1"/>
  <c r="CN217" i="1"/>
  <c r="CI217" i="1"/>
  <c r="Q220" i="11"/>
  <c r="CM217" i="1"/>
  <c r="CO217" i="1"/>
  <c r="CG217" i="1"/>
  <c r="CL217" i="1"/>
  <c r="CO98" i="1"/>
  <c r="CO97" i="1" s="1"/>
  <c r="CI98" i="1"/>
  <c r="CI97" i="1" s="1"/>
  <c r="CR98" i="1"/>
  <c r="CR97" i="1" s="1"/>
  <c r="CN98" i="1"/>
  <c r="CN97" i="1" s="1"/>
  <c r="CK98" i="1"/>
  <c r="CK97" i="1" s="1"/>
  <c r="CJ98" i="1"/>
  <c r="CJ97" i="1" s="1"/>
  <c r="CG98" i="1"/>
  <c r="CG97" i="1" s="1"/>
  <c r="CQ98" i="1"/>
  <c r="CQ97" i="1" s="1"/>
  <c r="CP98" i="1"/>
  <c r="CP97" i="1" s="1"/>
  <c r="CH98" i="1"/>
  <c r="CH97" i="1" s="1"/>
  <c r="CL98" i="1"/>
  <c r="CL97" i="1" s="1"/>
  <c r="CM98" i="1"/>
  <c r="CM97" i="1" s="1"/>
  <c r="CQ85" i="1"/>
  <c r="CI85" i="1"/>
  <c r="CK85" i="1"/>
  <c r="CP85" i="1"/>
  <c r="CR85" i="1"/>
  <c r="CJ85" i="1"/>
  <c r="CM85" i="1"/>
  <c r="CH85" i="1"/>
  <c r="CN85" i="1"/>
  <c r="Q86" i="11"/>
  <c r="CO85" i="1"/>
  <c r="CL85" i="1"/>
  <c r="CG85" i="1"/>
  <c r="Q200" i="11"/>
  <c r="CK197" i="1"/>
  <c r="CQ197" i="1"/>
  <c r="CH197" i="1"/>
  <c r="CL197" i="1"/>
  <c r="CP197" i="1"/>
  <c r="CJ197" i="1"/>
  <c r="CG197" i="1"/>
  <c r="CM197" i="1"/>
  <c r="CO197" i="1"/>
  <c r="CN197" i="1"/>
  <c r="CI197" i="1"/>
  <c r="CR197" i="1"/>
  <c r="CO136" i="1"/>
  <c r="CL136" i="1"/>
  <c r="CP136" i="1"/>
  <c r="Q139" i="11"/>
  <c r="CJ136" i="1"/>
  <c r="CG136" i="1"/>
  <c r="CN136" i="1"/>
  <c r="CI136" i="1"/>
  <c r="CR136" i="1"/>
  <c r="CK136" i="1"/>
  <c r="CH136" i="1"/>
  <c r="CM136" i="1"/>
  <c r="CQ136" i="1"/>
  <c r="CI100" i="1"/>
  <c r="CI99" i="1" s="1"/>
  <c r="CN100" i="1"/>
  <c r="CN99" i="1" s="1"/>
  <c r="CL100" i="1"/>
  <c r="CL99" i="1" s="1"/>
  <c r="CQ100" i="1"/>
  <c r="CQ99" i="1" s="1"/>
  <c r="CH100" i="1"/>
  <c r="CH99" i="1" s="1"/>
  <c r="Q101" i="11"/>
  <c r="CJ100" i="1"/>
  <c r="CJ99" i="1" s="1"/>
  <c r="CO100" i="1"/>
  <c r="CO99" i="1" s="1"/>
  <c r="CG100" i="1"/>
  <c r="CG99" i="1" s="1"/>
  <c r="CK100" i="1"/>
  <c r="CK99" i="1" s="1"/>
  <c r="CM100" i="1"/>
  <c r="CM99" i="1" s="1"/>
  <c r="CR100" i="1"/>
  <c r="CR99" i="1" s="1"/>
  <c r="CP100" i="1"/>
  <c r="CP99" i="1" s="1"/>
  <c r="Q211" i="11"/>
  <c r="CG208" i="1"/>
  <c r="CM208" i="1"/>
  <c r="CK208" i="1"/>
  <c r="CQ208" i="1"/>
  <c r="CO208" i="1"/>
  <c r="CJ208" i="1"/>
  <c r="CH208" i="1"/>
  <c r="CN208" i="1"/>
  <c r="CI208" i="1"/>
  <c r="CR208" i="1"/>
  <c r="CL208" i="1"/>
  <c r="CP208" i="1"/>
  <c r="CO220" i="1"/>
  <c r="CK220" i="1"/>
  <c r="CM220" i="1"/>
  <c r="CJ220" i="1"/>
  <c r="CR220" i="1"/>
  <c r="Q223" i="11"/>
  <c r="CL220" i="1"/>
  <c r="CN220" i="1"/>
  <c r="CQ220" i="1"/>
  <c r="CI220" i="1"/>
  <c r="CG220" i="1"/>
  <c r="CP220" i="1"/>
  <c r="CH220" i="1"/>
  <c r="CC195" i="1"/>
  <c r="Q107" i="11"/>
  <c r="CH106" i="1"/>
  <c r="CR106" i="1"/>
  <c r="CP106" i="1"/>
  <c r="CF105" i="1"/>
  <c r="CI106" i="1"/>
  <c r="CM106" i="1"/>
  <c r="CQ106" i="1"/>
  <c r="CL106" i="1"/>
  <c r="CJ106" i="1"/>
  <c r="CN106" i="1"/>
  <c r="CK106" i="1"/>
  <c r="CG106" i="1"/>
  <c r="CO106" i="1"/>
  <c r="CQ165" i="1"/>
  <c r="CQ164" i="1" s="1"/>
  <c r="Q168" i="11"/>
  <c r="CH165" i="1"/>
  <c r="CH164" i="1" s="1"/>
  <c r="CN165" i="1"/>
  <c r="CN164" i="1" s="1"/>
  <c r="CL165" i="1"/>
  <c r="CL164" i="1" s="1"/>
  <c r="CR165" i="1"/>
  <c r="CR164" i="1" s="1"/>
  <c r="CP165" i="1"/>
  <c r="CP164" i="1" s="1"/>
  <c r="CK165" i="1"/>
  <c r="CK164" i="1" s="1"/>
  <c r="CG165" i="1"/>
  <c r="CO165" i="1"/>
  <c r="CO164" i="1" s="1"/>
  <c r="CI165" i="1"/>
  <c r="CI164" i="1" s="1"/>
  <c r="CF164" i="1"/>
  <c r="CJ165" i="1"/>
  <c r="CJ164" i="1" s="1"/>
  <c r="CM165" i="1"/>
  <c r="CM164" i="1" s="1"/>
  <c r="CM216" i="1"/>
  <c r="CH216" i="1"/>
  <c r="CN216" i="1"/>
  <c r="CR216" i="1"/>
  <c r="CG216" i="1"/>
  <c r="CK216" i="1"/>
  <c r="CJ216" i="1"/>
  <c r="CO216" i="1"/>
  <c r="Q219" i="11"/>
  <c r="CP216" i="1"/>
  <c r="CL216" i="1"/>
  <c r="CQ216" i="1"/>
  <c r="CI216" i="1"/>
  <c r="BV86" i="1"/>
  <c r="CR72" i="1"/>
  <c r="Q73" i="11"/>
  <c r="CM72" i="1"/>
  <c r="CP72" i="1"/>
  <c r="CQ72" i="1"/>
  <c r="CK72" i="1"/>
  <c r="CH72" i="1"/>
  <c r="CI72" i="1"/>
  <c r="CO72" i="1"/>
  <c r="CN72" i="1"/>
  <c r="CJ72" i="1"/>
  <c r="CG72" i="1"/>
  <c r="CL72" i="1"/>
  <c r="CI229" i="1"/>
  <c r="CK229" i="1"/>
  <c r="CN229" i="1"/>
  <c r="CM229" i="1"/>
  <c r="CJ229" i="1"/>
  <c r="CL229" i="1"/>
  <c r="Q232" i="11"/>
  <c r="CH229" i="1"/>
  <c r="CG229" i="1"/>
  <c r="CQ229" i="1"/>
  <c r="CR229" i="1"/>
  <c r="CP229" i="1"/>
  <c r="CO229" i="1"/>
  <c r="Q115" i="11"/>
  <c r="Q131" i="11"/>
  <c r="CK128" i="1"/>
  <c r="CK124" i="1" s="1"/>
  <c r="CM128" i="1"/>
  <c r="CM124" i="1" s="1"/>
  <c r="CJ128" i="1"/>
  <c r="CJ124" i="1" s="1"/>
  <c r="CN128" i="1"/>
  <c r="CN124" i="1" s="1"/>
  <c r="CG128" i="1"/>
  <c r="CF124" i="1"/>
  <c r="CH128" i="1"/>
  <c r="CH124" i="1" s="1"/>
  <c r="CL128" i="1"/>
  <c r="CL124" i="1" s="1"/>
  <c r="CR128" i="1"/>
  <c r="CR124" i="1" s="1"/>
  <c r="CO128" i="1"/>
  <c r="CO124" i="1" s="1"/>
  <c r="CP128" i="1"/>
  <c r="CP124" i="1" s="1"/>
  <c r="CQ128" i="1"/>
  <c r="CQ124" i="1" s="1"/>
  <c r="CI128" i="1"/>
  <c r="CI124" i="1" s="1"/>
  <c r="CO90" i="1"/>
  <c r="CO89" i="1" s="1"/>
  <c r="CR90" i="1"/>
  <c r="CR89" i="1" s="1"/>
  <c r="CH90" i="1"/>
  <c r="CH89" i="1" s="1"/>
  <c r="CM90" i="1"/>
  <c r="CM89" i="1" s="1"/>
  <c r="CP90" i="1"/>
  <c r="CP89" i="1" s="1"/>
  <c r="CN90" i="1"/>
  <c r="CN89" i="1" s="1"/>
  <c r="CJ90" i="1"/>
  <c r="CJ89" i="1" s="1"/>
  <c r="CG90" i="1"/>
  <c r="CG89" i="1" s="1"/>
  <c r="CK90" i="1"/>
  <c r="CK89" i="1" s="1"/>
  <c r="CI90" i="1"/>
  <c r="CI89" i="1" s="1"/>
  <c r="CQ90" i="1"/>
  <c r="CQ89" i="1" s="1"/>
  <c r="CL90" i="1"/>
  <c r="CL89" i="1" s="1"/>
  <c r="CM101" i="1"/>
  <c r="CP101" i="1"/>
  <c r="CL101" i="1"/>
  <c r="CH101" i="1"/>
  <c r="Q102" i="11"/>
  <c r="CR101" i="1"/>
  <c r="CJ101" i="1"/>
  <c r="CQ101" i="1"/>
  <c r="CK101" i="1"/>
  <c r="CI101" i="1"/>
  <c r="CO101" i="1"/>
  <c r="CG101" i="1"/>
  <c r="CN101" i="1"/>
  <c r="Q231" i="11"/>
  <c r="CQ228" i="1"/>
  <c r="CG228" i="1"/>
  <c r="CJ228" i="1"/>
  <c r="CR228" i="1"/>
  <c r="CH228" i="1"/>
  <c r="CN228" i="1"/>
  <c r="CO228" i="1"/>
  <c r="CI228" i="1"/>
  <c r="CP228" i="1"/>
  <c r="CL228" i="1"/>
  <c r="CM228" i="1"/>
  <c r="CK228" i="1"/>
  <c r="CA195" i="1"/>
  <c r="CP226" i="1"/>
  <c r="CI226" i="1"/>
  <c r="CJ226" i="1"/>
  <c r="CL226" i="1"/>
  <c r="CN226" i="1"/>
  <c r="CH226" i="1"/>
  <c r="CM226" i="1"/>
  <c r="CR226" i="1"/>
  <c r="CO226" i="1"/>
  <c r="CK226" i="1"/>
  <c r="Q229" i="11"/>
  <c r="CQ226" i="1"/>
  <c r="CG226" i="1"/>
  <c r="CP207" i="1"/>
  <c r="CN207" i="1"/>
  <c r="CI207" i="1"/>
  <c r="CR207" i="1"/>
  <c r="CM207" i="1"/>
  <c r="CK207" i="1"/>
  <c r="CQ207" i="1"/>
  <c r="Q210" i="11"/>
  <c r="CO207" i="1"/>
  <c r="CH207" i="1"/>
  <c r="CL207" i="1"/>
  <c r="CG207" i="1"/>
  <c r="CJ207" i="1"/>
  <c r="BY195" i="1"/>
  <c r="Q259" i="11"/>
  <c r="CQ256" i="1"/>
  <c r="CQ254" i="1" s="1"/>
  <c r="CJ256" i="1"/>
  <c r="CJ254" i="1" s="1"/>
  <c r="CH256" i="1"/>
  <c r="CH254" i="1" s="1"/>
  <c r="CN256" i="1"/>
  <c r="CN254" i="1" s="1"/>
  <c r="CL256" i="1"/>
  <c r="CL254" i="1" s="1"/>
  <c r="CR256" i="1"/>
  <c r="CR254" i="1" s="1"/>
  <c r="CP256" i="1"/>
  <c r="CP254" i="1" s="1"/>
  <c r="CK256" i="1"/>
  <c r="CK254" i="1" s="1"/>
  <c r="CI256" i="1"/>
  <c r="CI254" i="1" s="1"/>
  <c r="CG256" i="1"/>
  <c r="CG254" i="1" s="1"/>
  <c r="CO256" i="1"/>
  <c r="CO254" i="1" s="1"/>
  <c r="CM256" i="1"/>
  <c r="CM254" i="1" s="1"/>
  <c r="BW195" i="1"/>
  <c r="CG134" i="1"/>
  <c r="CO134" i="1"/>
  <c r="CI134" i="1"/>
  <c r="CF133" i="1"/>
  <c r="Q137" i="11"/>
  <c r="CQ134" i="1"/>
  <c r="CJ134" i="1"/>
  <c r="CH134" i="1"/>
  <c r="CN134" i="1"/>
  <c r="CL134" i="1"/>
  <c r="CR134" i="1"/>
  <c r="CP134" i="1"/>
  <c r="CK134" i="1"/>
  <c r="CM134" i="1"/>
  <c r="Q134" i="11"/>
  <c r="CH131" i="1"/>
  <c r="CG131" i="1"/>
  <c r="CI131" i="1"/>
  <c r="CM131" i="1"/>
  <c r="CQ131" i="1"/>
  <c r="CN131" i="1"/>
  <c r="CL131" i="1"/>
  <c r="CR131" i="1"/>
  <c r="CO131" i="1"/>
  <c r="CJ131" i="1"/>
  <c r="CP131" i="1"/>
  <c r="CK131" i="1"/>
  <c r="CF129" i="1"/>
  <c r="CO203" i="1"/>
  <c r="CL203" i="1"/>
  <c r="CP203" i="1"/>
  <c r="Q206" i="11"/>
  <c r="CJ203" i="1"/>
  <c r="CG203" i="1"/>
  <c r="CN203" i="1"/>
  <c r="CI203" i="1"/>
  <c r="CQ203" i="1"/>
  <c r="CM203" i="1"/>
  <c r="CR203" i="1"/>
  <c r="CK203" i="1"/>
  <c r="CH203" i="1"/>
  <c r="Q226" i="11"/>
  <c r="CJ223" i="1"/>
  <c r="CQ223" i="1"/>
  <c r="CL223" i="1"/>
  <c r="CO223" i="1"/>
  <c r="CP223" i="1"/>
  <c r="CI223" i="1"/>
  <c r="CK223" i="1"/>
  <c r="CH223" i="1"/>
  <c r="CM223" i="1"/>
  <c r="CN223" i="1"/>
  <c r="CR223" i="1"/>
  <c r="CG223" i="1"/>
  <c r="Q69" i="11"/>
  <c r="CQ68" i="1"/>
  <c r="CN68" i="1"/>
  <c r="CH68" i="1"/>
  <c r="CR68" i="1"/>
  <c r="CL68" i="1"/>
  <c r="CK68" i="1"/>
  <c r="CO68" i="1"/>
  <c r="CP68" i="1"/>
  <c r="CG68" i="1"/>
  <c r="CJ68" i="1"/>
  <c r="CI68" i="1"/>
  <c r="CM68" i="1"/>
  <c r="Q112" i="11"/>
  <c r="CP111" i="1"/>
  <c r="CR111" i="1"/>
  <c r="CH111" i="1"/>
  <c r="CG111" i="1"/>
  <c r="CK111" i="1"/>
  <c r="CI111" i="1"/>
  <c r="CQ111" i="1"/>
  <c r="CL111" i="1"/>
  <c r="CM111" i="1"/>
  <c r="CN111" i="1"/>
  <c r="CO111" i="1"/>
  <c r="CJ111" i="1"/>
  <c r="BU195" i="1"/>
  <c r="CB86" i="1"/>
  <c r="CM219" i="1"/>
  <c r="CG219" i="1"/>
  <c r="CO219" i="1"/>
  <c r="CR219" i="1"/>
  <c r="CP219" i="1"/>
  <c r="CK219" i="1"/>
  <c r="CN219" i="1"/>
  <c r="CH219" i="1"/>
  <c r="CL219" i="1"/>
  <c r="CQ219" i="1"/>
  <c r="CJ219" i="1"/>
  <c r="Q222" i="11"/>
  <c r="CI219" i="1"/>
  <c r="BZ195" i="1"/>
  <c r="Q63" i="11"/>
  <c r="CK62" i="1"/>
  <c r="CK61" i="1" s="1"/>
  <c r="CJ62" i="1"/>
  <c r="CJ61" i="1" s="1"/>
  <c r="CM62" i="1"/>
  <c r="CM61" i="1" s="1"/>
  <c r="CO62" i="1"/>
  <c r="CO61" i="1" s="1"/>
  <c r="CR62" i="1"/>
  <c r="CR61" i="1" s="1"/>
  <c r="CG62" i="1"/>
  <c r="CG61" i="1" s="1"/>
  <c r="CL62" i="1"/>
  <c r="CL61" i="1" s="1"/>
  <c r="CI62" i="1"/>
  <c r="CI61" i="1" s="1"/>
  <c r="CH62" i="1"/>
  <c r="CH61" i="1" s="1"/>
  <c r="CN62" i="1"/>
  <c r="CN61" i="1" s="1"/>
  <c r="CQ62" i="1"/>
  <c r="CQ61" i="1" s="1"/>
  <c r="CP62" i="1"/>
  <c r="CP61" i="1" s="1"/>
  <c r="CP74" i="1"/>
  <c r="CI74" i="1"/>
  <c r="CG74" i="1"/>
  <c r="CR74" i="1"/>
  <c r="CM74" i="1"/>
  <c r="CJ74" i="1"/>
  <c r="CQ74" i="1"/>
  <c r="CH74" i="1"/>
  <c r="CK74" i="1"/>
  <c r="CO74" i="1"/>
  <c r="Q75" i="11"/>
  <c r="CL74" i="1"/>
  <c r="CN74" i="1"/>
  <c r="Q65" i="11"/>
  <c r="CJ64" i="1"/>
  <c r="CJ63" i="1" s="1"/>
  <c r="CH64" i="1"/>
  <c r="CH63" i="1" s="1"/>
  <c r="CN64" i="1"/>
  <c r="CN63" i="1" s="1"/>
  <c r="CG64" i="1"/>
  <c r="CG63" i="1" s="1"/>
  <c r="CQ64" i="1"/>
  <c r="CQ63" i="1" s="1"/>
  <c r="CO64" i="1"/>
  <c r="CO63" i="1" s="1"/>
  <c r="CI64" i="1"/>
  <c r="CI63" i="1" s="1"/>
  <c r="CM64" i="1"/>
  <c r="CM63" i="1" s="1"/>
  <c r="CP64" i="1"/>
  <c r="CP63" i="1" s="1"/>
  <c r="CK64" i="1"/>
  <c r="CK63" i="1" s="1"/>
  <c r="CR64" i="1"/>
  <c r="CR63" i="1" s="1"/>
  <c r="CL64" i="1"/>
  <c r="CL63" i="1" s="1"/>
  <c r="CQ110" i="1"/>
  <c r="Q111" i="11"/>
  <c r="CO110" i="1"/>
  <c r="CN110" i="1"/>
  <c r="CH110" i="1"/>
  <c r="CR110" i="1"/>
  <c r="CL110" i="1"/>
  <c r="CG110" i="1"/>
  <c r="CP110" i="1"/>
  <c r="CJ110" i="1"/>
  <c r="CM110" i="1"/>
  <c r="CI110" i="1"/>
  <c r="CK110" i="1"/>
  <c r="Q245" i="11"/>
  <c r="CP242" i="1"/>
  <c r="CM242" i="1"/>
  <c r="CN242" i="1"/>
  <c r="CJ242" i="1"/>
  <c r="CH242" i="1"/>
  <c r="CK242" i="1"/>
  <c r="CR242" i="1"/>
  <c r="CL242" i="1"/>
  <c r="CG242" i="1"/>
  <c r="CO242" i="1"/>
  <c r="CQ242" i="1"/>
  <c r="CI242" i="1"/>
  <c r="Q123" i="11"/>
  <c r="CD86" i="1"/>
  <c r="CJ83" i="1"/>
  <c r="CJ82" i="1" s="1"/>
  <c r="CI83" i="1"/>
  <c r="CI82" i="1" s="1"/>
  <c r="CR83" i="1"/>
  <c r="CR82" i="1" s="1"/>
  <c r="CQ83" i="1"/>
  <c r="CQ82" i="1" s="1"/>
  <c r="CK83" i="1"/>
  <c r="CK82" i="1" s="1"/>
  <c r="CG83" i="1"/>
  <c r="CG82" i="1" s="1"/>
  <c r="CO83" i="1"/>
  <c r="CO82" i="1" s="1"/>
  <c r="CH83" i="1"/>
  <c r="CH82" i="1" s="1"/>
  <c r="Q84" i="11"/>
  <c r="CN83" i="1"/>
  <c r="CN82" i="1" s="1"/>
  <c r="CL83" i="1"/>
  <c r="CL82" i="1" s="1"/>
  <c r="CP83" i="1"/>
  <c r="CP82" i="1" s="1"/>
  <c r="CM83" i="1"/>
  <c r="CM82" i="1" s="1"/>
  <c r="CO232" i="1"/>
  <c r="Q235" i="11"/>
  <c r="CM232" i="1"/>
  <c r="CL232" i="1"/>
  <c r="CQ232" i="1"/>
  <c r="CP232" i="1"/>
  <c r="CJ232" i="1"/>
  <c r="CG232" i="1"/>
  <c r="CN232" i="1"/>
  <c r="CI232" i="1"/>
  <c r="CR232" i="1"/>
  <c r="CK232" i="1"/>
  <c r="CH232" i="1"/>
  <c r="Q208" i="11"/>
  <c r="CJ205" i="1"/>
  <c r="CL205" i="1"/>
  <c r="CR205" i="1"/>
  <c r="CP205" i="1"/>
  <c r="CK205" i="1"/>
  <c r="CG205" i="1"/>
  <c r="CO205" i="1"/>
  <c r="CI205" i="1"/>
  <c r="CH205" i="1"/>
  <c r="CM205" i="1"/>
  <c r="CN205" i="1"/>
  <c r="CQ205" i="1"/>
  <c r="Q61" i="11"/>
  <c r="CL60" i="1"/>
  <c r="CL59" i="1" s="1"/>
  <c r="CM60" i="1"/>
  <c r="CM59" i="1" s="1"/>
  <c r="CO60" i="1"/>
  <c r="CO59" i="1" s="1"/>
  <c r="CK60" i="1"/>
  <c r="CK59" i="1" s="1"/>
  <c r="CG60" i="1"/>
  <c r="CG59" i="1" s="1"/>
  <c r="CR60" i="1"/>
  <c r="CR59" i="1" s="1"/>
  <c r="CN60" i="1"/>
  <c r="CN59" i="1" s="1"/>
  <c r="CP60" i="1"/>
  <c r="CP59" i="1" s="1"/>
  <c r="CH60" i="1"/>
  <c r="CH59" i="1" s="1"/>
  <c r="CJ60" i="1"/>
  <c r="CJ59" i="1" s="1"/>
  <c r="CI60" i="1"/>
  <c r="CI59" i="1" s="1"/>
  <c r="CQ60" i="1"/>
  <c r="CQ59" i="1" s="1"/>
  <c r="CE195" i="1"/>
  <c r="CO182" i="1"/>
  <c r="CL182" i="1"/>
  <c r="CM182" i="1"/>
  <c r="CQ182" i="1"/>
  <c r="CH182" i="1"/>
  <c r="CK182" i="1"/>
  <c r="CJ182" i="1"/>
  <c r="CN182" i="1"/>
  <c r="CP182" i="1"/>
  <c r="CI182" i="1"/>
  <c r="CM95" i="1"/>
  <c r="CI95" i="1"/>
  <c r="CP95" i="1"/>
  <c r="CL95" i="1"/>
  <c r="CN95" i="1"/>
  <c r="CG95" i="1"/>
  <c r="CH95" i="1"/>
  <c r="CJ95" i="1"/>
  <c r="CR95" i="1"/>
  <c r="CK95" i="1"/>
  <c r="CO95" i="1"/>
  <c r="CQ95" i="1"/>
  <c r="Q96" i="11"/>
  <c r="BT195" i="1"/>
  <c r="CC86" i="1"/>
  <c r="CK230" i="1"/>
  <c r="CQ230" i="1"/>
  <c r="Q233" i="11"/>
  <c r="CH230" i="1"/>
  <c r="CN230" i="1"/>
  <c r="CL230" i="1"/>
  <c r="CR230" i="1"/>
  <c r="CP230" i="1"/>
  <c r="CG230" i="1"/>
  <c r="CJ230" i="1"/>
  <c r="CI230" i="1"/>
  <c r="CM230" i="1"/>
  <c r="CO230" i="1"/>
  <c r="CK109" i="1"/>
  <c r="CO109" i="1"/>
  <c r="CP109" i="1"/>
  <c r="Q110" i="11"/>
  <c r="CL109" i="1"/>
  <c r="CQ109" i="1"/>
  <c r="CJ109" i="1"/>
  <c r="CI109" i="1"/>
  <c r="CG109" i="1"/>
  <c r="CN109" i="1"/>
  <c r="CH109" i="1"/>
  <c r="CM109" i="1"/>
  <c r="CR109" i="1"/>
  <c r="CH261" i="1"/>
  <c r="CK261" i="1"/>
  <c r="CR261" i="1"/>
  <c r="CN261" i="1"/>
  <c r="CP261" i="1"/>
  <c r="CM261" i="1"/>
  <c r="CQ261" i="1"/>
  <c r="CL261" i="1"/>
  <c r="CI261" i="1"/>
  <c r="CJ261" i="1"/>
  <c r="CO261" i="1"/>
  <c r="CF261" i="1"/>
  <c r="CJ199" i="1"/>
  <c r="CJ198" i="1" s="1"/>
  <c r="CJ201" i="1" s="1"/>
  <c r="CH199" i="1"/>
  <c r="CH198" i="1" s="1"/>
  <c r="CH201" i="1" s="1"/>
  <c r="CO199" i="1"/>
  <c r="CO198" i="1" s="1"/>
  <c r="CO201" i="1" s="1"/>
  <c r="Q202" i="11"/>
  <c r="CK199" i="1"/>
  <c r="CK198" i="1" s="1"/>
  <c r="CK201" i="1" s="1"/>
  <c r="CR199" i="1"/>
  <c r="CR198" i="1" s="1"/>
  <c r="CR201" i="1" s="1"/>
  <c r="CP199" i="1"/>
  <c r="CP198" i="1" s="1"/>
  <c r="CP201" i="1" s="1"/>
  <c r="CM199" i="1"/>
  <c r="CM198" i="1" s="1"/>
  <c r="CM201" i="1" s="1"/>
  <c r="CQ199" i="1"/>
  <c r="CQ198" i="1" s="1"/>
  <c r="CQ201" i="1" s="1"/>
  <c r="CL199" i="1"/>
  <c r="CL198" i="1" s="1"/>
  <c r="CL201" i="1" s="1"/>
  <c r="CN199" i="1"/>
  <c r="CN198" i="1" s="1"/>
  <c r="CN201" i="1" s="1"/>
  <c r="CI199" i="1"/>
  <c r="CI198" i="1" s="1"/>
  <c r="CI201" i="1" s="1"/>
  <c r="CG199" i="1"/>
  <c r="CG198" i="1" s="1"/>
  <c r="CG201" i="1" s="1"/>
  <c r="Q243" i="11"/>
  <c r="CF238" i="1"/>
  <c r="CK240" i="1"/>
  <c r="CQ240" i="1"/>
  <c r="CH240" i="1"/>
  <c r="CL240" i="1"/>
  <c r="CP240" i="1"/>
  <c r="CJ240" i="1"/>
  <c r="CG240" i="1"/>
  <c r="CM240" i="1"/>
  <c r="CI240" i="1"/>
  <c r="CN240" i="1"/>
  <c r="CR240" i="1"/>
  <c r="CO240" i="1"/>
  <c r="CG209" i="1"/>
  <c r="CO209" i="1"/>
  <c r="CI209" i="1"/>
  <c r="Q212" i="11"/>
  <c r="CJ209" i="1"/>
  <c r="CH209" i="1"/>
  <c r="CN209" i="1"/>
  <c r="CL209" i="1"/>
  <c r="CR209" i="1"/>
  <c r="CQ209" i="1"/>
  <c r="CP209" i="1"/>
  <c r="CK209" i="1"/>
  <c r="CM209" i="1"/>
  <c r="Q120" i="11"/>
  <c r="CL119" i="1"/>
  <c r="CG119" i="1"/>
  <c r="CK119" i="1"/>
  <c r="CP119" i="1"/>
  <c r="CJ119" i="1"/>
  <c r="CH119" i="1"/>
  <c r="CO119" i="1"/>
  <c r="CQ119" i="1"/>
  <c r="CI119" i="1"/>
  <c r="CN119" i="1"/>
  <c r="CM119" i="1"/>
  <c r="CR119" i="1"/>
  <c r="Q57" i="11"/>
  <c r="CP56" i="1"/>
  <c r="CP55" i="1" s="1"/>
  <c r="CN56" i="1"/>
  <c r="CN55" i="1" s="1"/>
  <c r="CM56" i="1"/>
  <c r="CM55" i="1" s="1"/>
  <c r="CQ56" i="1"/>
  <c r="CQ55" i="1" s="1"/>
  <c r="CI56" i="1"/>
  <c r="CI55" i="1" s="1"/>
  <c r="CR56" i="1"/>
  <c r="CR55" i="1" s="1"/>
  <c r="CJ56" i="1"/>
  <c r="CJ55" i="1" s="1"/>
  <c r="CH56" i="1"/>
  <c r="CH55" i="1" s="1"/>
  <c r="CG56" i="1"/>
  <c r="CG55" i="1" s="1"/>
  <c r="CL56" i="1"/>
  <c r="CL55" i="1" s="1"/>
  <c r="CO56" i="1"/>
  <c r="CO55" i="1" s="1"/>
  <c r="CK56" i="1"/>
  <c r="CK55" i="1" s="1"/>
  <c r="Q135" i="11"/>
  <c r="CG132" i="1"/>
  <c r="CH132" i="1"/>
  <c r="CJ132" i="1"/>
  <c r="CN132" i="1"/>
  <c r="CI132" i="1"/>
  <c r="CR132" i="1"/>
  <c r="CM132" i="1"/>
  <c r="CK132" i="1"/>
  <c r="CQ132" i="1"/>
  <c r="CP132" i="1"/>
  <c r="CO132" i="1"/>
  <c r="CL132" i="1"/>
  <c r="Q55" i="11"/>
  <c r="CH54" i="1"/>
  <c r="CH53" i="1" s="1"/>
  <c r="CP54" i="1"/>
  <c r="CP53" i="1" s="1"/>
  <c r="CJ54" i="1"/>
  <c r="CJ53" i="1" s="1"/>
  <c r="CR54" i="1"/>
  <c r="CR53" i="1" s="1"/>
  <c r="CN54" i="1"/>
  <c r="CN53" i="1" s="1"/>
  <c r="CK54" i="1"/>
  <c r="CK53" i="1" s="1"/>
  <c r="CG54" i="1"/>
  <c r="CG53" i="1" s="1"/>
  <c r="CL54" i="1"/>
  <c r="CL53" i="1" s="1"/>
  <c r="CM54" i="1"/>
  <c r="CM53" i="1" s="1"/>
  <c r="CQ54" i="1"/>
  <c r="CQ53" i="1" s="1"/>
  <c r="CI54" i="1"/>
  <c r="CI53" i="1" s="1"/>
  <c r="CO54" i="1"/>
  <c r="CO53" i="1" s="1"/>
  <c r="CR71" i="1"/>
  <c r="CO71" i="1"/>
  <c r="Q72" i="11"/>
  <c r="CI71" i="1"/>
  <c r="CJ71" i="1"/>
  <c r="CN71" i="1"/>
  <c r="CM71" i="1"/>
  <c r="CK71" i="1"/>
  <c r="CP71" i="1"/>
  <c r="CH71" i="1"/>
  <c r="CG71" i="1"/>
  <c r="CQ71" i="1"/>
  <c r="CL71" i="1"/>
  <c r="CN297" i="1" l="1"/>
  <c r="CM57" i="25" s="1"/>
  <c r="CM29" i="25"/>
  <c r="CP297" i="1"/>
  <c r="CO57" i="25" s="1"/>
  <c r="CO29" i="25"/>
  <c r="CO297" i="1"/>
  <c r="CN57" i="25" s="1"/>
  <c r="CN29" i="25"/>
  <c r="CF29" i="25"/>
  <c r="CS201" i="1"/>
  <c r="CG297" i="1"/>
  <c r="CQ297" i="1"/>
  <c r="CP57" i="25" s="1"/>
  <c r="CP29" i="25"/>
  <c r="CK297" i="1"/>
  <c r="CJ57" i="25" s="1"/>
  <c r="CJ29" i="25"/>
  <c r="CJ297" i="1"/>
  <c r="CI57" i="25" s="1"/>
  <c r="CI29" i="25"/>
  <c r="R204" i="11"/>
  <c r="CI297" i="1"/>
  <c r="CH57" i="25" s="1"/>
  <c r="CH29" i="25"/>
  <c r="CM297" i="1"/>
  <c r="CL57" i="25" s="1"/>
  <c r="CL29" i="25"/>
  <c r="CL297" i="1"/>
  <c r="CK57" i="25" s="1"/>
  <c r="CK29" i="25"/>
  <c r="CR297" i="1"/>
  <c r="CQ57" i="25" s="1"/>
  <c r="CQ29" i="25"/>
  <c r="CH297" i="1"/>
  <c r="CG57" i="25" s="1"/>
  <c r="CG29" i="25"/>
  <c r="Q300" i="11"/>
  <c r="CE57" i="25"/>
  <c r="CS223" i="1"/>
  <c r="CF196" i="1"/>
  <c r="CO112" i="1"/>
  <c r="CN112" i="1"/>
  <c r="CM112" i="1"/>
  <c r="CL112" i="1"/>
  <c r="CK112" i="1"/>
  <c r="CJ112" i="1"/>
  <c r="CI112" i="1"/>
  <c r="CP112" i="1"/>
  <c r="CH112" i="1"/>
  <c r="CG112" i="1"/>
  <c r="CR112" i="1"/>
  <c r="CQ112" i="1"/>
  <c r="Q113" i="11"/>
  <c r="CF104" i="1"/>
  <c r="Q203" i="11"/>
  <c r="R203" i="11" s="1"/>
  <c r="CS53" i="1"/>
  <c r="S54" i="11" s="1"/>
  <c r="T54" i="11" s="1"/>
  <c r="CS55" i="1"/>
  <c r="S56" i="11" s="1"/>
  <c r="T56" i="11" s="1"/>
  <c r="CS198" i="1"/>
  <c r="S201" i="11" s="1"/>
  <c r="CS82" i="1"/>
  <c r="S83" i="11" s="1"/>
  <c r="CS99" i="1"/>
  <c r="S100" i="11" s="1"/>
  <c r="CS59" i="1"/>
  <c r="S60" i="11" s="1"/>
  <c r="R92" i="11"/>
  <c r="CS65" i="1"/>
  <c r="S66" i="11" s="1"/>
  <c r="CS63" i="1"/>
  <c r="S64" i="11" s="1"/>
  <c r="CS61" i="1"/>
  <c r="S62" i="11" s="1"/>
  <c r="T62" i="11" s="1"/>
  <c r="CS89" i="1"/>
  <c r="S90" i="11" s="1"/>
  <c r="CS97" i="1"/>
  <c r="S98" i="11" s="1"/>
  <c r="BZ56" i="25"/>
  <c r="BZ59" i="25" s="1"/>
  <c r="CA56" i="25"/>
  <c r="CA59" i="25" s="1"/>
  <c r="BT56" i="25"/>
  <c r="BT59" i="25" s="1"/>
  <c r="BW56" i="25"/>
  <c r="BW59" i="25" s="1"/>
  <c r="CD56" i="25"/>
  <c r="CC56" i="25"/>
  <c r="CC59" i="25" s="1"/>
  <c r="P299" i="11"/>
  <c r="G31" i="24"/>
  <c r="G29" i="24" s="1"/>
  <c r="CF296" i="1"/>
  <c r="BS56" i="25"/>
  <c r="BX56" i="25"/>
  <c r="BX59" i="25" s="1"/>
  <c r="BU56" i="25"/>
  <c r="BU59" i="25" s="1"/>
  <c r="CG196" i="1"/>
  <c r="CK196" i="1"/>
  <c r="CI196" i="1"/>
  <c r="CN196" i="1"/>
  <c r="CO196" i="1"/>
  <c r="CL196" i="1"/>
  <c r="CH196" i="1"/>
  <c r="CQ196" i="1"/>
  <c r="CJ196" i="1"/>
  <c r="CM196" i="1"/>
  <c r="CP196" i="1"/>
  <c r="CR196" i="1"/>
  <c r="CS103" i="1"/>
  <c r="CT103" i="1" s="1"/>
  <c r="R73" i="11"/>
  <c r="R69" i="11"/>
  <c r="DF75" i="1"/>
  <c r="DQ75" i="1" s="1"/>
  <c r="CS84" i="1"/>
  <c r="DB84" i="1" s="1"/>
  <c r="CF86" i="1"/>
  <c r="Q93" i="11"/>
  <c r="Q87" i="11" s="1"/>
  <c r="CS102" i="1"/>
  <c r="DC102" i="1" s="1"/>
  <c r="CO92" i="1"/>
  <c r="CO91" i="1" s="1"/>
  <c r="CH92" i="1"/>
  <c r="CH91" i="1" s="1"/>
  <c r="CN92" i="1"/>
  <c r="CN91" i="1" s="1"/>
  <c r="CL92" i="1"/>
  <c r="CL91" i="1" s="1"/>
  <c r="CG92" i="1"/>
  <c r="CG91" i="1" s="1"/>
  <c r="CM92" i="1"/>
  <c r="CM91" i="1" s="1"/>
  <c r="CI92" i="1"/>
  <c r="CI91" i="1" s="1"/>
  <c r="CQ92" i="1"/>
  <c r="CQ91" i="1" s="1"/>
  <c r="CJ92" i="1"/>
  <c r="CJ91" i="1" s="1"/>
  <c r="CK92" i="1"/>
  <c r="CK91" i="1" s="1"/>
  <c r="CR92" i="1"/>
  <c r="CR91" i="1" s="1"/>
  <c r="CI253" i="1"/>
  <c r="CH253" i="1"/>
  <c r="CQ153" i="1"/>
  <c r="CK253" i="1"/>
  <c r="CJ253" i="1"/>
  <c r="CP253" i="1"/>
  <c r="CQ253" i="1"/>
  <c r="CI153" i="1"/>
  <c r="CL153" i="1"/>
  <c r="CM253" i="1"/>
  <c r="CR253" i="1"/>
  <c r="CO153" i="1"/>
  <c r="CN153" i="1"/>
  <c r="CO253" i="1"/>
  <c r="CL253" i="1"/>
  <c r="CH153" i="1"/>
  <c r="CS212" i="1"/>
  <c r="S215" i="11" s="1"/>
  <c r="CN253" i="1"/>
  <c r="CK153" i="1"/>
  <c r="CR129" i="1"/>
  <c r="CS73" i="1"/>
  <c r="DD73" i="1" s="1"/>
  <c r="CO129" i="1"/>
  <c r="R233" i="11"/>
  <c r="R120" i="11"/>
  <c r="R234" i="11"/>
  <c r="R220" i="11"/>
  <c r="P157" i="11"/>
  <c r="Q214" i="11"/>
  <c r="R144" i="11"/>
  <c r="R117" i="11"/>
  <c r="R146" i="11"/>
  <c r="CQ211" i="1"/>
  <c r="CO211" i="1"/>
  <c r="CR211" i="1"/>
  <c r="CL211" i="1"/>
  <c r="CJ211" i="1"/>
  <c r="CN211" i="1"/>
  <c r="CP211" i="1"/>
  <c r="CK211" i="1"/>
  <c r="CH211" i="1"/>
  <c r="CI211" i="1"/>
  <c r="CG211" i="1"/>
  <c r="CM211" i="1"/>
  <c r="CS252" i="1"/>
  <c r="CT252" i="1" s="1"/>
  <c r="CS143" i="1"/>
  <c r="DB143" i="1" s="1"/>
  <c r="CI129" i="1"/>
  <c r="R223" i="11"/>
  <c r="R200" i="11"/>
  <c r="R86" i="11"/>
  <c r="R138" i="11"/>
  <c r="R75" i="11"/>
  <c r="R137" i="11"/>
  <c r="R232" i="11"/>
  <c r="R135" i="11"/>
  <c r="R243" i="11"/>
  <c r="R235" i="11"/>
  <c r="R226" i="11"/>
  <c r="R210" i="11"/>
  <c r="R231" i="11"/>
  <c r="R227" i="11"/>
  <c r="R67" i="11"/>
  <c r="P198" i="11"/>
  <c r="R55" i="11"/>
  <c r="Q264" i="11"/>
  <c r="R61" i="11"/>
  <c r="R123" i="11"/>
  <c r="R222" i="11"/>
  <c r="R115" i="11"/>
  <c r="Q167" i="11"/>
  <c r="R168" i="11"/>
  <c r="R72" i="11"/>
  <c r="R208" i="11"/>
  <c r="R65" i="11"/>
  <c r="R57" i="11"/>
  <c r="R245" i="11"/>
  <c r="R134" i="11"/>
  <c r="R259" i="11"/>
  <c r="R211" i="11"/>
  <c r="R240" i="11"/>
  <c r="P256" i="11"/>
  <c r="R212" i="11"/>
  <c r="R110" i="11"/>
  <c r="R96" i="11"/>
  <c r="R202" i="11"/>
  <c r="R84" i="11"/>
  <c r="R111" i="11"/>
  <c r="R63" i="11"/>
  <c r="R112" i="11"/>
  <c r="R206" i="11"/>
  <c r="R229" i="11"/>
  <c r="R102" i="11"/>
  <c r="Q127" i="11"/>
  <c r="R131" i="11"/>
  <c r="R219" i="11"/>
  <c r="R107" i="11"/>
  <c r="R101" i="11"/>
  <c r="R139" i="11"/>
  <c r="R70" i="11"/>
  <c r="Q241" i="11"/>
  <c r="Q136" i="11"/>
  <c r="Q106" i="11"/>
  <c r="CS237" i="1"/>
  <c r="CS120" i="1"/>
  <c r="CW120" i="1" s="1"/>
  <c r="CH129" i="1"/>
  <c r="CR133" i="1"/>
  <c r="CL133" i="1"/>
  <c r="CQ129" i="1"/>
  <c r="CK133" i="1"/>
  <c r="CS66" i="1"/>
  <c r="CT66" i="1" s="1"/>
  <c r="CT65" i="1" s="1"/>
  <c r="CS231" i="1"/>
  <c r="CZ231" i="1" s="1"/>
  <c r="CO133" i="1"/>
  <c r="CL129" i="1"/>
  <c r="CP129" i="1"/>
  <c r="CL238" i="1"/>
  <c r="CS224" i="1"/>
  <c r="CW224" i="1" s="1"/>
  <c r="CS135" i="1"/>
  <c r="CW135" i="1" s="1"/>
  <c r="CS69" i="1"/>
  <c r="CS116" i="1"/>
  <c r="CP133" i="1"/>
  <c r="CH133" i="1"/>
  <c r="CS141" i="1"/>
  <c r="CN129" i="1"/>
  <c r="CK238" i="1"/>
  <c r="CI133" i="1"/>
  <c r="CO238" i="1"/>
  <c r="CM238" i="1"/>
  <c r="CN238" i="1"/>
  <c r="CQ238" i="1"/>
  <c r="CJ129" i="1"/>
  <c r="CM133" i="1"/>
  <c r="CS110" i="1"/>
  <c r="CW110" i="1" s="1"/>
  <c r="CP238" i="1"/>
  <c r="CS226" i="1"/>
  <c r="DB226" i="1" s="1"/>
  <c r="CS109" i="1"/>
  <c r="CU109" i="1" s="1"/>
  <c r="CH238" i="1"/>
  <c r="CJ133" i="1"/>
  <c r="CQ133" i="1"/>
  <c r="CS208" i="1"/>
  <c r="DA208" i="1" s="1"/>
  <c r="CS205" i="1"/>
  <c r="CS122" i="1"/>
  <c r="CS64" i="1"/>
  <c r="CS101" i="1"/>
  <c r="CO105" i="1"/>
  <c r="CI105" i="1"/>
  <c r="CS136" i="1"/>
  <c r="CS56" i="1"/>
  <c r="CI238" i="1"/>
  <c r="CS62" i="1"/>
  <c r="CS131" i="1"/>
  <c r="DE131" i="1" s="1"/>
  <c r="CN133" i="1"/>
  <c r="CG133" i="1"/>
  <c r="CS134" i="1"/>
  <c r="DE134" i="1" s="1"/>
  <c r="CG105" i="1"/>
  <c r="CS106" i="1"/>
  <c r="CS220" i="1"/>
  <c r="CS197" i="1"/>
  <c r="CS85" i="1"/>
  <c r="CK129" i="1"/>
  <c r="CS242" i="1"/>
  <c r="CS203" i="1"/>
  <c r="CS114" i="1"/>
  <c r="CK105" i="1"/>
  <c r="CP105" i="1"/>
  <c r="CS98" i="1"/>
  <c r="S99" i="11" s="1"/>
  <c r="CG164" i="1"/>
  <c r="CS165" i="1"/>
  <c r="CM105" i="1"/>
  <c r="CG129" i="1"/>
  <c r="CS132" i="1"/>
  <c r="CG238" i="1"/>
  <c r="CS240" i="1"/>
  <c r="CS230" i="1"/>
  <c r="CM129" i="1"/>
  <c r="CJ238" i="1"/>
  <c r="CS199" i="1"/>
  <c r="CS83" i="1"/>
  <c r="CS219" i="1"/>
  <c r="CS207" i="1"/>
  <c r="CS228" i="1"/>
  <c r="CS90" i="1"/>
  <c r="S91" i="11" s="1"/>
  <c r="CN105" i="1"/>
  <c r="CR105" i="1"/>
  <c r="CS100" i="1"/>
  <c r="CF195" i="1"/>
  <c r="CS217" i="1"/>
  <c r="CS119" i="1"/>
  <c r="CS209" i="1"/>
  <c r="CS95" i="1"/>
  <c r="CS60" i="1"/>
  <c r="CS232" i="1"/>
  <c r="CS74" i="1"/>
  <c r="CS111" i="1"/>
  <c r="CS68" i="1"/>
  <c r="CS128" i="1"/>
  <c r="CG124" i="1"/>
  <c r="CS229" i="1"/>
  <c r="CJ105" i="1"/>
  <c r="CH105" i="1"/>
  <c r="CS117" i="1"/>
  <c r="S118" i="11" s="1"/>
  <c r="CS256" i="1"/>
  <c r="CS254" i="1" s="1"/>
  <c r="CS216" i="1"/>
  <c r="CL105" i="1"/>
  <c r="CS71" i="1"/>
  <c r="CS54" i="1"/>
  <c r="CR238" i="1"/>
  <c r="CG261" i="1"/>
  <c r="CG182" i="1"/>
  <c r="CS72" i="1"/>
  <c r="CQ105" i="1"/>
  <c r="R300" i="11" l="1"/>
  <c r="H32" i="24"/>
  <c r="CR29" i="25"/>
  <c r="S204" i="11"/>
  <c r="CS297" i="1"/>
  <c r="CF57" i="25"/>
  <c r="Q199" i="11"/>
  <c r="R199" i="11" s="1"/>
  <c r="CH104" i="1"/>
  <c r="CJ104" i="1"/>
  <c r="CS112" i="1"/>
  <c r="CR104" i="1"/>
  <c r="CG104" i="1"/>
  <c r="CP104" i="1"/>
  <c r="CM104" i="1"/>
  <c r="CN104" i="1"/>
  <c r="CK104" i="1"/>
  <c r="CO104" i="1"/>
  <c r="CQ104" i="1"/>
  <c r="CL104" i="1"/>
  <c r="CI104" i="1"/>
  <c r="S104" i="11"/>
  <c r="T104" i="11" s="1"/>
  <c r="T66" i="11"/>
  <c r="CS91" i="1"/>
  <c r="S92" i="11" s="1"/>
  <c r="T60" i="11"/>
  <c r="T98" i="11"/>
  <c r="T100" i="11"/>
  <c r="T90" i="11"/>
  <c r="T83" i="11"/>
  <c r="T64" i="11"/>
  <c r="T201" i="11"/>
  <c r="U76" i="11"/>
  <c r="DH75" i="1"/>
  <c r="DO75" i="1"/>
  <c r="DI75" i="1"/>
  <c r="DL75" i="1"/>
  <c r="DJ75" i="1"/>
  <c r="DR75" i="1"/>
  <c r="CS200" i="1"/>
  <c r="CR28" i="25" s="1"/>
  <c r="CL195" i="1"/>
  <c r="DC103" i="1"/>
  <c r="CM296" i="1"/>
  <c r="CL56" i="25" s="1"/>
  <c r="CL28" i="25"/>
  <c r="CN296" i="1"/>
  <c r="CN269" i="1" s="1"/>
  <c r="CM28" i="25"/>
  <c r="CJ296" i="1"/>
  <c r="CI56" i="25" s="1"/>
  <c r="CI28" i="25"/>
  <c r="CI296" i="1"/>
  <c r="CI269" i="1" s="1"/>
  <c r="CH28" i="25"/>
  <c r="Q299" i="11"/>
  <c r="CE56" i="25"/>
  <c r="CQ296" i="1"/>
  <c r="CQ269" i="1" s="1"/>
  <c r="CP28" i="25"/>
  <c r="CK296" i="1"/>
  <c r="CK269" i="1" s="1"/>
  <c r="CJ28" i="25"/>
  <c r="CH296" i="1"/>
  <c r="CH269" i="1" s="1"/>
  <c r="CG28" i="25"/>
  <c r="CG296" i="1"/>
  <c r="CF28" i="25"/>
  <c r="CR296" i="1"/>
  <c r="CQ28" i="25"/>
  <c r="CL296" i="1"/>
  <c r="CL269" i="1" s="1"/>
  <c r="CK28" i="25"/>
  <c r="CP296" i="1"/>
  <c r="CO56" i="25" s="1"/>
  <c r="CO28" i="25"/>
  <c r="CO296" i="1"/>
  <c r="CO269" i="1" s="1"/>
  <c r="CN28" i="25"/>
  <c r="S85" i="11"/>
  <c r="T85" i="11" s="1"/>
  <c r="DD103" i="1"/>
  <c r="S103" i="11"/>
  <c r="T103" i="11" s="1"/>
  <c r="CV103" i="1"/>
  <c r="CZ103" i="1"/>
  <c r="DE103" i="1"/>
  <c r="CY103" i="1"/>
  <c r="DB103" i="1"/>
  <c r="DM75" i="1"/>
  <c r="DG75" i="1"/>
  <c r="DK75" i="1"/>
  <c r="CW103" i="1"/>
  <c r="DP75" i="1"/>
  <c r="DA103" i="1"/>
  <c r="CY102" i="1"/>
  <c r="CV102" i="1"/>
  <c r="CT102" i="1"/>
  <c r="DB102" i="1"/>
  <c r="CU102" i="1"/>
  <c r="DD102" i="1"/>
  <c r="CW102" i="1"/>
  <c r="CX102" i="1"/>
  <c r="DA102" i="1"/>
  <c r="DE102" i="1"/>
  <c r="CZ102" i="1"/>
  <c r="CX103" i="1"/>
  <c r="CU103" i="1"/>
  <c r="DN75" i="1"/>
  <c r="CW84" i="1"/>
  <c r="DC84" i="1"/>
  <c r="DA84" i="1"/>
  <c r="CT84" i="1"/>
  <c r="S74" i="11"/>
  <c r="CU73" i="1"/>
  <c r="DD84" i="1"/>
  <c r="DE84" i="1"/>
  <c r="CU84" i="1"/>
  <c r="CY84" i="1"/>
  <c r="CZ84" i="1"/>
  <c r="CX84" i="1"/>
  <c r="CV84" i="1"/>
  <c r="CY73" i="1"/>
  <c r="CW143" i="1"/>
  <c r="R93" i="11"/>
  <c r="CS92" i="1"/>
  <c r="CU92" i="1" s="1"/>
  <c r="CU91" i="1" s="1"/>
  <c r="CT212" i="1"/>
  <c r="CV212" i="1"/>
  <c r="DD212" i="1"/>
  <c r="CZ212" i="1"/>
  <c r="DA212" i="1"/>
  <c r="DE212" i="1"/>
  <c r="DB212" i="1"/>
  <c r="CY212" i="1"/>
  <c r="CW212" i="1"/>
  <c r="CU212" i="1"/>
  <c r="DC212" i="1"/>
  <c r="CX212" i="1"/>
  <c r="T215" i="11"/>
  <c r="S121" i="11"/>
  <c r="DC73" i="1"/>
  <c r="CT73" i="1"/>
  <c r="DA73" i="1"/>
  <c r="DE73" i="1"/>
  <c r="CX73" i="1"/>
  <c r="CW73" i="1"/>
  <c r="CV73" i="1"/>
  <c r="CU252" i="1"/>
  <c r="CZ73" i="1"/>
  <c r="DB73" i="1"/>
  <c r="DE252" i="1"/>
  <c r="DD252" i="1"/>
  <c r="S255" i="11"/>
  <c r="T255" i="11" s="1"/>
  <c r="Q157" i="11"/>
  <c r="T121" i="11"/>
  <c r="T91" i="11"/>
  <c r="DC116" i="1"/>
  <c r="S117" i="11"/>
  <c r="CX141" i="1"/>
  <c r="S144" i="11"/>
  <c r="R214" i="11"/>
  <c r="DA143" i="1"/>
  <c r="S146" i="11"/>
  <c r="T118" i="11"/>
  <c r="T99" i="11"/>
  <c r="CS211" i="1"/>
  <c r="V76" i="11"/>
  <c r="DB252" i="1"/>
  <c r="DA252" i="1"/>
  <c r="DC252" i="1"/>
  <c r="CV252" i="1"/>
  <c r="CY252" i="1"/>
  <c r="CX252" i="1"/>
  <c r="CZ252" i="1"/>
  <c r="CW252" i="1"/>
  <c r="DE143" i="1"/>
  <c r="DD143" i="1"/>
  <c r="CU143" i="1"/>
  <c r="CY143" i="1"/>
  <c r="DC143" i="1"/>
  <c r="CT143" i="1"/>
  <c r="CZ143" i="1"/>
  <c r="CV143" i="1"/>
  <c r="CX143" i="1"/>
  <c r="R87" i="11"/>
  <c r="R241" i="11"/>
  <c r="R264" i="11"/>
  <c r="R106" i="11"/>
  <c r="R127" i="11"/>
  <c r="R167" i="11"/>
  <c r="T74" i="11"/>
  <c r="R113" i="11"/>
  <c r="R136" i="11"/>
  <c r="CY135" i="1"/>
  <c r="CZ135" i="1"/>
  <c r="DA66" i="1"/>
  <c r="DA65" i="1" s="1"/>
  <c r="CU117" i="1"/>
  <c r="CY117" i="1"/>
  <c r="DC117" i="1"/>
  <c r="CV117" i="1"/>
  <c r="DD117" i="1"/>
  <c r="CZ117" i="1"/>
  <c r="DB117" i="1"/>
  <c r="CT117" i="1"/>
  <c r="DA117" i="1"/>
  <c r="CW117" i="1"/>
  <c r="DE117" i="1"/>
  <c r="CX117" i="1"/>
  <c r="CY231" i="1"/>
  <c r="DB66" i="1"/>
  <c r="DB65" i="1" s="1"/>
  <c r="CX237" i="1"/>
  <c r="DB237" i="1"/>
  <c r="CT237" i="1"/>
  <c r="CU237" i="1"/>
  <c r="CY237" i="1"/>
  <c r="DC237" i="1"/>
  <c r="CV237" i="1"/>
  <c r="DD237" i="1"/>
  <c r="CW237" i="1"/>
  <c r="DE237" i="1"/>
  <c r="CZ237" i="1"/>
  <c r="DA237" i="1"/>
  <c r="S240" i="11"/>
  <c r="CU114" i="1"/>
  <c r="CV114" i="1"/>
  <c r="CW114" i="1"/>
  <c r="CX114" i="1"/>
  <c r="CY114" i="1"/>
  <c r="CZ114" i="1"/>
  <c r="DA114" i="1"/>
  <c r="DB114" i="1"/>
  <c r="DC114" i="1"/>
  <c r="DD114" i="1"/>
  <c r="DE114" i="1"/>
  <c r="CT114" i="1"/>
  <c r="CX135" i="1"/>
  <c r="CT135" i="1"/>
  <c r="CU135" i="1"/>
  <c r="DE135" i="1"/>
  <c r="DD135" i="1"/>
  <c r="S138" i="11"/>
  <c r="DA135" i="1"/>
  <c r="DB135" i="1"/>
  <c r="S67" i="11"/>
  <c r="CX66" i="1"/>
  <c r="CX65" i="1" s="1"/>
  <c r="CV66" i="1"/>
  <c r="CV65" i="1" s="1"/>
  <c r="CU66" i="1"/>
  <c r="CU65" i="1" s="1"/>
  <c r="CW231" i="1"/>
  <c r="DD66" i="1"/>
  <c r="DD65" i="1" s="1"/>
  <c r="DC66" i="1"/>
  <c r="DC65" i="1" s="1"/>
  <c r="CZ66" i="1"/>
  <c r="CZ65" i="1" s="1"/>
  <c r="CY66" i="1"/>
  <c r="CY65" i="1" s="1"/>
  <c r="CX231" i="1"/>
  <c r="DE66" i="1"/>
  <c r="DE65" i="1" s="1"/>
  <c r="CW66" i="1"/>
  <c r="CW65" i="1" s="1"/>
  <c r="S227" i="11"/>
  <c r="CW208" i="1"/>
  <c r="DC135" i="1"/>
  <c r="CT110" i="1"/>
  <c r="CZ110" i="1"/>
  <c r="CV135" i="1"/>
  <c r="CQ86" i="1"/>
  <c r="DB110" i="1"/>
  <c r="DC226" i="1"/>
  <c r="DC231" i="1"/>
  <c r="DE231" i="1"/>
  <c r="CV231" i="1"/>
  <c r="S234" i="11"/>
  <c r="CT141" i="1"/>
  <c r="DA224" i="1"/>
  <c r="DD231" i="1"/>
  <c r="DA231" i="1"/>
  <c r="CT231" i="1"/>
  <c r="CV141" i="1"/>
  <c r="CU231" i="1"/>
  <c r="DB231" i="1"/>
  <c r="CU141" i="1"/>
  <c r="CY224" i="1"/>
  <c r="CY110" i="1"/>
  <c r="S111" i="11"/>
  <c r="DE110" i="1"/>
  <c r="CX110" i="1"/>
  <c r="CP195" i="1"/>
  <c r="CV110" i="1"/>
  <c r="DA110" i="1"/>
  <c r="DD110" i="1"/>
  <c r="CH86" i="1"/>
  <c r="S229" i="11"/>
  <c r="CW141" i="1"/>
  <c r="DC141" i="1"/>
  <c r="CU224" i="1"/>
  <c r="CV224" i="1"/>
  <c r="CZ141" i="1"/>
  <c r="CZ224" i="1"/>
  <c r="CN86" i="1"/>
  <c r="DD224" i="1"/>
  <c r="CX224" i="1"/>
  <c r="DC224" i="1"/>
  <c r="CW116" i="1"/>
  <c r="DD141" i="1"/>
  <c r="DA141" i="1"/>
  <c r="DB224" i="1"/>
  <c r="DE224" i="1"/>
  <c r="CT224" i="1"/>
  <c r="CV116" i="1"/>
  <c r="DB116" i="1"/>
  <c r="S70" i="11"/>
  <c r="DD69" i="1"/>
  <c r="CT69" i="1"/>
  <c r="DB69" i="1"/>
  <c r="CU69" i="1"/>
  <c r="CW69" i="1"/>
  <c r="CY69" i="1"/>
  <c r="DC69" i="1"/>
  <c r="DE69" i="1"/>
  <c r="CZ69" i="1"/>
  <c r="CV69" i="1"/>
  <c r="CX69" i="1"/>
  <c r="DA69" i="1"/>
  <c r="CY116" i="1"/>
  <c r="DE141" i="1"/>
  <c r="CY141" i="1"/>
  <c r="DB141" i="1"/>
  <c r="CZ116" i="1"/>
  <c r="DA116" i="1"/>
  <c r="CT116" i="1"/>
  <c r="CU116" i="1"/>
  <c r="DE116" i="1"/>
  <c r="DD116" i="1"/>
  <c r="CX116" i="1"/>
  <c r="CV226" i="1"/>
  <c r="DE226" i="1"/>
  <c r="CH195" i="1"/>
  <c r="CK195" i="1"/>
  <c r="DC110" i="1"/>
  <c r="CU110" i="1"/>
  <c r="DA226" i="1"/>
  <c r="CW226" i="1"/>
  <c r="CY226" i="1"/>
  <c r="CT226" i="1"/>
  <c r="CU226" i="1"/>
  <c r="DB109" i="1"/>
  <c r="S110" i="11"/>
  <c r="CI195" i="1"/>
  <c r="CJ86" i="1"/>
  <c r="CX109" i="1"/>
  <c r="CZ109" i="1"/>
  <c r="DD109" i="1"/>
  <c r="CV109" i="1"/>
  <c r="CT109" i="1"/>
  <c r="S211" i="11"/>
  <c r="DC208" i="1"/>
  <c r="CV208" i="1"/>
  <c r="CR86" i="1"/>
  <c r="DE109" i="1"/>
  <c r="DA109" i="1"/>
  <c r="CY109" i="1"/>
  <c r="DD208" i="1"/>
  <c r="DB208" i="1"/>
  <c r="DE208" i="1"/>
  <c r="CL86" i="1"/>
  <c r="DC109" i="1"/>
  <c r="CW109" i="1"/>
  <c r="CZ208" i="1"/>
  <c r="CT208" i="1"/>
  <c r="CY208" i="1"/>
  <c r="CX208" i="1"/>
  <c r="CU208" i="1"/>
  <c r="CZ226" i="1"/>
  <c r="DD226" i="1"/>
  <c r="CN195" i="1"/>
  <c r="CX226" i="1"/>
  <c r="CO195" i="1"/>
  <c r="CJ195" i="1"/>
  <c r="CO86" i="1"/>
  <c r="CQ195" i="1"/>
  <c r="CM86" i="1"/>
  <c r="CK86" i="1"/>
  <c r="DA205" i="1"/>
  <c r="DE205" i="1"/>
  <c r="CX205" i="1"/>
  <c r="S208" i="11"/>
  <c r="DB205" i="1"/>
  <c r="CV205" i="1"/>
  <c r="CU205" i="1"/>
  <c r="CZ205" i="1"/>
  <c r="CY205" i="1"/>
  <c r="DC205" i="1"/>
  <c r="DD205" i="1"/>
  <c r="CW205" i="1"/>
  <c r="CT205" i="1"/>
  <c r="CW261" i="1"/>
  <c r="CU261" i="1"/>
  <c r="CZ261" i="1"/>
  <c r="DA261" i="1"/>
  <c r="CY261" i="1"/>
  <c r="DC261" i="1"/>
  <c r="DE261" i="1"/>
  <c r="DB261" i="1"/>
  <c r="CV261" i="1"/>
  <c r="CX261" i="1"/>
  <c r="DD261" i="1"/>
  <c r="CS261" i="1"/>
  <c r="S259" i="11"/>
  <c r="S257" i="11" s="1"/>
  <c r="DD256" i="1"/>
  <c r="DD254" i="1" s="1"/>
  <c r="CY256" i="1"/>
  <c r="CY254" i="1" s="1"/>
  <c r="CT256" i="1"/>
  <c r="CT254" i="1" s="1"/>
  <c r="DC256" i="1"/>
  <c r="DC254" i="1" s="1"/>
  <c r="CW256" i="1"/>
  <c r="CW254" i="1" s="1"/>
  <c r="DA256" i="1"/>
  <c r="DA254" i="1" s="1"/>
  <c r="DE256" i="1"/>
  <c r="DE254" i="1" s="1"/>
  <c r="CX256" i="1"/>
  <c r="CX254" i="1" s="1"/>
  <c r="CV256" i="1"/>
  <c r="CV254" i="1" s="1"/>
  <c r="DB256" i="1"/>
  <c r="DB254" i="1" s="1"/>
  <c r="CZ256" i="1"/>
  <c r="CZ254" i="1" s="1"/>
  <c r="CU256" i="1"/>
  <c r="CU254" i="1" s="1"/>
  <c r="CU232" i="1"/>
  <c r="CY232" i="1"/>
  <c r="DC232" i="1"/>
  <c r="S235" i="11"/>
  <c r="CW232" i="1"/>
  <c r="CT232" i="1"/>
  <c r="DA232" i="1"/>
  <c r="CV232" i="1"/>
  <c r="DE232" i="1"/>
  <c r="CZ232" i="1"/>
  <c r="CX232" i="1"/>
  <c r="DD232" i="1"/>
  <c r="DB232" i="1"/>
  <c r="S120" i="11"/>
  <c r="CZ119" i="1"/>
  <c r="CX119" i="1"/>
  <c r="DC119" i="1"/>
  <c r="CY119" i="1"/>
  <c r="DE119" i="1"/>
  <c r="CW119" i="1"/>
  <c r="DD119" i="1"/>
  <c r="DB119" i="1"/>
  <c r="CT119" i="1"/>
  <c r="CV119" i="1"/>
  <c r="CU119" i="1"/>
  <c r="DA119" i="1"/>
  <c r="CG195" i="1"/>
  <c r="S134" i="11"/>
  <c r="DD131" i="1"/>
  <c r="DC131" i="1"/>
  <c r="CW131" i="1"/>
  <c r="CT131" i="1"/>
  <c r="DA131" i="1"/>
  <c r="CX131" i="1"/>
  <c r="DB131" i="1"/>
  <c r="CU131" i="1"/>
  <c r="CV131" i="1"/>
  <c r="CZ131" i="1"/>
  <c r="CY131" i="1"/>
  <c r="CS129" i="1"/>
  <c r="CU83" i="1"/>
  <c r="CU82" i="1" s="1"/>
  <c r="DE83" i="1"/>
  <c r="DE82" i="1" s="1"/>
  <c r="CY83" i="1"/>
  <c r="CY82" i="1" s="1"/>
  <c r="DC83" i="1"/>
  <c r="DC82" i="1" s="1"/>
  <c r="CT83" i="1"/>
  <c r="CT82" i="1" s="1"/>
  <c r="CV83" i="1"/>
  <c r="CV82" i="1" s="1"/>
  <c r="CZ83" i="1"/>
  <c r="CZ82" i="1" s="1"/>
  <c r="S84" i="11"/>
  <c r="DD83" i="1"/>
  <c r="DD82" i="1" s="1"/>
  <c r="CW83" i="1"/>
  <c r="CW82" i="1" s="1"/>
  <c r="CX83" i="1"/>
  <c r="CX82" i="1" s="1"/>
  <c r="DB83" i="1"/>
  <c r="DB82" i="1" s="1"/>
  <c r="DA83" i="1"/>
  <c r="DA82" i="1" s="1"/>
  <c r="CW132" i="1"/>
  <c r="CV132" i="1"/>
  <c r="DE132" i="1"/>
  <c r="DD132" i="1"/>
  <c r="CU132" i="1"/>
  <c r="S135" i="11"/>
  <c r="DA132" i="1"/>
  <c r="CZ132" i="1"/>
  <c r="CY132" i="1"/>
  <c r="CX132" i="1"/>
  <c r="CT132" i="1"/>
  <c r="DB132" i="1"/>
  <c r="DC132" i="1"/>
  <c r="CY60" i="1"/>
  <c r="CY59" i="1" s="1"/>
  <c r="DA60" i="1"/>
  <c r="DA59" i="1" s="1"/>
  <c r="CV60" i="1"/>
  <c r="CV59" i="1" s="1"/>
  <c r="CT60" i="1"/>
  <c r="CT59" i="1" s="1"/>
  <c r="CZ60" i="1"/>
  <c r="CZ59" i="1" s="1"/>
  <c r="DB60" i="1"/>
  <c r="DB59" i="1" s="1"/>
  <c r="CW60" i="1"/>
  <c r="CW59" i="1" s="1"/>
  <c r="DD60" i="1"/>
  <c r="DD59" i="1" s="1"/>
  <c r="DE60" i="1"/>
  <c r="DE59" i="1" s="1"/>
  <c r="S61" i="11"/>
  <c r="DC60" i="1"/>
  <c r="DC59" i="1" s="1"/>
  <c r="CU60" i="1"/>
  <c r="CU59" i="1" s="1"/>
  <c r="CX60" i="1"/>
  <c r="CX59" i="1" s="1"/>
  <c r="CW217" i="1"/>
  <c r="CX217" i="1"/>
  <c r="CY217" i="1"/>
  <c r="CU217" i="1"/>
  <c r="S220" i="11"/>
  <c r="CZ217" i="1"/>
  <c r="DA217" i="1"/>
  <c r="DC217" i="1"/>
  <c r="CV217" i="1"/>
  <c r="DB217" i="1"/>
  <c r="DD217" i="1"/>
  <c r="DE217" i="1"/>
  <c r="CT217" i="1"/>
  <c r="DA98" i="1"/>
  <c r="DA97" i="1" s="1"/>
  <c r="CX98" i="1"/>
  <c r="CX97" i="1" s="1"/>
  <c r="DB98" i="1"/>
  <c r="DB97" i="1" s="1"/>
  <c r="CY98" i="1"/>
  <c r="CY97" i="1" s="1"/>
  <c r="CW98" i="1"/>
  <c r="CW97" i="1" s="1"/>
  <c r="DE98" i="1"/>
  <c r="DE97" i="1" s="1"/>
  <c r="CZ98" i="1"/>
  <c r="CZ97" i="1" s="1"/>
  <c r="DC98" i="1"/>
  <c r="DC97" i="1" s="1"/>
  <c r="CV98" i="1"/>
  <c r="CV97" i="1" s="1"/>
  <c r="CT98" i="1"/>
  <c r="CT97" i="1" s="1"/>
  <c r="DD98" i="1"/>
  <c r="DD97" i="1" s="1"/>
  <c r="CU98" i="1"/>
  <c r="CU97" i="1" s="1"/>
  <c r="S200" i="11"/>
  <c r="CU197" i="1"/>
  <c r="CW197" i="1"/>
  <c r="CY197" i="1"/>
  <c r="DC197" i="1"/>
  <c r="DA197" i="1"/>
  <c r="CV197" i="1"/>
  <c r="CZ197" i="1"/>
  <c r="DD197" i="1"/>
  <c r="CX197" i="1"/>
  <c r="DE197" i="1"/>
  <c r="DB197" i="1"/>
  <c r="CT197" i="1"/>
  <c r="S55" i="11"/>
  <c r="CZ54" i="1"/>
  <c r="CZ53" i="1" s="1"/>
  <c r="DB54" i="1"/>
  <c r="DB53" i="1" s="1"/>
  <c r="DA54" i="1"/>
  <c r="DA53" i="1" s="1"/>
  <c r="CU54" i="1"/>
  <c r="CU53" i="1" s="1"/>
  <c r="DC54" i="1"/>
  <c r="DC53" i="1" s="1"/>
  <c r="CV54" i="1"/>
  <c r="CV53" i="1" s="1"/>
  <c r="DD54" i="1"/>
  <c r="DD53" i="1" s="1"/>
  <c r="CW54" i="1"/>
  <c r="CW53" i="1" s="1"/>
  <c r="DE54" i="1"/>
  <c r="DE53" i="1" s="1"/>
  <c r="CY54" i="1"/>
  <c r="CY53" i="1" s="1"/>
  <c r="CX54" i="1"/>
  <c r="CX53" i="1" s="1"/>
  <c r="CT54" i="1"/>
  <c r="CT53" i="1" s="1"/>
  <c r="S115" i="11"/>
  <c r="CI86" i="1"/>
  <c r="CV229" i="1"/>
  <c r="CZ229" i="1"/>
  <c r="S232" i="11"/>
  <c r="DC229" i="1"/>
  <c r="DB229" i="1"/>
  <c r="DA229" i="1"/>
  <c r="DE229" i="1"/>
  <c r="CT229" i="1"/>
  <c r="CW229" i="1"/>
  <c r="CU229" i="1"/>
  <c r="CX229" i="1"/>
  <c r="CY229" i="1"/>
  <c r="DD229" i="1"/>
  <c r="DC111" i="1"/>
  <c r="CY111" i="1"/>
  <c r="DA111" i="1"/>
  <c r="CT111" i="1"/>
  <c r="CV111" i="1"/>
  <c r="DE111" i="1"/>
  <c r="S112" i="11"/>
  <c r="DB111" i="1"/>
  <c r="CZ111" i="1"/>
  <c r="CU111" i="1"/>
  <c r="DD111" i="1"/>
  <c r="CW111" i="1"/>
  <c r="CX111" i="1"/>
  <c r="DD85" i="1"/>
  <c r="S86" i="11"/>
  <c r="DC85" i="1"/>
  <c r="CT85" i="1"/>
  <c r="DB85" i="1"/>
  <c r="DA85" i="1"/>
  <c r="DE85" i="1"/>
  <c r="CZ85" i="1"/>
  <c r="CV85" i="1"/>
  <c r="CU85" i="1"/>
  <c r="CX85" i="1"/>
  <c r="CW85" i="1"/>
  <c r="CY85" i="1"/>
  <c r="CG253" i="1"/>
  <c r="CU223" i="1"/>
  <c r="CY223" i="1"/>
  <c r="CT223" i="1"/>
  <c r="DD223" i="1"/>
  <c r="DC223" i="1"/>
  <c r="CX223" i="1"/>
  <c r="CW223" i="1"/>
  <c r="CZ223" i="1"/>
  <c r="S226" i="11"/>
  <c r="DA223" i="1"/>
  <c r="DE223" i="1"/>
  <c r="CV223" i="1"/>
  <c r="DB223" i="1"/>
  <c r="CX216" i="1"/>
  <c r="CZ216" i="1"/>
  <c r="CV216" i="1"/>
  <c r="DA216" i="1"/>
  <c r="S219" i="11"/>
  <c r="CW216" i="1"/>
  <c r="CT216" i="1"/>
  <c r="DE216" i="1"/>
  <c r="CU216" i="1"/>
  <c r="CY216" i="1"/>
  <c r="DC216" i="1"/>
  <c r="DB216" i="1"/>
  <c r="DD216" i="1"/>
  <c r="DE100" i="1"/>
  <c r="DE99" i="1" s="1"/>
  <c r="DC100" i="1"/>
  <c r="DC99" i="1" s="1"/>
  <c r="CT100" i="1"/>
  <c r="CT99" i="1" s="1"/>
  <c r="DA100" i="1"/>
  <c r="DA99" i="1" s="1"/>
  <c r="CZ100" i="1"/>
  <c r="CZ99" i="1" s="1"/>
  <c r="CV100" i="1"/>
  <c r="CV99" i="1" s="1"/>
  <c r="CY100" i="1"/>
  <c r="CY99" i="1" s="1"/>
  <c r="CX100" i="1"/>
  <c r="CX99" i="1" s="1"/>
  <c r="CW100" i="1"/>
  <c r="CW99" i="1" s="1"/>
  <c r="S101" i="11"/>
  <c r="DB100" i="1"/>
  <c r="DB99" i="1" s="1"/>
  <c r="DD100" i="1"/>
  <c r="DD99" i="1" s="1"/>
  <c r="CU100" i="1"/>
  <c r="CU99" i="1" s="1"/>
  <c r="S206" i="11"/>
  <c r="DA203" i="1"/>
  <c r="CZ203" i="1"/>
  <c r="CW203" i="1"/>
  <c r="DE203" i="1"/>
  <c r="CU203" i="1"/>
  <c r="CT203" i="1"/>
  <c r="CY203" i="1"/>
  <c r="DD203" i="1"/>
  <c r="DB203" i="1"/>
  <c r="DC203" i="1"/>
  <c r="CV203" i="1"/>
  <c r="CX203" i="1"/>
  <c r="DD228" i="1"/>
  <c r="DA228" i="1"/>
  <c r="CZ228" i="1"/>
  <c r="CW228" i="1"/>
  <c r="CV228" i="1"/>
  <c r="DB228" i="1"/>
  <c r="S231" i="11"/>
  <c r="DE228" i="1"/>
  <c r="CY228" i="1"/>
  <c r="CU228" i="1"/>
  <c r="CT228" i="1"/>
  <c r="DC228" i="1"/>
  <c r="CX228" i="1"/>
  <c r="S243" i="11"/>
  <c r="CV240" i="1"/>
  <c r="CX240" i="1"/>
  <c r="DD240" i="1"/>
  <c r="CZ240" i="1"/>
  <c r="DB240" i="1"/>
  <c r="CW240" i="1"/>
  <c r="CU240" i="1"/>
  <c r="DA240" i="1"/>
  <c r="CY240" i="1"/>
  <c r="DE240" i="1"/>
  <c r="DC240" i="1"/>
  <c r="CS238" i="1"/>
  <c r="CT240" i="1"/>
  <c r="S63" i="11"/>
  <c r="CY62" i="1"/>
  <c r="CY61" i="1" s="1"/>
  <c r="DD62" i="1"/>
  <c r="DD61" i="1" s="1"/>
  <c r="CZ62" i="1"/>
  <c r="CZ61" i="1" s="1"/>
  <c r="CW62" i="1"/>
  <c r="CW61" i="1" s="1"/>
  <c r="CV62" i="1"/>
  <c r="CV61" i="1" s="1"/>
  <c r="CT62" i="1"/>
  <c r="CT61" i="1" s="1"/>
  <c r="DB62" i="1"/>
  <c r="DB61" i="1" s="1"/>
  <c r="CU62" i="1"/>
  <c r="CU61" i="1" s="1"/>
  <c r="DC62" i="1"/>
  <c r="DC61" i="1" s="1"/>
  <c r="DA62" i="1"/>
  <c r="DA61" i="1" s="1"/>
  <c r="CX62" i="1"/>
  <c r="CX61" i="1" s="1"/>
  <c r="DE62" i="1"/>
  <c r="DE61" i="1" s="1"/>
  <c r="DD72" i="1"/>
  <c r="DE72" i="1"/>
  <c r="CW72" i="1"/>
  <c r="DB72" i="1"/>
  <c r="DA72" i="1"/>
  <c r="DC72" i="1"/>
  <c r="CY72" i="1"/>
  <c r="S73" i="11"/>
  <c r="CZ72" i="1"/>
  <c r="CT72" i="1"/>
  <c r="CX72" i="1"/>
  <c r="CU72" i="1"/>
  <c r="CV72" i="1"/>
  <c r="CV182" i="1"/>
  <c r="CX182" i="1"/>
  <c r="DD182" i="1"/>
  <c r="CY182" i="1"/>
  <c r="CZ182" i="1"/>
  <c r="DB182" i="1"/>
  <c r="CW182" i="1"/>
  <c r="DA182" i="1"/>
  <c r="CU182" i="1"/>
  <c r="DC182" i="1"/>
  <c r="S107" i="11"/>
  <c r="CU106" i="1"/>
  <c r="DE106" i="1"/>
  <c r="CY106" i="1"/>
  <c r="CT106" i="1"/>
  <c r="DC106" i="1"/>
  <c r="CS105" i="1"/>
  <c r="DA106" i="1"/>
  <c r="CV106" i="1"/>
  <c r="CZ106" i="1"/>
  <c r="DD106" i="1"/>
  <c r="CW106" i="1"/>
  <c r="CX106" i="1"/>
  <c r="DB106" i="1"/>
  <c r="S137" i="11"/>
  <c r="CW134" i="1"/>
  <c r="CU134" i="1"/>
  <c r="DA134" i="1"/>
  <c r="CV134" i="1"/>
  <c r="CT134" i="1"/>
  <c r="CZ134" i="1"/>
  <c r="CS133" i="1"/>
  <c r="DC134" i="1"/>
  <c r="DB134" i="1"/>
  <c r="CY134" i="1"/>
  <c r="CX134" i="1"/>
  <c r="DD134" i="1"/>
  <c r="CM195" i="1"/>
  <c r="DA101" i="1"/>
  <c r="DE101" i="1"/>
  <c r="CW101" i="1"/>
  <c r="CT101" i="1"/>
  <c r="DB101" i="1"/>
  <c r="CY101" i="1"/>
  <c r="DD101" i="1"/>
  <c r="S102" i="11"/>
  <c r="DC101" i="1"/>
  <c r="CV101" i="1"/>
  <c r="CZ101" i="1"/>
  <c r="CU101" i="1"/>
  <c r="CX101" i="1"/>
  <c r="S65" i="11"/>
  <c r="CT64" i="1"/>
  <c r="CT63" i="1" s="1"/>
  <c r="DD64" i="1"/>
  <c r="DD63" i="1" s="1"/>
  <c r="CX64" i="1"/>
  <c r="CX63" i="1" s="1"/>
  <c r="DE64" i="1"/>
  <c r="DE63" i="1" s="1"/>
  <c r="CZ64" i="1"/>
  <c r="CZ63" i="1" s="1"/>
  <c r="CW64" i="1"/>
  <c r="CW63" i="1" s="1"/>
  <c r="DB64" i="1"/>
  <c r="DB63" i="1" s="1"/>
  <c r="CU64" i="1"/>
  <c r="CU63" i="1" s="1"/>
  <c r="DA64" i="1"/>
  <c r="DA63" i="1" s="1"/>
  <c r="DC64" i="1"/>
  <c r="DC63" i="1" s="1"/>
  <c r="CV64" i="1"/>
  <c r="CV63" i="1" s="1"/>
  <c r="CY64" i="1"/>
  <c r="CY63" i="1" s="1"/>
  <c r="CR195" i="1"/>
  <c r="CT71" i="1"/>
  <c r="CX71" i="1"/>
  <c r="DD71" i="1"/>
  <c r="DE71" i="1"/>
  <c r="DA71" i="1"/>
  <c r="CU71" i="1"/>
  <c r="DC71" i="1"/>
  <c r="CY71" i="1"/>
  <c r="CZ71" i="1"/>
  <c r="CW71" i="1"/>
  <c r="CV71" i="1"/>
  <c r="DB71" i="1"/>
  <c r="S72" i="11"/>
  <c r="S131" i="11"/>
  <c r="CX128" i="1"/>
  <c r="CX124" i="1" s="1"/>
  <c r="DB128" i="1"/>
  <c r="DB124" i="1" s="1"/>
  <c r="CS124" i="1"/>
  <c r="CZ128" i="1"/>
  <c r="CZ124" i="1" s="1"/>
  <c r="CV128" i="1"/>
  <c r="CV124" i="1" s="1"/>
  <c r="DD128" i="1"/>
  <c r="DD124" i="1" s="1"/>
  <c r="CT128" i="1"/>
  <c r="CU128" i="1"/>
  <c r="CU124" i="1" s="1"/>
  <c r="CW128" i="1"/>
  <c r="CW124" i="1" s="1"/>
  <c r="CY128" i="1"/>
  <c r="CY124" i="1" s="1"/>
  <c r="DC128" i="1"/>
  <c r="DC124" i="1" s="1"/>
  <c r="DE128" i="1"/>
  <c r="DE124" i="1" s="1"/>
  <c r="DA128" i="1"/>
  <c r="DA124" i="1" s="1"/>
  <c r="DE95" i="1"/>
  <c r="CW95" i="1"/>
  <c r="DB95" i="1"/>
  <c r="DC95" i="1"/>
  <c r="CZ95" i="1"/>
  <c r="DD95" i="1"/>
  <c r="DA95" i="1"/>
  <c r="CY95" i="1"/>
  <c r="CV95" i="1"/>
  <c r="CX95" i="1"/>
  <c r="CU95" i="1"/>
  <c r="S96" i="11"/>
  <c r="CT95" i="1"/>
  <c r="CT90" i="1"/>
  <c r="CT89" i="1" s="1"/>
  <c r="DC90" i="1"/>
  <c r="DC89" i="1" s="1"/>
  <c r="CX90" i="1"/>
  <c r="CX89" i="1" s="1"/>
  <c r="CU90" i="1"/>
  <c r="CU89" i="1" s="1"/>
  <c r="DD90" i="1"/>
  <c r="DD89" i="1" s="1"/>
  <c r="DA90" i="1"/>
  <c r="DA89" i="1" s="1"/>
  <c r="CY90" i="1"/>
  <c r="CY89" i="1" s="1"/>
  <c r="CV90" i="1"/>
  <c r="CV89" i="1" s="1"/>
  <c r="DE90" i="1"/>
  <c r="DE89" i="1" s="1"/>
  <c r="DB90" i="1"/>
  <c r="DB89" i="1" s="1"/>
  <c r="CZ90" i="1"/>
  <c r="CZ89" i="1" s="1"/>
  <c r="CW90" i="1"/>
  <c r="CW89" i="1" s="1"/>
  <c r="DE219" i="1"/>
  <c r="DA219" i="1"/>
  <c r="CU219" i="1"/>
  <c r="CV219" i="1"/>
  <c r="DC219" i="1"/>
  <c r="CX219" i="1"/>
  <c r="CZ219" i="1"/>
  <c r="CT219" i="1"/>
  <c r="CY219" i="1"/>
  <c r="DB219" i="1"/>
  <c r="CW219" i="1"/>
  <c r="S222" i="11"/>
  <c r="DD219" i="1"/>
  <c r="CZ199" i="1"/>
  <c r="CZ198" i="1" s="1"/>
  <c r="CZ201" i="1" s="1"/>
  <c r="CV199" i="1"/>
  <c r="CV198" i="1" s="1"/>
  <c r="CV201" i="1" s="1"/>
  <c r="CU199" i="1"/>
  <c r="CU198" i="1" s="1"/>
  <c r="CU201" i="1" s="1"/>
  <c r="CY199" i="1"/>
  <c r="CY198" i="1" s="1"/>
  <c r="CY201" i="1" s="1"/>
  <c r="DD199" i="1"/>
  <c r="DD198" i="1" s="1"/>
  <c r="DD201" i="1" s="1"/>
  <c r="DA199" i="1"/>
  <c r="DA198" i="1" s="1"/>
  <c r="DA201" i="1" s="1"/>
  <c r="CX199" i="1"/>
  <c r="CX198" i="1" s="1"/>
  <c r="CX201" i="1" s="1"/>
  <c r="CT199" i="1"/>
  <c r="CT198" i="1" s="1"/>
  <c r="CT201" i="1" s="1"/>
  <c r="DB199" i="1"/>
  <c r="DB198" i="1" s="1"/>
  <c r="DB201" i="1" s="1"/>
  <c r="CW199" i="1"/>
  <c r="CW198" i="1" s="1"/>
  <c r="CW201" i="1" s="1"/>
  <c r="DE199" i="1"/>
  <c r="DE198" i="1" s="1"/>
  <c r="DE201" i="1" s="1"/>
  <c r="S202" i="11"/>
  <c r="DC199" i="1"/>
  <c r="DC198" i="1" s="1"/>
  <c r="DC201" i="1" s="1"/>
  <c r="CU230" i="1"/>
  <c r="CX230" i="1"/>
  <c r="DD230" i="1"/>
  <c r="DC230" i="1"/>
  <c r="S233" i="11"/>
  <c r="CZ230" i="1"/>
  <c r="DE230" i="1"/>
  <c r="DB230" i="1"/>
  <c r="CY230" i="1"/>
  <c r="CW230" i="1"/>
  <c r="CT230" i="1"/>
  <c r="DA230" i="1"/>
  <c r="CV230" i="1"/>
  <c r="CT220" i="1"/>
  <c r="CX220" i="1"/>
  <c r="CV220" i="1"/>
  <c r="DB220" i="1"/>
  <c r="DD220" i="1"/>
  <c r="CU220" i="1"/>
  <c r="S223" i="11"/>
  <c r="DC220" i="1"/>
  <c r="DE220" i="1"/>
  <c r="CZ220" i="1"/>
  <c r="CW220" i="1"/>
  <c r="CY220" i="1"/>
  <c r="DA220" i="1"/>
  <c r="DF120" i="1"/>
  <c r="CY207" i="1"/>
  <c r="DE207" i="1"/>
  <c r="DC207" i="1"/>
  <c r="CT207" i="1"/>
  <c r="CV207" i="1"/>
  <c r="CU207" i="1"/>
  <c r="CZ207" i="1"/>
  <c r="S210" i="11"/>
  <c r="CX207" i="1"/>
  <c r="DD207" i="1"/>
  <c r="DB207" i="1"/>
  <c r="CW207" i="1"/>
  <c r="DA207" i="1"/>
  <c r="DB165" i="1"/>
  <c r="DB164" i="1" s="1"/>
  <c r="CV165" i="1"/>
  <c r="CV164" i="1" s="1"/>
  <c r="CZ165" i="1"/>
  <c r="CZ164" i="1" s="1"/>
  <c r="CY165" i="1"/>
  <c r="CY164" i="1" s="1"/>
  <c r="CU165" i="1"/>
  <c r="CU164" i="1" s="1"/>
  <c r="DD165" i="1"/>
  <c r="DD164" i="1" s="1"/>
  <c r="DC165" i="1"/>
  <c r="DC164" i="1" s="1"/>
  <c r="CW165" i="1"/>
  <c r="CW164" i="1" s="1"/>
  <c r="CT165" i="1"/>
  <c r="DA165" i="1"/>
  <c r="DA164" i="1" s="1"/>
  <c r="CS164" i="1"/>
  <c r="S168" i="11"/>
  <c r="DE165" i="1"/>
  <c r="DE164" i="1" s="1"/>
  <c r="CX165" i="1"/>
  <c r="CX164" i="1" s="1"/>
  <c r="CV68" i="1"/>
  <c r="DE68" i="1"/>
  <c r="CW68" i="1"/>
  <c r="DB68" i="1"/>
  <c r="DD68" i="1"/>
  <c r="CT68" i="1"/>
  <c r="DC68" i="1"/>
  <c r="CZ68" i="1"/>
  <c r="CX68" i="1"/>
  <c r="S69" i="11"/>
  <c r="CY68" i="1"/>
  <c r="CU68" i="1"/>
  <c r="DA68" i="1"/>
  <c r="CZ74" i="1"/>
  <c r="DA74" i="1"/>
  <c r="CV74" i="1"/>
  <c r="CU74" i="1"/>
  <c r="CT74" i="1"/>
  <c r="S75" i="11"/>
  <c r="DC74" i="1"/>
  <c r="CY74" i="1"/>
  <c r="CW74" i="1"/>
  <c r="DE74" i="1"/>
  <c r="DD74" i="1"/>
  <c r="DB74" i="1"/>
  <c r="CX74" i="1"/>
  <c r="DB209" i="1"/>
  <c r="CV209" i="1"/>
  <c r="CU209" i="1"/>
  <c r="CZ209" i="1"/>
  <c r="CY209" i="1"/>
  <c r="DA209" i="1"/>
  <c r="DD209" i="1"/>
  <c r="DC209" i="1"/>
  <c r="CW209" i="1"/>
  <c r="CT209" i="1"/>
  <c r="S212" i="11"/>
  <c r="DE209" i="1"/>
  <c r="CX209" i="1"/>
  <c r="CP86" i="1"/>
  <c r="S245" i="11"/>
  <c r="CV242" i="1"/>
  <c r="CZ242" i="1"/>
  <c r="DA242" i="1"/>
  <c r="DB242" i="1"/>
  <c r="CY242" i="1"/>
  <c r="CU242" i="1"/>
  <c r="CW242" i="1"/>
  <c r="CX242" i="1"/>
  <c r="CT242" i="1"/>
  <c r="DD242" i="1"/>
  <c r="DC242" i="1"/>
  <c r="DE242" i="1"/>
  <c r="CG86" i="1"/>
  <c r="CT56" i="1"/>
  <c r="CT55" i="1" s="1"/>
  <c r="CY56" i="1"/>
  <c r="CY55" i="1" s="1"/>
  <c r="DB56" i="1"/>
  <c r="DB55" i="1" s="1"/>
  <c r="DE56" i="1"/>
  <c r="DE55" i="1" s="1"/>
  <c r="CZ56" i="1"/>
  <c r="CZ55" i="1" s="1"/>
  <c r="DD56" i="1"/>
  <c r="DD55" i="1" s="1"/>
  <c r="CX56" i="1"/>
  <c r="CX55" i="1" s="1"/>
  <c r="CU56" i="1"/>
  <c r="CU55" i="1" s="1"/>
  <c r="CV56" i="1"/>
  <c r="CV55" i="1" s="1"/>
  <c r="S57" i="11"/>
  <c r="CW56" i="1"/>
  <c r="CW55" i="1" s="1"/>
  <c r="DA56" i="1"/>
  <c r="DA55" i="1" s="1"/>
  <c r="DC56" i="1"/>
  <c r="DC55" i="1" s="1"/>
  <c r="S139" i="11"/>
  <c r="DE136" i="1"/>
  <c r="DD136" i="1"/>
  <c r="CX136" i="1"/>
  <c r="DB136" i="1"/>
  <c r="CT136" i="1"/>
  <c r="CU136" i="1"/>
  <c r="CY136" i="1"/>
  <c r="DC136" i="1"/>
  <c r="CW136" i="1"/>
  <c r="CV136" i="1"/>
  <c r="DA136" i="1"/>
  <c r="CZ136" i="1"/>
  <c r="S123" i="11"/>
  <c r="T204" i="11" l="1"/>
  <c r="CS29" i="25"/>
  <c r="CT297" i="1"/>
  <c r="DF201" i="1"/>
  <c r="CX29" i="25"/>
  <c r="CY297" i="1"/>
  <c r="CX57" i="25" s="1"/>
  <c r="DC297" i="1"/>
  <c r="DB57" i="25" s="1"/>
  <c r="DB29" i="25"/>
  <c r="DB297" i="1"/>
  <c r="DA57" i="25" s="1"/>
  <c r="DA29" i="25"/>
  <c r="DD297" i="1"/>
  <c r="DC57" i="25" s="1"/>
  <c r="DC29" i="25"/>
  <c r="CZ297" i="1"/>
  <c r="CY57" i="25" s="1"/>
  <c r="CY29" i="25"/>
  <c r="DE297" i="1"/>
  <c r="DD57" i="25" s="1"/>
  <c r="DD29" i="25"/>
  <c r="CX297" i="1"/>
  <c r="CW57" i="25" s="1"/>
  <c r="CW29" i="25"/>
  <c r="CU297" i="1"/>
  <c r="CT57" i="25" s="1"/>
  <c r="CT29" i="25"/>
  <c r="CW297" i="1"/>
  <c r="CV57" i="25" s="1"/>
  <c r="CV29" i="25"/>
  <c r="DA297" i="1"/>
  <c r="CZ57" i="25" s="1"/>
  <c r="CZ29" i="25"/>
  <c r="CV297" i="1"/>
  <c r="CU57" i="25" s="1"/>
  <c r="CU29" i="25"/>
  <c r="S300" i="11"/>
  <c r="CR57" i="25"/>
  <c r="Q198" i="11"/>
  <c r="R198" i="11" s="1"/>
  <c r="S203" i="11"/>
  <c r="S199" i="11" s="1"/>
  <c r="CS196" i="1"/>
  <c r="CX112" i="1"/>
  <c r="CY112" i="1"/>
  <c r="CW112" i="1"/>
  <c r="CV112" i="1"/>
  <c r="CU112" i="1"/>
  <c r="CT112" i="1"/>
  <c r="DE112" i="1"/>
  <c r="DD112" i="1"/>
  <c r="DC112" i="1"/>
  <c r="DB112" i="1"/>
  <c r="DA112" i="1"/>
  <c r="CZ112" i="1"/>
  <c r="S113" i="11"/>
  <c r="CS104" i="1"/>
  <c r="DF65" i="1"/>
  <c r="U66" i="11" s="1"/>
  <c r="V66" i="11" s="1"/>
  <c r="DF63" i="1"/>
  <c r="U64" i="11" s="1"/>
  <c r="DF61" i="1"/>
  <c r="U62" i="11" s="1"/>
  <c r="DF53" i="1"/>
  <c r="U54" i="11" s="1"/>
  <c r="DF55" i="1"/>
  <c r="U56" i="11" s="1"/>
  <c r="DF99" i="1"/>
  <c r="U100" i="11" s="1"/>
  <c r="DF198" i="1"/>
  <c r="U201" i="11" s="1"/>
  <c r="DF89" i="1"/>
  <c r="U90" i="11" s="1"/>
  <c r="T92" i="11"/>
  <c r="DF97" i="1"/>
  <c r="U98" i="11" s="1"/>
  <c r="DF59" i="1"/>
  <c r="U60" i="11" s="1"/>
  <c r="DF82" i="1"/>
  <c r="U83" i="11" s="1"/>
  <c r="CP56" i="25"/>
  <c r="CP59" i="25" s="1"/>
  <c r="CK56" i="25"/>
  <c r="CK59" i="25" s="1"/>
  <c r="R299" i="11"/>
  <c r="H31" i="24"/>
  <c r="H29" i="24" s="1"/>
  <c r="CQ56" i="25"/>
  <c r="CH56" i="25"/>
  <c r="CH59" i="25" s="1"/>
  <c r="CS296" i="1"/>
  <c r="CF56" i="25"/>
  <c r="CG56" i="25"/>
  <c r="CG59" i="25" s="1"/>
  <c r="CM56" i="25"/>
  <c r="CM59" i="25" s="1"/>
  <c r="CN56" i="25"/>
  <c r="CN59" i="25" s="1"/>
  <c r="CJ56" i="25"/>
  <c r="CJ59" i="25" s="1"/>
  <c r="DA196" i="1"/>
  <c r="CY196" i="1"/>
  <c r="CW196" i="1"/>
  <c r="CV196" i="1"/>
  <c r="CT196" i="1"/>
  <c r="DC196" i="1"/>
  <c r="DD196" i="1"/>
  <c r="DB196" i="1"/>
  <c r="CZ196" i="1"/>
  <c r="CX196" i="1"/>
  <c r="DE196" i="1"/>
  <c r="CU196" i="1"/>
  <c r="DF103" i="1"/>
  <c r="DP103" i="1" s="1"/>
  <c r="DS75" i="1"/>
  <c r="EA75" i="1" s="1"/>
  <c r="DF102" i="1"/>
  <c r="DG102" i="1" s="1"/>
  <c r="T69" i="11"/>
  <c r="T73" i="11"/>
  <c r="S93" i="11"/>
  <c r="S87" i="11" s="1"/>
  <c r="DF84" i="1"/>
  <c r="U85" i="11" s="1"/>
  <c r="V85" i="11" s="1"/>
  <c r="DA92" i="1"/>
  <c r="DA91" i="1" s="1"/>
  <c r="DD92" i="1"/>
  <c r="DD91" i="1" s="1"/>
  <c r="CW92" i="1"/>
  <c r="CW91" i="1" s="1"/>
  <c r="CT92" i="1"/>
  <c r="CT91" i="1" s="1"/>
  <c r="DE92" i="1"/>
  <c r="DE91" i="1" s="1"/>
  <c r="CY92" i="1"/>
  <c r="CY91" i="1" s="1"/>
  <c r="DB92" i="1"/>
  <c r="DB91" i="1" s="1"/>
  <c r="CZ92" i="1"/>
  <c r="CZ91" i="1" s="1"/>
  <c r="CX92" i="1"/>
  <c r="CX91" i="1" s="1"/>
  <c r="DC92" i="1"/>
  <c r="DC91" i="1" s="1"/>
  <c r="CV92" i="1"/>
  <c r="DA153" i="1"/>
  <c r="CY153" i="1"/>
  <c r="CV253" i="1"/>
  <c r="DC253" i="1"/>
  <c r="CX153" i="1"/>
  <c r="CV153" i="1"/>
  <c r="CX253" i="1"/>
  <c r="CY253" i="1"/>
  <c r="DB153" i="1"/>
  <c r="DD153" i="1"/>
  <c r="CU253" i="1"/>
  <c r="DE253" i="1"/>
  <c r="DD253" i="1"/>
  <c r="CU153" i="1"/>
  <c r="CZ253" i="1"/>
  <c r="DA253" i="1"/>
  <c r="DB253" i="1"/>
  <c r="CW253" i="1"/>
  <c r="DF212" i="1"/>
  <c r="DF73" i="1"/>
  <c r="DI73" i="1" s="1"/>
  <c r="T233" i="11"/>
  <c r="T123" i="11"/>
  <c r="T220" i="11"/>
  <c r="T120" i="11"/>
  <c r="T234" i="11"/>
  <c r="R157" i="11"/>
  <c r="S214" i="11"/>
  <c r="T117" i="11"/>
  <c r="T144" i="11"/>
  <c r="T146" i="11"/>
  <c r="DD211" i="1"/>
  <c r="CU211" i="1"/>
  <c r="CX211" i="1"/>
  <c r="DB211" i="1"/>
  <c r="DE211" i="1"/>
  <c r="DA211" i="1"/>
  <c r="DC211" i="1"/>
  <c r="CT211" i="1"/>
  <c r="CV211" i="1"/>
  <c r="CY211" i="1"/>
  <c r="CW211" i="1"/>
  <c r="CZ211" i="1"/>
  <c r="DF252" i="1"/>
  <c r="DJ252" i="1" s="1"/>
  <c r="DF143" i="1"/>
  <c r="T212" i="11"/>
  <c r="T202" i="11"/>
  <c r="S127" i="11"/>
  <c r="T131" i="11"/>
  <c r="T226" i="11"/>
  <c r="T134" i="11"/>
  <c r="T259" i="11"/>
  <c r="T208" i="11"/>
  <c r="T227" i="11"/>
  <c r="T138" i="11"/>
  <c r="T115" i="11"/>
  <c r="S264" i="11"/>
  <c r="T211" i="11"/>
  <c r="T229" i="11"/>
  <c r="T111" i="11"/>
  <c r="T67" i="11"/>
  <c r="T75" i="11"/>
  <c r="T65" i="11"/>
  <c r="T63" i="11"/>
  <c r="T206" i="11"/>
  <c r="T101" i="11"/>
  <c r="T86" i="11"/>
  <c r="T200" i="11"/>
  <c r="T61" i="11"/>
  <c r="T139" i="11"/>
  <c r="T57" i="11"/>
  <c r="T210" i="11"/>
  <c r="T72" i="11"/>
  <c r="T231" i="11"/>
  <c r="T112" i="11"/>
  <c r="T84" i="11"/>
  <c r="T235" i="11"/>
  <c r="T110" i="11"/>
  <c r="T240" i="11"/>
  <c r="T222" i="11"/>
  <c r="T137" i="11"/>
  <c r="T245" i="11"/>
  <c r="S167" i="11"/>
  <c r="T168" i="11"/>
  <c r="T223" i="11"/>
  <c r="T96" i="11"/>
  <c r="T102" i="11"/>
  <c r="T107" i="11"/>
  <c r="T243" i="11"/>
  <c r="T219" i="11"/>
  <c r="T232" i="11"/>
  <c r="T55" i="11"/>
  <c r="T135" i="11"/>
  <c r="T70" i="11"/>
  <c r="DF135" i="1"/>
  <c r="DO135" i="1" s="1"/>
  <c r="S106" i="11"/>
  <c r="S241" i="11"/>
  <c r="S136" i="11"/>
  <c r="DF237" i="1"/>
  <c r="DF66" i="1"/>
  <c r="DK66" i="1" s="1"/>
  <c r="DK65" i="1" s="1"/>
  <c r="DF224" i="1"/>
  <c r="U227" i="11" s="1"/>
  <c r="DF231" i="1"/>
  <c r="DQ231" i="1" s="1"/>
  <c r="DF110" i="1"/>
  <c r="DH110" i="1" s="1"/>
  <c r="CW105" i="1"/>
  <c r="DF141" i="1"/>
  <c r="DF116" i="1"/>
  <c r="DF69" i="1"/>
  <c r="DF208" i="1"/>
  <c r="DI208" i="1" s="1"/>
  <c r="DF109" i="1"/>
  <c r="DK109" i="1" s="1"/>
  <c r="DA105" i="1"/>
  <c r="CY105" i="1"/>
  <c r="DE105" i="1"/>
  <c r="CX129" i="1"/>
  <c r="CX105" i="1"/>
  <c r="CV129" i="1"/>
  <c r="CZ105" i="1"/>
  <c r="CU105" i="1"/>
  <c r="DF226" i="1"/>
  <c r="DK226" i="1" s="1"/>
  <c r="DC129" i="1"/>
  <c r="DD129" i="1"/>
  <c r="DB105" i="1"/>
  <c r="DB129" i="1"/>
  <c r="DF119" i="1"/>
  <c r="DI119" i="1" s="1"/>
  <c r="CW133" i="1"/>
  <c r="DC238" i="1"/>
  <c r="CS195" i="1"/>
  <c r="DF98" i="1"/>
  <c r="CU129" i="1"/>
  <c r="DE238" i="1"/>
  <c r="CX238" i="1"/>
  <c r="CY129" i="1"/>
  <c r="U104" i="11"/>
  <c r="DF220" i="1"/>
  <c r="CY238" i="1"/>
  <c r="CV238" i="1"/>
  <c r="DF197" i="1"/>
  <c r="DF217" i="1"/>
  <c r="DF131" i="1"/>
  <c r="CT129" i="1"/>
  <c r="DF232" i="1"/>
  <c r="CS86" i="1"/>
  <c r="DF122" i="1"/>
  <c r="DF56" i="1"/>
  <c r="DF117" i="1"/>
  <c r="U118" i="11" s="1"/>
  <c r="DF71" i="1"/>
  <c r="CZ133" i="1"/>
  <c r="DC105" i="1"/>
  <c r="DF68" i="1"/>
  <c r="CT164" i="1"/>
  <c r="DF165" i="1"/>
  <c r="DF207" i="1"/>
  <c r="DF219" i="1"/>
  <c r="CT133" i="1"/>
  <c r="DF134" i="1"/>
  <c r="DF106" i="1"/>
  <c r="CT105" i="1"/>
  <c r="CT182" i="1"/>
  <c r="DA238" i="1"/>
  <c r="DF128" i="1"/>
  <c r="CT124" i="1"/>
  <c r="DF64" i="1"/>
  <c r="DD133" i="1"/>
  <c r="CV133" i="1"/>
  <c r="CU238" i="1"/>
  <c r="DF111" i="1"/>
  <c r="DF114" i="1"/>
  <c r="DF54" i="1"/>
  <c r="DF132" i="1"/>
  <c r="DE129" i="1"/>
  <c r="CT261" i="1"/>
  <c r="DF209" i="1"/>
  <c r="U121" i="11"/>
  <c r="DF95" i="1"/>
  <c r="CX133" i="1"/>
  <c r="DA133" i="1"/>
  <c r="DD105" i="1"/>
  <c r="CW238" i="1"/>
  <c r="DF85" i="1"/>
  <c r="DF229" i="1"/>
  <c r="DF256" i="1"/>
  <c r="DF254" i="1" s="1"/>
  <c r="CY133" i="1"/>
  <c r="DE133" i="1"/>
  <c r="DF72" i="1"/>
  <c r="DF62" i="1"/>
  <c r="CT238" i="1"/>
  <c r="DF240" i="1"/>
  <c r="DB238" i="1"/>
  <c r="DF228" i="1"/>
  <c r="DF216" i="1"/>
  <c r="CW129" i="1"/>
  <c r="DF242" i="1"/>
  <c r="DF230" i="1"/>
  <c r="DF199" i="1"/>
  <c r="DF136" i="1"/>
  <c r="DF74" i="1"/>
  <c r="DF90" i="1"/>
  <c r="U91" i="11" s="1"/>
  <c r="DF101" i="1"/>
  <c r="DB133" i="1"/>
  <c r="CU133" i="1"/>
  <c r="CV105" i="1"/>
  <c r="CZ238" i="1"/>
  <c r="DF203" i="1"/>
  <c r="DF223" i="1"/>
  <c r="CZ129" i="1"/>
  <c r="DF83" i="1"/>
  <c r="CS253" i="1"/>
  <c r="DF205" i="1"/>
  <c r="DC133" i="1"/>
  <c r="DD238" i="1"/>
  <c r="DF100" i="1"/>
  <c r="DF60" i="1"/>
  <c r="DA129" i="1"/>
  <c r="T300" i="11" l="1"/>
  <c r="I32" i="24"/>
  <c r="CS57" i="25"/>
  <c r="DF297" i="1"/>
  <c r="DE29" i="25"/>
  <c r="U204" i="11"/>
  <c r="DA104" i="1"/>
  <c r="DC104" i="1"/>
  <c r="DM103" i="1"/>
  <c r="DN102" i="1"/>
  <c r="DI102" i="1"/>
  <c r="T203" i="11"/>
  <c r="DO103" i="1"/>
  <c r="DH103" i="1"/>
  <c r="DI103" i="1"/>
  <c r="DF112" i="1"/>
  <c r="CX104" i="1"/>
  <c r="CY104" i="1"/>
  <c r="CU104" i="1"/>
  <c r="CZ104" i="1"/>
  <c r="CV104" i="1"/>
  <c r="DD104" i="1"/>
  <c r="CW104" i="1"/>
  <c r="CT104" i="1"/>
  <c r="DB104" i="1"/>
  <c r="DE104" i="1"/>
  <c r="V201" i="11"/>
  <c r="V100" i="11"/>
  <c r="V83" i="11"/>
  <c r="V56" i="11"/>
  <c r="V60" i="11"/>
  <c r="V54" i="11"/>
  <c r="CV91" i="1"/>
  <c r="CV86" i="1" s="1"/>
  <c r="V98" i="11"/>
  <c r="V62" i="11"/>
  <c r="V64" i="11"/>
  <c r="W76" i="11"/>
  <c r="V90" i="11"/>
  <c r="DK103" i="1"/>
  <c r="DF200" i="1"/>
  <c r="DE28" i="25" s="1"/>
  <c r="DG103" i="1"/>
  <c r="DN103" i="1"/>
  <c r="DQ103" i="1"/>
  <c r="EB75" i="1"/>
  <c r="U103" i="11"/>
  <c r="V103" i="11" s="1"/>
  <c r="DR103" i="1"/>
  <c r="CU195" i="1"/>
  <c r="DZ75" i="1"/>
  <c r="CX296" i="1"/>
  <c r="CX269" i="1" s="1"/>
  <c r="CW28" i="25"/>
  <c r="CV296" i="1"/>
  <c r="CV269" i="1" s="1"/>
  <c r="CU28" i="25"/>
  <c r="CZ296" i="1"/>
  <c r="CY56" i="25" s="1"/>
  <c r="CY28" i="25"/>
  <c r="CW296" i="1"/>
  <c r="CV56" i="25" s="1"/>
  <c r="CV28" i="25"/>
  <c r="DB296" i="1"/>
  <c r="DB269" i="1" s="1"/>
  <c r="DA28" i="25"/>
  <c r="CY296" i="1"/>
  <c r="CY269" i="1" s="1"/>
  <c r="CX28" i="25"/>
  <c r="CZ195" i="1"/>
  <c r="DD296" i="1"/>
  <c r="DD269" i="1" s="1"/>
  <c r="DC28" i="25"/>
  <c r="DA296" i="1"/>
  <c r="DA269" i="1" s="1"/>
  <c r="CZ28" i="25"/>
  <c r="CU296" i="1"/>
  <c r="CU269" i="1" s="1"/>
  <c r="CT28" i="25"/>
  <c r="DC296" i="1"/>
  <c r="DB56" i="25" s="1"/>
  <c r="DB28" i="25"/>
  <c r="S299" i="11"/>
  <c r="CR56" i="25"/>
  <c r="DE296" i="1"/>
  <c r="DD28" i="25"/>
  <c r="CT296" i="1"/>
  <c r="CS28" i="25"/>
  <c r="DD195" i="1"/>
  <c r="DX75" i="1"/>
  <c r="DJ103" i="1"/>
  <c r="DV75" i="1"/>
  <c r="EE75" i="1"/>
  <c r="DL103" i="1"/>
  <c r="ED75" i="1"/>
  <c r="DM102" i="1"/>
  <c r="DR102" i="1"/>
  <c r="DH102" i="1"/>
  <c r="DP102" i="1"/>
  <c r="DL102" i="1"/>
  <c r="DK102" i="1"/>
  <c r="DJ102" i="1"/>
  <c r="DU75" i="1"/>
  <c r="EQ75" i="1"/>
  <c r="EP75" i="1"/>
  <c r="EO75" i="1"/>
  <c r="EN75" i="1"/>
  <c r="EM75" i="1"/>
  <c r="EL75" i="1"/>
  <c r="EK75" i="1"/>
  <c r="EJ75" i="1"/>
  <c r="EI75" i="1"/>
  <c r="ER75" i="1"/>
  <c r="EH75" i="1"/>
  <c r="EG75" i="1"/>
  <c r="DW75" i="1"/>
  <c r="DY75" i="1"/>
  <c r="DT75" i="1"/>
  <c r="EC75" i="1"/>
  <c r="DQ102" i="1"/>
  <c r="DO102" i="1"/>
  <c r="U74" i="11"/>
  <c r="DQ73" i="1"/>
  <c r="DP73" i="1"/>
  <c r="DR73" i="1"/>
  <c r="DL73" i="1"/>
  <c r="DG73" i="1"/>
  <c r="DN73" i="1"/>
  <c r="DM73" i="1"/>
  <c r="DO73" i="1"/>
  <c r="DK73" i="1"/>
  <c r="DJ73" i="1"/>
  <c r="DH73" i="1"/>
  <c r="DN84" i="1"/>
  <c r="DL84" i="1"/>
  <c r="DP84" i="1"/>
  <c r="DR84" i="1"/>
  <c r="DO84" i="1"/>
  <c r="DJ84" i="1"/>
  <c r="DM84" i="1"/>
  <c r="DK84" i="1"/>
  <c r="DH84" i="1"/>
  <c r="T93" i="11"/>
  <c r="DG84" i="1"/>
  <c r="DI84" i="1"/>
  <c r="DQ84" i="1"/>
  <c r="DF92" i="1"/>
  <c r="DM92" i="1" s="1"/>
  <c r="DM91" i="1" s="1"/>
  <c r="DI212" i="1"/>
  <c r="DL212" i="1"/>
  <c r="DJ212" i="1"/>
  <c r="DH212" i="1"/>
  <c r="DR212" i="1"/>
  <c r="DG212" i="1"/>
  <c r="DQ212" i="1"/>
  <c r="DO212" i="1"/>
  <c r="DN212" i="1"/>
  <c r="DK212" i="1"/>
  <c r="DP212" i="1"/>
  <c r="DM212" i="1"/>
  <c r="U215" i="11"/>
  <c r="U255" i="11"/>
  <c r="V255" i="11" s="1"/>
  <c r="DR252" i="1"/>
  <c r="DP252" i="1"/>
  <c r="DO252" i="1"/>
  <c r="DK252" i="1"/>
  <c r="DH252" i="1"/>
  <c r="DQ252" i="1"/>
  <c r="DL252" i="1"/>
  <c r="DG252" i="1"/>
  <c r="DI252" i="1"/>
  <c r="DM252" i="1"/>
  <c r="DN252" i="1"/>
  <c r="V121" i="11"/>
  <c r="S157" i="11"/>
  <c r="T214" i="11"/>
  <c r="V91" i="11"/>
  <c r="V118" i="11"/>
  <c r="DH98" i="1"/>
  <c r="DH97" i="1" s="1"/>
  <c r="U99" i="11"/>
  <c r="DN141" i="1"/>
  <c r="U144" i="11"/>
  <c r="DN143" i="1"/>
  <c r="U146" i="11"/>
  <c r="DI116" i="1"/>
  <c r="U117" i="11"/>
  <c r="DF211" i="1"/>
  <c r="X76" i="11"/>
  <c r="DO143" i="1"/>
  <c r="DP143" i="1"/>
  <c r="DH143" i="1"/>
  <c r="DL143" i="1"/>
  <c r="DR143" i="1"/>
  <c r="DJ143" i="1"/>
  <c r="DI143" i="1"/>
  <c r="DK143" i="1"/>
  <c r="DM143" i="1"/>
  <c r="DG143" i="1"/>
  <c r="DQ143" i="1"/>
  <c r="DQ135" i="1"/>
  <c r="S256" i="11"/>
  <c r="DI66" i="1"/>
  <c r="DI65" i="1" s="1"/>
  <c r="DG135" i="1"/>
  <c r="DR135" i="1"/>
  <c r="DH135" i="1"/>
  <c r="DN135" i="1"/>
  <c r="DL135" i="1"/>
  <c r="DH66" i="1"/>
  <c r="DH65" i="1" s="1"/>
  <c r="DJ135" i="1"/>
  <c r="DM135" i="1"/>
  <c r="DK135" i="1"/>
  <c r="U138" i="11"/>
  <c r="V138" i="11" s="1"/>
  <c r="DJ66" i="1"/>
  <c r="DJ65" i="1" s="1"/>
  <c r="DI135" i="1"/>
  <c r="DP135" i="1"/>
  <c r="T199" i="11"/>
  <c r="V74" i="11"/>
  <c r="T113" i="11"/>
  <c r="T241" i="11"/>
  <c r="T264" i="11"/>
  <c r="V227" i="11"/>
  <c r="T87" i="11"/>
  <c r="T167" i="11"/>
  <c r="V104" i="11"/>
  <c r="T136" i="11"/>
  <c r="T106" i="11"/>
  <c r="T127" i="11"/>
  <c r="DR231" i="1"/>
  <c r="U110" i="11"/>
  <c r="DR141" i="1"/>
  <c r="DN66" i="1"/>
  <c r="DN65" i="1" s="1"/>
  <c r="DP66" i="1"/>
  <c r="DP65" i="1" s="1"/>
  <c r="DG66" i="1"/>
  <c r="DG65" i="1" s="1"/>
  <c r="DL66" i="1"/>
  <c r="DL65" i="1" s="1"/>
  <c r="DO66" i="1"/>
  <c r="DO65" i="1" s="1"/>
  <c r="DQ66" i="1"/>
  <c r="DQ65" i="1" s="1"/>
  <c r="DM66" i="1"/>
  <c r="DM65" i="1" s="1"/>
  <c r="DR66" i="1"/>
  <c r="DR65" i="1" s="1"/>
  <c r="U67" i="11"/>
  <c r="S198" i="11"/>
  <c r="DH117" i="1"/>
  <c r="DL117" i="1"/>
  <c r="DP117" i="1"/>
  <c r="DI117" i="1"/>
  <c r="DM117" i="1"/>
  <c r="DQ117" i="1"/>
  <c r="DK117" i="1"/>
  <c r="DG117" i="1"/>
  <c r="DJ117" i="1"/>
  <c r="DN117" i="1"/>
  <c r="DO117" i="1"/>
  <c r="DR117" i="1"/>
  <c r="DK237" i="1"/>
  <c r="DO237" i="1"/>
  <c r="DG237" i="1"/>
  <c r="DH237" i="1"/>
  <c r="DL237" i="1"/>
  <c r="DP237" i="1"/>
  <c r="DM237" i="1"/>
  <c r="DI237" i="1"/>
  <c r="DQ237" i="1"/>
  <c r="DN237" i="1"/>
  <c r="DR237" i="1"/>
  <c r="DJ237" i="1"/>
  <c r="U240" i="11"/>
  <c r="DH114" i="1"/>
  <c r="DI114" i="1"/>
  <c r="DJ114" i="1"/>
  <c r="DK114" i="1"/>
  <c r="DL114" i="1"/>
  <c r="DM114" i="1"/>
  <c r="DN114" i="1"/>
  <c r="DO114" i="1"/>
  <c r="DP114" i="1"/>
  <c r="DQ114" i="1"/>
  <c r="DR114" i="1"/>
  <c r="DG114" i="1"/>
  <c r="DR224" i="1"/>
  <c r="DN224" i="1"/>
  <c r="DJ224" i="1"/>
  <c r="DI110" i="1"/>
  <c r="U111" i="11"/>
  <c r="DQ110" i="1"/>
  <c r="DM141" i="1"/>
  <c r="DP110" i="1"/>
  <c r="DO110" i="1"/>
  <c r="DO141" i="1"/>
  <c r="DG110" i="1"/>
  <c r="DK231" i="1"/>
  <c r="DG231" i="1"/>
  <c r="DG224" i="1"/>
  <c r="DH224" i="1"/>
  <c r="DM224" i="1"/>
  <c r="DM110" i="1"/>
  <c r="DK110" i="1"/>
  <c r="DJ110" i="1"/>
  <c r="DR110" i="1"/>
  <c r="DK224" i="1"/>
  <c r="DP224" i="1"/>
  <c r="DQ224" i="1"/>
  <c r="DM109" i="1"/>
  <c r="DL110" i="1"/>
  <c r="DN110" i="1"/>
  <c r="DO231" i="1"/>
  <c r="DP231" i="1"/>
  <c r="DM231" i="1"/>
  <c r="U234" i="11"/>
  <c r="DH231" i="1"/>
  <c r="DJ231" i="1"/>
  <c r="DN231" i="1"/>
  <c r="DO224" i="1"/>
  <c r="DL224" i="1"/>
  <c r="DI224" i="1"/>
  <c r="CX195" i="1"/>
  <c r="DL231" i="1"/>
  <c r="DI231" i="1"/>
  <c r="DN208" i="1"/>
  <c r="DK141" i="1"/>
  <c r="DH141" i="1"/>
  <c r="DI141" i="1"/>
  <c r="DJ141" i="1"/>
  <c r="DG141" i="1"/>
  <c r="DP141" i="1"/>
  <c r="DL208" i="1"/>
  <c r="DQ141" i="1"/>
  <c r="DL141" i="1"/>
  <c r="DH109" i="1"/>
  <c r="DG109" i="1"/>
  <c r="DL109" i="1"/>
  <c r="DN109" i="1"/>
  <c r="DJ109" i="1"/>
  <c r="U211" i="11"/>
  <c r="DD86" i="1"/>
  <c r="DR208" i="1"/>
  <c r="DI109" i="1"/>
  <c r="DO109" i="1"/>
  <c r="DP109" i="1"/>
  <c r="DR109" i="1"/>
  <c r="DQ109" i="1"/>
  <c r="CY86" i="1"/>
  <c r="DJ116" i="1"/>
  <c r="DL116" i="1"/>
  <c r="DO116" i="1"/>
  <c r="DR116" i="1"/>
  <c r="DM116" i="1"/>
  <c r="DP116" i="1"/>
  <c r="DQ116" i="1"/>
  <c r="DG116" i="1"/>
  <c r="DH116" i="1"/>
  <c r="DP119" i="1"/>
  <c r="DN116" i="1"/>
  <c r="DO119" i="1"/>
  <c r="DK116" i="1"/>
  <c r="DQ119" i="1"/>
  <c r="DL69" i="1"/>
  <c r="DH69" i="1"/>
  <c r="DJ69" i="1"/>
  <c r="DM69" i="1"/>
  <c r="DP69" i="1"/>
  <c r="DR69" i="1"/>
  <c r="DN69" i="1"/>
  <c r="DI69" i="1"/>
  <c r="DK69" i="1"/>
  <c r="U70" i="11"/>
  <c r="DO69" i="1"/>
  <c r="DQ69" i="1"/>
  <c r="DG69" i="1"/>
  <c r="DN119" i="1"/>
  <c r="DH119" i="1"/>
  <c r="U120" i="11"/>
  <c r="DK119" i="1"/>
  <c r="DJ119" i="1"/>
  <c r="DM119" i="1"/>
  <c r="DL119" i="1"/>
  <c r="DG119" i="1"/>
  <c r="DB86" i="1"/>
  <c r="DQ208" i="1"/>
  <c r="DK208" i="1"/>
  <c r="DG208" i="1"/>
  <c r="DJ208" i="1"/>
  <c r="DM208" i="1"/>
  <c r="DP208" i="1"/>
  <c r="DO208" i="1"/>
  <c r="DH208" i="1"/>
  <c r="CU86" i="1"/>
  <c r="CX86" i="1"/>
  <c r="DE86" i="1"/>
  <c r="DG98" i="1"/>
  <c r="DG97" i="1" s="1"/>
  <c r="DO98" i="1"/>
  <c r="DO97" i="1" s="1"/>
  <c r="DK98" i="1"/>
  <c r="DK97" i="1" s="1"/>
  <c r="DP226" i="1"/>
  <c r="DR226" i="1"/>
  <c r="U229" i="11"/>
  <c r="DM226" i="1"/>
  <c r="DQ226" i="1"/>
  <c r="DM98" i="1"/>
  <c r="DM97" i="1" s="1"/>
  <c r="DG226" i="1"/>
  <c r="DO226" i="1"/>
  <c r="DJ226" i="1"/>
  <c r="DI226" i="1"/>
  <c r="DH226" i="1"/>
  <c r="DN226" i="1"/>
  <c r="DL226" i="1"/>
  <c r="DI98" i="1"/>
  <c r="DI97" i="1" s="1"/>
  <c r="DR119" i="1"/>
  <c r="DQ98" i="1"/>
  <c r="DQ97" i="1" s="1"/>
  <c r="CW86" i="1"/>
  <c r="DA86" i="1"/>
  <c r="DP98" i="1"/>
  <c r="DP97" i="1" s="1"/>
  <c r="DR98" i="1"/>
  <c r="DR97" i="1" s="1"/>
  <c r="DL98" i="1"/>
  <c r="DL97" i="1" s="1"/>
  <c r="DN98" i="1"/>
  <c r="DN97" i="1" s="1"/>
  <c r="CZ86" i="1"/>
  <c r="CT86" i="1"/>
  <c r="CV195" i="1"/>
  <c r="CT253" i="1"/>
  <c r="DJ98" i="1"/>
  <c r="DJ97" i="1" s="1"/>
  <c r="U84" i="11"/>
  <c r="DJ83" i="1"/>
  <c r="DJ82" i="1" s="1"/>
  <c r="DK83" i="1"/>
  <c r="DK82" i="1" s="1"/>
  <c r="DG83" i="1"/>
  <c r="DG82" i="1" s="1"/>
  <c r="DL83" i="1"/>
  <c r="DL82" i="1" s="1"/>
  <c r="DH83" i="1"/>
  <c r="DH82" i="1" s="1"/>
  <c r="DQ83" i="1"/>
  <c r="DQ82" i="1" s="1"/>
  <c r="DO83" i="1"/>
  <c r="DO82" i="1" s="1"/>
  <c r="DM83" i="1"/>
  <c r="DM82" i="1" s="1"/>
  <c r="DN83" i="1"/>
  <c r="DN82" i="1" s="1"/>
  <c r="DR83" i="1"/>
  <c r="DR82" i="1" s="1"/>
  <c r="DI83" i="1"/>
  <c r="DI82" i="1" s="1"/>
  <c r="DP83" i="1"/>
  <c r="DP82" i="1" s="1"/>
  <c r="DM261" i="1"/>
  <c r="DR261" i="1"/>
  <c r="DP261" i="1"/>
  <c r="DH261" i="1"/>
  <c r="DN261" i="1"/>
  <c r="DJ261" i="1"/>
  <c r="DI261" i="1"/>
  <c r="DQ261" i="1"/>
  <c r="DO261" i="1"/>
  <c r="DK261" i="1"/>
  <c r="DL261" i="1"/>
  <c r="DF261" i="1"/>
  <c r="U115" i="11"/>
  <c r="U131" i="11"/>
  <c r="DM128" i="1"/>
  <c r="DM124" i="1" s="1"/>
  <c r="DN128" i="1"/>
  <c r="DN124" i="1" s="1"/>
  <c r="DI128" i="1"/>
  <c r="DI124" i="1" s="1"/>
  <c r="DP128" i="1"/>
  <c r="DP124" i="1" s="1"/>
  <c r="DR128" i="1"/>
  <c r="DR124" i="1" s="1"/>
  <c r="DL128" i="1"/>
  <c r="DL124" i="1" s="1"/>
  <c r="DH128" i="1"/>
  <c r="DH124" i="1" s="1"/>
  <c r="DF124" i="1"/>
  <c r="DQ128" i="1"/>
  <c r="DQ124" i="1" s="1"/>
  <c r="DO128" i="1"/>
  <c r="DO124" i="1" s="1"/>
  <c r="DG128" i="1"/>
  <c r="DK128" i="1"/>
  <c r="DK124" i="1" s="1"/>
  <c r="DJ128" i="1"/>
  <c r="DJ124" i="1" s="1"/>
  <c r="DC86" i="1"/>
  <c r="CT195" i="1"/>
  <c r="DJ228" i="1"/>
  <c r="DQ228" i="1"/>
  <c r="DN228" i="1"/>
  <c r="DH228" i="1"/>
  <c r="DR228" i="1"/>
  <c r="DM228" i="1"/>
  <c r="DO228" i="1"/>
  <c r="DG228" i="1"/>
  <c r="DP228" i="1"/>
  <c r="DL228" i="1"/>
  <c r="DI228" i="1"/>
  <c r="DK228" i="1"/>
  <c r="U231" i="11"/>
  <c r="U200" i="11"/>
  <c r="DH197" i="1"/>
  <c r="DO197" i="1"/>
  <c r="DK197" i="1"/>
  <c r="DQ197" i="1"/>
  <c r="DG197" i="1"/>
  <c r="DM197" i="1"/>
  <c r="DN197" i="1"/>
  <c r="DI197" i="1"/>
  <c r="DR197" i="1"/>
  <c r="DL197" i="1"/>
  <c r="DP197" i="1"/>
  <c r="DJ197" i="1"/>
  <c r="DA195" i="1"/>
  <c r="U210" i="11"/>
  <c r="DO207" i="1"/>
  <c r="DQ207" i="1"/>
  <c r="DN207" i="1"/>
  <c r="DM207" i="1"/>
  <c r="DK207" i="1"/>
  <c r="DI207" i="1"/>
  <c r="DR207" i="1"/>
  <c r="DP207" i="1"/>
  <c r="DJ207" i="1"/>
  <c r="DH207" i="1"/>
  <c r="DL207" i="1"/>
  <c r="DG207" i="1"/>
  <c r="U57" i="11"/>
  <c r="DK56" i="1"/>
  <c r="DK55" i="1" s="1"/>
  <c r="DQ56" i="1"/>
  <c r="DQ55" i="1" s="1"/>
  <c r="DR56" i="1"/>
  <c r="DR55" i="1" s="1"/>
  <c r="DM56" i="1"/>
  <c r="DM55" i="1" s="1"/>
  <c r="DJ56" i="1"/>
  <c r="DJ55" i="1" s="1"/>
  <c r="DI56" i="1"/>
  <c r="DI55" i="1" s="1"/>
  <c r="DO56" i="1"/>
  <c r="DO55" i="1" s="1"/>
  <c r="DP56" i="1"/>
  <c r="DP55" i="1" s="1"/>
  <c r="DG56" i="1"/>
  <c r="DG55" i="1" s="1"/>
  <c r="DH56" i="1"/>
  <c r="DH55" i="1" s="1"/>
  <c r="DL56" i="1"/>
  <c r="DL55" i="1" s="1"/>
  <c r="DN56" i="1"/>
  <c r="DN55" i="1" s="1"/>
  <c r="U223" i="11"/>
  <c r="DH220" i="1"/>
  <c r="DG220" i="1"/>
  <c r="DR220" i="1"/>
  <c r="DL220" i="1"/>
  <c r="DM220" i="1"/>
  <c r="DO220" i="1"/>
  <c r="DI220" i="1"/>
  <c r="DK220" i="1"/>
  <c r="DP220" i="1"/>
  <c r="DQ220" i="1"/>
  <c r="DJ220" i="1"/>
  <c r="DN220" i="1"/>
  <c r="DJ60" i="1"/>
  <c r="DJ59" i="1" s="1"/>
  <c r="DL60" i="1"/>
  <c r="DL59" i="1" s="1"/>
  <c r="U61" i="11"/>
  <c r="DP60" i="1"/>
  <c r="DP59" i="1" s="1"/>
  <c r="DN60" i="1"/>
  <c r="DN59" i="1" s="1"/>
  <c r="DG60" i="1"/>
  <c r="DG59" i="1" s="1"/>
  <c r="DM60" i="1"/>
  <c r="DM59" i="1" s="1"/>
  <c r="DR60" i="1"/>
  <c r="DR59" i="1" s="1"/>
  <c r="DI60" i="1"/>
  <c r="DI59" i="1" s="1"/>
  <c r="DQ60" i="1"/>
  <c r="DQ59" i="1" s="1"/>
  <c r="DH60" i="1"/>
  <c r="DH59" i="1" s="1"/>
  <c r="DO60" i="1"/>
  <c r="DO59" i="1" s="1"/>
  <c r="DK60" i="1"/>
  <c r="DK59" i="1" s="1"/>
  <c r="DH100" i="1"/>
  <c r="DH99" i="1" s="1"/>
  <c r="DQ100" i="1"/>
  <c r="DQ99" i="1" s="1"/>
  <c r="DP100" i="1"/>
  <c r="DP99" i="1" s="1"/>
  <c r="DN100" i="1"/>
  <c r="DN99" i="1" s="1"/>
  <c r="U101" i="11"/>
  <c r="DL100" i="1"/>
  <c r="DL99" i="1" s="1"/>
  <c r="DG100" i="1"/>
  <c r="DG99" i="1" s="1"/>
  <c r="DJ100" i="1"/>
  <c r="DJ99" i="1" s="1"/>
  <c r="DI100" i="1"/>
  <c r="DI99" i="1" s="1"/>
  <c r="DM100" i="1"/>
  <c r="DM99" i="1" s="1"/>
  <c r="DO100" i="1"/>
  <c r="DO99" i="1" s="1"/>
  <c r="DK100" i="1"/>
  <c r="DK99" i="1" s="1"/>
  <c r="DR100" i="1"/>
  <c r="DR99" i="1" s="1"/>
  <c r="DO90" i="1"/>
  <c r="DO89" i="1" s="1"/>
  <c r="DM90" i="1"/>
  <c r="DM89" i="1" s="1"/>
  <c r="DH90" i="1"/>
  <c r="DH89" i="1" s="1"/>
  <c r="DR90" i="1"/>
  <c r="DR89" i="1" s="1"/>
  <c r="DJ90" i="1"/>
  <c r="DJ89" i="1" s="1"/>
  <c r="DK90" i="1"/>
  <c r="DK89" i="1" s="1"/>
  <c r="DQ90" i="1"/>
  <c r="DQ89" i="1" s="1"/>
  <c r="DN90" i="1"/>
  <c r="DN89" i="1" s="1"/>
  <c r="DP90" i="1"/>
  <c r="DP89" i="1" s="1"/>
  <c r="DI90" i="1"/>
  <c r="DI89" i="1" s="1"/>
  <c r="DG90" i="1"/>
  <c r="DG89" i="1" s="1"/>
  <c r="DL90" i="1"/>
  <c r="DL89" i="1" s="1"/>
  <c r="DO199" i="1"/>
  <c r="DO198" i="1" s="1"/>
  <c r="DO201" i="1" s="1"/>
  <c r="DQ199" i="1"/>
  <c r="DQ198" i="1" s="1"/>
  <c r="DQ201" i="1" s="1"/>
  <c r="DP199" i="1"/>
  <c r="DP198" i="1" s="1"/>
  <c r="DP201" i="1" s="1"/>
  <c r="DM199" i="1"/>
  <c r="DM198" i="1" s="1"/>
  <c r="DM201" i="1" s="1"/>
  <c r="U202" i="11"/>
  <c r="DN199" i="1"/>
  <c r="DN198" i="1" s="1"/>
  <c r="DN201" i="1" s="1"/>
  <c r="DG199" i="1"/>
  <c r="DG198" i="1" s="1"/>
  <c r="DG201" i="1" s="1"/>
  <c r="DH199" i="1"/>
  <c r="DH198" i="1" s="1"/>
  <c r="DH201" i="1" s="1"/>
  <c r="DJ199" i="1"/>
  <c r="DJ198" i="1" s="1"/>
  <c r="DJ201" i="1" s="1"/>
  <c r="DK199" i="1"/>
  <c r="DK198" i="1" s="1"/>
  <c r="DK201" i="1" s="1"/>
  <c r="DR199" i="1"/>
  <c r="DR198" i="1" s="1"/>
  <c r="DR201" i="1" s="1"/>
  <c r="DL199" i="1"/>
  <c r="DL198" i="1" s="1"/>
  <c r="DL201" i="1" s="1"/>
  <c r="DI199" i="1"/>
  <c r="DI198" i="1" s="1"/>
  <c r="DI201" i="1" s="1"/>
  <c r="U245" i="11"/>
  <c r="DI242" i="1"/>
  <c r="DJ242" i="1"/>
  <c r="DR242" i="1"/>
  <c r="DL242" i="1"/>
  <c r="DH242" i="1"/>
  <c r="DO242" i="1"/>
  <c r="DK242" i="1"/>
  <c r="DG242" i="1"/>
  <c r="DM242" i="1"/>
  <c r="DQ242" i="1"/>
  <c r="DN242" i="1"/>
  <c r="DP242" i="1"/>
  <c r="DR85" i="1"/>
  <c r="DO85" i="1"/>
  <c r="DK85" i="1"/>
  <c r="U86" i="11"/>
  <c r="DH85" i="1"/>
  <c r="DN85" i="1"/>
  <c r="DG85" i="1"/>
  <c r="DP85" i="1"/>
  <c r="DQ85" i="1"/>
  <c r="DI85" i="1"/>
  <c r="DJ85" i="1"/>
  <c r="DL85" i="1"/>
  <c r="DM85" i="1"/>
  <c r="DS120" i="1"/>
  <c r="U233" i="11"/>
  <c r="DI230" i="1"/>
  <c r="DG230" i="1"/>
  <c r="DP230" i="1"/>
  <c r="DL230" i="1"/>
  <c r="DH230" i="1"/>
  <c r="DK230" i="1"/>
  <c r="DM230" i="1"/>
  <c r="DR230" i="1"/>
  <c r="DO230" i="1"/>
  <c r="DQ230" i="1"/>
  <c r="DJ230" i="1"/>
  <c r="DN230" i="1"/>
  <c r="U259" i="11"/>
  <c r="U257" i="11" s="1"/>
  <c r="DI256" i="1"/>
  <c r="DI254" i="1" s="1"/>
  <c r="DG256" i="1"/>
  <c r="DG254" i="1" s="1"/>
  <c r="DP256" i="1"/>
  <c r="DP254" i="1" s="1"/>
  <c r="DL256" i="1"/>
  <c r="DL254" i="1" s="1"/>
  <c r="DH256" i="1"/>
  <c r="DH254" i="1" s="1"/>
  <c r="DK256" i="1"/>
  <c r="DK254" i="1" s="1"/>
  <c r="DO256" i="1"/>
  <c r="DO254" i="1" s="1"/>
  <c r="DR256" i="1"/>
  <c r="DR254" i="1" s="1"/>
  <c r="DM256" i="1"/>
  <c r="DM254" i="1" s="1"/>
  <c r="DQ256" i="1"/>
  <c r="DQ254" i="1" s="1"/>
  <c r="DJ256" i="1"/>
  <c r="DJ254" i="1" s="1"/>
  <c r="DN256" i="1"/>
  <c r="DN254" i="1" s="1"/>
  <c r="U107" i="11"/>
  <c r="DJ106" i="1"/>
  <c r="DO106" i="1"/>
  <c r="DF105" i="1"/>
  <c r="DP106" i="1"/>
  <c r="DL106" i="1"/>
  <c r="DH106" i="1"/>
  <c r="DQ106" i="1"/>
  <c r="DN106" i="1"/>
  <c r="DM106" i="1"/>
  <c r="DG106" i="1"/>
  <c r="DR106" i="1"/>
  <c r="DI106" i="1"/>
  <c r="DK106" i="1"/>
  <c r="DJ95" i="1"/>
  <c r="DG95" i="1"/>
  <c r="DI95" i="1"/>
  <c r="DL95" i="1"/>
  <c r="U96" i="11"/>
  <c r="DQ95" i="1"/>
  <c r="DH95" i="1"/>
  <c r="DP95" i="1"/>
  <c r="DK95" i="1"/>
  <c r="DO95" i="1"/>
  <c r="DN95" i="1"/>
  <c r="DM95" i="1"/>
  <c r="DR95" i="1"/>
  <c r="U212" i="11"/>
  <c r="DP209" i="1"/>
  <c r="DR209" i="1"/>
  <c r="DL209" i="1"/>
  <c r="DH209" i="1"/>
  <c r="DO209" i="1"/>
  <c r="DG209" i="1"/>
  <c r="DQ209" i="1"/>
  <c r="DN209" i="1"/>
  <c r="DM209" i="1"/>
  <c r="DK209" i="1"/>
  <c r="DI209" i="1"/>
  <c r="DJ209" i="1"/>
  <c r="U208" i="11"/>
  <c r="DH205" i="1"/>
  <c r="DG205" i="1"/>
  <c r="DQ205" i="1"/>
  <c r="DN205" i="1"/>
  <c r="DM205" i="1"/>
  <c r="DK205" i="1"/>
  <c r="DL205" i="1"/>
  <c r="DI205" i="1"/>
  <c r="DJ205" i="1"/>
  <c r="DP205" i="1"/>
  <c r="DR205" i="1"/>
  <c r="DO205" i="1"/>
  <c r="DM223" i="1"/>
  <c r="DR223" i="1"/>
  <c r="DJ223" i="1"/>
  <c r="DI223" i="1"/>
  <c r="DK223" i="1"/>
  <c r="U226" i="11"/>
  <c r="DN223" i="1"/>
  <c r="DO223" i="1"/>
  <c r="DQ223" i="1"/>
  <c r="DG223" i="1"/>
  <c r="DH223" i="1"/>
  <c r="DL223" i="1"/>
  <c r="DP223" i="1"/>
  <c r="DO216" i="1"/>
  <c r="DP216" i="1"/>
  <c r="DL216" i="1"/>
  <c r="DN216" i="1"/>
  <c r="DM216" i="1"/>
  <c r="U219" i="11"/>
  <c r="DJ216" i="1"/>
  <c r="DQ216" i="1"/>
  <c r="DI216" i="1"/>
  <c r="DH216" i="1"/>
  <c r="DG216" i="1"/>
  <c r="DR216" i="1"/>
  <c r="DK216" i="1"/>
  <c r="U135" i="11"/>
  <c r="DK132" i="1"/>
  <c r="DQ132" i="1"/>
  <c r="DG132" i="1"/>
  <c r="DM132" i="1"/>
  <c r="DN132" i="1"/>
  <c r="DI132" i="1"/>
  <c r="DR132" i="1"/>
  <c r="DP132" i="1"/>
  <c r="DJ132" i="1"/>
  <c r="DL132" i="1"/>
  <c r="DH132" i="1"/>
  <c r="DO132" i="1"/>
  <c r="U112" i="11"/>
  <c r="DN111" i="1"/>
  <c r="DK111" i="1"/>
  <c r="DP111" i="1"/>
  <c r="DO111" i="1"/>
  <c r="DL111" i="1"/>
  <c r="DH111" i="1"/>
  <c r="DI111" i="1"/>
  <c r="DQ111" i="1"/>
  <c r="DR111" i="1"/>
  <c r="DM111" i="1"/>
  <c r="DJ111" i="1"/>
  <c r="DG111" i="1"/>
  <c r="U137" i="11"/>
  <c r="DP134" i="1"/>
  <c r="DN134" i="1"/>
  <c r="DL134" i="1"/>
  <c r="DH134" i="1"/>
  <c r="DO134" i="1"/>
  <c r="DK134" i="1"/>
  <c r="DQ134" i="1"/>
  <c r="DG134" i="1"/>
  <c r="DM134" i="1"/>
  <c r="DJ134" i="1"/>
  <c r="DI134" i="1"/>
  <c r="DR134" i="1"/>
  <c r="DF133" i="1"/>
  <c r="U72" i="11"/>
  <c r="DI71" i="1"/>
  <c r="DP71" i="1"/>
  <c r="DH71" i="1"/>
  <c r="DR71" i="1"/>
  <c r="DK71" i="1"/>
  <c r="DN71" i="1"/>
  <c r="DO71" i="1"/>
  <c r="DM71" i="1"/>
  <c r="DJ71" i="1"/>
  <c r="DG71" i="1"/>
  <c r="DQ71" i="1"/>
  <c r="DL71" i="1"/>
  <c r="U123" i="11"/>
  <c r="U235" i="11"/>
  <c r="DH232" i="1"/>
  <c r="DR232" i="1"/>
  <c r="DQ232" i="1"/>
  <c r="DJ232" i="1"/>
  <c r="DM232" i="1"/>
  <c r="DO232" i="1"/>
  <c r="DI232" i="1"/>
  <c r="DG232" i="1"/>
  <c r="DL232" i="1"/>
  <c r="DP232" i="1"/>
  <c r="DN232" i="1"/>
  <c r="DK232" i="1"/>
  <c r="DO101" i="1"/>
  <c r="DG101" i="1"/>
  <c r="DN101" i="1"/>
  <c r="DQ101" i="1"/>
  <c r="DI101" i="1"/>
  <c r="DL101" i="1"/>
  <c r="DP101" i="1"/>
  <c r="DR101" i="1"/>
  <c r="DJ101" i="1"/>
  <c r="DM101" i="1"/>
  <c r="U102" i="11"/>
  <c r="DK101" i="1"/>
  <c r="DH101" i="1"/>
  <c r="U75" i="11"/>
  <c r="DL74" i="1"/>
  <c r="DI74" i="1"/>
  <c r="DO74" i="1"/>
  <c r="DM74" i="1"/>
  <c r="DK74" i="1"/>
  <c r="DG74" i="1"/>
  <c r="DP74" i="1"/>
  <c r="DR74" i="1"/>
  <c r="DQ74" i="1"/>
  <c r="DJ74" i="1"/>
  <c r="DH74" i="1"/>
  <c r="DN74" i="1"/>
  <c r="U63" i="11"/>
  <c r="DK62" i="1"/>
  <c r="DK61" i="1" s="1"/>
  <c r="DQ62" i="1"/>
  <c r="DQ61" i="1" s="1"/>
  <c r="DJ62" i="1"/>
  <c r="DJ61" i="1" s="1"/>
  <c r="DM62" i="1"/>
  <c r="DM61" i="1" s="1"/>
  <c r="DO62" i="1"/>
  <c r="DO61" i="1" s="1"/>
  <c r="DI62" i="1"/>
  <c r="DI61" i="1" s="1"/>
  <c r="DG62" i="1"/>
  <c r="DG61" i="1" s="1"/>
  <c r="DP62" i="1"/>
  <c r="DP61" i="1" s="1"/>
  <c r="DN62" i="1"/>
  <c r="DN61" i="1" s="1"/>
  <c r="DH62" i="1"/>
  <c r="DH61" i="1" s="1"/>
  <c r="DL62" i="1"/>
  <c r="DL61" i="1" s="1"/>
  <c r="DR62" i="1"/>
  <c r="DR61" i="1" s="1"/>
  <c r="CW195" i="1"/>
  <c r="U222" i="11"/>
  <c r="DR219" i="1"/>
  <c r="DQ219" i="1"/>
  <c r="DJ219" i="1"/>
  <c r="DM219" i="1"/>
  <c r="DO219" i="1"/>
  <c r="DI219" i="1"/>
  <c r="DG219" i="1"/>
  <c r="DP219" i="1"/>
  <c r="DN219" i="1"/>
  <c r="DL219" i="1"/>
  <c r="DH219" i="1"/>
  <c r="DK219" i="1"/>
  <c r="U168" i="11"/>
  <c r="DO165" i="1"/>
  <c r="DO164" i="1" s="1"/>
  <c r="DF164" i="1"/>
  <c r="DQ165" i="1"/>
  <c r="DQ164" i="1" s="1"/>
  <c r="DG165" i="1"/>
  <c r="DM165" i="1"/>
  <c r="DM164" i="1" s="1"/>
  <c r="DJ165" i="1"/>
  <c r="DJ164" i="1" s="1"/>
  <c r="DI165" i="1"/>
  <c r="DI164" i="1" s="1"/>
  <c r="DR165" i="1"/>
  <c r="DR164" i="1" s="1"/>
  <c r="DP165" i="1"/>
  <c r="DP164" i="1" s="1"/>
  <c r="DN165" i="1"/>
  <c r="DN164" i="1" s="1"/>
  <c r="DH165" i="1"/>
  <c r="DH164" i="1" s="1"/>
  <c r="DL165" i="1"/>
  <c r="DL164" i="1" s="1"/>
  <c r="DK165" i="1"/>
  <c r="DK164" i="1" s="1"/>
  <c r="U134" i="11"/>
  <c r="DI131" i="1"/>
  <c r="DJ131" i="1"/>
  <c r="DN131" i="1"/>
  <c r="DL131" i="1"/>
  <c r="DH131" i="1"/>
  <c r="DO131" i="1"/>
  <c r="DR131" i="1"/>
  <c r="DK131" i="1"/>
  <c r="DM131" i="1"/>
  <c r="DQ131" i="1"/>
  <c r="DG131" i="1"/>
  <c r="DP131" i="1"/>
  <c r="DF129" i="1"/>
  <c r="U206" i="11"/>
  <c r="DM203" i="1"/>
  <c r="DR203" i="1"/>
  <c r="DI203" i="1"/>
  <c r="DP203" i="1"/>
  <c r="DN203" i="1"/>
  <c r="DL203" i="1"/>
  <c r="DH203" i="1"/>
  <c r="DQ203" i="1"/>
  <c r="DO203" i="1"/>
  <c r="DG203" i="1"/>
  <c r="DK203" i="1"/>
  <c r="DJ203" i="1"/>
  <c r="U139" i="11"/>
  <c r="DO136" i="1"/>
  <c r="DK136" i="1"/>
  <c r="DQ136" i="1"/>
  <c r="DG136" i="1"/>
  <c r="DM136" i="1"/>
  <c r="DR136" i="1"/>
  <c r="DI136" i="1"/>
  <c r="DJ136" i="1"/>
  <c r="DH136" i="1"/>
  <c r="DP136" i="1"/>
  <c r="DN136" i="1"/>
  <c r="DL136" i="1"/>
  <c r="U243" i="11"/>
  <c r="DH240" i="1"/>
  <c r="DK240" i="1"/>
  <c r="DR240" i="1"/>
  <c r="DQ240" i="1"/>
  <c r="DJ240" i="1"/>
  <c r="DM240" i="1"/>
  <c r="DO240" i="1"/>
  <c r="DL240" i="1"/>
  <c r="DI240" i="1"/>
  <c r="DG240" i="1"/>
  <c r="DP240" i="1"/>
  <c r="DN240" i="1"/>
  <c r="DF238" i="1"/>
  <c r="U73" i="11"/>
  <c r="DJ72" i="1"/>
  <c r="DP72" i="1"/>
  <c r="DO72" i="1"/>
  <c r="DL72" i="1"/>
  <c r="DK72" i="1"/>
  <c r="DQ72" i="1"/>
  <c r="DN72" i="1"/>
  <c r="DG72" i="1"/>
  <c r="DI72" i="1"/>
  <c r="DR72" i="1"/>
  <c r="DH72" i="1"/>
  <c r="DM72" i="1"/>
  <c r="U232" i="11"/>
  <c r="DL229" i="1"/>
  <c r="DH229" i="1"/>
  <c r="DN229" i="1"/>
  <c r="DK229" i="1"/>
  <c r="DR229" i="1"/>
  <c r="DQ229" i="1"/>
  <c r="DM229" i="1"/>
  <c r="DI229" i="1"/>
  <c r="DG229" i="1"/>
  <c r="DO229" i="1"/>
  <c r="DJ229" i="1"/>
  <c r="DP229" i="1"/>
  <c r="DE195" i="1"/>
  <c r="CY195" i="1"/>
  <c r="DG217" i="1"/>
  <c r="DN217" i="1"/>
  <c r="DL217" i="1"/>
  <c r="DJ217" i="1"/>
  <c r="DO217" i="1"/>
  <c r="DI217" i="1"/>
  <c r="DR217" i="1"/>
  <c r="DK217" i="1"/>
  <c r="DM217" i="1"/>
  <c r="DQ217" i="1"/>
  <c r="DH217" i="1"/>
  <c r="U220" i="11"/>
  <c r="DP217" i="1"/>
  <c r="U55" i="11"/>
  <c r="DM54" i="1"/>
  <c r="DM53" i="1" s="1"/>
  <c r="DO54" i="1"/>
  <c r="DO53" i="1" s="1"/>
  <c r="DH54" i="1"/>
  <c r="DH53" i="1" s="1"/>
  <c r="DP54" i="1"/>
  <c r="DP53" i="1" s="1"/>
  <c r="DI54" i="1"/>
  <c r="DI53" i="1" s="1"/>
  <c r="DQ54" i="1"/>
  <c r="DQ53" i="1" s="1"/>
  <c r="DJ54" i="1"/>
  <c r="DJ53" i="1" s="1"/>
  <c r="DR54" i="1"/>
  <c r="DR53" i="1" s="1"/>
  <c r="DL54" i="1"/>
  <c r="DL53" i="1" s="1"/>
  <c r="DK54" i="1"/>
  <c r="DK53" i="1" s="1"/>
  <c r="DG54" i="1"/>
  <c r="DG53" i="1" s="1"/>
  <c r="DN54" i="1"/>
  <c r="DN53" i="1" s="1"/>
  <c r="DM64" i="1"/>
  <c r="DM63" i="1" s="1"/>
  <c r="DR64" i="1"/>
  <c r="DR63" i="1" s="1"/>
  <c r="DP64" i="1"/>
  <c r="DP63" i="1" s="1"/>
  <c r="DL64" i="1"/>
  <c r="DL63" i="1" s="1"/>
  <c r="DQ64" i="1"/>
  <c r="DQ63" i="1" s="1"/>
  <c r="DK64" i="1"/>
  <c r="DK63" i="1" s="1"/>
  <c r="U65" i="11"/>
  <c r="DI64" i="1"/>
  <c r="DI63" i="1" s="1"/>
  <c r="DG64" i="1"/>
  <c r="DG63" i="1" s="1"/>
  <c r="DH64" i="1"/>
  <c r="DH63" i="1" s="1"/>
  <c r="DO64" i="1"/>
  <c r="DO63" i="1" s="1"/>
  <c r="DN64" i="1"/>
  <c r="DN63" i="1" s="1"/>
  <c r="DJ64" i="1"/>
  <c r="DJ63" i="1" s="1"/>
  <c r="DB195" i="1"/>
  <c r="U69" i="11"/>
  <c r="DI68" i="1"/>
  <c r="DH68" i="1"/>
  <c r="DR68" i="1"/>
  <c r="DO68" i="1"/>
  <c r="DN68" i="1"/>
  <c r="DG68" i="1"/>
  <c r="DM68" i="1"/>
  <c r="DJ68" i="1"/>
  <c r="DL68" i="1"/>
  <c r="DQ68" i="1"/>
  <c r="DK68" i="1"/>
  <c r="DP68" i="1"/>
  <c r="DC195" i="1"/>
  <c r="DQ29" i="25" l="1"/>
  <c r="DR297" i="1"/>
  <c r="DQ57" i="25" s="1"/>
  <c r="DF29" i="25"/>
  <c r="DG297" i="1"/>
  <c r="DS201" i="1"/>
  <c r="DP297" i="1"/>
  <c r="DO57" i="25" s="1"/>
  <c r="DO29" i="25"/>
  <c r="DE57" i="25"/>
  <c r="U300" i="11"/>
  <c r="DK297" i="1"/>
  <c r="DJ57" i="25" s="1"/>
  <c r="DJ29" i="25"/>
  <c r="DN297" i="1"/>
  <c r="DM57" i="25" s="1"/>
  <c r="DM29" i="25"/>
  <c r="DQ297" i="1"/>
  <c r="DP57" i="25" s="1"/>
  <c r="DP29" i="25"/>
  <c r="DI297" i="1"/>
  <c r="DH57" i="25" s="1"/>
  <c r="DH29" i="25"/>
  <c r="DJ297" i="1"/>
  <c r="DI57" i="25" s="1"/>
  <c r="DI29" i="25"/>
  <c r="DO297" i="1"/>
  <c r="DN57" i="25" s="1"/>
  <c r="DN29" i="25"/>
  <c r="V204" i="11"/>
  <c r="DL297" i="1"/>
  <c r="DK57" i="25" s="1"/>
  <c r="DK29" i="25"/>
  <c r="DH297" i="1"/>
  <c r="DG57" i="25" s="1"/>
  <c r="DG29" i="25"/>
  <c r="DM297" i="1"/>
  <c r="DL57" i="25" s="1"/>
  <c r="DL29" i="25"/>
  <c r="DF196" i="1"/>
  <c r="DM112" i="1"/>
  <c r="DL112" i="1"/>
  <c r="DK112" i="1"/>
  <c r="DJ112" i="1"/>
  <c r="DI112" i="1"/>
  <c r="DH112" i="1"/>
  <c r="DG112" i="1"/>
  <c r="DR112" i="1"/>
  <c r="DN112" i="1"/>
  <c r="DQ112" i="1"/>
  <c r="DP112" i="1"/>
  <c r="DO112" i="1"/>
  <c r="U113" i="11"/>
  <c r="DS59" i="1"/>
  <c r="W60" i="11" s="1"/>
  <c r="Z60" i="11" s="1"/>
  <c r="U203" i="11"/>
  <c r="U199" i="11" s="1"/>
  <c r="DF104" i="1"/>
  <c r="DF91" i="1"/>
  <c r="U92" i="11" s="1"/>
  <c r="V92" i="11" s="1"/>
  <c r="DS61" i="1"/>
  <c r="W62" i="11" s="1"/>
  <c r="DS65" i="1"/>
  <c r="W66" i="11" s="1"/>
  <c r="DS63" i="1"/>
  <c r="W64" i="11" s="1"/>
  <c r="DS55" i="1"/>
  <c r="W56" i="11" s="1"/>
  <c r="DS53" i="1"/>
  <c r="W54" i="11" s="1"/>
  <c r="DS82" i="1"/>
  <c r="W83" i="11" s="1"/>
  <c r="DS97" i="1"/>
  <c r="W98" i="11" s="1"/>
  <c r="DS198" i="1"/>
  <c r="W201" i="11" s="1"/>
  <c r="DS89" i="1"/>
  <c r="W90" i="11" s="1"/>
  <c r="DS99" i="1"/>
  <c r="W100" i="11" s="1"/>
  <c r="DS103" i="1"/>
  <c r="DZ103" i="1" s="1"/>
  <c r="T299" i="11"/>
  <c r="I31" i="24"/>
  <c r="I29" i="24" s="1"/>
  <c r="CX56" i="25"/>
  <c r="CX59" i="25" s="1"/>
  <c r="DA56" i="25"/>
  <c r="DA59" i="25" s="1"/>
  <c r="CT56" i="25"/>
  <c r="CT59" i="25" s="1"/>
  <c r="CZ56" i="25"/>
  <c r="CZ59" i="25" s="1"/>
  <c r="DF296" i="1"/>
  <c r="CS56" i="25"/>
  <c r="DC56" i="25"/>
  <c r="DC59" i="25" s="1"/>
  <c r="CU56" i="25"/>
  <c r="CU59" i="25" s="1"/>
  <c r="DD56" i="25"/>
  <c r="CW56" i="25"/>
  <c r="CW59" i="25" s="1"/>
  <c r="DH196" i="1"/>
  <c r="DG196" i="1"/>
  <c r="DN196" i="1"/>
  <c r="DI196" i="1"/>
  <c r="DL196" i="1"/>
  <c r="DM196" i="1"/>
  <c r="DR196" i="1"/>
  <c r="DP196" i="1"/>
  <c r="DK196" i="1"/>
  <c r="DQ196" i="1"/>
  <c r="DJ196" i="1"/>
  <c r="DO196" i="1"/>
  <c r="DS106" i="1"/>
  <c r="EF75" i="1"/>
  <c r="Y76" i="11" s="1"/>
  <c r="AB76" i="11" s="1"/>
  <c r="DS102" i="1"/>
  <c r="DT102" i="1" s="1"/>
  <c r="ES75" i="1"/>
  <c r="AA76" i="11" s="1"/>
  <c r="Z76" i="11"/>
  <c r="DS73" i="1"/>
  <c r="DU73" i="1" s="1"/>
  <c r="V69" i="11"/>
  <c r="V73" i="11"/>
  <c r="DF86" i="1"/>
  <c r="U93" i="11"/>
  <c r="V93" i="11" s="1"/>
  <c r="DI92" i="1"/>
  <c r="DP92" i="1"/>
  <c r="DK92" i="1"/>
  <c r="DQ92" i="1"/>
  <c r="DL92" i="1"/>
  <c r="DS84" i="1"/>
  <c r="DG92" i="1"/>
  <c r="DH92" i="1"/>
  <c r="DJ92" i="1"/>
  <c r="DN92" i="1"/>
  <c r="DR92" i="1"/>
  <c r="DO92" i="1"/>
  <c r="DQ153" i="1"/>
  <c r="DJ253" i="1"/>
  <c r="DH253" i="1"/>
  <c r="DQ253" i="1"/>
  <c r="V215" i="11"/>
  <c r="DL153" i="1"/>
  <c r="DR253" i="1"/>
  <c r="DP253" i="1"/>
  <c r="DK153" i="1"/>
  <c r="DI153" i="1"/>
  <c r="DO153" i="1"/>
  <c r="DM253" i="1"/>
  <c r="DL253" i="1"/>
  <c r="DH153" i="1"/>
  <c r="DO253" i="1"/>
  <c r="DN153" i="1"/>
  <c r="DN253" i="1"/>
  <c r="DK253" i="1"/>
  <c r="DI253" i="1"/>
  <c r="DS212" i="1"/>
  <c r="DS252" i="1"/>
  <c r="DR211" i="1"/>
  <c r="V233" i="11"/>
  <c r="V123" i="11"/>
  <c r="V234" i="11"/>
  <c r="T157" i="11"/>
  <c r="V220" i="11"/>
  <c r="V120" i="11"/>
  <c r="V117" i="11"/>
  <c r="V144" i="11"/>
  <c r="U214" i="11"/>
  <c r="V146" i="11"/>
  <c r="V99" i="11"/>
  <c r="DH211" i="1"/>
  <c r="DP211" i="1"/>
  <c r="DK211" i="1"/>
  <c r="DI211" i="1"/>
  <c r="DM211" i="1"/>
  <c r="DO211" i="1"/>
  <c r="DQ211" i="1"/>
  <c r="DN211" i="1"/>
  <c r="DG211" i="1"/>
  <c r="DJ211" i="1"/>
  <c r="DL211" i="1"/>
  <c r="DS135" i="1"/>
  <c r="DS143" i="1"/>
  <c r="V208" i="11"/>
  <c r="V200" i="11"/>
  <c r="U241" i="11"/>
  <c r="V243" i="11"/>
  <c r="V65" i="11"/>
  <c r="V139" i="11"/>
  <c r="V222" i="11"/>
  <c r="V75" i="11"/>
  <c r="V112" i="11"/>
  <c r="V226" i="11"/>
  <c r="V212" i="11"/>
  <c r="V86" i="11"/>
  <c r="V245" i="11"/>
  <c r="V101" i="11"/>
  <c r="V231" i="11"/>
  <c r="T198" i="11"/>
  <c r="V110" i="11"/>
  <c r="V235" i="11"/>
  <c r="V259" i="11"/>
  <c r="V210" i="11"/>
  <c r="V232" i="11"/>
  <c r="V206" i="11"/>
  <c r="V134" i="11"/>
  <c r="V72" i="11"/>
  <c r="V135" i="11"/>
  <c r="V96" i="11"/>
  <c r="V202" i="11"/>
  <c r="U127" i="11"/>
  <c r="V131" i="11"/>
  <c r="U264" i="11"/>
  <c r="V219" i="11"/>
  <c r="V84" i="11"/>
  <c r="V229" i="11"/>
  <c r="V111" i="11"/>
  <c r="V67" i="11"/>
  <c r="V107" i="11"/>
  <c r="V223" i="11"/>
  <c r="V55" i="11"/>
  <c r="U167" i="11"/>
  <c r="V168" i="11"/>
  <c r="V63" i="11"/>
  <c r="V102" i="11"/>
  <c r="V137" i="11"/>
  <c r="V61" i="11"/>
  <c r="V57" i="11"/>
  <c r="V115" i="11"/>
  <c r="V70" i="11"/>
  <c r="V211" i="11"/>
  <c r="V240" i="11"/>
  <c r="DS66" i="1"/>
  <c r="U136" i="11"/>
  <c r="U106" i="11"/>
  <c r="DS237" i="1"/>
  <c r="DS110" i="1"/>
  <c r="DP129" i="1"/>
  <c r="DS224" i="1"/>
  <c r="DS231" i="1"/>
  <c r="DJ238" i="1"/>
  <c r="DS141" i="1"/>
  <c r="DS109" i="1"/>
  <c r="DO238" i="1"/>
  <c r="DF253" i="1"/>
  <c r="DI238" i="1"/>
  <c r="DS116" i="1"/>
  <c r="DS69" i="1"/>
  <c r="DS208" i="1"/>
  <c r="DM238" i="1"/>
  <c r="DS119" i="1"/>
  <c r="DK129" i="1"/>
  <c r="DS98" i="1"/>
  <c r="DN238" i="1"/>
  <c r="DR238" i="1"/>
  <c r="DL238" i="1"/>
  <c r="DN129" i="1"/>
  <c r="DI129" i="1"/>
  <c r="DS226" i="1"/>
  <c r="DQ238" i="1"/>
  <c r="DR129" i="1"/>
  <c r="DJ129" i="1"/>
  <c r="DK133" i="1"/>
  <c r="DN105" i="1"/>
  <c r="DR105" i="1"/>
  <c r="DM86" i="1"/>
  <c r="DM105" i="1"/>
  <c r="DJ105" i="1"/>
  <c r="DS64" i="1"/>
  <c r="DH129" i="1"/>
  <c r="DK238" i="1"/>
  <c r="DH238" i="1"/>
  <c r="DH105" i="1"/>
  <c r="DL133" i="1"/>
  <c r="DL129" i="1"/>
  <c r="DS219" i="1"/>
  <c r="DO133" i="1"/>
  <c r="DS111" i="1"/>
  <c r="DS209" i="1"/>
  <c r="DS100" i="1"/>
  <c r="DS220" i="1"/>
  <c r="DS240" i="1"/>
  <c r="DG238" i="1"/>
  <c r="DS54" i="1"/>
  <c r="DS131" i="1"/>
  <c r="DG129" i="1"/>
  <c r="DR133" i="1"/>
  <c r="DH133" i="1"/>
  <c r="DS223" i="1"/>
  <c r="DQ105" i="1"/>
  <c r="DW103" i="1"/>
  <c r="DS203" i="1"/>
  <c r="DQ129" i="1"/>
  <c r="DI133" i="1"/>
  <c r="DF195" i="1"/>
  <c r="DS197" i="1"/>
  <c r="DS228" i="1"/>
  <c r="DS114" i="1"/>
  <c r="DS74" i="1"/>
  <c r="DS95" i="1"/>
  <c r="DS68" i="1"/>
  <c r="DS72" i="1"/>
  <c r="DS136" i="1"/>
  <c r="DM129" i="1"/>
  <c r="DS62" i="1"/>
  <c r="DJ133" i="1"/>
  <c r="DN133" i="1"/>
  <c r="DK105" i="1"/>
  <c r="DL105" i="1"/>
  <c r="DS256" i="1"/>
  <c r="DS254" i="1" s="1"/>
  <c r="DS230" i="1"/>
  <c r="DS101" i="1"/>
  <c r="DS232" i="1"/>
  <c r="DM133" i="1"/>
  <c r="DP133" i="1"/>
  <c r="DI105" i="1"/>
  <c r="DP105" i="1"/>
  <c r="DG261" i="1"/>
  <c r="DS83" i="1"/>
  <c r="DS229" i="1"/>
  <c r="DS117" i="1"/>
  <c r="DS205" i="1"/>
  <c r="W121" i="11"/>
  <c r="DS85" i="1"/>
  <c r="DS199" i="1"/>
  <c r="DS90" i="1"/>
  <c r="DS71" i="1"/>
  <c r="DG133" i="1"/>
  <c r="DS134" i="1"/>
  <c r="DS217" i="1"/>
  <c r="DP238" i="1"/>
  <c r="DO129" i="1"/>
  <c r="DG164" i="1"/>
  <c r="DS165" i="1"/>
  <c r="DS122" i="1"/>
  <c r="DQ133" i="1"/>
  <c r="DS132" i="1"/>
  <c r="DS216" i="1"/>
  <c r="DG105" i="1"/>
  <c r="DO105" i="1"/>
  <c r="DS242" i="1"/>
  <c r="DS60" i="1"/>
  <c r="DS56" i="1"/>
  <c r="DS207" i="1"/>
  <c r="DG124" i="1"/>
  <c r="DS128" i="1"/>
  <c r="DS297" i="1" l="1"/>
  <c r="DF57" i="25"/>
  <c r="V300" i="11"/>
  <c r="J32" i="24"/>
  <c r="DR29" i="25"/>
  <c r="W204" i="11"/>
  <c r="DS112" i="1"/>
  <c r="DR104" i="1"/>
  <c r="DL104" i="1"/>
  <c r="X60" i="11"/>
  <c r="DK104" i="1"/>
  <c r="DG104" i="1"/>
  <c r="DM104" i="1"/>
  <c r="DN104" i="1"/>
  <c r="DQ104" i="1"/>
  <c r="DU103" i="1"/>
  <c r="V203" i="11"/>
  <c r="DI104" i="1"/>
  <c r="DJ104" i="1"/>
  <c r="DP104" i="1"/>
  <c r="DH104" i="1"/>
  <c r="DO104" i="1"/>
  <c r="DT103" i="1"/>
  <c r="DX103" i="1"/>
  <c r="EC103" i="1"/>
  <c r="ED103" i="1"/>
  <c r="DV103" i="1"/>
  <c r="EE103" i="1"/>
  <c r="DY103" i="1"/>
  <c r="EB103" i="1"/>
  <c r="W104" i="11"/>
  <c r="X104" i="11" s="1"/>
  <c r="EA103" i="1"/>
  <c r="Z201" i="11"/>
  <c r="X201" i="11"/>
  <c r="DY62" i="1"/>
  <c r="DZ62" i="1"/>
  <c r="EA62" i="1"/>
  <c r="EB62" i="1"/>
  <c r="DU62" i="1"/>
  <c r="EC62" i="1"/>
  <c r="DV62" i="1"/>
  <c r="ED62" i="1"/>
  <c r="EE62" i="1"/>
  <c r="DX62" i="1"/>
  <c r="DT62" i="1"/>
  <c r="DW62" i="1"/>
  <c r="DV100" i="1"/>
  <c r="ED100" i="1"/>
  <c r="DX100" i="1"/>
  <c r="DT100" i="1"/>
  <c r="DY100" i="1"/>
  <c r="DZ100" i="1"/>
  <c r="EB100" i="1"/>
  <c r="DU100" i="1"/>
  <c r="DW100" i="1"/>
  <c r="EA100" i="1"/>
  <c r="EC100" i="1"/>
  <c r="EE100" i="1"/>
  <c r="DR91" i="1"/>
  <c r="DR86" i="1" s="1"/>
  <c r="DK91" i="1"/>
  <c r="DK86" i="1" s="1"/>
  <c r="Z98" i="11"/>
  <c r="X98" i="11"/>
  <c r="DZ199" i="1"/>
  <c r="DZ201" i="1" s="1"/>
  <c r="EB199" i="1"/>
  <c r="EB201" i="1" s="1"/>
  <c r="EC199" i="1"/>
  <c r="EC201" i="1" s="1"/>
  <c r="DV199" i="1"/>
  <c r="DV201" i="1" s="1"/>
  <c r="ED199" i="1"/>
  <c r="ED201" i="1" s="1"/>
  <c r="DX199" i="1"/>
  <c r="DX201" i="1" s="1"/>
  <c r="DU199" i="1"/>
  <c r="DU201" i="1" s="1"/>
  <c r="DW199" i="1"/>
  <c r="DW201" i="1" s="1"/>
  <c r="DY199" i="1"/>
  <c r="DY201" i="1" s="1"/>
  <c r="EA199" i="1"/>
  <c r="EA201" i="1" s="1"/>
  <c r="EE199" i="1"/>
  <c r="EE201" i="1" s="1"/>
  <c r="DN91" i="1"/>
  <c r="DN86" i="1" s="1"/>
  <c r="DP91" i="1"/>
  <c r="DP86" i="1" s="1"/>
  <c r="Z83" i="11"/>
  <c r="X83" i="11"/>
  <c r="DU66" i="1"/>
  <c r="EC66" i="1"/>
  <c r="DW66" i="1"/>
  <c r="EE66" i="1"/>
  <c r="DX66" i="1"/>
  <c r="DT66" i="1"/>
  <c r="DY66" i="1"/>
  <c r="EA66" i="1"/>
  <c r="DV66" i="1"/>
  <c r="DZ66" i="1"/>
  <c r="EB66" i="1"/>
  <c r="ED66" i="1"/>
  <c r="DJ91" i="1"/>
  <c r="DJ86" i="1" s="1"/>
  <c r="DI91" i="1"/>
  <c r="DI86" i="1" s="1"/>
  <c r="Z54" i="11"/>
  <c r="X54" i="11"/>
  <c r="DO91" i="1"/>
  <c r="DO86" i="1" s="1"/>
  <c r="DQ91" i="1"/>
  <c r="DQ86" i="1" s="1"/>
  <c r="DH91" i="1"/>
  <c r="DH86" i="1" s="1"/>
  <c r="Z56" i="11"/>
  <c r="X56" i="11"/>
  <c r="DU60" i="1"/>
  <c r="EC60" i="1"/>
  <c r="DV60" i="1"/>
  <c r="ED60" i="1"/>
  <c r="DW60" i="1"/>
  <c r="EE60" i="1"/>
  <c r="DX60" i="1"/>
  <c r="DT60" i="1"/>
  <c r="DY60" i="1"/>
  <c r="DZ60" i="1"/>
  <c r="EA60" i="1"/>
  <c r="EB60" i="1"/>
  <c r="EB98" i="1"/>
  <c r="DV98" i="1"/>
  <c r="ED98" i="1"/>
  <c r="DW98" i="1"/>
  <c r="EE98" i="1"/>
  <c r="DX98" i="1"/>
  <c r="DT98" i="1"/>
  <c r="DZ98" i="1"/>
  <c r="EC98" i="1"/>
  <c r="DU98" i="1"/>
  <c r="DY98" i="1"/>
  <c r="EA98" i="1"/>
  <c r="DG91" i="1"/>
  <c r="Z100" i="11"/>
  <c r="X100" i="11"/>
  <c r="Z64" i="11"/>
  <c r="X64" i="11"/>
  <c r="DY56" i="1"/>
  <c r="DZ56" i="1"/>
  <c r="EA56" i="1"/>
  <c r="EB56" i="1"/>
  <c r="DU56" i="1"/>
  <c r="EC56" i="1"/>
  <c r="DT56" i="1"/>
  <c r="EE56" i="1"/>
  <c r="DV56" i="1"/>
  <c r="DW56" i="1"/>
  <c r="ED56" i="1"/>
  <c r="DX56" i="1"/>
  <c r="DY54" i="1"/>
  <c r="DZ54" i="1"/>
  <c r="EA54" i="1"/>
  <c r="EB54" i="1"/>
  <c r="DU54" i="1"/>
  <c r="EC54" i="1"/>
  <c r="DV54" i="1"/>
  <c r="DT54" i="1"/>
  <c r="DW54" i="1"/>
  <c r="DX54" i="1"/>
  <c r="ED54" i="1"/>
  <c r="EE54" i="1"/>
  <c r="DU64" i="1"/>
  <c r="EC64" i="1"/>
  <c r="DV64" i="1"/>
  <c r="ED64" i="1"/>
  <c r="DW64" i="1"/>
  <c r="EE64" i="1"/>
  <c r="DX64" i="1"/>
  <c r="DT64" i="1"/>
  <c r="DY64" i="1"/>
  <c r="DZ64" i="1"/>
  <c r="EA64" i="1"/>
  <c r="EB64" i="1"/>
  <c r="W74" i="11"/>
  <c r="DW83" i="1"/>
  <c r="EB83" i="1"/>
  <c r="DY83" i="1"/>
  <c r="EC83" i="1"/>
  <c r="DZ83" i="1"/>
  <c r="ED83" i="1"/>
  <c r="DT83" i="1"/>
  <c r="EE83" i="1"/>
  <c r="DU83" i="1"/>
  <c r="EA83" i="1"/>
  <c r="DV83" i="1"/>
  <c r="DX83" i="1"/>
  <c r="Z66" i="11"/>
  <c r="X66" i="11"/>
  <c r="DZ90" i="1"/>
  <c r="DU90" i="1"/>
  <c r="EC90" i="1"/>
  <c r="DV90" i="1"/>
  <c r="ED90" i="1"/>
  <c r="DW90" i="1"/>
  <c r="DX90" i="1"/>
  <c r="DY90" i="1"/>
  <c r="EA90" i="1"/>
  <c r="EB90" i="1"/>
  <c r="EE90" i="1"/>
  <c r="DT90" i="1"/>
  <c r="DL91" i="1"/>
  <c r="DL86" i="1" s="1"/>
  <c r="Z90" i="11"/>
  <c r="X90" i="11"/>
  <c r="Z62" i="11"/>
  <c r="X62" i="11"/>
  <c r="EE73" i="1"/>
  <c r="DZ102" i="1"/>
  <c r="W103" i="11"/>
  <c r="X103" i="11" s="1"/>
  <c r="DX102" i="1"/>
  <c r="EC102" i="1"/>
  <c r="EB102" i="1"/>
  <c r="DQ296" i="1"/>
  <c r="DQ269" i="1" s="1"/>
  <c r="DP28" i="25"/>
  <c r="DI296" i="1"/>
  <c r="DI269" i="1" s="1"/>
  <c r="DH28" i="25"/>
  <c r="DK296" i="1"/>
  <c r="DK269" i="1" s="1"/>
  <c r="DJ28" i="25"/>
  <c r="DN296" i="1"/>
  <c r="DN269" i="1" s="1"/>
  <c r="DM28" i="25"/>
  <c r="DP296" i="1"/>
  <c r="DO56" i="25" s="1"/>
  <c r="DO28" i="25"/>
  <c r="DG296" i="1"/>
  <c r="DF28" i="25"/>
  <c r="DK195" i="1"/>
  <c r="DR296" i="1"/>
  <c r="DQ28" i="25"/>
  <c r="DH296" i="1"/>
  <c r="DH269" i="1" s="1"/>
  <c r="DG28" i="25"/>
  <c r="U299" i="11"/>
  <c r="DE56" i="25"/>
  <c r="DO296" i="1"/>
  <c r="DO269" i="1" s="1"/>
  <c r="DN28" i="25"/>
  <c r="DM296" i="1"/>
  <c r="DL56" i="25" s="1"/>
  <c r="DL28" i="25"/>
  <c r="DJ296" i="1"/>
  <c r="DI56" i="25" s="1"/>
  <c r="DI28" i="25"/>
  <c r="DL296" i="1"/>
  <c r="DL269" i="1" s="1"/>
  <c r="DK28" i="25"/>
  <c r="DG195" i="1"/>
  <c r="DS200" i="1"/>
  <c r="DR28" i="25" s="1"/>
  <c r="DW102" i="1"/>
  <c r="EA102" i="1"/>
  <c r="DY102" i="1"/>
  <c r="DV102" i="1"/>
  <c r="EE102" i="1"/>
  <c r="DU102" i="1"/>
  <c r="ED102" i="1"/>
  <c r="EA226" i="1"/>
  <c r="DZ135" i="1"/>
  <c r="EQ72" i="1"/>
  <c r="EP72" i="1"/>
  <c r="EO72" i="1"/>
  <c r="EN72" i="1"/>
  <c r="EM72" i="1"/>
  <c r="EL72" i="1"/>
  <c r="EK72" i="1"/>
  <c r="EJ72" i="1"/>
  <c r="EI72" i="1"/>
  <c r="ER72" i="1"/>
  <c r="EH72" i="1"/>
  <c r="EG72" i="1"/>
  <c r="EQ68" i="1"/>
  <c r="EP68" i="1"/>
  <c r="EO68" i="1"/>
  <c r="EN68" i="1"/>
  <c r="EM68" i="1"/>
  <c r="EL68" i="1"/>
  <c r="EK68" i="1"/>
  <c r="EJ68" i="1"/>
  <c r="EI68" i="1"/>
  <c r="EH68" i="1"/>
  <c r="ER68" i="1"/>
  <c r="EG68" i="1"/>
  <c r="DT109" i="1"/>
  <c r="DZ252" i="1"/>
  <c r="EK205" i="1"/>
  <c r="EJ205" i="1"/>
  <c r="EH205" i="1"/>
  <c r="EG205" i="1"/>
  <c r="ER205" i="1"/>
  <c r="EQ205" i="1"/>
  <c r="EO205" i="1"/>
  <c r="EN205" i="1"/>
  <c r="EM205" i="1"/>
  <c r="EP205" i="1"/>
  <c r="EL205" i="1"/>
  <c r="EI205" i="1"/>
  <c r="DZ231" i="1"/>
  <c r="W91" i="11"/>
  <c r="X91" i="11" s="1"/>
  <c r="W118" i="11"/>
  <c r="X118" i="11" s="1"/>
  <c r="DZ119" i="1"/>
  <c r="EO119" i="1"/>
  <c r="EN119" i="1"/>
  <c r="EM119" i="1"/>
  <c r="EL119" i="1"/>
  <c r="EK119" i="1"/>
  <c r="EJ119" i="1"/>
  <c r="EI119" i="1"/>
  <c r="EH119" i="1"/>
  <c r="EG119" i="1"/>
  <c r="EP119" i="1"/>
  <c r="ER119" i="1"/>
  <c r="EQ119" i="1"/>
  <c r="EE224" i="1"/>
  <c r="EB73" i="1"/>
  <c r="EQ73" i="1"/>
  <c r="EP73" i="1"/>
  <c r="EO73" i="1"/>
  <c r="EN73" i="1"/>
  <c r="EM73" i="1"/>
  <c r="EL73" i="1"/>
  <c r="EK73" i="1"/>
  <c r="EJ73" i="1"/>
  <c r="EI73" i="1"/>
  <c r="EG73" i="1"/>
  <c r="ER73" i="1"/>
  <c r="EH73" i="1"/>
  <c r="DX208" i="1"/>
  <c r="DV110" i="1"/>
  <c r="DY73" i="1"/>
  <c r="DX73" i="1"/>
  <c r="W255" i="11"/>
  <c r="X255" i="11" s="1"/>
  <c r="EA73" i="1"/>
  <c r="EC73" i="1"/>
  <c r="DV73" i="1"/>
  <c r="DZ73" i="1"/>
  <c r="DW73" i="1"/>
  <c r="DT73" i="1"/>
  <c r="ED73" i="1"/>
  <c r="U87" i="11"/>
  <c r="V87" i="11" s="1"/>
  <c r="DV84" i="1"/>
  <c r="EA84" i="1"/>
  <c r="DU84" i="1"/>
  <c r="DY84" i="1"/>
  <c r="ED84" i="1"/>
  <c r="DT84" i="1"/>
  <c r="DX84" i="1"/>
  <c r="DZ84" i="1"/>
  <c r="EC84" i="1"/>
  <c r="DW84" i="1"/>
  <c r="W85" i="11"/>
  <c r="X85" i="11" s="1"/>
  <c r="EB84" i="1"/>
  <c r="EE84" i="1"/>
  <c r="EE252" i="1"/>
  <c r="EA252" i="1"/>
  <c r="DT252" i="1"/>
  <c r="DU252" i="1"/>
  <c r="DY252" i="1"/>
  <c r="DX252" i="1"/>
  <c r="DS92" i="1"/>
  <c r="EB252" i="1"/>
  <c r="DV252" i="1"/>
  <c r="DW252" i="1"/>
  <c r="ED252" i="1"/>
  <c r="EC252" i="1"/>
  <c r="DW212" i="1"/>
  <c r="DX212" i="1"/>
  <c r="DU212" i="1"/>
  <c r="DV212" i="1"/>
  <c r="DY212" i="1"/>
  <c r="EE212" i="1"/>
  <c r="DZ212" i="1"/>
  <c r="ED212" i="1"/>
  <c r="EB212" i="1"/>
  <c r="DT212" i="1"/>
  <c r="EC212" i="1"/>
  <c r="EA212" i="1"/>
  <c r="W215" i="11"/>
  <c r="DV135" i="1"/>
  <c r="DY135" i="1"/>
  <c r="DX135" i="1"/>
  <c r="EB135" i="1"/>
  <c r="U157" i="11"/>
  <c r="X121" i="11"/>
  <c r="W138" i="11"/>
  <c r="X138" i="11" s="1"/>
  <c r="EA135" i="1"/>
  <c r="ED141" i="1"/>
  <c r="W144" i="11"/>
  <c r="DW135" i="1"/>
  <c r="EC135" i="1"/>
  <c r="EA116" i="1"/>
  <c r="W117" i="11"/>
  <c r="EB143" i="1"/>
  <c r="W146" i="11"/>
  <c r="W99" i="11"/>
  <c r="V214" i="11"/>
  <c r="DS211" i="1"/>
  <c r="EE135" i="1"/>
  <c r="ED135" i="1"/>
  <c r="DU135" i="1"/>
  <c r="EC110" i="1"/>
  <c r="DT135" i="1"/>
  <c r="DU143" i="1"/>
  <c r="DT143" i="1"/>
  <c r="EA143" i="1"/>
  <c r="ED143" i="1"/>
  <c r="DY143" i="1"/>
  <c r="DX143" i="1"/>
  <c r="EC143" i="1"/>
  <c r="EE143" i="1"/>
  <c r="DV143" i="1"/>
  <c r="DW143" i="1"/>
  <c r="DZ143" i="1"/>
  <c r="DX109" i="1"/>
  <c r="W227" i="11"/>
  <c r="X227" i="11" s="1"/>
  <c r="U256" i="11"/>
  <c r="V256" i="11" s="1"/>
  <c r="W67" i="11"/>
  <c r="X67" i="11" s="1"/>
  <c r="DW224" i="1"/>
  <c r="V113" i="11"/>
  <c r="V136" i="11"/>
  <c r="V167" i="11"/>
  <c r="V127" i="11"/>
  <c r="V241" i="11"/>
  <c r="V199" i="11"/>
  <c r="V264" i="11"/>
  <c r="V257" i="11"/>
  <c r="X74" i="11"/>
  <c r="V106" i="11"/>
  <c r="U198" i="11"/>
  <c r="EB110" i="1"/>
  <c r="DU117" i="1"/>
  <c r="DY117" i="1"/>
  <c r="EC117" i="1"/>
  <c r="DV117" i="1"/>
  <c r="ED117" i="1"/>
  <c r="DZ117" i="1"/>
  <c r="EB117" i="1"/>
  <c r="DT117" i="1"/>
  <c r="EA117" i="1"/>
  <c r="DW117" i="1"/>
  <c r="EE117" i="1"/>
  <c r="DX117" i="1"/>
  <c r="DX237" i="1"/>
  <c r="EB237" i="1"/>
  <c r="DT237" i="1"/>
  <c r="DU237" i="1"/>
  <c r="DY237" i="1"/>
  <c r="EC237" i="1"/>
  <c r="DV237" i="1"/>
  <c r="ED237" i="1"/>
  <c r="DW237" i="1"/>
  <c r="EE237" i="1"/>
  <c r="DZ237" i="1"/>
  <c r="EA237" i="1"/>
  <c r="W240" i="11"/>
  <c r="DU114" i="1"/>
  <c r="DV114" i="1"/>
  <c r="DW114" i="1"/>
  <c r="DX114" i="1"/>
  <c r="DY114" i="1"/>
  <c r="DZ114" i="1"/>
  <c r="EA114" i="1"/>
  <c r="EB114" i="1"/>
  <c r="EC114" i="1"/>
  <c r="ED114" i="1"/>
  <c r="EE114" i="1"/>
  <c r="DT114" i="1"/>
  <c r="DY109" i="1"/>
  <c r="DZ224" i="1"/>
  <c r="ED224" i="1"/>
  <c r="EC224" i="1"/>
  <c r="DX224" i="1"/>
  <c r="EA208" i="1"/>
  <c r="DW109" i="1"/>
  <c r="EB224" i="1"/>
  <c r="DT224" i="1"/>
  <c r="DV231" i="1"/>
  <c r="DU231" i="1"/>
  <c r="W234" i="11"/>
  <c r="DU224" i="1"/>
  <c r="DY224" i="1"/>
  <c r="DV224" i="1"/>
  <c r="DX231" i="1"/>
  <c r="EA231" i="1"/>
  <c r="DW231" i="1"/>
  <c r="DY231" i="1"/>
  <c r="ED231" i="1"/>
  <c r="EA224" i="1"/>
  <c r="EE231" i="1"/>
  <c r="EB231" i="1"/>
  <c r="DT231" i="1"/>
  <c r="EC231" i="1"/>
  <c r="EA141" i="1"/>
  <c r="DV141" i="1"/>
  <c r="DT141" i="1"/>
  <c r="W111" i="11"/>
  <c r="DY110" i="1"/>
  <c r="DU110" i="1"/>
  <c r="ED110" i="1"/>
  <c r="EA110" i="1"/>
  <c r="DH195" i="1"/>
  <c r="DI195" i="1"/>
  <c r="DX110" i="1"/>
  <c r="DW110" i="1"/>
  <c r="DZ110" i="1"/>
  <c r="EE110" i="1"/>
  <c r="DT110" i="1"/>
  <c r="DU141" i="1"/>
  <c r="DX141" i="1"/>
  <c r="DW141" i="1"/>
  <c r="EC141" i="1"/>
  <c r="EB141" i="1"/>
  <c r="DZ141" i="1"/>
  <c r="DY141" i="1"/>
  <c r="EE141" i="1"/>
  <c r="DV109" i="1"/>
  <c r="EB109" i="1"/>
  <c r="DZ109" i="1"/>
  <c r="ED109" i="1"/>
  <c r="EC109" i="1"/>
  <c r="EE109" i="1"/>
  <c r="W110" i="11"/>
  <c r="DU109" i="1"/>
  <c r="EA109" i="1"/>
  <c r="W65" i="11"/>
  <c r="W229" i="11"/>
  <c r="EE208" i="1"/>
  <c r="DV208" i="1"/>
  <c r="EC208" i="1"/>
  <c r="ED208" i="1"/>
  <c r="DW208" i="1"/>
  <c r="EB208" i="1"/>
  <c r="DY208" i="1"/>
  <c r="W211" i="11"/>
  <c r="DT208" i="1"/>
  <c r="DX119" i="1"/>
  <c r="DV119" i="1"/>
  <c r="DU116" i="1"/>
  <c r="W120" i="11"/>
  <c r="DU119" i="1"/>
  <c r="DY119" i="1"/>
  <c r="DU208" i="1"/>
  <c r="DZ208" i="1"/>
  <c r="EC119" i="1"/>
  <c r="EE119" i="1"/>
  <c r="DW119" i="1"/>
  <c r="EA119" i="1"/>
  <c r="DT119" i="1"/>
  <c r="DT116" i="1"/>
  <c r="EB116" i="1"/>
  <c r="DZ116" i="1"/>
  <c r="DV116" i="1"/>
  <c r="DW116" i="1"/>
  <c r="ED116" i="1"/>
  <c r="EE116" i="1"/>
  <c r="EC116" i="1"/>
  <c r="ED119" i="1"/>
  <c r="EB119" i="1"/>
  <c r="DY116" i="1"/>
  <c r="DX116" i="1"/>
  <c r="DU69" i="1"/>
  <c r="DW69" i="1"/>
  <c r="DY69" i="1"/>
  <c r="W70" i="11"/>
  <c r="EC69" i="1"/>
  <c r="EE69" i="1"/>
  <c r="DZ69" i="1"/>
  <c r="DV69" i="1"/>
  <c r="DX69" i="1"/>
  <c r="EA69" i="1"/>
  <c r="ED69" i="1"/>
  <c r="DT69" i="1"/>
  <c r="EB69" i="1"/>
  <c r="DX226" i="1"/>
  <c r="DO195" i="1"/>
  <c r="DQ195" i="1"/>
  <c r="DU226" i="1"/>
  <c r="DZ226" i="1"/>
  <c r="EC226" i="1"/>
  <c r="ED226" i="1"/>
  <c r="DV226" i="1"/>
  <c r="DW226" i="1"/>
  <c r="EB226" i="1"/>
  <c r="EE226" i="1"/>
  <c r="DT226" i="1"/>
  <c r="DY226" i="1"/>
  <c r="DL195" i="1"/>
  <c r="DX242" i="1"/>
  <c r="W245" i="11"/>
  <c r="EB242" i="1"/>
  <c r="DV242" i="1"/>
  <c r="DT242" i="1"/>
  <c r="DZ242" i="1"/>
  <c r="DU242" i="1"/>
  <c r="ED242" i="1"/>
  <c r="DY242" i="1"/>
  <c r="DW242" i="1"/>
  <c r="EC242" i="1"/>
  <c r="EA242" i="1"/>
  <c r="EE242" i="1"/>
  <c r="W63" i="11"/>
  <c r="EA197" i="1"/>
  <c r="W200" i="11"/>
  <c r="EB197" i="1"/>
  <c r="DU197" i="1"/>
  <c r="EC197" i="1"/>
  <c r="DV197" i="1"/>
  <c r="ED197" i="1"/>
  <c r="DW197" i="1"/>
  <c r="EE197" i="1"/>
  <c r="DX197" i="1"/>
  <c r="DT197" i="1"/>
  <c r="DY197" i="1"/>
  <c r="DZ197" i="1"/>
  <c r="DX131" i="1"/>
  <c r="EB131" i="1"/>
  <c r="DT131" i="1"/>
  <c r="DU131" i="1"/>
  <c r="DY131" i="1"/>
  <c r="DS129" i="1"/>
  <c r="EE131" i="1"/>
  <c r="EC131" i="1"/>
  <c r="DZ131" i="1"/>
  <c r="DV131" i="1"/>
  <c r="EA131" i="1"/>
  <c r="ED131" i="1"/>
  <c r="DW131" i="1"/>
  <c r="W134" i="11"/>
  <c r="DN195" i="1"/>
  <c r="W222" i="11"/>
  <c r="EB219" i="1"/>
  <c r="DU219" i="1"/>
  <c r="EC219" i="1"/>
  <c r="DV219" i="1"/>
  <c r="ED219" i="1"/>
  <c r="DW219" i="1"/>
  <c r="EE219" i="1"/>
  <c r="DX219" i="1"/>
  <c r="DT219" i="1"/>
  <c r="DY219" i="1"/>
  <c r="DZ219" i="1"/>
  <c r="EA219" i="1"/>
  <c r="W101" i="11"/>
  <c r="DR195" i="1"/>
  <c r="W208" i="11"/>
  <c r="EB205" i="1"/>
  <c r="DU205" i="1"/>
  <c r="EC205" i="1"/>
  <c r="DV205" i="1"/>
  <c r="ED205" i="1"/>
  <c r="DW205" i="1"/>
  <c r="EE205" i="1"/>
  <c r="DX205" i="1"/>
  <c r="DT205" i="1"/>
  <c r="DY205" i="1"/>
  <c r="DZ205" i="1"/>
  <c r="EA205" i="1"/>
  <c r="W84" i="11"/>
  <c r="DP195" i="1"/>
  <c r="DW232" i="1"/>
  <c r="EE232" i="1"/>
  <c r="DX232" i="1"/>
  <c r="DT232" i="1"/>
  <c r="DY232" i="1"/>
  <c r="DZ232" i="1"/>
  <c r="ED232" i="1"/>
  <c r="EA232" i="1"/>
  <c r="W235" i="11"/>
  <c r="EB232" i="1"/>
  <c r="DV232" i="1"/>
  <c r="DU232" i="1"/>
  <c r="EC232" i="1"/>
  <c r="DJ195" i="1"/>
  <c r="EA223" i="1"/>
  <c r="W226" i="11"/>
  <c r="EB223" i="1"/>
  <c r="DU223" i="1"/>
  <c r="EC223" i="1"/>
  <c r="DV223" i="1"/>
  <c r="ED223" i="1"/>
  <c r="DW223" i="1"/>
  <c r="EE223" i="1"/>
  <c r="DX223" i="1"/>
  <c r="DT223" i="1"/>
  <c r="DY223" i="1"/>
  <c r="DZ223" i="1"/>
  <c r="DV261" i="1"/>
  <c r="ED261" i="1"/>
  <c r="DS261" i="1"/>
  <c r="DW261" i="1"/>
  <c r="EE261" i="1"/>
  <c r="DX261" i="1"/>
  <c r="DY261" i="1"/>
  <c r="DZ261" i="1"/>
  <c r="EA261" i="1"/>
  <c r="EB261" i="1"/>
  <c r="DU261" i="1"/>
  <c r="EC261" i="1"/>
  <c r="EB101" i="1"/>
  <c r="W102" i="11"/>
  <c r="DU101" i="1"/>
  <c r="EC101" i="1"/>
  <c r="DX101" i="1"/>
  <c r="DV101" i="1"/>
  <c r="DT101" i="1"/>
  <c r="ED101" i="1"/>
  <c r="DY101" i="1"/>
  <c r="DW101" i="1"/>
  <c r="DZ101" i="1"/>
  <c r="EE101" i="1"/>
  <c r="EA101" i="1"/>
  <c r="DU136" i="1"/>
  <c r="DT136" i="1"/>
  <c r="EC136" i="1"/>
  <c r="DY136" i="1"/>
  <c r="DV136" i="1"/>
  <c r="ED136" i="1"/>
  <c r="DW136" i="1"/>
  <c r="W139" i="11"/>
  <c r="DZ136" i="1"/>
  <c r="EE136" i="1"/>
  <c r="EA136" i="1"/>
  <c r="DX136" i="1"/>
  <c r="EB136" i="1"/>
  <c r="DW95" i="1"/>
  <c r="EE95" i="1"/>
  <c r="W96" i="11"/>
  <c r="DX95" i="1"/>
  <c r="EB95" i="1"/>
  <c r="DT95" i="1"/>
  <c r="DU95" i="1"/>
  <c r="DY95" i="1"/>
  <c r="EC95" i="1"/>
  <c r="DZ95" i="1"/>
  <c r="DV95" i="1"/>
  <c r="EA95" i="1"/>
  <c r="ED95" i="1"/>
  <c r="W57" i="11"/>
  <c r="EA132" i="1"/>
  <c r="EB132" i="1"/>
  <c r="DU132" i="1"/>
  <c r="DZ132" i="1"/>
  <c r="W135" i="11"/>
  <c r="EC132" i="1"/>
  <c r="DX132" i="1"/>
  <c r="DV132" i="1"/>
  <c r="DT132" i="1"/>
  <c r="ED132" i="1"/>
  <c r="DY132" i="1"/>
  <c r="EE132" i="1"/>
  <c r="DW132" i="1"/>
  <c r="DV217" i="1"/>
  <c r="ED217" i="1"/>
  <c r="DW217" i="1"/>
  <c r="EE217" i="1"/>
  <c r="DX217" i="1"/>
  <c r="DT217" i="1"/>
  <c r="DU217" i="1"/>
  <c r="DY217" i="1"/>
  <c r="DZ217" i="1"/>
  <c r="EA217" i="1"/>
  <c r="W220" i="11"/>
  <c r="EB217" i="1"/>
  <c r="EC217" i="1"/>
  <c r="DX230" i="1"/>
  <c r="DT230" i="1"/>
  <c r="DY230" i="1"/>
  <c r="DW230" i="1"/>
  <c r="DZ230" i="1"/>
  <c r="EA230" i="1"/>
  <c r="W233" i="11"/>
  <c r="EB230" i="1"/>
  <c r="DU230" i="1"/>
  <c r="EC230" i="1"/>
  <c r="DV230" i="1"/>
  <c r="ED230" i="1"/>
  <c r="EE230" i="1"/>
  <c r="W73" i="11"/>
  <c r="DT72" i="1"/>
  <c r="DU72" i="1"/>
  <c r="DY72" i="1"/>
  <c r="EC72" i="1"/>
  <c r="DZ72" i="1"/>
  <c r="DX72" i="1"/>
  <c r="DV72" i="1"/>
  <c r="EA72" i="1"/>
  <c r="ED72" i="1"/>
  <c r="EB72" i="1"/>
  <c r="DW72" i="1"/>
  <c r="EE72" i="1"/>
  <c r="W55" i="11"/>
  <c r="W232" i="11"/>
  <c r="EB229" i="1"/>
  <c r="EA229" i="1"/>
  <c r="DU229" i="1"/>
  <c r="EC229" i="1"/>
  <c r="DV229" i="1"/>
  <c r="ED229" i="1"/>
  <c r="DW229" i="1"/>
  <c r="EE229" i="1"/>
  <c r="DX229" i="1"/>
  <c r="DT229" i="1"/>
  <c r="DY229" i="1"/>
  <c r="DZ229" i="1"/>
  <c r="DW216" i="1"/>
  <c r="EE216" i="1"/>
  <c r="DX216" i="1"/>
  <c r="DY216" i="1"/>
  <c r="DZ216" i="1"/>
  <c r="W219" i="11"/>
  <c r="EA216" i="1"/>
  <c r="DT216" i="1"/>
  <c r="EB216" i="1"/>
  <c r="DU216" i="1"/>
  <c r="EC216" i="1"/>
  <c r="DV216" i="1"/>
  <c r="ED216" i="1"/>
  <c r="EF120" i="1"/>
  <c r="Y121" i="11" s="1"/>
  <c r="DZ256" i="1"/>
  <c r="DZ254" i="1" s="1"/>
  <c r="EA256" i="1"/>
  <c r="EA254" i="1" s="1"/>
  <c r="W259" i="11"/>
  <c r="W257" i="11" s="1"/>
  <c r="EB256" i="1"/>
  <c r="EB254" i="1" s="1"/>
  <c r="DU256" i="1"/>
  <c r="DU254" i="1" s="1"/>
  <c r="EC256" i="1"/>
  <c r="EC254" i="1" s="1"/>
  <c r="DV256" i="1"/>
  <c r="DV254" i="1" s="1"/>
  <c r="ED256" i="1"/>
  <c r="ED254" i="1" s="1"/>
  <c r="DW256" i="1"/>
  <c r="DW254" i="1" s="1"/>
  <c r="EE256" i="1"/>
  <c r="EE254" i="1" s="1"/>
  <c r="DX256" i="1"/>
  <c r="DX254" i="1" s="1"/>
  <c r="DT256" i="1"/>
  <c r="DT254" i="1" s="1"/>
  <c r="DY256" i="1"/>
  <c r="DY254" i="1" s="1"/>
  <c r="DY68" i="1"/>
  <c r="DW68" i="1"/>
  <c r="DZ68" i="1"/>
  <c r="EE68" i="1"/>
  <c r="W69" i="11"/>
  <c r="EA68" i="1"/>
  <c r="DX68" i="1"/>
  <c r="EB68" i="1"/>
  <c r="DT68" i="1"/>
  <c r="DU68" i="1"/>
  <c r="EC68" i="1"/>
  <c r="DV68" i="1"/>
  <c r="ED68" i="1"/>
  <c r="ED74" i="1"/>
  <c r="DW74" i="1"/>
  <c r="DX74" i="1"/>
  <c r="W75" i="11"/>
  <c r="DT74" i="1"/>
  <c r="DU74" i="1"/>
  <c r="DY74" i="1"/>
  <c r="EC74" i="1"/>
  <c r="DZ74" i="1"/>
  <c r="EE74" i="1"/>
  <c r="EA74" i="1"/>
  <c r="DV74" i="1"/>
  <c r="EB74" i="1"/>
  <c r="DZ228" i="1"/>
  <c r="EA228" i="1"/>
  <c r="W231" i="11"/>
  <c r="EB228" i="1"/>
  <c r="DU228" i="1"/>
  <c r="EC228" i="1"/>
  <c r="DY228" i="1"/>
  <c r="DV228" i="1"/>
  <c r="ED228" i="1"/>
  <c r="DW228" i="1"/>
  <c r="EE228" i="1"/>
  <c r="DX228" i="1"/>
  <c r="DT228" i="1"/>
  <c r="DY207" i="1"/>
  <c r="DZ207" i="1"/>
  <c r="EA207" i="1"/>
  <c r="W210" i="11"/>
  <c r="EB207" i="1"/>
  <c r="DU207" i="1"/>
  <c r="EC207" i="1"/>
  <c r="DV207" i="1"/>
  <c r="ED207" i="1"/>
  <c r="DW207" i="1"/>
  <c r="EE207" i="1"/>
  <c r="DX207" i="1"/>
  <c r="DT207" i="1"/>
  <c r="W61" i="11"/>
  <c r="ED134" i="1"/>
  <c r="DW134" i="1"/>
  <c r="W137" i="11"/>
  <c r="EE134" i="1"/>
  <c r="DS133" i="1"/>
  <c r="DT134" i="1"/>
  <c r="DX134" i="1"/>
  <c r="EB134" i="1"/>
  <c r="DY134" i="1"/>
  <c r="DU134" i="1"/>
  <c r="DZ134" i="1"/>
  <c r="EC134" i="1"/>
  <c r="EA134" i="1"/>
  <c r="DV134" i="1"/>
  <c r="DX128" i="1"/>
  <c r="DX124" i="1" s="1"/>
  <c r="DV128" i="1"/>
  <c r="DV124" i="1" s="1"/>
  <c r="DS124" i="1"/>
  <c r="DT128" i="1"/>
  <c r="ED128" i="1"/>
  <c r="ED124" i="1" s="1"/>
  <c r="DY128" i="1"/>
  <c r="DY124" i="1" s="1"/>
  <c r="DW128" i="1"/>
  <c r="DW124" i="1" s="1"/>
  <c r="W131" i="11"/>
  <c r="DZ128" i="1"/>
  <c r="DZ124" i="1" s="1"/>
  <c r="EE128" i="1"/>
  <c r="EE124" i="1" s="1"/>
  <c r="EA128" i="1"/>
  <c r="EA124" i="1" s="1"/>
  <c r="EB128" i="1"/>
  <c r="EB124" i="1" s="1"/>
  <c r="DU128" i="1"/>
  <c r="DU124" i="1" s="1"/>
  <c r="EC128" i="1"/>
  <c r="EC124" i="1" s="1"/>
  <c r="DU106" i="1"/>
  <c r="DY106" i="1"/>
  <c r="EC106" i="1"/>
  <c r="DZ106" i="1"/>
  <c r="DV106" i="1"/>
  <c r="EA106" i="1"/>
  <c r="DT106" i="1"/>
  <c r="ED106" i="1"/>
  <c r="DS105" i="1"/>
  <c r="DW106" i="1"/>
  <c r="EE106" i="1"/>
  <c r="DX106" i="1"/>
  <c r="W107" i="11"/>
  <c r="EB106" i="1"/>
  <c r="W123" i="11"/>
  <c r="W115" i="11"/>
  <c r="DW240" i="1"/>
  <c r="EE240" i="1"/>
  <c r="DS238" i="1"/>
  <c r="DX240" i="1"/>
  <c r="DT240" i="1"/>
  <c r="DY240" i="1"/>
  <c r="DZ240" i="1"/>
  <c r="DV240" i="1"/>
  <c r="EA240" i="1"/>
  <c r="W243" i="11"/>
  <c r="EB240" i="1"/>
  <c r="DU240" i="1"/>
  <c r="EC240" i="1"/>
  <c r="ED240" i="1"/>
  <c r="W202" i="11"/>
  <c r="DG253" i="1"/>
  <c r="EB165" i="1"/>
  <c r="EB164" i="1" s="1"/>
  <c r="DU165" i="1"/>
  <c r="DU164" i="1" s="1"/>
  <c r="EC165" i="1"/>
  <c r="EC164" i="1" s="1"/>
  <c r="DV165" i="1"/>
  <c r="DV164" i="1" s="1"/>
  <c r="ED165" i="1"/>
  <c r="ED164" i="1" s="1"/>
  <c r="DS164" i="1"/>
  <c r="DW165" i="1"/>
  <c r="DW164" i="1" s="1"/>
  <c r="EE165" i="1"/>
  <c r="EE164" i="1" s="1"/>
  <c r="W168" i="11"/>
  <c r="DX165" i="1"/>
  <c r="DX164" i="1" s="1"/>
  <c r="DT165" i="1"/>
  <c r="DY165" i="1"/>
  <c r="DY164" i="1" s="1"/>
  <c r="DZ165" i="1"/>
  <c r="DZ164" i="1" s="1"/>
  <c r="EA165" i="1"/>
  <c r="EA164" i="1" s="1"/>
  <c r="EE71" i="1"/>
  <c r="DX71" i="1"/>
  <c r="DT71" i="1"/>
  <c r="DY71" i="1"/>
  <c r="W72" i="11"/>
  <c r="DU71" i="1"/>
  <c r="DZ71" i="1"/>
  <c r="EC71" i="1"/>
  <c r="EA71" i="1"/>
  <c r="DV71" i="1"/>
  <c r="EB71" i="1"/>
  <c r="ED71" i="1"/>
  <c r="DW71" i="1"/>
  <c r="DW85" i="1"/>
  <c r="DU85" i="1"/>
  <c r="EE85" i="1"/>
  <c r="DV85" i="1"/>
  <c r="DX85" i="1"/>
  <c r="DT85" i="1"/>
  <c r="W86" i="11"/>
  <c r="DY85" i="1"/>
  <c r="DZ85" i="1"/>
  <c r="EC85" i="1"/>
  <c r="EA85" i="1"/>
  <c r="ED85" i="1"/>
  <c r="EB85" i="1"/>
  <c r="DX203" i="1"/>
  <c r="DT203" i="1"/>
  <c r="DY203" i="1"/>
  <c r="DZ203" i="1"/>
  <c r="EA203" i="1"/>
  <c r="EE203" i="1"/>
  <c r="W206" i="11"/>
  <c r="EB203" i="1"/>
  <c r="DU203" i="1"/>
  <c r="EC203" i="1"/>
  <c r="DV203" i="1"/>
  <c r="ED203" i="1"/>
  <c r="DW203" i="1"/>
  <c r="DM195" i="1"/>
  <c r="DT220" i="1"/>
  <c r="EB220" i="1"/>
  <c r="W223" i="11"/>
  <c r="DU220" i="1"/>
  <c r="EC220" i="1"/>
  <c r="EA220" i="1"/>
  <c r="DV220" i="1"/>
  <c r="ED220" i="1"/>
  <c r="DW220" i="1"/>
  <c r="EE220" i="1"/>
  <c r="DX220" i="1"/>
  <c r="DY220" i="1"/>
  <c r="DZ220" i="1"/>
  <c r="DU209" i="1"/>
  <c r="EC209" i="1"/>
  <c r="DV209" i="1"/>
  <c r="ED209" i="1"/>
  <c r="DW209" i="1"/>
  <c r="EE209" i="1"/>
  <c r="DX209" i="1"/>
  <c r="DT209" i="1"/>
  <c r="EB209" i="1"/>
  <c r="DY209" i="1"/>
  <c r="DZ209" i="1"/>
  <c r="W212" i="11"/>
  <c r="EA209" i="1"/>
  <c r="EC111" i="1"/>
  <c r="DT111" i="1"/>
  <c r="DV111" i="1"/>
  <c r="DU111" i="1"/>
  <c r="ED111" i="1"/>
  <c r="DW111" i="1"/>
  <c r="W112" i="11"/>
  <c r="EE111" i="1"/>
  <c r="EA111" i="1"/>
  <c r="DX111" i="1"/>
  <c r="EB111" i="1"/>
  <c r="DY111" i="1"/>
  <c r="DZ111" i="1"/>
  <c r="DY297" i="1" l="1"/>
  <c r="DX57" i="25" s="1"/>
  <c r="DX29" i="25"/>
  <c r="DX297" i="1"/>
  <c r="DW57" i="25" s="1"/>
  <c r="DW29" i="25"/>
  <c r="EB297" i="1"/>
  <c r="EA57" i="25" s="1"/>
  <c r="EA29" i="25"/>
  <c r="DV29" i="25"/>
  <c r="DW297" i="1"/>
  <c r="DV57" i="25" s="1"/>
  <c r="EC29" i="25"/>
  <c r="ED297" i="1"/>
  <c r="EC57" i="25" s="1"/>
  <c r="DY29" i="25"/>
  <c r="DZ297" i="1"/>
  <c r="DY57" i="25" s="1"/>
  <c r="EE297" i="1"/>
  <c r="ED57" i="25" s="1"/>
  <c r="ED29" i="25"/>
  <c r="DS29" i="25"/>
  <c r="DT297" i="1"/>
  <c r="EF201" i="1"/>
  <c r="DV297" i="1"/>
  <c r="DU57" i="25" s="1"/>
  <c r="DU29" i="25"/>
  <c r="X204" i="11"/>
  <c r="EA297" i="1"/>
  <c r="DZ57" i="25" s="1"/>
  <c r="DZ29" i="25"/>
  <c r="DU297" i="1"/>
  <c r="DT57" i="25" s="1"/>
  <c r="DT29" i="25"/>
  <c r="EC297" i="1"/>
  <c r="EB57" i="25" s="1"/>
  <c r="EB29" i="25"/>
  <c r="DR57" i="25"/>
  <c r="W300" i="11"/>
  <c r="DT112" i="1"/>
  <c r="EE112" i="1"/>
  <c r="ED112" i="1"/>
  <c r="DS196" i="1"/>
  <c r="DS195" i="1" s="1"/>
  <c r="EB112" i="1"/>
  <c r="EA112" i="1"/>
  <c r="DZ112" i="1"/>
  <c r="DY112" i="1"/>
  <c r="DX112" i="1"/>
  <c r="DW112" i="1"/>
  <c r="DV112" i="1"/>
  <c r="DU112" i="1"/>
  <c r="EC112" i="1"/>
  <c r="W113" i="11"/>
  <c r="EF103" i="1"/>
  <c r="EJ103" i="1" s="1"/>
  <c r="DS104" i="1"/>
  <c r="DS91" i="1"/>
  <c r="W92" i="11" s="1"/>
  <c r="Z92" i="11" s="1"/>
  <c r="DG86" i="1"/>
  <c r="EF98" i="1"/>
  <c r="EG98" i="1" s="1"/>
  <c r="W203" i="11"/>
  <c r="X203" i="11" s="1"/>
  <c r="EF102" i="1"/>
  <c r="EN102" i="1" s="1"/>
  <c r="DS296" i="1"/>
  <c r="DF56" i="25"/>
  <c r="DN56" i="25"/>
  <c r="DN59" i="25" s="1"/>
  <c r="DM56" i="25"/>
  <c r="DM59" i="25" s="1"/>
  <c r="V299" i="11"/>
  <c r="J31" i="24"/>
  <c r="J29" i="24" s="1"/>
  <c r="DJ56" i="25"/>
  <c r="DJ59" i="25" s="1"/>
  <c r="DG56" i="25"/>
  <c r="DG59" i="25" s="1"/>
  <c r="DH56" i="25"/>
  <c r="DH59" i="25" s="1"/>
  <c r="DK56" i="25"/>
  <c r="DK59" i="25" s="1"/>
  <c r="DQ56" i="25"/>
  <c r="DP56" i="25"/>
  <c r="DP59" i="25" s="1"/>
  <c r="DV196" i="1"/>
  <c r="DZ196" i="1"/>
  <c r="EC196" i="1"/>
  <c r="DY196" i="1"/>
  <c r="DU196" i="1"/>
  <c r="DX196" i="1"/>
  <c r="EB196" i="1"/>
  <c r="EE196" i="1"/>
  <c r="DT196" i="1"/>
  <c r="ED196" i="1"/>
  <c r="DW196" i="1"/>
  <c r="EA196" i="1"/>
  <c r="EG103" i="1"/>
  <c r="ES73" i="1"/>
  <c r="AA74" i="11" s="1"/>
  <c r="ES119" i="1"/>
  <c r="AA120" i="11" s="1"/>
  <c r="ES122" i="1"/>
  <c r="AA123" i="11" s="1"/>
  <c r="ES205" i="1"/>
  <c r="AA208" i="11" s="1"/>
  <c r="ES68" i="1"/>
  <c r="AA69" i="11" s="1"/>
  <c r="ES72" i="1"/>
  <c r="AA73" i="11" s="1"/>
  <c r="Z121" i="11"/>
  <c r="AB121" i="11"/>
  <c r="W93" i="11"/>
  <c r="X93" i="11" s="1"/>
  <c r="EF73" i="1"/>
  <c r="Y74" i="11" s="1"/>
  <c r="X73" i="11"/>
  <c r="X69" i="11"/>
  <c r="EF84" i="1"/>
  <c r="EF252" i="1"/>
  <c r="EA153" i="1"/>
  <c r="DU153" i="1"/>
  <c r="DY153" i="1"/>
  <c r="DX253" i="1"/>
  <c r="DU253" i="1"/>
  <c r="EB153" i="1"/>
  <c r="EC253" i="1"/>
  <c r="DZ253" i="1"/>
  <c r="ED153" i="1"/>
  <c r="EE253" i="1"/>
  <c r="EB253" i="1"/>
  <c r="EF212" i="1"/>
  <c r="DX153" i="1"/>
  <c r="DV153" i="1"/>
  <c r="DW253" i="1"/>
  <c r="ED253" i="1"/>
  <c r="EA253" i="1"/>
  <c r="X215" i="11"/>
  <c r="DY253" i="1"/>
  <c r="DV253" i="1"/>
  <c r="EF135" i="1"/>
  <c r="X233" i="11"/>
  <c r="X123" i="11"/>
  <c r="X234" i="11"/>
  <c r="X220" i="11"/>
  <c r="X120" i="11"/>
  <c r="V157" i="11"/>
  <c r="X99" i="11"/>
  <c r="X117" i="11"/>
  <c r="W214" i="11"/>
  <c r="X146" i="11"/>
  <c r="X144" i="11"/>
  <c r="EC211" i="1"/>
  <c r="EA211" i="1"/>
  <c r="DX211" i="1"/>
  <c r="DU211" i="1"/>
  <c r="EE211" i="1"/>
  <c r="ED211" i="1"/>
  <c r="EB211" i="1"/>
  <c r="DZ211" i="1"/>
  <c r="DW211" i="1"/>
  <c r="DV211" i="1"/>
  <c r="DT211" i="1"/>
  <c r="DY211" i="1"/>
  <c r="EF143" i="1"/>
  <c r="EF231" i="1"/>
  <c r="DW238" i="1"/>
  <c r="EF66" i="1"/>
  <c r="DW133" i="1"/>
  <c r="X202" i="11"/>
  <c r="W167" i="11"/>
  <c r="X168" i="11"/>
  <c r="X210" i="11"/>
  <c r="X259" i="11"/>
  <c r="X219" i="11"/>
  <c r="X96" i="11"/>
  <c r="X139" i="11"/>
  <c r="X84" i="11"/>
  <c r="X208" i="11"/>
  <c r="X101" i="11"/>
  <c r="X222" i="11"/>
  <c r="X245" i="11"/>
  <c r="X211" i="11"/>
  <c r="X229" i="11"/>
  <c r="X111" i="11"/>
  <c r="X72" i="11"/>
  <c r="X112" i="11"/>
  <c r="X212" i="11"/>
  <c r="X206" i="11"/>
  <c r="W127" i="11"/>
  <c r="X131" i="11"/>
  <c r="X137" i="11"/>
  <c r="X61" i="11"/>
  <c r="X75" i="11"/>
  <c r="W264" i="11"/>
  <c r="X235" i="11"/>
  <c r="X70" i="11"/>
  <c r="X65" i="11"/>
  <c r="V198" i="11"/>
  <c r="X107" i="11"/>
  <c r="X231" i="11"/>
  <c r="X135" i="11"/>
  <c r="X134" i="11"/>
  <c r="X200" i="11"/>
  <c r="X63" i="11"/>
  <c r="X110" i="11"/>
  <c r="X232" i="11"/>
  <c r="X57" i="11"/>
  <c r="X223" i="11"/>
  <c r="X86" i="11"/>
  <c r="X243" i="11"/>
  <c r="X115" i="11"/>
  <c r="X55" i="11"/>
  <c r="X102" i="11"/>
  <c r="X226" i="11"/>
  <c r="X240" i="11"/>
  <c r="DU133" i="1"/>
  <c r="W136" i="11"/>
  <c r="W241" i="11"/>
  <c r="W106" i="11"/>
  <c r="EF237" i="1"/>
  <c r="EF116" i="1"/>
  <c r="EF224" i="1"/>
  <c r="DS253" i="1"/>
  <c r="DV133" i="1"/>
  <c r="EA133" i="1"/>
  <c r="EB238" i="1"/>
  <c r="EF110" i="1"/>
  <c r="EA238" i="1"/>
  <c r="DV238" i="1"/>
  <c r="EF109" i="1"/>
  <c r="EF141" i="1"/>
  <c r="DX238" i="1"/>
  <c r="EF119" i="1"/>
  <c r="Y120" i="11" s="1"/>
  <c r="EF208" i="1"/>
  <c r="DY238" i="1"/>
  <c r="EE238" i="1"/>
  <c r="DY133" i="1"/>
  <c r="EF69" i="1"/>
  <c r="EC133" i="1"/>
  <c r="EF64" i="1"/>
  <c r="EC238" i="1"/>
  <c r="EB133" i="1"/>
  <c r="DU238" i="1"/>
  <c r="DZ133" i="1"/>
  <c r="EF226" i="1"/>
  <c r="DZ238" i="1"/>
  <c r="EE133" i="1"/>
  <c r="DW105" i="1"/>
  <c r="DV105" i="1"/>
  <c r="EF85" i="1"/>
  <c r="EF71" i="1"/>
  <c r="EF122" i="1"/>
  <c r="Y123" i="11" s="1"/>
  <c r="ED105" i="1"/>
  <c r="ED133" i="1"/>
  <c r="EF54" i="1"/>
  <c r="EF205" i="1"/>
  <c r="Y208" i="11" s="1"/>
  <c r="EF220" i="1"/>
  <c r="EF106" i="1"/>
  <c r="DT105" i="1"/>
  <c r="EF228" i="1"/>
  <c r="EF132" i="1"/>
  <c r="EF95" i="1"/>
  <c r="EF223" i="1"/>
  <c r="DW129" i="1"/>
  <c r="DY129" i="1"/>
  <c r="EF114" i="1"/>
  <c r="EB105" i="1"/>
  <c r="EA105" i="1"/>
  <c r="DT124" i="1"/>
  <c r="EF128" i="1"/>
  <c r="DX133" i="1"/>
  <c r="EF74" i="1"/>
  <c r="EF216" i="1"/>
  <c r="EF136" i="1"/>
  <c r="ED129" i="1"/>
  <c r="DU129" i="1"/>
  <c r="EF197" i="1"/>
  <c r="EF134" i="1"/>
  <c r="DT133" i="1"/>
  <c r="EF68" i="1"/>
  <c r="Y69" i="11" s="1"/>
  <c r="EF232" i="1"/>
  <c r="EA129" i="1"/>
  <c r="DT129" i="1"/>
  <c r="EF131" i="1"/>
  <c r="EF62" i="1"/>
  <c r="EF242" i="1"/>
  <c r="EF72" i="1"/>
  <c r="Y73" i="11" s="1"/>
  <c r="DX105" i="1"/>
  <c r="DZ105" i="1"/>
  <c r="EF207" i="1"/>
  <c r="EF101" i="1"/>
  <c r="EF83" i="1"/>
  <c r="DV129" i="1"/>
  <c r="EB129" i="1"/>
  <c r="EF199" i="1"/>
  <c r="ED238" i="1"/>
  <c r="EF209" i="1"/>
  <c r="DT238" i="1"/>
  <c r="EF240" i="1"/>
  <c r="EE105" i="1"/>
  <c r="EC105" i="1"/>
  <c r="EF256" i="1"/>
  <c r="EF254" i="1" s="1"/>
  <c r="EF229" i="1"/>
  <c r="EF230" i="1"/>
  <c r="EF100" i="1"/>
  <c r="EF219" i="1"/>
  <c r="DZ129" i="1"/>
  <c r="DX129" i="1"/>
  <c r="DY105" i="1"/>
  <c r="EF60" i="1"/>
  <c r="EC129" i="1"/>
  <c r="EF111" i="1"/>
  <c r="EF203" i="1"/>
  <c r="EF165" i="1"/>
  <c r="DT164" i="1"/>
  <c r="EF117" i="1"/>
  <c r="DU105" i="1"/>
  <c r="EF90" i="1"/>
  <c r="EF217" i="1"/>
  <c r="EF56" i="1"/>
  <c r="DT261" i="1"/>
  <c r="EE129" i="1"/>
  <c r="DS57" i="25" l="1"/>
  <c r="EF297" i="1"/>
  <c r="X300" i="11"/>
  <c r="K32" i="24"/>
  <c r="EE29" i="25"/>
  <c r="Y204" i="11"/>
  <c r="Z204" i="11" s="1"/>
  <c r="ER103" i="1"/>
  <c r="EN103" i="1"/>
  <c r="EM103" i="1"/>
  <c r="EL103" i="1"/>
  <c r="EK103" i="1"/>
  <c r="Y104" i="11"/>
  <c r="Z104" i="11" s="1"/>
  <c r="EI103" i="1"/>
  <c r="EH103" i="1"/>
  <c r="EQ103" i="1"/>
  <c r="EP103" i="1"/>
  <c r="EO103" i="1"/>
  <c r="W199" i="11"/>
  <c r="Y103" i="11"/>
  <c r="Z103" i="11" s="1"/>
  <c r="EQ102" i="1"/>
  <c r="EO102" i="1"/>
  <c r="EK102" i="1"/>
  <c r="EF112" i="1"/>
  <c r="DW104" i="1"/>
  <c r="EG102" i="1"/>
  <c r="DS86" i="1"/>
  <c r="EJ102" i="1"/>
  <c r="DT104" i="1"/>
  <c r="EA104" i="1"/>
  <c r="ER102" i="1"/>
  <c r="ED104" i="1"/>
  <c r="EP102" i="1"/>
  <c r="EC104" i="1"/>
  <c r="EL102" i="1"/>
  <c r="DZ104" i="1"/>
  <c r="DV104" i="1"/>
  <c r="DY104" i="1"/>
  <c r="DT92" i="1"/>
  <c r="DT86" i="1" s="1"/>
  <c r="EB104" i="1"/>
  <c r="DU92" i="1"/>
  <c r="DU86" i="1" s="1"/>
  <c r="DU104" i="1"/>
  <c r="DX104" i="1"/>
  <c r="EE104" i="1"/>
  <c r="X92" i="11"/>
  <c r="ED92" i="1"/>
  <c r="ED86" i="1" s="1"/>
  <c r="EC92" i="1"/>
  <c r="EC86" i="1" s="1"/>
  <c r="EB92" i="1"/>
  <c r="EB86" i="1" s="1"/>
  <c r="EA92" i="1"/>
  <c r="EA86" i="1" s="1"/>
  <c r="DY92" i="1"/>
  <c r="DY86" i="1" s="1"/>
  <c r="DZ92" i="1"/>
  <c r="DZ86" i="1" s="1"/>
  <c r="DX92" i="1"/>
  <c r="DX86" i="1" s="1"/>
  <c r="EE92" i="1"/>
  <c r="EE86" i="1" s="1"/>
  <c r="DV92" i="1"/>
  <c r="DV86" i="1" s="1"/>
  <c r="DW92" i="1"/>
  <c r="DW86" i="1" s="1"/>
  <c r="EI102" i="1"/>
  <c r="EM102" i="1"/>
  <c r="EH102" i="1"/>
  <c r="X199" i="11"/>
  <c r="EF200" i="1"/>
  <c r="EE28" i="25" s="1"/>
  <c r="ED296" i="1"/>
  <c r="ED269" i="1" s="1"/>
  <c r="EC28" i="25"/>
  <c r="DY296" i="1"/>
  <c r="DY269" i="1" s="1"/>
  <c r="DX28" i="25"/>
  <c r="DT296" i="1"/>
  <c r="DS28" i="25"/>
  <c r="EC296" i="1"/>
  <c r="EB56" i="25" s="1"/>
  <c r="EB28" i="25"/>
  <c r="EE296" i="1"/>
  <c r="ED28" i="25"/>
  <c r="DZ296" i="1"/>
  <c r="DY56" i="25" s="1"/>
  <c r="DY28" i="25"/>
  <c r="EB296" i="1"/>
  <c r="EB269" i="1" s="1"/>
  <c r="EA28" i="25"/>
  <c r="DV296" i="1"/>
  <c r="DV269" i="1" s="1"/>
  <c r="DU28" i="25"/>
  <c r="EA296" i="1"/>
  <c r="EA269" i="1" s="1"/>
  <c r="DZ28" i="25"/>
  <c r="DX296" i="1"/>
  <c r="DX269" i="1" s="1"/>
  <c r="DW28" i="25"/>
  <c r="DW296" i="1"/>
  <c r="DV56" i="25" s="1"/>
  <c r="DV28" i="25"/>
  <c r="DU296" i="1"/>
  <c r="DU269" i="1" s="1"/>
  <c r="DT28" i="25"/>
  <c r="W299" i="11"/>
  <c r="DR56" i="25"/>
  <c r="EA195" i="1"/>
  <c r="Y235" i="11"/>
  <c r="Z235" i="11" s="1"/>
  <c r="EI232" i="1"/>
  <c r="EJ232" i="1"/>
  <c r="EK232" i="1"/>
  <c r="EL232" i="1"/>
  <c r="EP232" i="1"/>
  <c r="EM232" i="1"/>
  <c r="EN232" i="1"/>
  <c r="EO232" i="1"/>
  <c r="EQ232" i="1"/>
  <c r="ER232" i="1"/>
  <c r="EG232" i="1"/>
  <c r="EH232" i="1"/>
  <c r="Y255" i="11"/>
  <c r="Z255" i="11" s="1"/>
  <c r="EP252" i="1"/>
  <c r="EQ252" i="1"/>
  <c r="EG252" i="1"/>
  <c r="EO252" i="1"/>
  <c r="ER252" i="1"/>
  <c r="EK252" i="1"/>
  <c r="EH252" i="1"/>
  <c r="EI252" i="1"/>
  <c r="EJ252" i="1"/>
  <c r="EL252" i="1"/>
  <c r="EM252" i="1"/>
  <c r="EN252" i="1"/>
  <c r="Y227" i="11"/>
  <c r="Z227" i="11" s="1"/>
  <c r="EQ224" i="1"/>
  <c r="ER224" i="1"/>
  <c r="EG224" i="1"/>
  <c r="EH224" i="1"/>
  <c r="EL224" i="1"/>
  <c r="EI224" i="1"/>
  <c r="EJ224" i="1"/>
  <c r="EK224" i="1"/>
  <c r="EM224" i="1"/>
  <c r="EN224" i="1"/>
  <c r="EO224" i="1"/>
  <c r="EP224" i="1"/>
  <c r="Y240" i="11"/>
  <c r="Z240" i="11" s="1"/>
  <c r="EJ237" i="1"/>
  <c r="EK237" i="1"/>
  <c r="EM237" i="1"/>
  <c r="EQ237" i="1"/>
  <c r="EL237" i="1"/>
  <c r="EI237" i="1"/>
  <c r="EN237" i="1"/>
  <c r="EO237" i="1"/>
  <c r="EP237" i="1"/>
  <c r="ER237" i="1"/>
  <c r="EG237" i="1"/>
  <c r="EH237" i="1"/>
  <c r="Y234" i="11"/>
  <c r="AB234" i="11" s="1"/>
  <c r="EH231" i="1"/>
  <c r="EI231" i="1"/>
  <c r="EJ231" i="1"/>
  <c r="EK231" i="1"/>
  <c r="EO231" i="1"/>
  <c r="EL231" i="1"/>
  <c r="EM231" i="1"/>
  <c r="EN231" i="1"/>
  <c r="EP231" i="1"/>
  <c r="EQ231" i="1"/>
  <c r="ER231" i="1"/>
  <c r="EG231" i="1"/>
  <c r="Y233" i="11"/>
  <c r="Z233" i="11" s="1"/>
  <c r="EG230" i="1"/>
  <c r="EH230" i="1"/>
  <c r="EI230" i="1"/>
  <c r="EJ230" i="1"/>
  <c r="ER230" i="1"/>
  <c r="EK230" i="1"/>
  <c r="EL230" i="1"/>
  <c r="EM230" i="1"/>
  <c r="EN230" i="1"/>
  <c r="EO230" i="1"/>
  <c r="EP230" i="1"/>
  <c r="EQ230" i="1"/>
  <c r="Y232" i="11"/>
  <c r="Z232" i="11" s="1"/>
  <c r="ER229" i="1"/>
  <c r="EG229" i="1"/>
  <c r="EH229" i="1"/>
  <c r="EI229" i="1"/>
  <c r="EQ229" i="1"/>
  <c r="EM229" i="1"/>
  <c r="EJ229" i="1"/>
  <c r="EK229" i="1"/>
  <c r="EL229" i="1"/>
  <c r="EN229" i="1"/>
  <c r="EO229" i="1"/>
  <c r="EP229" i="1"/>
  <c r="Y245" i="11"/>
  <c r="Z245" i="11" s="1"/>
  <c r="EO242" i="1"/>
  <c r="EP242" i="1"/>
  <c r="EQ242" i="1"/>
  <c r="EJ242" i="1"/>
  <c r="ER242" i="1"/>
  <c r="EN242" i="1"/>
  <c r="EG242" i="1"/>
  <c r="EH242" i="1"/>
  <c r="EI242" i="1"/>
  <c r="EK242" i="1"/>
  <c r="EL242" i="1"/>
  <c r="EM242" i="1"/>
  <c r="Y226" i="11"/>
  <c r="Z226" i="11" s="1"/>
  <c r="EP223" i="1"/>
  <c r="EQ223" i="1"/>
  <c r="ER223" i="1"/>
  <c r="EG223" i="1"/>
  <c r="EK223" i="1"/>
  <c r="EO223" i="1"/>
  <c r="EH223" i="1"/>
  <c r="EI223" i="1"/>
  <c r="EJ223" i="1"/>
  <c r="EL223" i="1"/>
  <c r="EM223" i="1"/>
  <c r="EN223" i="1"/>
  <c r="EP256" i="1"/>
  <c r="EP254" i="1" s="1"/>
  <c r="EQ256" i="1"/>
  <c r="EQ254" i="1" s="1"/>
  <c r="ER256" i="1"/>
  <c r="ER254" i="1" s="1"/>
  <c r="EG256" i="1"/>
  <c r="EG254" i="1" s="1"/>
  <c r="EH256" i="1"/>
  <c r="EH254" i="1" s="1"/>
  <c r="EJ256" i="1"/>
  <c r="EJ254" i="1" s="1"/>
  <c r="EI256" i="1"/>
  <c r="EI254" i="1" s="1"/>
  <c r="EK256" i="1"/>
  <c r="EK254" i="1" s="1"/>
  <c r="EL256" i="1"/>
  <c r="EL254" i="1" s="1"/>
  <c r="EM256" i="1"/>
  <c r="EM254" i="1" s="1"/>
  <c r="EN256" i="1"/>
  <c r="EN254" i="1" s="1"/>
  <c r="EO256" i="1"/>
  <c r="EO254" i="1" s="1"/>
  <c r="EP240" i="1"/>
  <c r="EQ240" i="1"/>
  <c r="EK240" i="1"/>
  <c r="ER240" i="1"/>
  <c r="EG240" i="1"/>
  <c r="EH240" i="1"/>
  <c r="EI240" i="1"/>
  <c r="EJ240" i="1"/>
  <c r="EL240" i="1"/>
  <c r="EM240" i="1"/>
  <c r="EN240" i="1"/>
  <c r="EO240" i="1"/>
  <c r="Y231" i="11"/>
  <c r="Z231" i="11" s="1"/>
  <c r="EQ228" i="1"/>
  <c r="ER228" i="1"/>
  <c r="EG228" i="1"/>
  <c r="EL228" i="1"/>
  <c r="EH228" i="1"/>
  <c r="EI228" i="1"/>
  <c r="EK228" i="1"/>
  <c r="EJ228" i="1"/>
  <c r="EP228" i="1"/>
  <c r="EM228" i="1"/>
  <c r="EN228" i="1"/>
  <c r="EO228" i="1"/>
  <c r="Y229" i="11"/>
  <c r="Z229" i="11" s="1"/>
  <c r="EP226" i="1"/>
  <c r="EQ226" i="1"/>
  <c r="ER226" i="1"/>
  <c r="EG226" i="1"/>
  <c r="EO226" i="1"/>
  <c r="EH226" i="1"/>
  <c r="EI226" i="1"/>
  <c r="EJ226" i="1"/>
  <c r="EK226" i="1"/>
  <c r="EL226" i="1"/>
  <c r="EM226" i="1"/>
  <c r="EN226" i="1"/>
  <c r="Y222" i="11"/>
  <c r="Z222" i="11" s="1"/>
  <c r="EH219" i="1"/>
  <c r="EI219" i="1"/>
  <c r="EJ219" i="1"/>
  <c r="EK219" i="1"/>
  <c r="EL219" i="1"/>
  <c r="EQ219" i="1"/>
  <c r="EM219" i="1"/>
  <c r="EN219" i="1"/>
  <c r="EO219" i="1"/>
  <c r="EP219" i="1"/>
  <c r="ER219" i="1"/>
  <c r="EG219" i="1"/>
  <c r="Y223" i="11"/>
  <c r="Z223" i="11" s="1"/>
  <c r="EI220" i="1"/>
  <c r="EJ220" i="1"/>
  <c r="EK220" i="1"/>
  <c r="EL220" i="1"/>
  <c r="ER220" i="1"/>
  <c r="EM220" i="1"/>
  <c r="EN220" i="1"/>
  <c r="EO220" i="1"/>
  <c r="EP220" i="1"/>
  <c r="EQ220" i="1"/>
  <c r="EG220" i="1"/>
  <c r="EH220" i="1"/>
  <c r="Y212" i="11"/>
  <c r="Z212" i="11" s="1"/>
  <c r="EI209" i="1"/>
  <c r="EJ209" i="1"/>
  <c r="EK209" i="1"/>
  <c r="EL209" i="1"/>
  <c r="EM209" i="1"/>
  <c r="EN209" i="1"/>
  <c r="EO209" i="1"/>
  <c r="EP209" i="1"/>
  <c r="EQ209" i="1"/>
  <c r="EH209" i="1"/>
  <c r="EG209" i="1"/>
  <c r="ER209" i="1"/>
  <c r="Y210" i="11"/>
  <c r="Z210" i="11" s="1"/>
  <c r="EH207" i="1"/>
  <c r="EI207" i="1"/>
  <c r="EJ207" i="1"/>
  <c r="EK207" i="1"/>
  <c r="EL207" i="1"/>
  <c r="EM207" i="1"/>
  <c r="EN207" i="1"/>
  <c r="EO207" i="1"/>
  <c r="EP207" i="1"/>
  <c r="EQ207" i="1"/>
  <c r="ER207" i="1"/>
  <c r="EG207" i="1"/>
  <c r="EH216" i="1"/>
  <c r="EI216" i="1"/>
  <c r="EJ216" i="1"/>
  <c r="EK216" i="1"/>
  <c r="EL216" i="1"/>
  <c r="EM216" i="1"/>
  <c r="EQ216" i="1"/>
  <c r="EN216" i="1"/>
  <c r="EO216" i="1"/>
  <c r="EP216" i="1"/>
  <c r="ER216" i="1"/>
  <c r="EG216" i="1"/>
  <c r="Y220" i="11"/>
  <c r="AB220" i="11" s="1"/>
  <c r="EH217" i="1"/>
  <c r="EI217" i="1"/>
  <c r="EQ217" i="1"/>
  <c r="EJ217" i="1"/>
  <c r="EK217" i="1"/>
  <c r="EL217" i="1"/>
  <c r="EM217" i="1"/>
  <c r="EN217" i="1"/>
  <c r="EO217" i="1"/>
  <c r="EP217" i="1"/>
  <c r="ER217" i="1"/>
  <c r="EG217" i="1"/>
  <c r="Y215" i="11"/>
  <c r="AB215" i="11" s="1"/>
  <c r="EH212" i="1"/>
  <c r="EQ212" i="1"/>
  <c r="EI212" i="1"/>
  <c r="EJ212" i="1"/>
  <c r="EK212" i="1"/>
  <c r="EL212" i="1"/>
  <c r="EM212" i="1"/>
  <c r="EN212" i="1"/>
  <c r="EO212" i="1"/>
  <c r="EP212" i="1"/>
  <c r="ER212" i="1"/>
  <c r="EG212" i="1"/>
  <c r="Y211" i="11"/>
  <c r="AB211" i="11" s="1"/>
  <c r="EH208" i="1"/>
  <c r="EI208" i="1"/>
  <c r="EJ208" i="1"/>
  <c r="EQ208" i="1"/>
  <c r="EK208" i="1"/>
  <c r="EL208" i="1"/>
  <c r="EM208" i="1"/>
  <c r="EN208" i="1"/>
  <c r="EO208" i="1"/>
  <c r="EP208" i="1"/>
  <c r="ER208" i="1"/>
  <c r="EG208" i="1"/>
  <c r="Y200" i="11"/>
  <c r="EH197" i="1"/>
  <c r="EI197" i="1"/>
  <c r="EJ197" i="1"/>
  <c r="EK197" i="1"/>
  <c r="EL197" i="1"/>
  <c r="EM197" i="1"/>
  <c r="EO197" i="1"/>
  <c r="EQ197" i="1"/>
  <c r="EN197" i="1"/>
  <c r="EP197" i="1"/>
  <c r="ER197" i="1"/>
  <c r="EG197" i="1"/>
  <c r="Y202" i="11"/>
  <c r="Z202" i="11" s="1"/>
  <c r="EH199" i="1"/>
  <c r="EI199" i="1"/>
  <c r="EI201" i="1" s="1"/>
  <c r="EJ199" i="1"/>
  <c r="EJ201" i="1" s="1"/>
  <c r="EK199" i="1"/>
  <c r="EL199" i="1"/>
  <c r="EL201" i="1" s="1"/>
  <c r="EM199" i="1"/>
  <c r="EQ199" i="1"/>
  <c r="EN199" i="1"/>
  <c r="EN201" i="1" s="1"/>
  <c r="EO199" i="1"/>
  <c r="EO201" i="1" s="1"/>
  <c r="EP199" i="1"/>
  <c r="ER199" i="1"/>
  <c r="ER201" i="1" s="1"/>
  <c r="Y206" i="11"/>
  <c r="Z206" i="11" s="1"/>
  <c r="EJ203" i="1"/>
  <c r="EK203" i="1"/>
  <c r="EL203" i="1"/>
  <c r="EM203" i="1"/>
  <c r="EN203" i="1"/>
  <c r="EG203" i="1"/>
  <c r="EO203" i="1"/>
  <c r="EQ203" i="1"/>
  <c r="EP203" i="1"/>
  <c r="ER203" i="1"/>
  <c r="EH203" i="1"/>
  <c r="EI203" i="1"/>
  <c r="Y135" i="11"/>
  <c r="Z135" i="11" s="1"/>
  <c r="EJ132" i="1"/>
  <c r="ER132" i="1"/>
  <c r="EK132" i="1"/>
  <c r="EL132" i="1"/>
  <c r="EI132" i="1"/>
  <c r="EM132" i="1"/>
  <c r="EH132" i="1"/>
  <c r="EN132" i="1"/>
  <c r="EG132" i="1"/>
  <c r="EO132" i="1"/>
  <c r="EP132" i="1"/>
  <c r="EQ132" i="1"/>
  <c r="EI114" i="1"/>
  <c r="EQ114" i="1"/>
  <c r="EH114" i="1"/>
  <c r="EJ114" i="1"/>
  <c r="EK114" i="1"/>
  <c r="EL114" i="1"/>
  <c r="ER114" i="1"/>
  <c r="EM114" i="1"/>
  <c r="EO114" i="1"/>
  <c r="EG114" i="1"/>
  <c r="EN114" i="1"/>
  <c r="EP114" i="1"/>
  <c r="EI131" i="1"/>
  <c r="ER131" i="1"/>
  <c r="EJ131" i="1"/>
  <c r="EK131" i="1"/>
  <c r="EG131" i="1"/>
  <c r="EL131" i="1"/>
  <c r="EM131" i="1"/>
  <c r="EN131" i="1"/>
  <c r="EH131" i="1"/>
  <c r="EO131" i="1"/>
  <c r="EQ131" i="1"/>
  <c r="EP131" i="1"/>
  <c r="Y138" i="11"/>
  <c r="Z138" i="11" s="1"/>
  <c r="EJ135" i="1"/>
  <c r="EK135" i="1"/>
  <c r="ER135" i="1"/>
  <c r="EG135" i="1"/>
  <c r="EH135" i="1"/>
  <c r="EI135" i="1"/>
  <c r="EL135" i="1"/>
  <c r="EM135" i="1"/>
  <c r="EN135" i="1"/>
  <c r="EO135" i="1"/>
  <c r="EP135" i="1"/>
  <c r="EQ135" i="1"/>
  <c r="Y118" i="11"/>
  <c r="Z118" i="11" s="1"/>
  <c r="EI117" i="1"/>
  <c r="EJ117" i="1"/>
  <c r="EQ117" i="1"/>
  <c r="EH117" i="1"/>
  <c r="EK117" i="1"/>
  <c r="EL117" i="1"/>
  <c r="EG117" i="1"/>
  <c r="EM117" i="1"/>
  <c r="EN117" i="1"/>
  <c r="EO117" i="1"/>
  <c r="EP117" i="1"/>
  <c r="ER117" i="1"/>
  <c r="Y139" i="11"/>
  <c r="Z139" i="11" s="1"/>
  <c r="EK136" i="1"/>
  <c r="EL136" i="1"/>
  <c r="EM136" i="1"/>
  <c r="EH136" i="1"/>
  <c r="EN136" i="1"/>
  <c r="EO136" i="1"/>
  <c r="EI136" i="1"/>
  <c r="EP136" i="1"/>
  <c r="EG136" i="1"/>
  <c r="EQ136" i="1"/>
  <c r="EJ136" i="1"/>
  <c r="ER136" i="1"/>
  <c r="EI128" i="1"/>
  <c r="EI124" i="1" s="1"/>
  <c r="EG128" i="1"/>
  <c r="EJ128" i="1"/>
  <c r="EJ124" i="1" s="1"/>
  <c r="EK128" i="1"/>
  <c r="EK124" i="1" s="1"/>
  <c r="EQ128" i="1"/>
  <c r="EQ124" i="1" s="1"/>
  <c r="EL128" i="1"/>
  <c r="EL124" i="1" s="1"/>
  <c r="EM128" i="1"/>
  <c r="EM124" i="1" s="1"/>
  <c r="EN128" i="1"/>
  <c r="EN124" i="1" s="1"/>
  <c r="ER128" i="1"/>
  <c r="ER124" i="1" s="1"/>
  <c r="EO128" i="1"/>
  <c r="EO124" i="1" s="1"/>
  <c r="EP128" i="1"/>
  <c r="EP124" i="1" s="1"/>
  <c r="EH128" i="1"/>
  <c r="EH124" i="1" s="1"/>
  <c r="Y117" i="11"/>
  <c r="Z117" i="11" s="1"/>
  <c r="EI116" i="1"/>
  <c r="EO116" i="1"/>
  <c r="EJ116" i="1"/>
  <c r="ER116" i="1"/>
  <c r="EG116" i="1"/>
  <c r="EK116" i="1"/>
  <c r="EL116" i="1"/>
  <c r="EM116" i="1"/>
  <c r="EH116" i="1"/>
  <c r="EN116" i="1"/>
  <c r="EP116" i="1"/>
  <c r="EQ116" i="1"/>
  <c r="EI134" i="1"/>
  <c r="EJ134" i="1"/>
  <c r="EK134" i="1"/>
  <c r="EL134" i="1"/>
  <c r="EM134" i="1"/>
  <c r="EH134" i="1"/>
  <c r="EN134" i="1"/>
  <c r="EO134" i="1"/>
  <c r="EG134" i="1"/>
  <c r="EP134" i="1"/>
  <c r="EQ134" i="1"/>
  <c r="ER134" i="1"/>
  <c r="Y144" i="11"/>
  <c r="EK141" i="1"/>
  <c r="EL141" i="1"/>
  <c r="EM141" i="1"/>
  <c r="EG141" i="1"/>
  <c r="EN141" i="1"/>
  <c r="EO141" i="1"/>
  <c r="EH141" i="1"/>
  <c r="EP141" i="1"/>
  <c r="EI141" i="1"/>
  <c r="EQ141" i="1"/>
  <c r="ER141" i="1"/>
  <c r="EJ141" i="1"/>
  <c r="EG165" i="1"/>
  <c r="EH165" i="1"/>
  <c r="EH164" i="1" s="1"/>
  <c r="EH153" i="1" s="1"/>
  <c r="EI165" i="1"/>
  <c r="EI164" i="1" s="1"/>
  <c r="EI153" i="1" s="1"/>
  <c r="EJ165" i="1"/>
  <c r="EJ164" i="1" s="1"/>
  <c r="EO165" i="1"/>
  <c r="EO164" i="1" s="1"/>
  <c r="EO153" i="1" s="1"/>
  <c r="EK165" i="1"/>
  <c r="EK164" i="1" s="1"/>
  <c r="EK153" i="1" s="1"/>
  <c r="EL165" i="1"/>
  <c r="EL164" i="1" s="1"/>
  <c r="EL153" i="1" s="1"/>
  <c r="EM165" i="1"/>
  <c r="EM164" i="1" s="1"/>
  <c r="EN165" i="1"/>
  <c r="EN164" i="1" s="1"/>
  <c r="EN153" i="1" s="1"/>
  <c r="EP165" i="1"/>
  <c r="EP164" i="1" s="1"/>
  <c r="EQ165" i="1"/>
  <c r="EQ164" i="1" s="1"/>
  <c r="EQ153" i="1" s="1"/>
  <c r="ER165" i="1"/>
  <c r="ER164" i="1" s="1"/>
  <c r="Y146" i="11"/>
  <c r="Z146" i="11" s="1"/>
  <c r="EL143" i="1"/>
  <c r="EM143" i="1"/>
  <c r="EN143" i="1"/>
  <c r="EO143" i="1"/>
  <c r="EH143" i="1"/>
  <c r="EP143" i="1"/>
  <c r="EQ143" i="1"/>
  <c r="ER143" i="1"/>
  <c r="EG143" i="1"/>
  <c r="EI143" i="1"/>
  <c r="EJ143" i="1"/>
  <c r="EK143" i="1"/>
  <c r="EH106" i="1"/>
  <c r="EI106" i="1"/>
  <c r="EJ106" i="1"/>
  <c r="EK106" i="1"/>
  <c r="EL106" i="1"/>
  <c r="EM106" i="1"/>
  <c r="EN106" i="1"/>
  <c r="EO106" i="1"/>
  <c r="EP106" i="1"/>
  <c r="EQ106" i="1"/>
  <c r="ER106" i="1"/>
  <c r="EG106" i="1"/>
  <c r="Y86" i="11"/>
  <c r="Z86" i="11" s="1"/>
  <c r="EK85" i="1"/>
  <c r="EN85" i="1"/>
  <c r="EL85" i="1"/>
  <c r="EM85" i="1"/>
  <c r="EO85" i="1"/>
  <c r="EP85" i="1"/>
  <c r="EQ85" i="1"/>
  <c r="ER85" i="1"/>
  <c r="EG85" i="1"/>
  <c r="EH85" i="1"/>
  <c r="EI85" i="1"/>
  <c r="EJ85" i="1"/>
  <c r="ES103" i="1"/>
  <c r="AA104" i="11" s="1"/>
  <c r="Y75" i="11"/>
  <c r="Z75" i="11" s="1"/>
  <c r="EI74" i="1"/>
  <c r="EL74" i="1"/>
  <c r="EJ74" i="1"/>
  <c r="EK74" i="1"/>
  <c r="EM74" i="1"/>
  <c r="EN74" i="1"/>
  <c r="EO74" i="1"/>
  <c r="EP74" i="1"/>
  <c r="EQ74" i="1"/>
  <c r="ER74" i="1"/>
  <c r="EH74" i="1"/>
  <c r="EG74" i="1"/>
  <c r="Y67" i="11"/>
  <c r="Z67" i="11" s="1"/>
  <c r="EI66" i="1"/>
  <c r="EL66" i="1"/>
  <c r="EJ66" i="1"/>
  <c r="EK66" i="1"/>
  <c r="EM66" i="1"/>
  <c r="EN66" i="1"/>
  <c r="EO66" i="1"/>
  <c r="EP66" i="1"/>
  <c r="EQ66" i="1"/>
  <c r="ER66" i="1"/>
  <c r="EG66" i="1"/>
  <c r="EH66" i="1"/>
  <c r="Y101" i="11"/>
  <c r="Z101" i="11" s="1"/>
  <c r="EI100" i="1"/>
  <c r="EL100" i="1"/>
  <c r="EJ100" i="1"/>
  <c r="EK100" i="1"/>
  <c r="EM100" i="1"/>
  <c r="EN100" i="1"/>
  <c r="EO100" i="1"/>
  <c r="EP100" i="1"/>
  <c r="EQ100" i="1"/>
  <c r="ER100" i="1"/>
  <c r="EH100" i="1"/>
  <c r="EG100" i="1"/>
  <c r="Y99" i="11"/>
  <c r="Z99" i="11" s="1"/>
  <c r="EI98" i="1"/>
  <c r="EJ98" i="1"/>
  <c r="EK98" i="1"/>
  <c r="EL98" i="1"/>
  <c r="EM98" i="1"/>
  <c r="EN98" i="1"/>
  <c r="EO98" i="1"/>
  <c r="EP98" i="1"/>
  <c r="EQ98" i="1"/>
  <c r="ER98" i="1"/>
  <c r="EH98" i="1"/>
  <c r="Y110" i="11"/>
  <c r="EJ109" i="1"/>
  <c r="EM109" i="1"/>
  <c r="EK109" i="1"/>
  <c r="EL109" i="1"/>
  <c r="EN109" i="1"/>
  <c r="EO109" i="1"/>
  <c r="EP109" i="1"/>
  <c r="EQ109" i="1"/>
  <c r="ER109" i="1"/>
  <c r="EG109" i="1"/>
  <c r="EH109" i="1"/>
  <c r="EI109" i="1"/>
  <c r="Y61" i="11"/>
  <c r="Z61" i="11" s="1"/>
  <c r="EI60" i="1"/>
  <c r="EJ60" i="1"/>
  <c r="EK60" i="1"/>
  <c r="EL60" i="1"/>
  <c r="EM60" i="1"/>
  <c r="EN60" i="1"/>
  <c r="EO60" i="1"/>
  <c r="EP60" i="1"/>
  <c r="EQ60" i="1"/>
  <c r="ER60" i="1"/>
  <c r="EH60" i="1"/>
  <c r="EG60" i="1"/>
  <c r="Y65" i="11"/>
  <c r="Z65" i="11" s="1"/>
  <c r="EI64" i="1"/>
  <c r="EJ64" i="1"/>
  <c r="EK64" i="1"/>
  <c r="EL64" i="1"/>
  <c r="EM64" i="1"/>
  <c r="EN64" i="1"/>
  <c r="EO64" i="1"/>
  <c r="EP64" i="1"/>
  <c r="EQ64" i="1"/>
  <c r="ER64" i="1"/>
  <c r="EH64" i="1"/>
  <c r="EG64" i="1"/>
  <c r="Y63" i="11"/>
  <c r="Z63" i="11" s="1"/>
  <c r="EI62" i="1"/>
  <c r="EL62" i="1"/>
  <c r="EJ62" i="1"/>
  <c r="EK62" i="1"/>
  <c r="EM62" i="1"/>
  <c r="EN62" i="1"/>
  <c r="EO62" i="1"/>
  <c r="EP62" i="1"/>
  <c r="EQ62" i="1"/>
  <c r="ER62" i="1"/>
  <c r="EG62" i="1"/>
  <c r="EH62" i="1"/>
  <c r="Y91" i="11"/>
  <c r="Z91" i="11" s="1"/>
  <c r="EI90" i="1"/>
  <c r="EJ90" i="1"/>
  <c r="EK90" i="1"/>
  <c r="EL90" i="1"/>
  <c r="EM90" i="1"/>
  <c r="EN90" i="1"/>
  <c r="EO90" i="1"/>
  <c r="EP90" i="1"/>
  <c r="EH90" i="1"/>
  <c r="EQ90" i="1"/>
  <c r="ER90" i="1"/>
  <c r="EG90" i="1"/>
  <c r="Y96" i="11"/>
  <c r="Z96" i="11" s="1"/>
  <c r="EI95" i="1"/>
  <c r="EL95" i="1"/>
  <c r="EJ95" i="1"/>
  <c r="EK95" i="1"/>
  <c r="EM95" i="1"/>
  <c r="EN95" i="1"/>
  <c r="EO95" i="1"/>
  <c r="EH95" i="1"/>
  <c r="EP95" i="1"/>
  <c r="EQ95" i="1"/>
  <c r="ER95" i="1"/>
  <c r="EG95" i="1"/>
  <c r="Y84" i="11"/>
  <c r="Z84" i="11" s="1"/>
  <c r="EI83" i="1"/>
  <c r="EL83" i="1"/>
  <c r="EJ83" i="1"/>
  <c r="EK83" i="1"/>
  <c r="EM83" i="1"/>
  <c r="EN83" i="1"/>
  <c r="EO83" i="1"/>
  <c r="EP83" i="1"/>
  <c r="EQ83" i="1"/>
  <c r="ER83" i="1"/>
  <c r="EH83" i="1"/>
  <c r="EG83" i="1"/>
  <c r="Y70" i="11"/>
  <c r="Z70" i="11" s="1"/>
  <c r="EI69" i="1"/>
  <c r="EL69" i="1"/>
  <c r="EJ69" i="1"/>
  <c r="EK69" i="1"/>
  <c r="EM69" i="1"/>
  <c r="EN69" i="1"/>
  <c r="EO69" i="1"/>
  <c r="EP69" i="1"/>
  <c r="EQ69" i="1"/>
  <c r="ER69" i="1"/>
  <c r="EH69" i="1"/>
  <c r="EG69" i="1"/>
  <c r="Y111" i="11"/>
  <c r="Z111" i="11" s="1"/>
  <c r="EK110" i="1"/>
  <c r="EL110" i="1"/>
  <c r="EN110" i="1"/>
  <c r="EM110" i="1"/>
  <c r="EO110" i="1"/>
  <c r="EP110" i="1"/>
  <c r="EQ110" i="1"/>
  <c r="ER110" i="1"/>
  <c r="EG110" i="1"/>
  <c r="EH110" i="1"/>
  <c r="EJ110" i="1"/>
  <c r="EI110" i="1"/>
  <c r="Y85" i="11"/>
  <c r="Z85" i="11" s="1"/>
  <c r="EJ84" i="1"/>
  <c r="EK84" i="1"/>
  <c r="EL84" i="1"/>
  <c r="EM84" i="1"/>
  <c r="EN84" i="1"/>
  <c r="EO84" i="1"/>
  <c r="EI84" i="1"/>
  <c r="EP84" i="1"/>
  <c r="EQ84" i="1"/>
  <c r="ER84" i="1"/>
  <c r="EG84" i="1"/>
  <c r="EH84" i="1"/>
  <c r="Y112" i="11"/>
  <c r="Z112" i="11" s="1"/>
  <c r="EL111" i="1"/>
  <c r="EM111" i="1"/>
  <c r="EN111" i="1"/>
  <c r="EO111" i="1"/>
  <c r="EP111" i="1"/>
  <c r="EQ111" i="1"/>
  <c r="ER111" i="1"/>
  <c r="EG111" i="1"/>
  <c r="EH111" i="1"/>
  <c r="EI111" i="1"/>
  <c r="EK111" i="1"/>
  <c r="EJ111" i="1"/>
  <c r="Y102" i="11"/>
  <c r="Z102" i="11" s="1"/>
  <c r="EJ101" i="1"/>
  <c r="EK101" i="1"/>
  <c r="EL101" i="1"/>
  <c r="EM101" i="1"/>
  <c r="EN101" i="1"/>
  <c r="EO101" i="1"/>
  <c r="EP101" i="1"/>
  <c r="EQ101" i="1"/>
  <c r="ER101" i="1"/>
  <c r="EG101" i="1"/>
  <c r="EI101" i="1"/>
  <c r="EH101" i="1"/>
  <c r="Y72" i="11"/>
  <c r="Z72" i="11" s="1"/>
  <c r="EI71" i="1"/>
  <c r="EJ71" i="1"/>
  <c r="EK71" i="1"/>
  <c r="EL71" i="1"/>
  <c r="EM71" i="1"/>
  <c r="EN71" i="1"/>
  <c r="EO71" i="1"/>
  <c r="EP71" i="1"/>
  <c r="EQ71" i="1"/>
  <c r="ER71" i="1"/>
  <c r="EG71" i="1"/>
  <c r="EH71" i="1"/>
  <c r="Z123" i="11"/>
  <c r="AB123" i="11"/>
  <c r="Z215" i="11"/>
  <c r="Z69" i="11"/>
  <c r="AB69" i="11"/>
  <c r="Z211" i="11"/>
  <c r="Z120" i="11"/>
  <c r="AB120" i="11"/>
  <c r="Z74" i="11"/>
  <c r="AB74" i="11"/>
  <c r="Y57" i="11"/>
  <c r="Z57" i="11" s="1"/>
  <c r="EH56" i="1"/>
  <c r="EI56" i="1"/>
  <c r="EJ56" i="1"/>
  <c r="EL56" i="1"/>
  <c r="EM56" i="1"/>
  <c r="EN56" i="1"/>
  <c r="EO56" i="1"/>
  <c r="EQ56" i="1"/>
  <c r="ER56" i="1"/>
  <c r="EG56" i="1"/>
  <c r="EK56" i="1"/>
  <c r="EP56" i="1"/>
  <c r="Z73" i="11"/>
  <c r="AB73" i="11"/>
  <c r="Z208" i="11"/>
  <c r="AB208" i="11"/>
  <c r="Z220" i="11"/>
  <c r="Y55" i="11"/>
  <c r="Z55" i="11" s="1"/>
  <c r="EH54" i="1"/>
  <c r="EI54" i="1"/>
  <c r="EJ54" i="1"/>
  <c r="EL54" i="1"/>
  <c r="EM54" i="1"/>
  <c r="EN54" i="1"/>
  <c r="EO54" i="1"/>
  <c r="EQ54" i="1"/>
  <c r="ER54" i="1"/>
  <c r="EG54" i="1"/>
  <c r="EK54" i="1"/>
  <c r="EP54" i="1"/>
  <c r="Z234" i="11"/>
  <c r="W87" i="11"/>
  <c r="X87" i="11" s="1"/>
  <c r="X214" i="11"/>
  <c r="EF211" i="1"/>
  <c r="W256" i="11"/>
  <c r="X256" i="11" s="1"/>
  <c r="DW195" i="1"/>
  <c r="X264" i="11"/>
  <c r="X257" i="11"/>
  <c r="X241" i="11"/>
  <c r="X167" i="11"/>
  <c r="X106" i="11"/>
  <c r="X136" i="11"/>
  <c r="X113" i="11"/>
  <c r="X127" i="11"/>
  <c r="EB195" i="1"/>
  <c r="ED195" i="1"/>
  <c r="EF261" i="1"/>
  <c r="Y243" i="11"/>
  <c r="EF238" i="1"/>
  <c r="DX195" i="1"/>
  <c r="Y107" i="11"/>
  <c r="EF105" i="1"/>
  <c r="Y134" i="11"/>
  <c r="EF129" i="1"/>
  <c r="EC195" i="1"/>
  <c r="Y219" i="11"/>
  <c r="Y168" i="11"/>
  <c r="EF164" i="1"/>
  <c r="Y259" i="11"/>
  <c r="Y257" i="11" s="1"/>
  <c r="Y115" i="11"/>
  <c r="DV195" i="1"/>
  <c r="DY195" i="1"/>
  <c r="EE195" i="1"/>
  <c r="DT253" i="1"/>
  <c r="DZ195" i="1"/>
  <c r="Y137" i="11"/>
  <c r="EF133" i="1"/>
  <c r="DU195" i="1"/>
  <c r="EF124" i="1"/>
  <c r="Y131" i="11"/>
  <c r="DT195" i="1"/>
  <c r="EO28" i="25" l="1"/>
  <c r="EP201" i="1"/>
  <c r="EL28" i="25"/>
  <c r="EM201" i="1"/>
  <c r="EI297" i="1"/>
  <c r="EH57" i="25" s="1"/>
  <c r="EH29" i="25"/>
  <c r="EO297" i="1"/>
  <c r="EN57" i="25" s="1"/>
  <c r="EN29" i="25"/>
  <c r="EK29" i="25"/>
  <c r="EL297" i="1"/>
  <c r="EK57" i="25" s="1"/>
  <c r="EG28" i="25"/>
  <c r="EH201" i="1"/>
  <c r="EF28" i="25"/>
  <c r="EG201" i="1"/>
  <c r="EN297" i="1"/>
  <c r="EM57" i="25" s="1"/>
  <c r="EM29" i="25"/>
  <c r="EJ28" i="25"/>
  <c r="EK201" i="1"/>
  <c r="EE57" i="25"/>
  <c r="Y300" i="11"/>
  <c r="ER297" i="1"/>
  <c r="EQ57" i="25" s="1"/>
  <c r="EQ29" i="25"/>
  <c r="EP28" i="25"/>
  <c r="EQ201" i="1"/>
  <c r="EI29" i="25"/>
  <c r="EJ297" i="1"/>
  <c r="EI57" i="25" s="1"/>
  <c r="AB104" i="11"/>
  <c r="EP253" i="1"/>
  <c r="EO253" i="1"/>
  <c r="EN253" i="1"/>
  <c r="EM253" i="1"/>
  <c r="EL253" i="1"/>
  <c r="EK253" i="1"/>
  <c r="EI253" i="1"/>
  <c r="EJ253" i="1"/>
  <c r="EH253" i="1"/>
  <c r="ER253" i="1"/>
  <c r="EQ253" i="1"/>
  <c r="Z200" i="11"/>
  <c r="EK112" i="1"/>
  <c r="Y113" i="11"/>
  <c r="EI196" i="1"/>
  <c r="EG196" i="1"/>
  <c r="EQ196" i="1"/>
  <c r="EJ196" i="1"/>
  <c r="EF196" i="1"/>
  <c r="EH196" i="1"/>
  <c r="ER196" i="1"/>
  <c r="EP196" i="1"/>
  <c r="EO196" i="1"/>
  <c r="EN196" i="1"/>
  <c r="EM196" i="1"/>
  <c r="EL196" i="1"/>
  <c r="EK196" i="1"/>
  <c r="EM112" i="1"/>
  <c r="ER112" i="1"/>
  <c r="EL112" i="1"/>
  <c r="EJ112" i="1"/>
  <c r="EH112" i="1"/>
  <c r="EQ112" i="1"/>
  <c r="EI112" i="1"/>
  <c r="EP112" i="1"/>
  <c r="EN112" i="1"/>
  <c r="EG112" i="1"/>
  <c r="EO112" i="1"/>
  <c r="EF92" i="1"/>
  <c r="EQ92" i="1" s="1"/>
  <c r="EQ86" i="1" s="1"/>
  <c r="ES102" i="1"/>
  <c r="AA103" i="11" s="1"/>
  <c r="AB103" i="11" s="1"/>
  <c r="W198" i="11"/>
  <c r="X198" i="11" s="1"/>
  <c r="EF104" i="1"/>
  <c r="Y203" i="11"/>
  <c r="Z203" i="11" s="1"/>
  <c r="EH296" i="1"/>
  <c r="EO238" i="1"/>
  <c r="EQ296" i="1"/>
  <c r="ER296" i="1"/>
  <c r="EQ28" i="25"/>
  <c r="DT56" i="25"/>
  <c r="DT59" i="25" s="1"/>
  <c r="EO296" i="1"/>
  <c r="EO269" i="1" s="1"/>
  <c r="EN28" i="25"/>
  <c r="EN296" i="1"/>
  <c r="EN269" i="1" s="1"/>
  <c r="EM28" i="25"/>
  <c r="ED56" i="25"/>
  <c r="EG56" i="25"/>
  <c r="EG296" i="1"/>
  <c r="EF56" i="25" s="1"/>
  <c r="DW56" i="25"/>
  <c r="DW59" i="25" s="1"/>
  <c r="EL296" i="1"/>
  <c r="EL269" i="1" s="1"/>
  <c r="EK28" i="25"/>
  <c r="EP296" i="1"/>
  <c r="EO56" i="25" s="1"/>
  <c r="DZ56" i="25"/>
  <c r="DZ59" i="25" s="1"/>
  <c r="EF296" i="1"/>
  <c r="DS56" i="25"/>
  <c r="EM296" i="1"/>
  <c r="EL56" i="25" s="1"/>
  <c r="EJ296" i="1"/>
  <c r="EI56" i="25" s="1"/>
  <c r="EI28" i="25"/>
  <c r="EK296" i="1"/>
  <c r="EI296" i="1"/>
  <c r="EI269" i="1" s="1"/>
  <c r="EH28" i="25"/>
  <c r="DU56" i="25"/>
  <c r="DU59" i="25" s="1"/>
  <c r="DX56" i="25"/>
  <c r="DX59" i="25" s="1"/>
  <c r="X299" i="11"/>
  <c r="K31" i="24"/>
  <c r="K29" i="24" s="1"/>
  <c r="EA56" i="25"/>
  <c r="EA59" i="25" s="1"/>
  <c r="EC56" i="25"/>
  <c r="EC59" i="25" s="1"/>
  <c r="EP238" i="1"/>
  <c r="ER238" i="1"/>
  <c r="EQ129" i="1"/>
  <c r="EI211" i="1"/>
  <c r="EH238" i="1"/>
  <c r="EN238" i="1"/>
  <c r="EL211" i="1"/>
  <c r="EM238" i="1"/>
  <c r="EQ238" i="1"/>
  <c r="EK238" i="1"/>
  <c r="ES232" i="1"/>
  <c r="AA235" i="11" s="1"/>
  <c r="AB235" i="11" s="1"/>
  <c r="EJ211" i="1"/>
  <c r="Z144" i="11"/>
  <c r="ES229" i="1"/>
  <c r="AA232" i="11" s="1"/>
  <c r="AB232" i="11" s="1"/>
  <c r="ES230" i="1"/>
  <c r="AA233" i="11" s="1"/>
  <c r="AB233" i="11" s="1"/>
  <c r="EL238" i="1"/>
  <c r="ES224" i="1"/>
  <c r="AA227" i="11" s="1"/>
  <c r="AB227" i="11" s="1"/>
  <c r="EJ238" i="1"/>
  <c r="ES231" i="1"/>
  <c r="AA234" i="11" s="1"/>
  <c r="ES252" i="1"/>
  <c r="AA255" i="11" s="1"/>
  <c r="AB255" i="11" s="1"/>
  <c r="EI238" i="1"/>
  <c r="ES226" i="1"/>
  <c r="AA229" i="11" s="1"/>
  <c r="AB229" i="11" s="1"/>
  <c r="ES242" i="1"/>
  <c r="AA245" i="11" s="1"/>
  <c r="AB245" i="11" s="1"/>
  <c r="ES237" i="1"/>
  <c r="AA240" i="11" s="1"/>
  <c r="AB240" i="11" s="1"/>
  <c r="EG238" i="1"/>
  <c r="ES240" i="1"/>
  <c r="Y214" i="11"/>
  <c r="ES228" i="1"/>
  <c r="AA231" i="11" s="1"/>
  <c r="AB231" i="11" s="1"/>
  <c r="ES256" i="1"/>
  <c r="ES254" i="1" s="1"/>
  <c r="EG253" i="1"/>
  <c r="ES223" i="1"/>
  <c r="AA226" i="11" s="1"/>
  <c r="AB226" i="11" s="1"/>
  <c r="EO211" i="1"/>
  <c r="EP211" i="1"/>
  <c r="EK211" i="1"/>
  <c r="EL133" i="1"/>
  <c r="EQ211" i="1"/>
  <c r="ES208" i="1"/>
  <c r="AA211" i="11" s="1"/>
  <c r="EH211" i="1"/>
  <c r="EK129" i="1"/>
  <c r="ES212" i="1"/>
  <c r="AA215" i="11" s="1"/>
  <c r="EG211" i="1"/>
  <c r="ER211" i="1"/>
  <c r="ES217" i="1"/>
  <c r="AA220" i="11" s="1"/>
  <c r="ES216" i="1"/>
  <c r="ES207" i="1"/>
  <c r="EN211" i="1"/>
  <c r="ES209" i="1"/>
  <c r="EH133" i="1"/>
  <c r="EM211" i="1"/>
  <c r="ES220" i="1"/>
  <c r="ES219" i="1"/>
  <c r="EQ133" i="1"/>
  <c r="ES203" i="1"/>
  <c r="ER129" i="1"/>
  <c r="EK133" i="1"/>
  <c r="ES200" i="1"/>
  <c r="ER28" i="25" s="1"/>
  <c r="ES199" i="1"/>
  <c r="EM129" i="1"/>
  <c r="ES197" i="1"/>
  <c r="AA200" i="11" s="1"/>
  <c r="EO129" i="1"/>
  <c r="EJ129" i="1"/>
  <c r="EH129" i="1"/>
  <c r="EP133" i="1"/>
  <c r="EL129" i="1"/>
  <c r="EM133" i="1"/>
  <c r="EN129" i="1"/>
  <c r="ES141" i="1"/>
  <c r="ES116" i="1"/>
  <c r="AA117" i="11" s="1"/>
  <c r="AB117" i="11" s="1"/>
  <c r="ES117" i="1"/>
  <c r="AA118" i="11" s="1"/>
  <c r="AB118" i="11" s="1"/>
  <c r="ES114" i="1"/>
  <c r="ES85" i="1"/>
  <c r="AA86" i="11" s="1"/>
  <c r="AB86" i="11" s="1"/>
  <c r="EQ105" i="1"/>
  <c r="ES132" i="1"/>
  <c r="AA135" i="11" s="1"/>
  <c r="AB135" i="11" s="1"/>
  <c r="ES165" i="1"/>
  <c r="EG164" i="1"/>
  <c r="EJ133" i="1"/>
  <c r="EI133" i="1"/>
  <c r="ES128" i="1"/>
  <c r="EG124" i="1"/>
  <c r="ES135" i="1"/>
  <c r="AA138" i="11" s="1"/>
  <c r="AB138" i="11" s="1"/>
  <c r="ER133" i="1"/>
  <c r="ES131" i="1"/>
  <c r="EG129" i="1"/>
  <c r="ES143" i="1"/>
  <c r="AA146" i="11" s="1"/>
  <c r="AB146" i="11" s="1"/>
  <c r="EG133" i="1"/>
  <c r="ES134" i="1"/>
  <c r="EO133" i="1"/>
  <c r="ES136" i="1"/>
  <c r="AA139" i="11" s="1"/>
  <c r="AB139" i="11" s="1"/>
  <c r="EI129" i="1"/>
  <c r="EN133" i="1"/>
  <c r="EP129" i="1"/>
  <c r="ES60" i="1"/>
  <c r="AA61" i="11" s="1"/>
  <c r="AB61" i="11" s="1"/>
  <c r="ER105" i="1"/>
  <c r="ES71" i="1"/>
  <c r="AA72" i="11" s="1"/>
  <c r="AB72" i="11" s="1"/>
  <c r="ES98" i="1"/>
  <c r="AA99" i="11" s="1"/>
  <c r="AB99" i="11" s="1"/>
  <c r="EP105" i="1"/>
  <c r="ES109" i="1"/>
  <c r="AA110" i="11" s="1"/>
  <c r="AB110" i="11" s="1"/>
  <c r="EO105" i="1"/>
  <c r="ES101" i="1"/>
  <c r="AA102" i="11" s="1"/>
  <c r="AB102" i="11" s="1"/>
  <c r="EN105" i="1"/>
  <c r="ES84" i="1"/>
  <c r="AA85" i="11" s="1"/>
  <c r="AB85" i="11" s="1"/>
  <c r="ES100" i="1"/>
  <c r="AA101" i="11" s="1"/>
  <c r="AB101" i="11" s="1"/>
  <c r="EM105" i="1"/>
  <c r="ES54" i="1"/>
  <c r="AA55" i="11" s="1"/>
  <c r="AB55" i="11" s="1"/>
  <c r="ES69" i="1"/>
  <c r="AA70" i="11" s="1"/>
  <c r="AB70" i="11" s="1"/>
  <c r="EL105" i="1"/>
  <c r="ES111" i="1"/>
  <c r="AA112" i="11" s="1"/>
  <c r="AB112" i="11" s="1"/>
  <c r="ES83" i="1"/>
  <c r="AA84" i="11" s="1"/>
  <c r="AB84" i="11" s="1"/>
  <c r="ES66" i="1"/>
  <c r="AA67" i="11" s="1"/>
  <c r="AB67" i="11" s="1"/>
  <c r="EK105" i="1"/>
  <c r="Z110" i="11"/>
  <c r="Y93" i="11"/>
  <c r="Y87" i="11" s="1"/>
  <c r="Z87" i="11" s="1"/>
  <c r="EK92" i="1"/>
  <c r="EK86" i="1" s="1"/>
  <c r="EM92" i="1"/>
  <c r="EM86" i="1" s="1"/>
  <c r="EN92" i="1"/>
  <c r="EN86" i="1" s="1"/>
  <c r="EO92" i="1"/>
  <c r="EO86" i="1" s="1"/>
  <c r="EP92" i="1"/>
  <c r="EP86" i="1" s="1"/>
  <c r="ES110" i="1"/>
  <c r="AA111" i="11" s="1"/>
  <c r="AB111" i="11" s="1"/>
  <c r="ES95" i="1"/>
  <c r="AA96" i="11" s="1"/>
  <c r="AB96" i="11" s="1"/>
  <c r="ES74" i="1"/>
  <c r="AA75" i="11" s="1"/>
  <c r="AB75" i="11" s="1"/>
  <c r="EJ105" i="1"/>
  <c r="ES90" i="1"/>
  <c r="AA91" i="11" s="1"/>
  <c r="AB91" i="11" s="1"/>
  <c r="EI105" i="1"/>
  <c r="EH105" i="1"/>
  <c r="ES62" i="1"/>
  <c r="AA63" i="11" s="1"/>
  <c r="AB63" i="11" s="1"/>
  <c r="ES64" i="1"/>
  <c r="AA65" i="11" s="1"/>
  <c r="AB65" i="11" s="1"/>
  <c r="ES106" i="1"/>
  <c r="EG105" i="1"/>
  <c r="ES56" i="1"/>
  <c r="AA57" i="11" s="1"/>
  <c r="AB57" i="11" s="1"/>
  <c r="EF86" i="1"/>
  <c r="Y264" i="11"/>
  <c r="Y127" i="11"/>
  <c r="Z131" i="11"/>
  <c r="Z134" i="11"/>
  <c r="Y241" i="11"/>
  <c r="Z241" i="11" s="1"/>
  <c r="Z243" i="11"/>
  <c r="Z113" i="11"/>
  <c r="Z115" i="11"/>
  <c r="Y167" i="11"/>
  <c r="Z167" i="11" s="1"/>
  <c r="Z168" i="11"/>
  <c r="Y136" i="11"/>
  <c r="Z136" i="11" s="1"/>
  <c r="Z137" i="11"/>
  <c r="Z259" i="11"/>
  <c r="Z219" i="11"/>
  <c r="Z214" i="11" s="1"/>
  <c r="Y106" i="11"/>
  <c r="Z106" i="11" s="1"/>
  <c r="Z107" i="11"/>
  <c r="EF253" i="1"/>
  <c r="EF195" i="1"/>
  <c r="EP29" i="25" l="1"/>
  <c r="EQ297" i="1"/>
  <c r="EP57" i="25" s="1"/>
  <c r="Z300" i="11"/>
  <c r="L32" i="24"/>
  <c r="EG29" i="25"/>
  <c r="EG59" i="25" s="1"/>
  <c r="EH297" i="1"/>
  <c r="EG57" i="25" s="1"/>
  <c r="EL29" i="25"/>
  <c r="EM297" i="1"/>
  <c r="EL57" i="25" s="1"/>
  <c r="EK269" i="1"/>
  <c r="EK297" i="1"/>
  <c r="EJ57" i="25" s="1"/>
  <c r="EJ29" i="25"/>
  <c r="EF29" i="25"/>
  <c r="EG297" i="1"/>
  <c r="ES201" i="1"/>
  <c r="EP297" i="1"/>
  <c r="EO57" i="25" s="1"/>
  <c r="EO29" i="25"/>
  <c r="ES112" i="1"/>
  <c r="Y199" i="11"/>
  <c r="Z199" i="11" s="1"/>
  <c r="ES196" i="1"/>
  <c r="EH92" i="1"/>
  <c r="EH86" i="1" s="1"/>
  <c r="EJ92" i="1"/>
  <c r="EJ86" i="1" s="1"/>
  <c r="EL92" i="1"/>
  <c r="EL86" i="1" s="1"/>
  <c r="EI92" i="1"/>
  <c r="EI86" i="1" s="1"/>
  <c r="EG92" i="1"/>
  <c r="EG86" i="1" s="1"/>
  <c r="ER92" i="1"/>
  <c r="ER86" i="1" s="1"/>
  <c r="EP56" i="25"/>
  <c r="EP59" i="25" s="1"/>
  <c r="EQ269" i="1"/>
  <c r="EN104" i="1"/>
  <c r="EM104" i="1"/>
  <c r="EG104" i="1"/>
  <c r="EI104" i="1"/>
  <c r="EP104" i="1"/>
  <c r="EH104" i="1"/>
  <c r="ER104" i="1"/>
  <c r="EJ104" i="1"/>
  <c r="EQ104" i="1"/>
  <c r="EK104" i="1"/>
  <c r="EO104" i="1"/>
  <c r="EL104" i="1"/>
  <c r="EJ195" i="1"/>
  <c r="ES296" i="1"/>
  <c r="AA299" i="11" s="1"/>
  <c r="EJ56" i="25"/>
  <c r="EJ59" i="25" s="1"/>
  <c r="EK56" i="25"/>
  <c r="EK59" i="25" s="1"/>
  <c r="EM56" i="25"/>
  <c r="EM59" i="25" s="1"/>
  <c r="EN56" i="25"/>
  <c r="EN59" i="25" s="1"/>
  <c r="Y299" i="11"/>
  <c r="EE56" i="25"/>
  <c r="EH56" i="25"/>
  <c r="EH59" i="25" s="1"/>
  <c r="EQ56" i="25"/>
  <c r="EO195" i="1"/>
  <c r="EL195" i="1"/>
  <c r="EP195" i="1"/>
  <c r="AA210" i="11"/>
  <c r="AB210" i="11" s="1"/>
  <c r="EH195" i="1"/>
  <c r="AA206" i="11"/>
  <c r="AB206" i="11" s="1"/>
  <c r="AA219" i="11"/>
  <c r="AA202" i="11"/>
  <c r="AB202" i="11" s="1"/>
  <c r="AA222" i="11"/>
  <c r="AB222" i="11" s="1"/>
  <c r="AA203" i="11"/>
  <c r="AB203" i="11" s="1"/>
  <c r="EI195" i="1"/>
  <c r="AA223" i="11"/>
  <c r="AB223" i="11" s="1"/>
  <c r="ES253" i="1"/>
  <c r="AA259" i="11"/>
  <c r="AA257" i="11" s="1"/>
  <c r="EK195" i="1"/>
  <c r="AA212" i="11"/>
  <c r="AB212" i="11" s="1"/>
  <c r="AA243" i="11"/>
  <c r="ES238" i="1"/>
  <c r="EQ195" i="1"/>
  <c r="ES211" i="1"/>
  <c r="ER195" i="1"/>
  <c r="EG195" i="1"/>
  <c r="EM195" i="1"/>
  <c r="EN195" i="1"/>
  <c r="AA137" i="11"/>
  <c r="ES133" i="1"/>
  <c r="ES124" i="1"/>
  <c r="AA131" i="11"/>
  <c r="AA115" i="11"/>
  <c r="AA113" i="11" s="1"/>
  <c r="AA134" i="11"/>
  <c r="ES129" i="1"/>
  <c r="ES164" i="1"/>
  <c r="AA168" i="11"/>
  <c r="AA144" i="11"/>
  <c r="Z93" i="11"/>
  <c r="ES105" i="1"/>
  <c r="AA107" i="11"/>
  <c r="Z257" i="11"/>
  <c r="Z127" i="11"/>
  <c r="Z264" i="11"/>
  <c r="AB264" i="11"/>
  <c r="Y256" i="11"/>
  <c r="ER29" i="25" l="1"/>
  <c r="AA204" i="11"/>
  <c r="AB204" i="11" s="1"/>
  <c r="ES297" i="1"/>
  <c r="EF57" i="25"/>
  <c r="EH269" i="1"/>
  <c r="ES92" i="1"/>
  <c r="AA93" i="11" s="1"/>
  <c r="ER56" i="25"/>
  <c r="ES104" i="1"/>
  <c r="Y198" i="11"/>
  <c r="Z198" i="11" s="1"/>
  <c r="AB299" i="11"/>
  <c r="Z299" i="11"/>
  <c r="L31" i="24"/>
  <c r="L29" i="24" s="1"/>
  <c r="M31" i="24"/>
  <c r="AA214" i="11"/>
  <c r="AB214" i="11" s="1"/>
  <c r="AB259" i="11"/>
  <c r="AB219" i="11"/>
  <c r="AA241" i="11"/>
  <c r="AB241" i="11" s="1"/>
  <c r="AB243" i="11"/>
  <c r="ES195" i="1"/>
  <c r="AB200" i="11"/>
  <c r="AA167" i="11"/>
  <c r="AB167" i="11" s="1"/>
  <c r="AB168" i="11"/>
  <c r="AA132" i="11"/>
  <c r="AB134" i="11"/>
  <c r="AB113" i="11"/>
  <c r="AB115" i="11"/>
  <c r="AA127" i="11"/>
  <c r="AB127" i="11" s="1"/>
  <c r="AB131" i="11"/>
  <c r="AB144" i="11"/>
  <c r="AA136" i="11"/>
  <c r="AB136" i="11" s="1"/>
  <c r="AB137" i="11"/>
  <c r="AA106" i="11"/>
  <c r="AB107" i="11"/>
  <c r="ES86" i="1"/>
  <c r="Z256" i="11"/>
  <c r="S52" i="1"/>
  <c r="T52" i="1" s="1"/>
  <c r="T51" i="1" s="1"/>
  <c r="AA199" i="11" l="1"/>
  <c r="AA300" i="11"/>
  <c r="ER57" i="25"/>
  <c r="AA256" i="11"/>
  <c r="AB256" i="11" s="1"/>
  <c r="AB257" i="11"/>
  <c r="AB199" i="11"/>
  <c r="AA198" i="11"/>
  <c r="AB93" i="11"/>
  <c r="AA87" i="11"/>
  <c r="AB87" i="11" s="1"/>
  <c r="AA105" i="11"/>
  <c r="AB106" i="11"/>
  <c r="T50" i="1"/>
  <c r="T49" i="1" s="1"/>
  <c r="T4" i="1" s="1"/>
  <c r="Z52" i="1"/>
  <c r="Z51" i="1" s="1"/>
  <c r="G53" i="11"/>
  <c r="AA52" i="1"/>
  <c r="AA51" i="1" s="1"/>
  <c r="V52" i="1"/>
  <c r="V51" i="1" s="1"/>
  <c r="AB52" i="1"/>
  <c r="AB51" i="1" s="1"/>
  <c r="AD52" i="1"/>
  <c r="AD51" i="1" s="1"/>
  <c r="U52" i="1"/>
  <c r="U51" i="1" s="1"/>
  <c r="W52" i="1"/>
  <c r="W51" i="1" s="1"/>
  <c r="AC52" i="1"/>
  <c r="AC51" i="1" s="1"/>
  <c r="AE52" i="1"/>
  <c r="AE51" i="1" s="1"/>
  <c r="Y52" i="1"/>
  <c r="Y51" i="1" s="1"/>
  <c r="X52" i="1"/>
  <c r="X51" i="1" s="1"/>
  <c r="S50" i="1"/>
  <c r="S49" i="1" s="1"/>
  <c r="AB300" i="11" l="1"/>
  <c r="M32" i="24"/>
  <c r="M29" i="24" s="1"/>
  <c r="AF51" i="1"/>
  <c r="I52" i="11" s="1"/>
  <c r="J52" i="11" s="1"/>
  <c r="AB198" i="11"/>
  <c r="H53" i="11"/>
  <c r="X50" i="1"/>
  <c r="X49" i="1" s="1"/>
  <c r="AD50" i="1"/>
  <c r="AD49" i="1" s="1"/>
  <c r="AD4" i="1" s="1"/>
  <c r="Y50" i="1"/>
  <c r="Y49" i="1" s="1"/>
  <c r="AB50" i="1"/>
  <c r="AB49" i="1" s="1"/>
  <c r="AB4" i="1" s="1"/>
  <c r="AE50" i="1"/>
  <c r="AE49" i="1" s="1"/>
  <c r="AE4" i="1" s="1"/>
  <c r="V50" i="1"/>
  <c r="V49" i="1" s="1"/>
  <c r="AC50" i="1"/>
  <c r="AC49" i="1" s="1"/>
  <c r="AC4" i="1" s="1"/>
  <c r="AA50" i="1"/>
  <c r="AA49" i="1" s="1"/>
  <c r="AA4" i="1" s="1"/>
  <c r="W50" i="1"/>
  <c r="W49" i="1" s="1"/>
  <c r="W4" i="1" s="1"/>
  <c r="U50" i="1"/>
  <c r="U49" i="1" s="1"/>
  <c r="U4" i="1" s="1"/>
  <c r="Z50" i="1"/>
  <c r="Z49" i="1" s="1"/>
  <c r="Z4" i="1" s="1"/>
  <c r="G51" i="11"/>
  <c r="AF52" i="1"/>
  <c r="V4" i="1" l="1"/>
  <c r="Y4" i="1"/>
  <c r="X4" i="1"/>
  <c r="H51" i="11"/>
  <c r="G50" i="11"/>
  <c r="AH52" i="1"/>
  <c r="AH51" i="1" s="1"/>
  <c r="AK52" i="1"/>
  <c r="AK51" i="1" s="1"/>
  <c r="AP52" i="1"/>
  <c r="AP51" i="1" s="1"/>
  <c r="AO52" i="1"/>
  <c r="AO51" i="1" s="1"/>
  <c r="AI52" i="1"/>
  <c r="AI51" i="1" s="1"/>
  <c r="AG52" i="1"/>
  <c r="AG51" i="1" s="1"/>
  <c r="I53" i="11"/>
  <c r="AM52" i="1"/>
  <c r="AM51" i="1" s="1"/>
  <c r="AL52" i="1"/>
  <c r="AL51" i="1" s="1"/>
  <c r="AQ52" i="1"/>
  <c r="AQ51" i="1" s="1"/>
  <c r="AJ52" i="1"/>
  <c r="AJ51" i="1" s="1"/>
  <c r="AN52" i="1"/>
  <c r="AN51" i="1" s="1"/>
  <c r="AR52" i="1"/>
  <c r="AR51" i="1" s="1"/>
  <c r="AF50" i="1"/>
  <c r="AS51" i="1" l="1"/>
  <c r="K52" i="11" s="1"/>
  <c r="G41" i="11"/>
  <c r="H50" i="11"/>
  <c r="AK50" i="1"/>
  <c r="AK49" i="1" s="1"/>
  <c r="AK4" i="1" s="1"/>
  <c r="AL50" i="1"/>
  <c r="AL49" i="1" s="1"/>
  <c r="AM50" i="1"/>
  <c r="AM49" i="1" s="1"/>
  <c r="AM4" i="1" s="1"/>
  <c r="AR50" i="1"/>
  <c r="AR49" i="1" s="1"/>
  <c r="AH50" i="1"/>
  <c r="AH49" i="1" s="1"/>
  <c r="AH4" i="1" s="1"/>
  <c r="AN50" i="1"/>
  <c r="AN49" i="1" s="1"/>
  <c r="AN4" i="1" s="1"/>
  <c r="AJ50" i="1"/>
  <c r="AJ49" i="1" s="1"/>
  <c r="AJ4" i="1" s="1"/>
  <c r="AI50" i="1"/>
  <c r="AI49" i="1" s="1"/>
  <c r="AI4" i="1" s="1"/>
  <c r="AP50" i="1"/>
  <c r="AP49" i="1" s="1"/>
  <c r="AP4" i="1" s="1"/>
  <c r="AQ50" i="1"/>
  <c r="AQ49" i="1" s="1"/>
  <c r="AQ4" i="1" s="1"/>
  <c r="AO50" i="1"/>
  <c r="AO49" i="1" s="1"/>
  <c r="J53" i="11"/>
  <c r="I51" i="11"/>
  <c r="AF49" i="1"/>
  <c r="AF4" i="1" s="1"/>
  <c r="AS52" i="1"/>
  <c r="AG50" i="1"/>
  <c r="AG49" i="1" s="1"/>
  <c r="AG4" i="1" s="1"/>
  <c r="AL4" i="1" l="1"/>
  <c r="AO4" i="1"/>
  <c r="AR4" i="1"/>
  <c r="L52" i="11"/>
  <c r="H41" i="11"/>
  <c r="G28" i="11"/>
  <c r="J51" i="11"/>
  <c r="I50" i="11"/>
  <c r="I41" i="11" s="1"/>
  <c r="AV52" i="1"/>
  <c r="AV51" i="1" s="1"/>
  <c r="AT52" i="1"/>
  <c r="AT51" i="1" s="1"/>
  <c r="AZ52" i="1"/>
  <c r="AZ51" i="1" s="1"/>
  <c r="BC52" i="1"/>
  <c r="BC51" i="1" s="1"/>
  <c r="BD52" i="1"/>
  <c r="BD51" i="1" s="1"/>
  <c r="AW52" i="1"/>
  <c r="AW51" i="1" s="1"/>
  <c r="BA52" i="1"/>
  <c r="BA51" i="1" s="1"/>
  <c r="BE52" i="1"/>
  <c r="BE51" i="1" s="1"/>
  <c r="AU52" i="1"/>
  <c r="AU51" i="1" s="1"/>
  <c r="AX52" i="1"/>
  <c r="AX51" i="1" s="1"/>
  <c r="K53" i="11"/>
  <c r="AY52" i="1"/>
  <c r="AY51" i="1" s="1"/>
  <c r="BB52" i="1"/>
  <c r="BB51" i="1" s="1"/>
  <c r="AS50" i="1"/>
  <c r="AS49" i="1" s="1"/>
  <c r="AS4" i="1" s="1"/>
  <c r="BF51" i="1" l="1"/>
  <c r="M52" i="11" s="1"/>
  <c r="H28" i="11"/>
  <c r="BE50" i="1"/>
  <c r="BE49" i="1" s="1"/>
  <c r="BE4" i="1" s="1"/>
  <c r="AW50" i="1"/>
  <c r="AW49" i="1" s="1"/>
  <c r="AW4" i="1" s="1"/>
  <c r="BA50" i="1"/>
  <c r="BA49" i="1" s="1"/>
  <c r="BA4" i="1" s="1"/>
  <c r="AY50" i="1"/>
  <c r="AY49" i="1" s="1"/>
  <c r="AY4" i="1" s="1"/>
  <c r="BC50" i="1"/>
  <c r="BC49" i="1" s="1"/>
  <c r="AU50" i="1"/>
  <c r="AU49" i="1" s="1"/>
  <c r="AU4" i="1" s="1"/>
  <c r="G25" i="11"/>
  <c r="I35" i="11"/>
  <c r="J41" i="11"/>
  <c r="K51" i="11"/>
  <c r="L53" i="11"/>
  <c r="J50" i="11"/>
  <c r="BB50" i="1"/>
  <c r="BB49" i="1" s="1"/>
  <c r="BB4" i="1" s="1"/>
  <c r="BD50" i="1"/>
  <c r="BD49" i="1" s="1"/>
  <c r="BD4" i="1" s="1"/>
  <c r="AZ50" i="1"/>
  <c r="AZ49" i="1" s="1"/>
  <c r="AZ4" i="1" s="1"/>
  <c r="AX50" i="1"/>
  <c r="AX49" i="1" s="1"/>
  <c r="AX4" i="1" s="1"/>
  <c r="BF52" i="1"/>
  <c r="AT50" i="1"/>
  <c r="AT49" i="1" s="1"/>
  <c r="AT4" i="1" s="1"/>
  <c r="AV50" i="1"/>
  <c r="AV49" i="1" s="1"/>
  <c r="AV4" i="1" s="1"/>
  <c r="BC4" i="1" l="1"/>
  <c r="N52" i="11"/>
  <c r="H25" i="11"/>
  <c r="I28" i="11"/>
  <c r="G22" i="11"/>
  <c r="K50" i="11"/>
  <c r="K41" i="11" s="1"/>
  <c r="L51" i="11"/>
  <c r="BR52" i="1"/>
  <c r="BR51" i="1" s="1"/>
  <c r="BL52" i="1"/>
  <c r="BL51" i="1" s="1"/>
  <c r="BK52" i="1"/>
  <c r="BK51" i="1" s="1"/>
  <c r="BP52" i="1"/>
  <c r="BP51" i="1" s="1"/>
  <c r="BO52" i="1"/>
  <c r="BO51" i="1" s="1"/>
  <c r="BI52" i="1"/>
  <c r="BI51" i="1" s="1"/>
  <c r="BG52" i="1"/>
  <c r="BM52" i="1"/>
  <c r="BM51" i="1" s="1"/>
  <c r="BH52" i="1"/>
  <c r="BH51" i="1" s="1"/>
  <c r="BQ52" i="1"/>
  <c r="BQ51" i="1" s="1"/>
  <c r="BJ52" i="1"/>
  <c r="BJ51" i="1" s="1"/>
  <c r="BN52" i="1"/>
  <c r="BN51" i="1" s="1"/>
  <c r="M53" i="11"/>
  <c r="BF50" i="1"/>
  <c r="BF49" i="1" s="1"/>
  <c r="BF4" i="1" s="1"/>
  <c r="BG51" i="1" l="1"/>
  <c r="BS51" i="1" s="1"/>
  <c r="O52" i="11" s="1"/>
  <c r="H22" i="11"/>
  <c r="BH50" i="1"/>
  <c r="BH49" i="1" s="1"/>
  <c r="BM50" i="1"/>
  <c r="BM49" i="1" s="1"/>
  <c r="BN50" i="1"/>
  <c r="BN49" i="1" s="1"/>
  <c r="BN4" i="1" s="1"/>
  <c r="BK50" i="1"/>
  <c r="BK49" i="1" s="1"/>
  <c r="BK4" i="1" s="1"/>
  <c r="BL50" i="1"/>
  <c r="BL49" i="1" s="1"/>
  <c r="BL4" i="1" s="1"/>
  <c r="BJ50" i="1"/>
  <c r="BJ49" i="1" s="1"/>
  <c r="BJ4" i="1" s="1"/>
  <c r="BO50" i="1"/>
  <c r="BO49" i="1" s="1"/>
  <c r="BO4" i="1" s="1"/>
  <c r="BR50" i="1"/>
  <c r="BR49" i="1" s="1"/>
  <c r="BR4" i="1" s="1"/>
  <c r="BI50" i="1"/>
  <c r="BI49" i="1" s="1"/>
  <c r="BQ50" i="1"/>
  <c r="BQ49" i="1" s="1"/>
  <c r="BQ4" i="1" s="1"/>
  <c r="BP50" i="1"/>
  <c r="BP49" i="1" s="1"/>
  <c r="BP4" i="1" s="1"/>
  <c r="K35" i="11"/>
  <c r="L41" i="11"/>
  <c r="I25" i="11"/>
  <c r="J28" i="11"/>
  <c r="G19" i="11"/>
  <c r="M51" i="11"/>
  <c r="N53" i="11"/>
  <c r="L50" i="11"/>
  <c r="BS52" i="1"/>
  <c r="BG50" i="1" l="1"/>
  <c r="BG49" i="1" s="1"/>
  <c r="BG4" i="1" s="1"/>
  <c r="BM4" i="1"/>
  <c r="BI4" i="1"/>
  <c r="BH4" i="1"/>
  <c r="P52" i="11"/>
  <c r="H19" i="11"/>
  <c r="O53" i="11"/>
  <c r="O51" i="11" s="1"/>
  <c r="P51" i="11" s="1"/>
  <c r="G15" i="11"/>
  <c r="I22" i="11"/>
  <c r="J25" i="11"/>
  <c r="K28" i="11"/>
  <c r="L35" i="11"/>
  <c r="M50" i="11"/>
  <c r="M41" i="11" s="1"/>
  <c r="N51" i="11"/>
  <c r="CC52" i="1"/>
  <c r="CC51" i="1" s="1"/>
  <c r="BV52" i="1"/>
  <c r="BV51" i="1" s="1"/>
  <c r="BZ52" i="1"/>
  <c r="BZ51" i="1" s="1"/>
  <c r="BU52" i="1"/>
  <c r="BU51" i="1" s="1"/>
  <c r="CD52" i="1"/>
  <c r="CD51" i="1" s="1"/>
  <c r="CA52" i="1"/>
  <c r="CA51" i="1" s="1"/>
  <c r="CE52" i="1"/>
  <c r="CE51" i="1" s="1"/>
  <c r="BX52" i="1"/>
  <c r="BX51" i="1" s="1"/>
  <c r="CB52" i="1"/>
  <c r="CB51" i="1" s="1"/>
  <c r="BT52" i="1"/>
  <c r="BY52" i="1"/>
  <c r="BY51" i="1" s="1"/>
  <c r="BW52" i="1"/>
  <c r="BW51" i="1" s="1"/>
  <c r="BS50" i="1"/>
  <c r="BS49" i="1" s="1"/>
  <c r="BS4" i="1" s="1"/>
  <c r="BT51" i="1" l="1"/>
  <c r="CF51" i="1" s="1"/>
  <c r="Q52" i="11" s="1"/>
  <c r="R52" i="11" s="1"/>
  <c r="H15" i="11"/>
  <c r="CA50" i="1"/>
  <c r="CA49" i="1" s="1"/>
  <c r="CA4" i="1" s="1"/>
  <c r="CD50" i="1"/>
  <c r="CD49" i="1" s="1"/>
  <c r="CD4" i="1" s="1"/>
  <c r="P53" i="11"/>
  <c r="BU50" i="1"/>
  <c r="BU49" i="1" s="1"/>
  <c r="BU4" i="1" s="1"/>
  <c r="CB50" i="1"/>
  <c r="CB49" i="1" s="1"/>
  <c r="BZ50" i="1"/>
  <c r="BZ49" i="1" s="1"/>
  <c r="BZ4" i="1" s="1"/>
  <c r="BY50" i="1"/>
  <c r="BY49" i="1" s="1"/>
  <c r="BY4" i="1" s="1"/>
  <c r="BX50" i="1"/>
  <c r="BX49" i="1" s="1"/>
  <c r="BX4" i="1" s="1"/>
  <c r="BV50" i="1"/>
  <c r="BV49" i="1" s="1"/>
  <c r="BV4" i="1" s="1"/>
  <c r="BW50" i="1"/>
  <c r="BW49" i="1" s="1"/>
  <c r="BW4" i="1" s="1"/>
  <c r="CE50" i="1"/>
  <c r="CE49" i="1" s="1"/>
  <c r="CE4" i="1" s="1"/>
  <c r="CC50" i="1"/>
  <c r="CC49" i="1" s="1"/>
  <c r="CC4" i="1" s="1"/>
  <c r="I19" i="11"/>
  <c r="J22" i="11"/>
  <c r="M35" i="11"/>
  <c r="N41" i="11"/>
  <c r="K25" i="11"/>
  <c r="L28" i="11"/>
  <c r="G11" i="11"/>
  <c r="N50" i="11"/>
  <c r="O50" i="11"/>
  <c r="CF52" i="1"/>
  <c r="BT50" i="1"/>
  <c r="BT49" i="1" s="1"/>
  <c r="BT4" i="1" s="1"/>
  <c r="CB4" i="1" l="1"/>
  <c r="H11" i="11"/>
  <c r="K22" i="11"/>
  <c r="L25" i="11"/>
  <c r="M28" i="11"/>
  <c r="N35" i="11"/>
  <c r="I15" i="11"/>
  <c r="J19" i="11"/>
  <c r="G7" i="11"/>
  <c r="O41" i="11"/>
  <c r="P50" i="11"/>
  <c r="CJ52" i="1"/>
  <c r="CJ51" i="1" s="1"/>
  <c r="CG52" i="1"/>
  <c r="Q53" i="11"/>
  <c r="CH52" i="1"/>
  <c r="CH51" i="1" s="1"/>
  <c r="CK52" i="1"/>
  <c r="CK51" i="1" s="1"/>
  <c r="CO52" i="1"/>
  <c r="CO51" i="1" s="1"/>
  <c r="CI52" i="1"/>
  <c r="CI51" i="1" s="1"/>
  <c r="CL52" i="1"/>
  <c r="CL51" i="1" s="1"/>
  <c r="CN52" i="1"/>
  <c r="CN51" i="1" s="1"/>
  <c r="CR52" i="1"/>
  <c r="CR51" i="1" s="1"/>
  <c r="CQ52" i="1"/>
  <c r="CQ51" i="1" s="1"/>
  <c r="CM52" i="1"/>
  <c r="CM51" i="1" s="1"/>
  <c r="CP52" i="1"/>
  <c r="CP51" i="1" s="1"/>
  <c r="CF50" i="1"/>
  <c r="CF49" i="1" s="1"/>
  <c r="CF4" i="1" s="1"/>
  <c r="CG51" i="1" l="1"/>
  <c r="CS51" i="1" s="1"/>
  <c r="S52" i="11" s="1"/>
  <c r="H7" i="11"/>
  <c r="CR50" i="1"/>
  <c r="CR49" i="1" s="1"/>
  <c r="CR4" i="1" s="1"/>
  <c r="CH50" i="1"/>
  <c r="CH49" i="1" s="1"/>
  <c r="CN50" i="1"/>
  <c r="CN49" i="1" s="1"/>
  <c r="CN4" i="1" s="1"/>
  <c r="CJ50" i="1"/>
  <c r="CJ49" i="1" s="1"/>
  <c r="CL50" i="1"/>
  <c r="CL49" i="1" s="1"/>
  <c r="CL4" i="1" s="1"/>
  <c r="CP50" i="1"/>
  <c r="CP49" i="1" s="1"/>
  <c r="CP4" i="1" s="1"/>
  <c r="CM50" i="1"/>
  <c r="CM49" i="1" s="1"/>
  <c r="CM4" i="1" s="1"/>
  <c r="CO50" i="1"/>
  <c r="CO49" i="1" s="1"/>
  <c r="CO4" i="1" s="1"/>
  <c r="CI50" i="1"/>
  <c r="CI49" i="1" s="1"/>
  <c r="CI4" i="1" s="1"/>
  <c r="CQ50" i="1"/>
  <c r="CQ49" i="1" s="1"/>
  <c r="CQ4" i="1" s="1"/>
  <c r="CK50" i="1"/>
  <c r="CK49" i="1" s="1"/>
  <c r="CK4" i="1" s="1"/>
  <c r="I11" i="11"/>
  <c r="J15" i="11"/>
  <c r="M25" i="11"/>
  <c r="N28" i="11"/>
  <c r="O35" i="11"/>
  <c r="P41" i="11"/>
  <c r="K19" i="11"/>
  <c r="L22" i="11"/>
  <c r="Q51" i="11"/>
  <c r="R53" i="11"/>
  <c r="CS52" i="1"/>
  <c r="CG50" i="1"/>
  <c r="CG49" i="1" s="1"/>
  <c r="CG4" i="1" s="1"/>
  <c r="CH4" i="1" l="1"/>
  <c r="CJ4" i="1"/>
  <c r="T52" i="11"/>
  <c r="K15" i="11"/>
  <c r="L19" i="11"/>
  <c r="M22" i="11"/>
  <c r="N25" i="11"/>
  <c r="O28" i="11"/>
  <c r="P35" i="11"/>
  <c r="I7" i="11"/>
  <c r="J11" i="11"/>
  <c r="Q50" i="11"/>
  <c r="Q41" i="11" s="1"/>
  <c r="R51" i="11"/>
  <c r="DD52" i="1"/>
  <c r="DD51" i="1" s="1"/>
  <c r="CV52" i="1"/>
  <c r="CV51" i="1" s="1"/>
  <c r="DB52" i="1"/>
  <c r="DB51" i="1" s="1"/>
  <c r="DE52" i="1"/>
  <c r="DE51" i="1" s="1"/>
  <c r="CZ52" i="1"/>
  <c r="CZ51" i="1" s="1"/>
  <c r="DA52" i="1"/>
  <c r="DA51" i="1" s="1"/>
  <c r="CT52" i="1"/>
  <c r="CW52" i="1"/>
  <c r="CW51" i="1" s="1"/>
  <c r="S53" i="11"/>
  <c r="CX52" i="1"/>
  <c r="CX51" i="1" s="1"/>
  <c r="CY52" i="1"/>
  <c r="CY51" i="1" s="1"/>
  <c r="DC52" i="1"/>
  <c r="DC51" i="1" s="1"/>
  <c r="CU52" i="1"/>
  <c r="CU51" i="1" s="1"/>
  <c r="CS50" i="1"/>
  <c r="CS49" i="1" s="1"/>
  <c r="CS4" i="1" s="1"/>
  <c r="CT51" i="1" l="1"/>
  <c r="DF51" i="1" s="1"/>
  <c r="U52" i="11" s="1"/>
  <c r="DC50" i="1"/>
  <c r="DC49" i="1" s="1"/>
  <c r="DC4" i="1" s="1"/>
  <c r="DB50" i="1"/>
  <c r="DB49" i="1" s="1"/>
  <c r="DB4" i="1" s="1"/>
  <c r="CY50" i="1"/>
  <c r="CY49" i="1" s="1"/>
  <c r="CY4" i="1" s="1"/>
  <c r="DE50" i="1"/>
  <c r="DE49" i="1" s="1"/>
  <c r="CW50" i="1"/>
  <c r="CW49" i="1" s="1"/>
  <c r="CV50" i="1"/>
  <c r="CV49" i="1" s="1"/>
  <c r="CV4" i="1" s="1"/>
  <c r="DA50" i="1"/>
  <c r="DA49" i="1" s="1"/>
  <c r="DA4" i="1" s="1"/>
  <c r="CZ50" i="1"/>
  <c r="CZ49" i="1" s="1"/>
  <c r="CX50" i="1"/>
  <c r="CX49" i="1" s="1"/>
  <c r="CX4" i="1" s="1"/>
  <c r="CU50" i="1"/>
  <c r="CU49" i="1" s="1"/>
  <c r="CU4" i="1" s="1"/>
  <c r="DD50" i="1"/>
  <c r="DD49" i="1" s="1"/>
  <c r="DD4" i="1" s="1"/>
  <c r="O25" i="11"/>
  <c r="P28" i="11"/>
  <c r="J7" i="11"/>
  <c r="Q35" i="11"/>
  <c r="R41" i="11"/>
  <c r="M19" i="11"/>
  <c r="N22" i="11"/>
  <c r="K11" i="11"/>
  <c r="L15" i="11"/>
  <c r="S51" i="11"/>
  <c r="T53" i="11"/>
  <c r="R50" i="11"/>
  <c r="DF52" i="1"/>
  <c r="CT50" i="1"/>
  <c r="CT49" i="1" s="1"/>
  <c r="CT4" i="1" s="1"/>
  <c r="CW4" i="1" l="1"/>
  <c r="CZ4" i="1"/>
  <c r="DE4" i="1"/>
  <c r="V52" i="11"/>
  <c r="M15" i="11"/>
  <c r="N19" i="11"/>
  <c r="Q28" i="11"/>
  <c r="R35" i="11"/>
  <c r="K7" i="11"/>
  <c r="L11" i="11"/>
  <c r="O22" i="11"/>
  <c r="P25" i="11"/>
  <c r="S50" i="11"/>
  <c r="S41" i="11" s="1"/>
  <c r="T51" i="11"/>
  <c r="U53" i="11"/>
  <c r="DI52" i="1"/>
  <c r="DI51" i="1" s="1"/>
  <c r="DO52" i="1"/>
  <c r="DO51" i="1" s="1"/>
  <c r="DP52" i="1"/>
  <c r="DP51" i="1" s="1"/>
  <c r="DG52" i="1"/>
  <c r="DL52" i="1"/>
  <c r="DL51" i="1" s="1"/>
  <c r="DH52" i="1"/>
  <c r="DH51" i="1" s="1"/>
  <c r="DK52" i="1"/>
  <c r="DK51" i="1" s="1"/>
  <c r="DN52" i="1"/>
  <c r="DN51" i="1" s="1"/>
  <c r="DQ52" i="1"/>
  <c r="DQ51" i="1" s="1"/>
  <c r="DR52" i="1"/>
  <c r="DR51" i="1" s="1"/>
  <c r="DM52" i="1"/>
  <c r="DM51" i="1" s="1"/>
  <c r="DJ52" i="1"/>
  <c r="DJ51" i="1" s="1"/>
  <c r="DF50" i="1"/>
  <c r="DF49" i="1" s="1"/>
  <c r="DF4" i="1" s="1"/>
  <c r="DG51" i="1" l="1"/>
  <c r="DS51" i="1" s="1"/>
  <c r="W52" i="11" s="1"/>
  <c r="DR50" i="1"/>
  <c r="DR49" i="1" s="1"/>
  <c r="DR4" i="1" s="1"/>
  <c r="DH50" i="1"/>
  <c r="DH49" i="1" s="1"/>
  <c r="DH4" i="1" s="1"/>
  <c r="DL50" i="1"/>
  <c r="DL49" i="1" s="1"/>
  <c r="DP50" i="1"/>
  <c r="DP49" i="1" s="1"/>
  <c r="DP4" i="1" s="1"/>
  <c r="DJ50" i="1"/>
  <c r="DJ49" i="1" s="1"/>
  <c r="DM50" i="1"/>
  <c r="DM49" i="1" s="1"/>
  <c r="DM4" i="1" s="1"/>
  <c r="DN50" i="1"/>
  <c r="DN49" i="1" s="1"/>
  <c r="DN4" i="1" s="1"/>
  <c r="DO50" i="1"/>
  <c r="DO49" i="1" s="1"/>
  <c r="DO4" i="1" s="1"/>
  <c r="DQ50" i="1"/>
  <c r="DQ49" i="1" s="1"/>
  <c r="DQ4" i="1" s="1"/>
  <c r="DK50" i="1"/>
  <c r="DK49" i="1" s="1"/>
  <c r="DK4" i="1" s="1"/>
  <c r="DI50" i="1"/>
  <c r="DI49" i="1" s="1"/>
  <c r="DI4" i="1" s="1"/>
  <c r="Q25" i="11"/>
  <c r="R28" i="11"/>
  <c r="L7" i="11"/>
  <c r="O19" i="11"/>
  <c r="P22" i="11"/>
  <c r="S35" i="11"/>
  <c r="T41" i="11"/>
  <c r="M11" i="11"/>
  <c r="N15" i="11"/>
  <c r="U51" i="11"/>
  <c r="V53" i="11"/>
  <c r="T50" i="11"/>
  <c r="DS52" i="1"/>
  <c r="DG50" i="1" l="1"/>
  <c r="DG49" i="1" s="1"/>
  <c r="DG4" i="1" s="1"/>
  <c r="DL4" i="1"/>
  <c r="DJ4" i="1"/>
  <c r="DW52" i="1"/>
  <c r="EE52" i="1"/>
  <c r="ED52" i="1"/>
  <c r="DX52" i="1"/>
  <c r="DT52" i="1"/>
  <c r="DV52" i="1"/>
  <c r="DY52" i="1"/>
  <c r="DU52" i="1"/>
  <c r="DZ52" i="1"/>
  <c r="EA52" i="1"/>
  <c r="EB52" i="1"/>
  <c r="EC52" i="1"/>
  <c r="Z52" i="11"/>
  <c r="X52" i="11"/>
  <c r="O15" i="11"/>
  <c r="P19" i="11"/>
  <c r="S28" i="11"/>
  <c r="T35" i="11"/>
  <c r="M7" i="11"/>
  <c r="N11" i="11"/>
  <c r="Q22" i="11"/>
  <c r="R25" i="11"/>
  <c r="U50" i="11"/>
  <c r="U41" i="11" s="1"/>
  <c r="V51" i="11"/>
  <c r="DS50" i="1"/>
  <c r="DS49" i="1" s="1"/>
  <c r="DS4" i="1" s="1"/>
  <c r="W53" i="11"/>
  <c r="ED50" i="1" l="1"/>
  <c r="ED49" i="1" s="1"/>
  <c r="ED4" i="1" s="1"/>
  <c r="DX50" i="1"/>
  <c r="DX49" i="1" s="1"/>
  <c r="DX4" i="1" s="1"/>
  <c r="DZ50" i="1"/>
  <c r="DZ49" i="1" s="1"/>
  <c r="DZ4" i="1" s="1"/>
  <c r="DU50" i="1"/>
  <c r="DU49" i="1" s="1"/>
  <c r="DW50" i="1"/>
  <c r="DW49" i="1" s="1"/>
  <c r="DW4" i="1" s="1"/>
  <c r="DV50" i="1"/>
  <c r="DV49" i="1" s="1"/>
  <c r="DV4" i="1" s="1"/>
  <c r="EA50" i="1"/>
  <c r="EA49" i="1" s="1"/>
  <c r="EA4" i="1" s="1"/>
  <c r="DY50" i="1"/>
  <c r="DY49" i="1" s="1"/>
  <c r="DY4" i="1" s="1"/>
  <c r="EE50" i="1"/>
  <c r="EE49" i="1" s="1"/>
  <c r="EE4" i="1" s="1"/>
  <c r="EB50" i="1"/>
  <c r="EB49" i="1" s="1"/>
  <c r="EB4" i="1" s="1"/>
  <c r="EC50" i="1"/>
  <c r="EC49" i="1" s="1"/>
  <c r="EC4" i="1" s="1"/>
  <c r="S25" i="11"/>
  <c r="T28" i="11"/>
  <c r="N7" i="11"/>
  <c r="U35" i="11"/>
  <c r="V41" i="11"/>
  <c r="Q19" i="11"/>
  <c r="R22" i="11"/>
  <c r="O11" i="11"/>
  <c r="P15" i="11"/>
  <c r="W51" i="11"/>
  <c r="X53" i="11"/>
  <c r="V50" i="11"/>
  <c r="EF52" i="1"/>
  <c r="DT50" i="1"/>
  <c r="DT49" i="1" s="1"/>
  <c r="DT4" i="1" s="1"/>
  <c r="DU4" i="1" l="1"/>
  <c r="EH52" i="1"/>
  <c r="EH50" i="1" s="1"/>
  <c r="EH49" i="1" s="1"/>
  <c r="EH4" i="1" s="1"/>
  <c r="EI52" i="1"/>
  <c r="EI50" i="1" s="1"/>
  <c r="EI49" i="1" s="1"/>
  <c r="EI4" i="1" s="1"/>
  <c r="EJ52" i="1"/>
  <c r="EJ50" i="1" s="1"/>
  <c r="EJ49" i="1" s="1"/>
  <c r="EJ4" i="1" s="1"/>
  <c r="EL52" i="1"/>
  <c r="EL50" i="1" s="1"/>
  <c r="EL49" i="1" s="1"/>
  <c r="EL4" i="1" s="1"/>
  <c r="EM52" i="1"/>
  <c r="EM50" i="1" s="1"/>
  <c r="EM49" i="1" s="1"/>
  <c r="EM4" i="1" s="1"/>
  <c r="EN52" i="1"/>
  <c r="EN50" i="1" s="1"/>
  <c r="EN49" i="1" s="1"/>
  <c r="EN4" i="1" s="1"/>
  <c r="EO52" i="1"/>
  <c r="EO50" i="1" s="1"/>
  <c r="EO49" i="1" s="1"/>
  <c r="EO4" i="1" s="1"/>
  <c r="EQ52" i="1"/>
  <c r="EQ50" i="1" s="1"/>
  <c r="EQ49" i="1" s="1"/>
  <c r="EQ4" i="1" s="1"/>
  <c r="ER52" i="1"/>
  <c r="ER50" i="1" s="1"/>
  <c r="ER49" i="1" s="1"/>
  <c r="ER4" i="1" s="1"/>
  <c r="EG52" i="1"/>
  <c r="EK52" i="1"/>
  <c r="EK50" i="1" s="1"/>
  <c r="EK49" i="1" s="1"/>
  <c r="EK4" i="1" s="1"/>
  <c r="EP52" i="1"/>
  <c r="EP50" i="1" s="1"/>
  <c r="EP49" i="1" s="1"/>
  <c r="EP4" i="1" s="1"/>
  <c r="U28" i="11"/>
  <c r="V35" i="11"/>
  <c r="O7" i="11"/>
  <c r="P11" i="11"/>
  <c r="Q15" i="11"/>
  <c r="R19" i="11"/>
  <c r="S22" i="11"/>
  <c r="T25" i="11"/>
  <c r="W50" i="11"/>
  <c r="W41" i="11" s="1"/>
  <c r="X51" i="11"/>
  <c r="Y53" i="11"/>
  <c r="EF50" i="1"/>
  <c r="EF49" i="1" s="1"/>
  <c r="EF4" i="1" s="1"/>
  <c r="EG50" i="1" l="1"/>
  <c r="EG49" i="1" s="1"/>
  <c r="EG4" i="1" s="1"/>
  <c r="ES52" i="1"/>
  <c r="Q11" i="11"/>
  <c r="R15" i="11"/>
  <c r="S19" i="11"/>
  <c r="T22" i="11"/>
  <c r="P7" i="11"/>
  <c r="U25" i="11"/>
  <c r="V28" i="11"/>
  <c r="W35" i="11"/>
  <c r="X41" i="11"/>
  <c r="Y51" i="11"/>
  <c r="Z53" i="11"/>
  <c r="X50" i="11"/>
  <c r="ES50" i="1" l="1"/>
  <c r="ES49" i="1" s="1"/>
  <c r="ES4" i="1" s="1"/>
  <c r="AA53" i="11"/>
  <c r="U22" i="11"/>
  <c r="V25" i="11"/>
  <c r="W28" i="11"/>
  <c r="X35" i="11"/>
  <c r="S15" i="11"/>
  <c r="T19" i="11"/>
  <c r="Q7" i="11"/>
  <c r="R11" i="11"/>
  <c r="Y50" i="11"/>
  <c r="Z51" i="11"/>
  <c r="Y41" i="11" l="1"/>
  <c r="AB41" i="11" s="1"/>
  <c r="AA51" i="11"/>
  <c r="AB53" i="11"/>
  <c r="W25" i="11"/>
  <c r="X28" i="11"/>
  <c r="S11" i="11"/>
  <c r="T15" i="11"/>
  <c r="Y35" i="11"/>
  <c r="AB35" i="11" s="1"/>
  <c r="R7" i="11"/>
  <c r="U19" i="11"/>
  <c r="V22" i="11"/>
  <c r="Z50" i="11"/>
  <c r="Z41" i="11" l="1"/>
  <c r="AA50" i="11"/>
  <c r="AA4" i="11" s="1"/>
  <c r="AB51" i="11"/>
  <c r="Y28" i="11"/>
  <c r="AB28" i="11" s="1"/>
  <c r="Z35" i="11"/>
  <c r="S7" i="11"/>
  <c r="T11" i="11"/>
  <c r="U15" i="11"/>
  <c r="V19" i="11"/>
  <c r="W22" i="11"/>
  <c r="X25" i="11"/>
  <c r="AB50" i="11" l="1"/>
  <c r="U11" i="11"/>
  <c r="V15" i="11"/>
  <c r="T7" i="11"/>
  <c r="W19" i="11"/>
  <c r="X22" i="11"/>
  <c r="Y25" i="11"/>
  <c r="AB25" i="11" s="1"/>
  <c r="Z28" i="11"/>
  <c r="W15" i="11" l="1"/>
  <c r="X19" i="11"/>
  <c r="Y22" i="11"/>
  <c r="AB22" i="11" s="1"/>
  <c r="Z25" i="11"/>
  <c r="U7" i="11"/>
  <c r="V11" i="11"/>
  <c r="V7" i="11" l="1"/>
  <c r="Y19" i="11"/>
  <c r="AB19" i="11" s="1"/>
  <c r="Z22" i="11"/>
  <c r="W11" i="11"/>
  <c r="X15" i="11"/>
  <c r="W7" i="11" l="1"/>
  <c r="X11" i="11"/>
  <c r="Y15" i="11"/>
  <c r="AB15" i="11" s="1"/>
  <c r="Z19" i="11"/>
  <c r="Y11" i="11" l="1"/>
  <c r="AB11" i="11" s="1"/>
  <c r="Z15" i="11"/>
  <c r="X7" i="11"/>
  <c r="Y7" i="11" l="1"/>
  <c r="AB7" i="11" s="1"/>
  <c r="Z11" i="11"/>
  <c r="Z7" i="11" l="1"/>
  <c r="S156" i="1" l="1"/>
  <c r="R22" i="25" s="1"/>
  <c r="S183" i="1"/>
  <c r="S180" i="1"/>
  <c r="S155" i="1"/>
  <c r="G186" i="11" l="1"/>
  <c r="G159" i="11"/>
  <c r="G183" i="11"/>
  <c r="S290" i="1"/>
  <c r="R50" i="25" s="1"/>
  <c r="G158" i="11"/>
  <c r="S154" i="1"/>
  <c r="H186" i="11" l="1"/>
  <c r="H159" i="11"/>
  <c r="J186" i="11"/>
  <c r="J159" i="11"/>
  <c r="H183" i="11"/>
  <c r="H158" i="11"/>
  <c r="AF154" i="1"/>
  <c r="J183" i="11"/>
  <c r="J158" i="11"/>
  <c r="G157" i="11"/>
  <c r="G293" i="11"/>
  <c r="C24" i="24" s="1"/>
  <c r="H157" i="11" l="1"/>
  <c r="H293" i="11"/>
  <c r="J293" i="11"/>
  <c r="J157" i="11"/>
  <c r="S186" i="1" l="1"/>
  <c r="T186" i="1" l="1"/>
  <c r="T179" i="1" s="1"/>
  <c r="W186" i="1"/>
  <c r="W179" i="1" s="1"/>
  <c r="X186" i="1"/>
  <c r="X179" i="1" s="1"/>
  <c r="Z186" i="1"/>
  <c r="Z179" i="1" s="1"/>
  <c r="AA186" i="1"/>
  <c r="AA179" i="1" s="1"/>
  <c r="G189" i="11"/>
  <c r="AD186" i="1"/>
  <c r="AD179" i="1" s="1"/>
  <c r="U186" i="1"/>
  <c r="U179" i="1" s="1"/>
  <c r="AE186" i="1"/>
  <c r="V186" i="1"/>
  <c r="V179" i="1" s="1"/>
  <c r="AB186" i="1"/>
  <c r="AB179" i="1" s="1"/>
  <c r="AC186" i="1"/>
  <c r="AC179" i="1" s="1"/>
  <c r="Y186" i="1"/>
  <c r="Y179" i="1" s="1"/>
  <c r="H189" i="11" l="1"/>
  <c r="AF186" i="1"/>
  <c r="AJ186" i="1" l="1"/>
  <c r="AJ179" i="1" s="1"/>
  <c r="AP186" i="1"/>
  <c r="AP179" i="1" s="1"/>
  <c r="AM186" i="1"/>
  <c r="AM179" i="1" s="1"/>
  <c r="AO186" i="1"/>
  <c r="AO179" i="1" s="1"/>
  <c r="I189" i="11"/>
  <c r="AR186" i="1"/>
  <c r="AH186" i="1"/>
  <c r="AH179" i="1" s="1"/>
  <c r="AG186" i="1"/>
  <c r="AG179" i="1" s="1"/>
  <c r="AQ186" i="1"/>
  <c r="AQ179" i="1" s="1"/>
  <c r="AK186" i="1"/>
  <c r="AK179" i="1" s="1"/>
  <c r="AI186" i="1"/>
  <c r="AI179" i="1" s="1"/>
  <c r="AL186" i="1"/>
  <c r="AL179" i="1" s="1"/>
  <c r="AN186" i="1"/>
  <c r="AN179" i="1" s="1"/>
  <c r="J189" i="11" l="1"/>
  <c r="AS186" i="1"/>
  <c r="AY186" i="1" l="1"/>
  <c r="AY179" i="1" s="1"/>
  <c r="AT186" i="1"/>
  <c r="AT179" i="1" s="1"/>
  <c r="AX186" i="1"/>
  <c r="AX179" i="1" s="1"/>
  <c r="BE186" i="1"/>
  <c r="AU186" i="1"/>
  <c r="AU179" i="1" s="1"/>
  <c r="BA186" i="1"/>
  <c r="BA179" i="1" s="1"/>
  <c r="BD186" i="1"/>
  <c r="BD179" i="1" s="1"/>
  <c r="AZ186" i="1"/>
  <c r="AZ179" i="1" s="1"/>
  <c r="BB186" i="1"/>
  <c r="BB179" i="1" s="1"/>
  <c r="BC186" i="1"/>
  <c r="BC179" i="1" s="1"/>
  <c r="AV186" i="1"/>
  <c r="AV179" i="1" s="1"/>
  <c r="AW186" i="1"/>
  <c r="AW179" i="1" s="1"/>
  <c r="K189" i="11"/>
  <c r="L189" i="11" l="1"/>
  <c r="BF186" i="1"/>
  <c r="BJ186" i="1" l="1"/>
  <c r="BJ179" i="1" s="1"/>
  <c r="M189" i="11"/>
  <c r="BG186" i="1"/>
  <c r="BG179" i="1" s="1"/>
  <c r="BH186" i="1"/>
  <c r="BH179" i="1" s="1"/>
  <c r="BR186" i="1"/>
  <c r="BO186" i="1"/>
  <c r="BO179" i="1" s="1"/>
  <c r="BQ186" i="1"/>
  <c r="BQ179" i="1" s="1"/>
  <c r="BK186" i="1"/>
  <c r="BK179" i="1" s="1"/>
  <c r="BI186" i="1"/>
  <c r="BI179" i="1" s="1"/>
  <c r="BP186" i="1"/>
  <c r="BP179" i="1" s="1"/>
  <c r="BN186" i="1"/>
  <c r="BN179" i="1" s="1"/>
  <c r="BL186" i="1"/>
  <c r="BL179" i="1" s="1"/>
  <c r="BM186" i="1"/>
  <c r="BM179" i="1" s="1"/>
  <c r="N189" i="11" l="1"/>
  <c r="BS186" i="1"/>
  <c r="O189" i="11" l="1"/>
  <c r="BX186" i="1"/>
  <c r="BX179" i="1" s="1"/>
  <c r="BT186" i="1"/>
  <c r="BT179" i="1" s="1"/>
  <c r="CC186" i="1"/>
  <c r="CC179" i="1" s="1"/>
  <c r="BW186" i="1"/>
  <c r="BW179" i="1" s="1"/>
  <c r="CD186" i="1"/>
  <c r="CD179" i="1" s="1"/>
  <c r="CA186" i="1"/>
  <c r="CA179" i="1" s="1"/>
  <c r="BV186" i="1"/>
  <c r="BV179" i="1" s="1"/>
  <c r="BU186" i="1"/>
  <c r="BU179" i="1" s="1"/>
  <c r="BY186" i="1"/>
  <c r="BY179" i="1" s="1"/>
  <c r="BZ186" i="1"/>
  <c r="BZ179" i="1" s="1"/>
  <c r="CE186" i="1"/>
  <c r="CB186" i="1"/>
  <c r="CB179" i="1" s="1"/>
  <c r="P189" i="11" l="1"/>
  <c r="CF186" i="1"/>
  <c r="CG186" i="1" l="1"/>
  <c r="CG179" i="1" s="1"/>
  <c r="CJ186" i="1"/>
  <c r="CJ179" i="1" s="1"/>
  <c r="CH186" i="1"/>
  <c r="CH179" i="1" s="1"/>
  <c r="CI186" i="1"/>
  <c r="CI179" i="1" s="1"/>
  <c r="CN186" i="1"/>
  <c r="CN179" i="1" s="1"/>
  <c r="Q189" i="11"/>
  <c r="CO186" i="1"/>
  <c r="CO179" i="1" s="1"/>
  <c r="CQ186" i="1"/>
  <c r="CQ179" i="1" s="1"/>
  <c r="CL186" i="1"/>
  <c r="CL179" i="1" s="1"/>
  <c r="CR186" i="1"/>
  <c r="CK186" i="1"/>
  <c r="CK179" i="1" s="1"/>
  <c r="CP186" i="1"/>
  <c r="CP179" i="1" s="1"/>
  <c r="CM186" i="1"/>
  <c r="CM179" i="1" s="1"/>
  <c r="R189" i="11" l="1"/>
  <c r="CS186" i="1"/>
  <c r="CV186" i="1" l="1"/>
  <c r="CV179" i="1" s="1"/>
  <c r="CU186" i="1"/>
  <c r="CU179" i="1" s="1"/>
  <c r="DB186" i="1"/>
  <c r="DB179" i="1" s="1"/>
  <c r="CX186" i="1"/>
  <c r="CX179" i="1" s="1"/>
  <c r="DD186" i="1"/>
  <c r="DD179" i="1" s="1"/>
  <c r="DC186" i="1"/>
  <c r="DC179" i="1" s="1"/>
  <c r="CY186" i="1"/>
  <c r="CY179" i="1" s="1"/>
  <c r="DE186" i="1"/>
  <c r="DA186" i="1"/>
  <c r="DA179" i="1" s="1"/>
  <c r="CW186" i="1"/>
  <c r="CW179" i="1" s="1"/>
  <c r="CZ186" i="1"/>
  <c r="CZ179" i="1" s="1"/>
  <c r="CT186" i="1"/>
  <c r="CT179" i="1" s="1"/>
  <c r="S189" i="11"/>
  <c r="T189" i="11" l="1"/>
  <c r="DF186" i="1"/>
  <c r="DJ186" i="1" l="1"/>
  <c r="DJ179" i="1" s="1"/>
  <c r="DG186" i="1"/>
  <c r="DP186" i="1"/>
  <c r="DP179" i="1" s="1"/>
  <c r="DO186" i="1"/>
  <c r="DO179" i="1" s="1"/>
  <c r="DN186" i="1"/>
  <c r="DN179" i="1" s="1"/>
  <c r="DM186" i="1"/>
  <c r="DM179" i="1" s="1"/>
  <c r="DH186" i="1"/>
  <c r="DH179" i="1" s="1"/>
  <c r="DI186" i="1"/>
  <c r="DI179" i="1" s="1"/>
  <c r="DR186" i="1"/>
  <c r="DQ186" i="1"/>
  <c r="DQ179" i="1" s="1"/>
  <c r="U189" i="11"/>
  <c r="DK186" i="1"/>
  <c r="DK179" i="1" s="1"/>
  <c r="DL186" i="1"/>
  <c r="DL179" i="1" s="1"/>
  <c r="V189" i="11" l="1"/>
  <c r="DS186" i="1"/>
  <c r="DX186" i="1" l="1"/>
  <c r="DX179" i="1" s="1"/>
  <c r="EA186" i="1"/>
  <c r="EA179" i="1" s="1"/>
  <c r="DV186" i="1"/>
  <c r="DV179" i="1" s="1"/>
  <c r="DW186" i="1"/>
  <c r="DW179" i="1" s="1"/>
  <c r="EE186" i="1"/>
  <c r="DT186" i="1"/>
  <c r="DT179" i="1" s="1"/>
  <c r="W189" i="11"/>
  <c r="DU186" i="1"/>
  <c r="DU179" i="1" s="1"/>
  <c r="DY186" i="1"/>
  <c r="DY179" i="1" s="1"/>
  <c r="DZ186" i="1"/>
  <c r="DZ179" i="1" s="1"/>
  <c r="EB186" i="1"/>
  <c r="EB179" i="1" s="1"/>
  <c r="EC186" i="1"/>
  <c r="EC179" i="1" s="1"/>
  <c r="ED186" i="1"/>
  <c r="ED179" i="1" s="1"/>
  <c r="X189" i="11" l="1"/>
  <c r="EF186" i="1"/>
  <c r="EH186" i="1" l="1"/>
  <c r="EI186" i="1"/>
  <c r="EJ186" i="1"/>
  <c r="EJ179" i="1" s="1"/>
  <c r="EK186" i="1"/>
  <c r="EL186" i="1"/>
  <c r="EM186" i="1"/>
  <c r="EM179" i="1" s="1"/>
  <c r="EN186" i="1"/>
  <c r="EQ186" i="1"/>
  <c r="EO186" i="1"/>
  <c r="EG186" i="1"/>
  <c r="EG179" i="1" s="1"/>
  <c r="EP186" i="1"/>
  <c r="EP179" i="1" s="1"/>
  <c r="ER186" i="1"/>
  <c r="Y189" i="11"/>
  <c r="EQ179" i="1" l="1"/>
  <c r="EN179" i="1"/>
  <c r="EL179" i="1"/>
  <c r="EK179" i="1"/>
  <c r="EO179" i="1"/>
  <c r="EI179" i="1"/>
  <c r="EH179" i="1"/>
  <c r="ES186" i="1"/>
  <c r="Z189" i="11"/>
  <c r="AA189" i="11" l="1"/>
  <c r="DG182" i="1"/>
  <c r="DG179" i="1" s="1"/>
  <c r="AB189" i="11" l="1"/>
  <c r="BS238" i="1" l="1"/>
  <c r="BS195" i="1" s="1"/>
  <c r="BJ238" i="1"/>
  <c r="BJ195" i="1" s="1"/>
  <c r="BH238" i="1"/>
  <c r="BH195" i="1" s="1"/>
  <c r="BR238" i="1"/>
  <c r="BR195" i="1" s="1"/>
  <c r="BO238" i="1"/>
  <c r="BO195" i="1" s="1"/>
  <c r="BQ238" i="1"/>
  <c r="BQ195" i="1" s="1"/>
  <c r="BK238" i="1"/>
  <c r="BK195" i="1" s="1"/>
  <c r="BI238" i="1"/>
  <c r="BI195" i="1" s="1"/>
  <c r="BP238" i="1"/>
  <c r="BP195" i="1" s="1"/>
  <c r="BN238" i="1"/>
  <c r="BN195" i="1" s="1"/>
  <c r="BL238" i="1"/>
  <c r="BL195" i="1" s="1"/>
  <c r="BM238" i="1"/>
  <c r="BM195" i="1" s="1"/>
  <c r="BG238" i="1"/>
  <c r="BG195" i="1" s="1"/>
  <c r="CB253" i="1" l="1"/>
  <c r="CE253" i="1"/>
  <c r="BZ253" i="1"/>
  <c r="BY253" i="1"/>
  <c r="BU253" i="1"/>
  <c r="BV253" i="1"/>
  <c r="CA253" i="1"/>
  <c r="CD253" i="1"/>
  <c r="BW253" i="1"/>
  <c r="CC253" i="1"/>
  <c r="BX253" i="1"/>
  <c r="BT253" i="1"/>
  <c r="Q263" i="11" l="1"/>
  <c r="Q257" i="11" s="1"/>
  <c r="CF253" i="1"/>
  <c r="T263" i="11" l="1"/>
  <c r="R263" i="11"/>
  <c r="Q256" i="11" l="1"/>
  <c r="T257" i="11"/>
  <c r="R257" i="11"/>
  <c r="T256" i="11" l="1"/>
  <c r="R256" i="11"/>
  <c r="L298" i="1" l="1"/>
  <c r="M298" i="1"/>
  <c r="N298" i="1"/>
  <c r="O298" i="1"/>
  <c r="P298" i="1"/>
  <c r="Q298" i="1"/>
  <c r="F298" i="1" l="1"/>
  <c r="F303" i="11" s="1"/>
  <c r="F133" i="11"/>
  <c r="F132" i="11" l="1"/>
  <c r="F105" i="11" l="1"/>
  <c r="K282" i="1" l="1"/>
  <c r="J42" i="25" s="1"/>
  <c r="H282" i="1"/>
  <c r="G42" i="25" s="1"/>
  <c r="H184" i="1"/>
  <c r="H179" i="1" s="1"/>
  <c r="K184" i="1"/>
  <c r="K179" i="1" s="1"/>
  <c r="I184" i="1"/>
  <c r="I179" i="1" s="1"/>
  <c r="J184" i="1"/>
  <c r="J179" i="1" s="1"/>
  <c r="G281" i="1" l="1"/>
  <c r="G282" i="1"/>
  <c r="F42" i="25" s="1"/>
  <c r="S36" i="1"/>
  <c r="R14" i="25" s="1"/>
  <c r="H281" i="1"/>
  <c r="S184" i="1"/>
  <c r="S38" i="1"/>
  <c r="R16" i="25" s="1"/>
  <c r="S35" i="1"/>
  <c r="K281" i="1"/>
  <c r="J281" i="1"/>
  <c r="I281" i="1"/>
  <c r="I282" i="1"/>
  <c r="H42" i="25" s="1"/>
  <c r="J282" i="1"/>
  <c r="I42" i="25" s="1"/>
  <c r="I41" i="25" l="1"/>
  <c r="G41" i="25"/>
  <c r="G59" i="25" s="1"/>
  <c r="H269" i="1"/>
  <c r="H41" i="25"/>
  <c r="H59" i="25" s="1"/>
  <c r="I269" i="1"/>
  <c r="I298" i="1" s="1"/>
  <c r="J41" i="25"/>
  <c r="J59" i="25" s="1"/>
  <c r="K269" i="1"/>
  <c r="K298" i="1" s="1"/>
  <c r="F41" i="25"/>
  <c r="F59" i="25" s="1"/>
  <c r="G269" i="1"/>
  <c r="G298" i="1" s="1"/>
  <c r="H298" i="1"/>
  <c r="G37" i="11"/>
  <c r="G36" i="11"/>
  <c r="G39" i="11"/>
  <c r="G187" i="11"/>
  <c r="S34" i="1"/>
  <c r="S4" i="1" s="1"/>
  <c r="S281" i="1"/>
  <c r="S282" i="1"/>
  <c r="R42" i="25" s="1"/>
  <c r="R41" i="25" l="1"/>
  <c r="J39" i="11"/>
  <c r="H36" i="11"/>
  <c r="H37" i="11"/>
  <c r="G285" i="11"/>
  <c r="C17" i="24" s="1"/>
  <c r="G35" i="11"/>
  <c r="H39" i="11"/>
  <c r="G284" i="11"/>
  <c r="C16" i="24" s="1"/>
  <c r="J36" i="11"/>
  <c r="J37" i="11"/>
  <c r="J187" i="11"/>
  <c r="S162" i="1"/>
  <c r="S163" i="1"/>
  <c r="R25" i="25" s="1"/>
  <c r="J293" i="1"/>
  <c r="J269" i="1" s="1"/>
  <c r="I53" i="25" l="1"/>
  <c r="I59" i="25" s="1"/>
  <c r="J285" i="11"/>
  <c r="J284" i="11"/>
  <c r="H35" i="11"/>
  <c r="J35" i="11"/>
  <c r="T163" i="1"/>
  <c r="T162" i="1"/>
  <c r="H285" i="11"/>
  <c r="H284" i="11"/>
  <c r="Z163" i="1"/>
  <c r="G166" i="11"/>
  <c r="Z162" i="1"/>
  <c r="G165" i="11"/>
  <c r="J298" i="1"/>
  <c r="S293" i="1"/>
  <c r="AC163" i="1"/>
  <c r="AC162" i="1"/>
  <c r="S161" i="1"/>
  <c r="W162" i="1"/>
  <c r="W163" i="1"/>
  <c r="V25" i="25" s="1"/>
  <c r="Z293" i="1" l="1"/>
  <c r="Z269" i="1" s="1"/>
  <c r="Y25" i="25"/>
  <c r="AC293" i="1"/>
  <c r="AC269" i="1" s="1"/>
  <c r="AB25" i="25"/>
  <c r="T293" i="1"/>
  <c r="T269" i="1" s="1"/>
  <c r="S25" i="25"/>
  <c r="R53" i="25"/>
  <c r="T161" i="1"/>
  <c r="T153" i="1" s="1"/>
  <c r="H165" i="11"/>
  <c r="H166" i="11"/>
  <c r="Z161" i="1"/>
  <c r="Z153" i="1" s="1"/>
  <c r="G296" i="11"/>
  <c r="G164" i="11"/>
  <c r="AC161" i="1"/>
  <c r="AC153" i="1" s="1"/>
  <c r="AF162" i="1"/>
  <c r="I165" i="11" s="1"/>
  <c r="W161" i="1"/>
  <c r="W153" i="1" s="1"/>
  <c r="W293" i="1"/>
  <c r="W269" i="1" s="1"/>
  <c r="AF163" i="1"/>
  <c r="S53" i="25" l="1"/>
  <c r="S59" i="25" s="1"/>
  <c r="I166" i="11"/>
  <c r="J166" i="11" s="1"/>
  <c r="AE25" i="25"/>
  <c r="V53" i="25"/>
  <c r="V59" i="25" s="1"/>
  <c r="AB53" i="25"/>
  <c r="AB59" i="25" s="1"/>
  <c r="Y53" i="25"/>
  <c r="Y59" i="25" s="1"/>
  <c r="C27" i="24"/>
  <c r="H164" i="11"/>
  <c r="H296" i="11"/>
  <c r="G133" i="11"/>
  <c r="J165" i="11"/>
  <c r="AF293" i="1"/>
  <c r="AG163" i="1"/>
  <c r="AF25" i="25" s="1"/>
  <c r="AP163" i="1"/>
  <c r="AM163" i="1"/>
  <c r="AJ163" i="1"/>
  <c r="AJ162" i="1"/>
  <c r="AP162" i="1"/>
  <c r="AM162" i="1"/>
  <c r="AF161" i="1"/>
  <c r="AG162" i="1"/>
  <c r="AP293" i="1" l="1"/>
  <c r="AP269" i="1" s="1"/>
  <c r="AO25" i="25"/>
  <c r="AE53" i="25"/>
  <c r="I164" i="11"/>
  <c r="J164" i="11" s="1"/>
  <c r="AJ293" i="1"/>
  <c r="AJ269" i="1" s="1"/>
  <c r="AI25" i="25"/>
  <c r="AM293" i="1"/>
  <c r="AM269" i="1" s="1"/>
  <c r="AL25" i="25"/>
  <c r="H133" i="11"/>
  <c r="G132" i="11"/>
  <c r="I296" i="11"/>
  <c r="AP161" i="1"/>
  <c r="AP153" i="1" s="1"/>
  <c r="AJ161" i="1"/>
  <c r="AJ153" i="1" s="1"/>
  <c r="AM161" i="1"/>
  <c r="AM153" i="1" s="1"/>
  <c r="AS163" i="1"/>
  <c r="AG293" i="1"/>
  <c r="AG269" i="1" s="1"/>
  <c r="AG161" i="1"/>
  <c r="AG153" i="1" s="1"/>
  <c r="AS162" i="1"/>
  <c r="K165" i="11" s="1"/>
  <c r="K166" i="11" l="1"/>
  <c r="L166" i="11" s="1"/>
  <c r="AR25" i="25"/>
  <c r="AL53" i="25"/>
  <c r="AL59" i="25" s="1"/>
  <c r="AI53" i="25"/>
  <c r="AI59" i="25" s="1"/>
  <c r="AF53" i="25"/>
  <c r="AF59" i="25" s="1"/>
  <c r="AO53" i="25"/>
  <c r="AO59" i="25" s="1"/>
  <c r="D27" i="24"/>
  <c r="H132" i="11"/>
  <c r="I133" i="11"/>
  <c r="I132" i="11" s="1"/>
  <c r="J132" i="11" s="1"/>
  <c r="G105" i="11"/>
  <c r="J296" i="11"/>
  <c r="L165" i="11"/>
  <c r="AT162" i="1"/>
  <c r="AS161" i="1"/>
  <c r="BC162" i="1"/>
  <c r="AZ162" i="1"/>
  <c r="AW162" i="1"/>
  <c r="AS293" i="1"/>
  <c r="AT163" i="1"/>
  <c r="AS25" i="25" s="1"/>
  <c r="BC163" i="1"/>
  <c r="AZ163" i="1"/>
  <c r="AW163" i="1"/>
  <c r="K164" i="11" l="1"/>
  <c r="L164" i="11" s="1"/>
  <c r="AW293" i="1"/>
  <c r="AW269" i="1" s="1"/>
  <c r="AV25" i="25"/>
  <c r="AZ293" i="1"/>
  <c r="AZ269" i="1" s="1"/>
  <c r="AY25" i="25"/>
  <c r="BC293" i="1"/>
  <c r="BC269" i="1" s="1"/>
  <c r="BB25" i="25"/>
  <c r="AR53" i="25"/>
  <c r="H105" i="11"/>
  <c r="J133" i="11"/>
  <c r="I105" i="11"/>
  <c r="AW161" i="1"/>
  <c r="AW153" i="1" s="1"/>
  <c r="K296" i="11"/>
  <c r="AZ161" i="1"/>
  <c r="AZ153" i="1" s="1"/>
  <c r="AT293" i="1"/>
  <c r="AT269" i="1" s="1"/>
  <c r="BF163" i="1"/>
  <c r="BC161" i="1"/>
  <c r="BC153" i="1" s="1"/>
  <c r="AT161" i="1"/>
  <c r="AT153" i="1" s="1"/>
  <c r="BF162" i="1"/>
  <c r="M165" i="11" s="1"/>
  <c r="M166" i="11" l="1"/>
  <c r="N166" i="11" s="1"/>
  <c r="BE25" i="25"/>
  <c r="BB53" i="25"/>
  <c r="BB59" i="25" s="1"/>
  <c r="AS53" i="25"/>
  <c r="AS59" i="25" s="1"/>
  <c r="AY53" i="25"/>
  <c r="AY59" i="25" s="1"/>
  <c r="AV53" i="25"/>
  <c r="AV59" i="25" s="1"/>
  <c r="E27" i="24"/>
  <c r="K133" i="11"/>
  <c r="J105" i="11"/>
  <c r="L296" i="11"/>
  <c r="N165" i="11"/>
  <c r="BM163" i="1"/>
  <c r="BP163" i="1"/>
  <c r="BG163" i="1"/>
  <c r="BF25" i="25" s="1"/>
  <c r="BJ163" i="1"/>
  <c r="BJ162" i="1"/>
  <c r="BF161" i="1"/>
  <c r="BP162" i="1"/>
  <c r="BG162" i="1"/>
  <c r="BM162" i="1"/>
  <c r="BF293" i="1"/>
  <c r="BM293" i="1" l="1"/>
  <c r="BM269" i="1" s="1"/>
  <c r="BL25" i="25"/>
  <c r="M164" i="11"/>
  <c r="N164" i="11" s="1"/>
  <c r="BE53" i="25"/>
  <c r="BJ293" i="1"/>
  <c r="BJ269" i="1" s="1"/>
  <c r="BI25" i="25"/>
  <c r="BP293" i="1"/>
  <c r="BP269" i="1" s="1"/>
  <c r="BO25" i="25"/>
  <c r="K132" i="11"/>
  <c r="L133" i="11"/>
  <c r="BM161" i="1"/>
  <c r="BM153" i="1" s="1"/>
  <c r="M296" i="11"/>
  <c r="BJ161" i="1"/>
  <c r="BJ153" i="1" s="1"/>
  <c r="BP161" i="1"/>
  <c r="BP153" i="1" s="1"/>
  <c r="BS163" i="1"/>
  <c r="BG293" i="1"/>
  <c r="BG269" i="1" s="1"/>
  <c r="BG161" i="1"/>
  <c r="BG153" i="1" s="1"/>
  <c r="BS162" i="1"/>
  <c r="O165" i="11" s="1"/>
  <c r="BF53" i="25" l="1"/>
  <c r="BF59" i="25" s="1"/>
  <c r="BI53" i="25"/>
  <c r="BI59" i="25" s="1"/>
  <c r="O166" i="11"/>
  <c r="P166" i="11" s="1"/>
  <c r="BR25" i="25"/>
  <c r="BO53" i="25"/>
  <c r="BO59" i="25" s="1"/>
  <c r="BL53" i="25"/>
  <c r="BL59" i="25" s="1"/>
  <c r="F27" i="24"/>
  <c r="M133" i="11"/>
  <c r="K105" i="11"/>
  <c r="L132" i="11"/>
  <c r="P165" i="11"/>
  <c r="N296" i="11"/>
  <c r="BZ162" i="1"/>
  <c r="BW162" i="1"/>
  <c r="CC162" i="1"/>
  <c r="BS161" i="1"/>
  <c r="BT162" i="1"/>
  <c r="BS293" i="1"/>
  <c r="BT163" i="1"/>
  <c r="BS25" i="25" s="1"/>
  <c r="BW163" i="1"/>
  <c r="BZ163" i="1"/>
  <c r="CC163" i="1"/>
  <c r="CC293" i="1" l="1"/>
  <c r="CC269" i="1" s="1"/>
  <c r="CB25" i="25"/>
  <c r="BZ293" i="1"/>
  <c r="BZ269" i="1" s="1"/>
  <c r="BY25" i="25"/>
  <c r="O164" i="11"/>
  <c r="P164" i="11" s="1"/>
  <c r="BR53" i="25"/>
  <c r="BW293" i="1"/>
  <c r="BW269" i="1" s="1"/>
  <c r="BV25" i="25"/>
  <c r="L105" i="11"/>
  <c r="M132" i="11"/>
  <c r="N133" i="11"/>
  <c r="O296" i="11"/>
  <c r="BT161" i="1"/>
  <c r="BT153" i="1" s="1"/>
  <c r="CF162" i="1"/>
  <c r="Q165" i="11" s="1"/>
  <c r="CC161" i="1"/>
  <c r="CC153" i="1" s="1"/>
  <c r="BW161" i="1"/>
  <c r="BW153" i="1" s="1"/>
  <c r="CF163" i="1"/>
  <c r="BT293" i="1"/>
  <c r="BT269" i="1" s="1"/>
  <c r="BZ161" i="1"/>
  <c r="BZ153" i="1" s="1"/>
  <c r="Q166" i="11" l="1"/>
  <c r="Q164" i="11" s="1"/>
  <c r="CE25" i="25"/>
  <c r="BS53" i="25"/>
  <c r="BS59" i="25" s="1"/>
  <c r="BY53" i="25"/>
  <c r="BY59" i="25" s="1"/>
  <c r="BV53" i="25"/>
  <c r="BV59" i="25" s="1"/>
  <c r="CB53" i="25"/>
  <c r="CB59" i="25" s="1"/>
  <c r="G27" i="24"/>
  <c r="M105" i="11"/>
  <c r="N132" i="11"/>
  <c r="P296" i="11"/>
  <c r="R165" i="11"/>
  <c r="CG162" i="1"/>
  <c r="CJ162" i="1"/>
  <c r="CP162" i="1"/>
  <c r="CF161" i="1"/>
  <c r="CM162" i="1"/>
  <c r="CF293" i="1"/>
  <c r="CM163" i="1"/>
  <c r="CJ163" i="1"/>
  <c r="CG163" i="1"/>
  <c r="CF25" i="25" s="1"/>
  <c r="CP163" i="1"/>
  <c r="CM293" i="1" l="1"/>
  <c r="CM269" i="1" s="1"/>
  <c r="CL25" i="25"/>
  <c r="R166" i="11"/>
  <c r="CJ293" i="1"/>
  <c r="CJ269" i="1" s="1"/>
  <c r="CI25" i="25"/>
  <c r="CE53" i="25"/>
  <c r="CP293" i="1"/>
  <c r="CP269" i="1" s="1"/>
  <c r="CO25" i="25"/>
  <c r="P133" i="11"/>
  <c r="N105" i="11"/>
  <c r="R164" i="11"/>
  <c r="Q296" i="11"/>
  <c r="CM161" i="1"/>
  <c r="CM153" i="1" s="1"/>
  <c r="CG293" i="1"/>
  <c r="CG269" i="1" s="1"/>
  <c r="CS163" i="1"/>
  <c r="CP161" i="1"/>
  <c r="CP153" i="1" s="1"/>
  <c r="CJ161" i="1"/>
  <c r="CJ153" i="1" s="1"/>
  <c r="CG161" i="1"/>
  <c r="CG153" i="1" s="1"/>
  <c r="CS162" i="1"/>
  <c r="S165" i="11" s="1"/>
  <c r="CO53" i="25" l="1"/>
  <c r="CO59" i="25" s="1"/>
  <c r="S166" i="11"/>
  <c r="T166" i="11" s="1"/>
  <c r="CR25" i="25"/>
  <c r="CI53" i="25"/>
  <c r="CI59" i="25" s="1"/>
  <c r="CF53" i="25"/>
  <c r="CF59" i="25" s="1"/>
  <c r="CL53" i="25"/>
  <c r="CL59" i="25" s="1"/>
  <c r="H27" i="24"/>
  <c r="Q133" i="11"/>
  <c r="R296" i="11"/>
  <c r="T165" i="11"/>
  <c r="DC162" i="1"/>
  <c r="CW162" i="1"/>
  <c r="CT162" i="1"/>
  <c r="CZ162" i="1"/>
  <c r="CS161" i="1"/>
  <c r="CW163" i="1"/>
  <c r="CZ163" i="1"/>
  <c r="DC163" i="1"/>
  <c r="CT163" i="1"/>
  <c r="CS25" i="25" s="1"/>
  <c r="CS293" i="1"/>
  <c r="S164" i="11" l="1"/>
  <c r="T164" i="11" s="1"/>
  <c r="DC293" i="1"/>
  <c r="DC269" i="1" s="1"/>
  <c r="DB25" i="25"/>
  <c r="CR53" i="25"/>
  <c r="CZ293" i="1"/>
  <c r="CZ269" i="1" s="1"/>
  <c r="CY25" i="25"/>
  <c r="CW293" i="1"/>
  <c r="CW269" i="1" s="1"/>
  <c r="CV25" i="25"/>
  <c r="Q132" i="11"/>
  <c r="CZ161" i="1"/>
  <c r="CZ153" i="1" s="1"/>
  <c r="S296" i="11"/>
  <c r="CT161" i="1"/>
  <c r="CT153" i="1" s="1"/>
  <c r="DF162" i="1"/>
  <c r="U165" i="11" s="1"/>
  <c r="DF163" i="1"/>
  <c r="CT293" i="1"/>
  <c r="CT269" i="1" s="1"/>
  <c r="CW161" i="1"/>
  <c r="CW153" i="1" s="1"/>
  <c r="DC161" i="1"/>
  <c r="DC153" i="1" s="1"/>
  <c r="CV53" i="25" l="1"/>
  <c r="CV59" i="25" s="1"/>
  <c r="CY53" i="25"/>
  <c r="CY59" i="25" s="1"/>
  <c r="CS53" i="25"/>
  <c r="CS59" i="25" s="1"/>
  <c r="U166" i="11"/>
  <c r="U164" i="11" s="1"/>
  <c r="DE25" i="25"/>
  <c r="DB53" i="25"/>
  <c r="DB59" i="25" s="1"/>
  <c r="I27" i="24"/>
  <c r="S133" i="11"/>
  <c r="Q105" i="11"/>
  <c r="V165" i="11"/>
  <c r="T296" i="11"/>
  <c r="DG163" i="1"/>
  <c r="DF25" i="25" s="1"/>
  <c r="DM163" i="1"/>
  <c r="DJ163" i="1"/>
  <c r="DP163" i="1"/>
  <c r="DF293" i="1"/>
  <c r="DJ162" i="1"/>
  <c r="DF161" i="1"/>
  <c r="DP162" i="1"/>
  <c r="DM162" i="1"/>
  <c r="DG162" i="1"/>
  <c r="DM293" i="1" l="1"/>
  <c r="DM269" i="1" s="1"/>
  <c r="DL25" i="25"/>
  <c r="DP293" i="1"/>
  <c r="DP269" i="1" s="1"/>
  <c r="DO25" i="25"/>
  <c r="DJ293" i="1"/>
  <c r="DJ269" i="1" s="1"/>
  <c r="DI25" i="25"/>
  <c r="V166" i="11"/>
  <c r="DE53" i="25"/>
  <c r="S132" i="11"/>
  <c r="T133" i="11"/>
  <c r="DM161" i="1"/>
  <c r="DM153" i="1" s="1"/>
  <c r="U296" i="11"/>
  <c r="V164" i="11"/>
  <c r="DG161" i="1"/>
  <c r="DG153" i="1" s="1"/>
  <c r="DS162" i="1"/>
  <c r="DP161" i="1"/>
  <c r="DP153" i="1" s="1"/>
  <c r="DJ161" i="1"/>
  <c r="DJ153" i="1" s="1"/>
  <c r="DG293" i="1"/>
  <c r="DG269" i="1" s="1"/>
  <c r="DS163" i="1"/>
  <c r="DR25" i="25" s="1"/>
  <c r="DF53" i="25" l="1"/>
  <c r="DF59" i="25" s="1"/>
  <c r="DI53" i="25"/>
  <c r="DI59" i="25" s="1"/>
  <c r="DO53" i="25"/>
  <c r="DO59" i="25" s="1"/>
  <c r="DL53" i="25"/>
  <c r="DL59" i="25" s="1"/>
  <c r="J27" i="24"/>
  <c r="W165" i="11"/>
  <c r="W166" i="11"/>
  <c r="X166" i="11" s="1"/>
  <c r="U133" i="11"/>
  <c r="S105" i="11"/>
  <c r="T132" i="11"/>
  <c r="V296" i="11"/>
  <c r="DT163" i="1"/>
  <c r="DS25" i="25" s="1"/>
  <c r="DW163" i="1"/>
  <c r="DZ163" i="1"/>
  <c r="EC163" i="1"/>
  <c r="DS293" i="1"/>
  <c r="DS161" i="1"/>
  <c r="DZ162" i="1"/>
  <c r="DT162" i="1"/>
  <c r="EC162" i="1"/>
  <c r="DW162" i="1"/>
  <c r="EC293" i="1" l="1"/>
  <c r="EC269" i="1" s="1"/>
  <c r="EB25" i="25"/>
  <c r="DW293" i="1"/>
  <c r="DW269" i="1" s="1"/>
  <c r="DV25" i="25"/>
  <c r="DR53" i="25"/>
  <c r="DZ293" i="1"/>
  <c r="DZ269" i="1" s="1"/>
  <c r="DY25" i="25"/>
  <c r="W164" i="11"/>
  <c r="X164" i="11" s="1"/>
  <c r="X165" i="11"/>
  <c r="W133" i="11"/>
  <c r="X133" i="11" s="1"/>
  <c r="T105" i="11"/>
  <c r="U132" i="11"/>
  <c r="V133" i="11"/>
  <c r="DW161" i="1"/>
  <c r="DW153" i="1" s="1"/>
  <c r="EC161" i="1"/>
  <c r="EC153" i="1" s="1"/>
  <c r="W296" i="11"/>
  <c r="DT161" i="1"/>
  <c r="DT153" i="1" s="1"/>
  <c r="EF162" i="1"/>
  <c r="DZ161" i="1"/>
  <c r="DZ153" i="1" s="1"/>
  <c r="DT293" i="1"/>
  <c r="DT269" i="1" s="1"/>
  <c r="EF163" i="1"/>
  <c r="EE25" i="25" s="1"/>
  <c r="DY53" i="25" l="1"/>
  <c r="DY59" i="25" s="1"/>
  <c r="DS53" i="25"/>
  <c r="DS59" i="25" s="1"/>
  <c r="DV53" i="25"/>
  <c r="DV59" i="25" s="1"/>
  <c r="EB53" i="25"/>
  <c r="EB59" i="25" s="1"/>
  <c r="K27" i="24"/>
  <c r="EG162" i="1"/>
  <c r="EP162" i="1"/>
  <c r="EM162" i="1"/>
  <c r="EJ162" i="1"/>
  <c r="Y166" i="11"/>
  <c r="Z166" i="11" s="1"/>
  <c r="EP163" i="1"/>
  <c r="EM163" i="1"/>
  <c r="EJ163" i="1"/>
  <c r="EG163" i="1"/>
  <c r="EF25" i="25" s="1"/>
  <c r="U105" i="11"/>
  <c r="V132" i="11"/>
  <c r="W132" i="11"/>
  <c r="W105" i="11" s="1"/>
  <c r="X296" i="11"/>
  <c r="EF161" i="1"/>
  <c r="Y165" i="11"/>
  <c r="EF293" i="1"/>
  <c r="EJ293" i="1" l="1"/>
  <c r="EJ269" i="1" s="1"/>
  <c r="EI25" i="25"/>
  <c r="EM293" i="1"/>
  <c r="EM269" i="1" s="1"/>
  <c r="EL25" i="25"/>
  <c r="EE53" i="25"/>
  <c r="EP293" i="1"/>
  <c r="EP269" i="1" s="1"/>
  <c r="EO25" i="25"/>
  <c r="EG293" i="1"/>
  <c r="EG269" i="1" s="1"/>
  <c r="ES163" i="1"/>
  <c r="EJ161" i="1"/>
  <c r="EJ153" i="1" s="1"/>
  <c r="EM161" i="1"/>
  <c r="EM153" i="1" s="1"/>
  <c r="EP161" i="1"/>
  <c r="EP153" i="1" s="1"/>
  <c r="ES162" i="1"/>
  <c r="EG161" i="1"/>
  <c r="EG153" i="1" s="1"/>
  <c r="X132" i="11"/>
  <c r="Y133" i="11"/>
  <c r="AB133" i="11" s="1"/>
  <c r="X105" i="11"/>
  <c r="V105" i="11"/>
  <c r="Z165" i="11"/>
  <c r="Y164" i="11"/>
  <c r="Y296" i="11"/>
  <c r="EL53" i="25" l="1"/>
  <c r="EL59" i="25" s="1"/>
  <c r="EI53" i="25"/>
  <c r="EI59" i="25" s="1"/>
  <c r="AA166" i="11"/>
  <c r="AB166" i="11" s="1"/>
  <c r="ER25" i="25"/>
  <c r="EF53" i="25"/>
  <c r="EF59" i="25" s="1"/>
  <c r="EO53" i="25"/>
  <c r="EO59" i="25" s="1"/>
  <c r="L27" i="24"/>
  <c r="AA165" i="11"/>
  <c r="ES161" i="1"/>
  <c r="ES293" i="1"/>
  <c r="Y132" i="11"/>
  <c r="AB132" i="11" s="1"/>
  <c r="Z133" i="11"/>
  <c r="Z164" i="11"/>
  <c r="Z296" i="11"/>
  <c r="ER53" i="25" l="1"/>
  <c r="AA296" i="11"/>
  <c r="AA164" i="11"/>
  <c r="AB165" i="11"/>
  <c r="Z132" i="11"/>
  <c r="Y105" i="11"/>
  <c r="Y157" i="11"/>
  <c r="AB157" i="11" s="1"/>
  <c r="M27" i="24" l="1"/>
  <c r="AB296" i="11"/>
  <c r="AB164" i="11"/>
  <c r="Z105" i="11"/>
  <c r="AB105" i="11"/>
  <c r="Y5" i="11" l="1"/>
  <c r="Y4" i="11" s="1"/>
  <c r="S5" i="11"/>
  <c r="S4" i="11" s="1"/>
  <c r="Q5" i="11"/>
  <c r="Q4" i="11" s="1"/>
  <c r="O5" i="11"/>
  <c r="O4" i="11" s="1"/>
  <c r="M5" i="11"/>
  <c r="M4" i="11" s="1"/>
  <c r="G5" i="11"/>
  <c r="G4" i="11" s="1"/>
  <c r="W5" i="11"/>
  <c r="W4" i="11" s="1"/>
  <c r="U5" i="11"/>
  <c r="U4" i="11" s="1"/>
  <c r="K5" i="11"/>
  <c r="K4" i="11" s="1"/>
  <c r="I5" i="11"/>
  <c r="I4" i="11" s="1"/>
  <c r="AB4" i="11" l="1"/>
  <c r="AB5" i="11"/>
  <c r="H5" i="11"/>
  <c r="L5" i="11"/>
  <c r="X5" i="11"/>
  <c r="V5" i="11"/>
  <c r="J5" i="11"/>
  <c r="P4" i="11"/>
  <c r="R4" i="11"/>
  <c r="N4" i="11"/>
  <c r="N5" i="11"/>
  <c r="P5" i="11"/>
  <c r="L4" i="11"/>
  <c r="X4" i="11"/>
  <c r="Z5" i="11"/>
  <c r="T5" i="11"/>
  <c r="R5" i="11"/>
  <c r="Z4" i="11" l="1"/>
  <c r="F301" i="11"/>
  <c r="T4" i="11"/>
  <c r="V4" i="11"/>
  <c r="H4" i="11"/>
  <c r="J4" i="11"/>
  <c r="F304" i="11" l="1"/>
  <c r="O133" i="11"/>
  <c r="R133" i="11" s="1"/>
  <c r="G141" i="11"/>
  <c r="H141" i="11" s="1"/>
  <c r="S138" i="1"/>
  <c r="U138" i="1" s="1"/>
  <c r="U137" i="1" s="1"/>
  <c r="U298" i="1" s="1"/>
  <c r="AD138" i="1" l="1"/>
  <c r="AD137" i="1" s="1"/>
  <c r="AD298" i="1" s="1"/>
  <c r="AB138" i="1"/>
  <c r="AB137" i="1" s="1"/>
  <c r="AB298" i="1" s="1"/>
  <c r="T138" i="1"/>
  <c r="T137" i="1" s="1"/>
  <c r="T298" i="1" s="1"/>
  <c r="O132" i="11"/>
  <c r="S137" i="1"/>
  <c r="AA138" i="1"/>
  <c r="AA137" i="1" s="1"/>
  <c r="AA298" i="1" s="1"/>
  <c r="X138" i="1"/>
  <c r="X137" i="1" s="1"/>
  <c r="X298" i="1" s="1"/>
  <c r="W138" i="1"/>
  <c r="W137" i="1" s="1"/>
  <c r="W298" i="1" s="1"/>
  <c r="G140" i="11"/>
  <c r="Y138" i="1"/>
  <c r="Y137" i="1" s="1"/>
  <c r="Y298" i="1" s="1"/>
  <c r="V138" i="1"/>
  <c r="AC138" i="1"/>
  <c r="AC137" i="1" s="1"/>
  <c r="AC298" i="1" s="1"/>
  <c r="AE138" i="1"/>
  <c r="AE137" i="1" s="1"/>
  <c r="Z138" i="1"/>
  <c r="Z137" i="1" s="1"/>
  <c r="Z298" i="1" s="1"/>
  <c r="O105" i="11" l="1"/>
  <c r="R132" i="11"/>
  <c r="P132" i="11"/>
  <c r="H140" i="11"/>
  <c r="V137" i="1"/>
  <c r="V298" i="1" s="1"/>
  <c r="AF138" i="1"/>
  <c r="R105" i="11" l="1"/>
  <c r="P105" i="11"/>
  <c r="AM138" i="1"/>
  <c r="AM137" i="1" s="1"/>
  <c r="AM298" i="1" s="1"/>
  <c r="AK138" i="1"/>
  <c r="AK137" i="1" s="1"/>
  <c r="AK298" i="1" s="1"/>
  <c r="AQ138" i="1"/>
  <c r="AQ137" i="1" s="1"/>
  <c r="AQ298" i="1" s="1"/>
  <c r="AL138" i="1"/>
  <c r="AL137" i="1" s="1"/>
  <c r="AL298" i="1" s="1"/>
  <c r="I141" i="11"/>
  <c r="AR138" i="1"/>
  <c r="AR137" i="1" s="1"/>
  <c r="AF137" i="1"/>
  <c r="AJ138" i="1"/>
  <c r="AJ137" i="1" s="1"/>
  <c r="AJ298" i="1" s="1"/>
  <c r="AP138" i="1"/>
  <c r="AP137" i="1" s="1"/>
  <c r="AP298" i="1" s="1"/>
  <c r="AH138" i="1"/>
  <c r="AH137" i="1" s="1"/>
  <c r="AH298" i="1" s="1"/>
  <c r="AI138" i="1"/>
  <c r="AI137" i="1" s="1"/>
  <c r="AI298" i="1" s="1"/>
  <c r="AG138" i="1"/>
  <c r="AO138" i="1"/>
  <c r="AO137" i="1" s="1"/>
  <c r="AO298" i="1" s="1"/>
  <c r="AN138" i="1"/>
  <c r="AN137" i="1" s="1"/>
  <c r="AN298" i="1" s="1"/>
  <c r="AG137" i="1" l="1"/>
  <c r="AG298" i="1" s="1"/>
  <c r="AS138" i="1"/>
  <c r="I140" i="11"/>
  <c r="J141" i="11"/>
  <c r="J140" i="11" l="1"/>
  <c r="BB138" i="1"/>
  <c r="BB137" i="1" s="1"/>
  <c r="BB298" i="1" s="1"/>
  <c r="AS137" i="1"/>
  <c r="AZ138" i="1"/>
  <c r="AZ137" i="1" s="1"/>
  <c r="AZ298" i="1" s="1"/>
  <c r="BE138" i="1"/>
  <c r="BE137" i="1" s="1"/>
  <c r="AU138" i="1"/>
  <c r="AU137" i="1" s="1"/>
  <c r="AU298" i="1" s="1"/>
  <c r="AY138" i="1"/>
  <c r="AY137" i="1" s="1"/>
  <c r="AY298" i="1" s="1"/>
  <c r="AW138" i="1"/>
  <c r="AW137" i="1" s="1"/>
  <c r="AW298" i="1" s="1"/>
  <c r="BD138" i="1"/>
  <c r="BD137" i="1" s="1"/>
  <c r="BD298" i="1" s="1"/>
  <c r="BA138" i="1"/>
  <c r="BA137" i="1" s="1"/>
  <c r="BA298" i="1" s="1"/>
  <c r="BC138" i="1"/>
  <c r="BC137" i="1" s="1"/>
  <c r="BC298" i="1" s="1"/>
  <c r="AT138" i="1"/>
  <c r="AX138" i="1"/>
  <c r="AX137" i="1" s="1"/>
  <c r="AX298" i="1" s="1"/>
  <c r="AV138" i="1"/>
  <c r="AV137" i="1" s="1"/>
  <c r="AV298" i="1" s="1"/>
  <c r="K141" i="11"/>
  <c r="AT137" i="1" l="1"/>
  <c r="AT298" i="1" s="1"/>
  <c r="BF138" i="1"/>
  <c r="K140" i="11"/>
  <c r="L141" i="11"/>
  <c r="BN138" i="1" l="1"/>
  <c r="BN137" i="1" s="1"/>
  <c r="BN298" i="1" s="1"/>
  <c r="BH138" i="1"/>
  <c r="BH137" i="1" s="1"/>
  <c r="BH298" i="1" s="1"/>
  <c r="BQ138" i="1"/>
  <c r="BQ137" i="1" s="1"/>
  <c r="BQ298" i="1" s="1"/>
  <c r="BF137" i="1"/>
  <c r="BM138" i="1"/>
  <c r="BM137" i="1" s="1"/>
  <c r="BM298" i="1" s="1"/>
  <c r="BP138" i="1"/>
  <c r="BP137" i="1" s="1"/>
  <c r="BP298" i="1" s="1"/>
  <c r="BI138" i="1"/>
  <c r="BI137" i="1" s="1"/>
  <c r="BI298" i="1" s="1"/>
  <c r="BR138" i="1"/>
  <c r="BR137" i="1" s="1"/>
  <c r="BL138" i="1"/>
  <c r="BL137" i="1" s="1"/>
  <c r="BL298" i="1" s="1"/>
  <c r="BK138" i="1"/>
  <c r="BK137" i="1" s="1"/>
  <c r="BK298" i="1" s="1"/>
  <c r="M141" i="11"/>
  <c r="BG138" i="1"/>
  <c r="BJ138" i="1"/>
  <c r="BJ137" i="1" s="1"/>
  <c r="BJ298" i="1" s="1"/>
  <c r="BO138" i="1"/>
  <c r="BO137" i="1" s="1"/>
  <c r="BO298" i="1" s="1"/>
  <c r="L140" i="11"/>
  <c r="M140" i="11" l="1"/>
  <c r="N141" i="11"/>
  <c r="BS138" i="1"/>
  <c r="BG137" i="1"/>
  <c r="BG298" i="1" s="1"/>
  <c r="BX138" i="1" l="1"/>
  <c r="BX137" i="1" s="1"/>
  <c r="BX298" i="1" s="1"/>
  <c r="BT138" i="1"/>
  <c r="BW138" i="1"/>
  <c r="BW137" i="1" s="1"/>
  <c r="BW298" i="1" s="1"/>
  <c r="CB138" i="1"/>
  <c r="CB137" i="1" s="1"/>
  <c r="CB298" i="1" s="1"/>
  <c r="CD138" i="1"/>
  <c r="CD137" i="1" s="1"/>
  <c r="CD298" i="1" s="1"/>
  <c r="BU138" i="1"/>
  <c r="BU137" i="1" s="1"/>
  <c r="BU298" i="1" s="1"/>
  <c r="CA138" i="1"/>
  <c r="CA137" i="1" s="1"/>
  <c r="CA298" i="1" s="1"/>
  <c r="CE138" i="1"/>
  <c r="CE137" i="1" s="1"/>
  <c r="BY138" i="1"/>
  <c r="BY137" i="1" s="1"/>
  <c r="BY298" i="1" s="1"/>
  <c r="BS137" i="1"/>
  <c r="BZ138" i="1"/>
  <c r="BZ137" i="1" s="1"/>
  <c r="BZ298" i="1" s="1"/>
  <c r="O141" i="11"/>
  <c r="BV138" i="1"/>
  <c r="BV137" i="1" s="1"/>
  <c r="BV298" i="1" s="1"/>
  <c r="CC138" i="1"/>
  <c r="CC137" i="1" s="1"/>
  <c r="CC298" i="1" s="1"/>
  <c r="N140" i="11"/>
  <c r="O140" i="11" l="1"/>
  <c r="P141" i="11"/>
  <c r="BT137" i="1"/>
  <c r="BT298" i="1" s="1"/>
  <c r="CF138" i="1"/>
  <c r="CQ138" i="1" l="1"/>
  <c r="CQ137" i="1" s="1"/>
  <c r="CQ298" i="1" s="1"/>
  <c r="CK138" i="1"/>
  <c r="CK137" i="1" s="1"/>
  <c r="CK298" i="1" s="1"/>
  <c r="CN138" i="1"/>
  <c r="CN137" i="1" s="1"/>
  <c r="CN298" i="1" s="1"/>
  <c r="CR138" i="1"/>
  <c r="CR137" i="1" s="1"/>
  <c r="Q141" i="11"/>
  <c r="CI138" i="1"/>
  <c r="CI137" i="1" s="1"/>
  <c r="CI298" i="1" s="1"/>
  <c r="CM138" i="1"/>
  <c r="CM137" i="1" s="1"/>
  <c r="CM298" i="1" s="1"/>
  <c r="CH138" i="1"/>
  <c r="CH137" i="1" s="1"/>
  <c r="CH298" i="1" s="1"/>
  <c r="CG138" i="1"/>
  <c r="CF137" i="1"/>
  <c r="CP138" i="1"/>
  <c r="CP137" i="1" s="1"/>
  <c r="CP298" i="1" s="1"/>
  <c r="CO138" i="1"/>
  <c r="CO137" i="1" s="1"/>
  <c r="CO298" i="1" s="1"/>
  <c r="CJ138" i="1"/>
  <c r="CJ137" i="1" s="1"/>
  <c r="CJ298" i="1" s="1"/>
  <c r="CL138" i="1"/>
  <c r="CL137" i="1" s="1"/>
  <c r="CL298" i="1" s="1"/>
  <c r="P140" i="11"/>
  <c r="Q140" i="11" l="1"/>
  <c r="R141" i="11"/>
  <c r="CS138" i="1"/>
  <c r="CG137" i="1"/>
  <c r="CG298" i="1" s="1"/>
  <c r="R140" i="11" l="1"/>
  <c r="CZ138" i="1"/>
  <c r="CZ137" i="1" s="1"/>
  <c r="CZ298" i="1" s="1"/>
  <c r="CT138" i="1"/>
  <c r="CY138" i="1"/>
  <c r="CY137" i="1" s="1"/>
  <c r="CY298" i="1" s="1"/>
  <c r="DD138" i="1"/>
  <c r="DD137" i="1" s="1"/>
  <c r="DD298" i="1" s="1"/>
  <c r="CW138" i="1"/>
  <c r="CW137" i="1" s="1"/>
  <c r="CW298" i="1" s="1"/>
  <c r="CX138" i="1"/>
  <c r="CX137" i="1" s="1"/>
  <c r="CX298" i="1" s="1"/>
  <c r="DB138" i="1"/>
  <c r="DB137" i="1" s="1"/>
  <c r="DB298" i="1" s="1"/>
  <c r="CU138" i="1"/>
  <c r="CU137" i="1" s="1"/>
  <c r="CU298" i="1" s="1"/>
  <c r="DE138" i="1"/>
  <c r="DE137" i="1" s="1"/>
  <c r="CS137" i="1"/>
  <c r="DC138" i="1"/>
  <c r="DC137" i="1" s="1"/>
  <c r="DC298" i="1" s="1"/>
  <c r="S141" i="11"/>
  <c r="CV138" i="1"/>
  <c r="CV137" i="1" s="1"/>
  <c r="CV298" i="1" s="1"/>
  <c r="DA138" i="1"/>
  <c r="DA137" i="1" s="1"/>
  <c r="DA298" i="1" s="1"/>
  <c r="S140" i="11" l="1"/>
  <c r="T141" i="11"/>
  <c r="DF138" i="1"/>
  <c r="CT137" i="1"/>
  <c r="CT298" i="1" s="1"/>
  <c r="DK138" i="1" l="1"/>
  <c r="DK137" i="1" s="1"/>
  <c r="DK298" i="1" s="1"/>
  <c r="DL138" i="1"/>
  <c r="DL137" i="1" s="1"/>
  <c r="DL298" i="1" s="1"/>
  <c r="DN138" i="1"/>
  <c r="DN137" i="1" s="1"/>
  <c r="DN298" i="1" s="1"/>
  <c r="DI138" i="1"/>
  <c r="DI137" i="1" s="1"/>
  <c r="DI298" i="1" s="1"/>
  <c r="DF137" i="1"/>
  <c r="DJ138" i="1"/>
  <c r="DJ137" i="1" s="1"/>
  <c r="DJ298" i="1" s="1"/>
  <c r="DH138" i="1"/>
  <c r="DH137" i="1" s="1"/>
  <c r="DH298" i="1" s="1"/>
  <c r="DR138" i="1"/>
  <c r="DR137" i="1" s="1"/>
  <c r="DM138" i="1"/>
  <c r="DM137" i="1" s="1"/>
  <c r="DM298" i="1" s="1"/>
  <c r="DP138" i="1"/>
  <c r="DP137" i="1" s="1"/>
  <c r="DP298" i="1" s="1"/>
  <c r="DG138" i="1"/>
  <c r="DQ138" i="1"/>
  <c r="DQ137" i="1" s="1"/>
  <c r="DQ298" i="1" s="1"/>
  <c r="U141" i="11"/>
  <c r="DO138" i="1"/>
  <c r="DO137" i="1" s="1"/>
  <c r="DO298" i="1" s="1"/>
  <c r="T140" i="11"/>
  <c r="DG137" i="1" l="1"/>
  <c r="DG298" i="1" s="1"/>
  <c r="DS138" i="1"/>
  <c r="U140" i="11"/>
  <c r="V141" i="11"/>
  <c r="V140" i="11" l="1"/>
  <c r="EB138" i="1"/>
  <c r="EC138" i="1"/>
  <c r="DZ138" i="1"/>
  <c r="DS137" i="1"/>
  <c r="DV138" i="1"/>
  <c r="DW138" i="1"/>
  <c r="DT138" i="1"/>
  <c r="EE138" i="1"/>
  <c r="DU138" i="1"/>
  <c r="DX138" i="1"/>
  <c r="W141" i="11"/>
  <c r="DY138" i="1"/>
  <c r="ED138" i="1"/>
  <c r="EA138" i="1"/>
  <c r="W140" i="11" l="1"/>
  <c r="X141" i="11"/>
  <c r="EF138" i="1"/>
  <c r="X140" i="11" l="1"/>
  <c r="EL138" i="1"/>
  <c r="EL137" i="1" s="1"/>
  <c r="EL298" i="1" s="1"/>
  <c r="EN138" i="1"/>
  <c r="EN137" i="1" s="1"/>
  <c r="EN298" i="1" s="1"/>
  <c r="EG138" i="1"/>
  <c r="EH138" i="1"/>
  <c r="EH137" i="1" s="1"/>
  <c r="EH298" i="1" s="1"/>
  <c r="EI138" i="1"/>
  <c r="EI137" i="1" s="1"/>
  <c r="EI298" i="1" s="1"/>
  <c r="EO138" i="1"/>
  <c r="EO137" i="1" s="1"/>
  <c r="EO298" i="1" s="1"/>
  <c r="EK138" i="1"/>
  <c r="EK137" i="1" s="1"/>
  <c r="EK298" i="1" s="1"/>
  <c r="ER138" i="1"/>
  <c r="ER137" i="1" s="1"/>
  <c r="EQ138" i="1"/>
  <c r="EQ137" i="1" s="1"/>
  <c r="EQ298" i="1" s="1"/>
  <c r="EJ138" i="1"/>
  <c r="EJ137" i="1" s="1"/>
  <c r="EJ298" i="1" s="1"/>
  <c r="EM138" i="1"/>
  <c r="EM137" i="1" s="1"/>
  <c r="EM298" i="1" s="1"/>
  <c r="Y141" i="11"/>
  <c r="EP138" i="1"/>
  <c r="EP137" i="1" s="1"/>
  <c r="EP298" i="1" s="1"/>
  <c r="EG137" i="1" l="1"/>
  <c r="EG298" i="1" s="1"/>
  <c r="ES138" i="1"/>
  <c r="Z141" i="11"/>
  <c r="ES137" i="1" l="1"/>
  <c r="AA141" i="11"/>
  <c r="AA140" i="11" l="1"/>
  <c r="AB141" i="11"/>
  <c r="EC137" i="1" l="1"/>
  <c r="EC298" i="1" s="1"/>
  <c r="EA137" i="1"/>
  <c r="EA298" i="1" s="1"/>
  <c r="DV137" i="1"/>
  <c r="DV298" i="1" s="1"/>
  <c r="DZ137" i="1"/>
  <c r="DZ298" i="1" s="1"/>
  <c r="EB137" i="1"/>
  <c r="EB298" i="1" s="1"/>
  <c r="EE137" i="1"/>
  <c r="DW137" i="1"/>
  <c r="DW298" i="1" s="1"/>
  <c r="DU137" i="1"/>
  <c r="DU298" i="1" s="1"/>
  <c r="DT137" i="1"/>
  <c r="DT298" i="1" s="1"/>
  <c r="DX137" i="1"/>
  <c r="DX298" i="1" s="1"/>
  <c r="DY137" i="1"/>
  <c r="DY298" i="1" s="1"/>
  <c r="Y153" i="11"/>
  <c r="AB153" i="11" s="1"/>
  <c r="EF137" i="1"/>
  <c r="ED137" i="1"/>
  <c r="ED298" i="1" s="1"/>
  <c r="Z153" i="11" l="1"/>
  <c r="Y140" i="11"/>
  <c r="AB140" i="11" l="1"/>
  <c r="Z140" i="11"/>
  <c r="W157" i="11" l="1"/>
  <c r="Z157" i="11" s="1"/>
  <c r="Q24" i="25"/>
  <c r="Q23" i="25"/>
  <c r="R24" i="25"/>
  <c r="S160" i="1"/>
  <c r="G163" i="11"/>
  <c r="H163" i="11" s="1"/>
  <c r="R292" i="1"/>
  <c r="Q52" i="25" s="1"/>
  <c r="S159" i="1"/>
  <c r="R291" i="1"/>
  <c r="R157" i="1"/>
  <c r="X157" i="11" l="1"/>
  <c r="S157" i="1"/>
  <c r="S153" i="1" s="1"/>
  <c r="R153" i="1"/>
  <c r="AE157" i="1"/>
  <c r="R182" i="1"/>
  <c r="Q51" i="25"/>
  <c r="Q59" i="25" s="1"/>
  <c r="S291" i="1"/>
  <c r="R269" i="1"/>
  <c r="G162" i="11"/>
  <c r="R23" i="25"/>
  <c r="S292" i="1"/>
  <c r="G160" i="11" l="1"/>
  <c r="H162" i="11"/>
  <c r="R51" i="25"/>
  <c r="S269" i="1"/>
  <c r="G294" i="11"/>
  <c r="R179" i="1"/>
  <c r="R298" i="1" s="1"/>
  <c r="S182" i="1"/>
  <c r="AE182" i="1"/>
  <c r="AE160" i="1"/>
  <c r="AE159" i="1"/>
  <c r="AE158" i="1"/>
  <c r="AE153" i="1"/>
  <c r="AR157" i="1"/>
  <c r="R52" i="25"/>
  <c r="G295" i="11"/>
  <c r="R59" i="25" l="1"/>
  <c r="G272" i="11"/>
  <c r="H294" i="11"/>
  <c r="C25" i="24"/>
  <c r="AR158" i="1"/>
  <c r="AR153" i="1"/>
  <c r="AR159" i="1"/>
  <c r="AR182" i="1"/>
  <c r="AR160" i="1"/>
  <c r="BE157" i="1"/>
  <c r="AF158" i="1"/>
  <c r="AD23" i="25"/>
  <c r="AE292" i="1"/>
  <c r="AF159" i="1"/>
  <c r="AE291" i="1"/>
  <c r="AD24" i="25"/>
  <c r="AF160" i="1"/>
  <c r="AE179" i="1"/>
  <c r="AF182" i="1"/>
  <c r="C26" i="24"/>
  <c r="H295" i="11"/>
  <c r="S179" i="1"/>
  <c r="S298" i="1" s="1"/>
  <c r="G303" i="11" s="1"/>
  <c r="G185" i="11"/>
  <c r="G156" i="11"/>
  <c r="H160" i="11"/>
  <c r="H185" i="11" l="1"/>
  <c r="G182" i="11"/>
  <c r="G301" i="11" s="1"/>
  <c r="G304" i="11" s="1"/>
  <c r="AD51" i="25"/>
  <c r="AE269" i="1"/>
  <c r="AE298" i="1" s="1"/>
  <c r="AF291" i="1"/>
  <c r="AS182" i="1"/>
  <c r="AR179" i="1"/>
  <c r="I162" i="11"/>
  <c r="AE23" i="25"/>
  <c r="AQ23" i="25"/>
  <c r="AR292" i="1"/>
  <c r="AS159" i="1"/>
  <c r="AF292" i="1"/>
  <c r="AD52" i="25"/>
  <c r="AS158" i="1"/>
  <c r="AF179" i="1"/>
  <c r="I185" i="11"/>
  <c r="AF157" i="1"/>
  <c r="AF153" i="1" s="1"/>
  <c r="I161" i="11"/>
  <c r="C4" i="24"/>
  <c r="C3" i="24" s="1"/>
  <c r="H156" i="11"/>
  <c r="I163" i="11"/>
  <c r="AE24" i="25"/>
  <c r="BE153" i="1"/>
  <c r="BE160" i="1"/>
  <c r="BE182" i="1"/>
  <c r="BE158" i="1"/>
  <c r="BR157" i="1"/>
  <c r="BE159" i="1"/>
  <c r="AS160" i="1"/>
  <c r="AQ24" i="25"/>
  <c r="AR291" i="1"/>
  <c r="J272" i="11"/>
  <c r="H272" i="11"/>
  <c r="AD59" i="25" l="1"/>
  <c r="AR24" i="25"/>
  <c r="K163" i="11"/>
  <c r="L163" i="11" s="1"/>
  <c r="AS157" i="1"/>
  <c r="AS153" i="1" s="1"/>
  <c r="K161" i="11"/>
  <c r="BF158" i="1"/>
  <c r="K185" i="11"/>
  <c r="AS179" i="1"/>
  <c r="I160" i="11"/>
  <c r="J161" i="11"/>
  <c r="AE52" i="25"/>
  <c r="I295" i="11"/>
  <c r="AE51" i="25"/>
  <c r="I294" i="11"/>
  <c r="AF269" i="1"/>
  <c r="AF298" i="1" s="1"/>
  <c r="I303" i="11" s="1"/>
  <c r="J163" i="11"/>
  <c r="BE292" i="1"/>
  <c r="BF159" i="1"/>
  <c r="BD23" i="25"/>
  <c r="BR153" i="1"/>
  <c r="BR182" i="1"/>
  <c r="BR160" i="1"/>
  <c r="BR159" i="1"/>
  <c r="BR158" i="1"/>
  <c r="CE157" i="1"/>
  <c r="BE179" i="1"/>
  <c r="BF182" i="1"/>
  <c r="BF160" i="1"/>
  <c r="BD24" i="25"/>
  <c r="BE291" i="1"/>
  <c r="AQ51" i="25"/>
  <c r="AS291" i="1"/>
  <c r="AR269" i="1"/>
  <c r="AR298" i="1" s="1"/>
  <c r="K162" i="11"/>
  <c r="AR23" i="25"/>
  <c r="I182" i="11"/>
  <c r="J182" i="11" s="1"/>
  <c r="H182" i="11"/>
  <c r="H301" i="11" s="1"/>
  <c r="AQ52" i="25"/>
  <c r="AS292" i="1"/>
  <c r="J162" i="11"/>
  <c r="J185" i="11"/>
  <c r="AQ59" i="25" l="1"/>
  <c r="AE59" i="25"/>
  <c r="AF299" i="1"/>
  <c r="K295" i="11"/>
  <c r="AR52" i="25"/>
  <c r="M162" i="11"/>
  <c r="N162" i="11" s="1"/>
  <c r="BE23" i="25"/>
  <c r="M163" i="11"/>
  <c r="BE24" i="25"/>
  <c r="BQ24" i="25"/>
  <c r="BS160" i="1"/>
  <c r="BR291" i="1"/>
  <c r="K182" i="11"/>
  <c r="L182" i="11" s="1"/>
  <c r="BF179" i="1"/>
  <c r="M185" i="11"/>
  <c r="BF157" i="1"/>
  <c r="BF153" i="1" s="1"/>
  <c r="M161" i="11"/>
  <c r="J295" i="11"/>
  <c r="D26" i="24"/>
  <c r="K160" i="11"/>
  <c r="L160" i="11" s="1"/>
  <c r="D25" i="24"/>
  <c r="J294" i="11"/>
  <c r="I272" i="11"/>
  <c r="K294" i="11"/>
  <c r="AS269" i="1"/>
  <c r="AS298" i="1" s="1"/>
  <c r="K303" i="11" s="1"/>
  <c r="AR51" i="25"/>
  <c r="CE153" i="1"/>
  <c r="CE182" i="1"/>
  <c r="CE158" i="1"/>
  <c r="CE159" i="1"/>
  <c r="CR157" i="1"/>
  <c r="CE160" i="1"/>
  <c r="BF292" i="1"/>
  <c r="BD52" i="25"/>
  <c r="BR179" i="1"/>
  <c r="BS182" i="1"/>
  <c r="BE269" i="1"/>
  <c r="BE298" i="1" s="1"/>
  <c r="BD51" i="25"/>
  <c r="BF291" i="1"/>
  <c r="BS158" i="1"/>
  <c r="I156" i="11"/>
  <c r="J160" i="11"/>
  <c r="L162" i="11"/>
  <c r="L185" i="11"/>
  <c r="BQ23" i="25"/>
  <c r="BR292" i="1"/>
  <c r="BS159" i="1"/>
  <c r="L161" i="11"/>
  <c r="AR59" i="25" l="1"/>
  <c r="D4" i="24"/>
  <c r="D3" i="24" s="1"/>
  <c r="BD59" i="25"/>
  <c r="M160" i="11"/>
  <c r="O163" i="11"/>
  <c r="P163" i="11" s="1"/>
  <c r="BR24" i="25"/>
  <c r="J156" i="11"/>
  <c r="J301" i="11" s="1"/>
  <c r="BS179" i="1"/>
  <c r="O185" i="11"/>
  <c r="CE292" i="1"/>
  <c r="CF159" i="1"/>
  <c r="CD23" i="25"/>
  <c r="I301" i="11"/>
  <c r="I304" i="11" s="1"/>
  <c r="L272" i="11"/>
  <c r="M182" i="11"/>
  <c r="N182" i="11" s="1"/>
  <c r="CF160" i="1"/>
  <c r="CD24" i="25"/>
  <c r="CE291" i="1"/>
  <c r="CR159" i="1"/>
  <c r="CR153" i="1"/>
  <c r="CR182" i="1"/>
  <c r="CR158" i="1"/>
  <c r="CR160" i="1"/>
  <c r="DE157" i="1"/>
  <c r="CF158" i="1"/>
  <c r="BR23" i="25"/>
  <c r="O162" i="11"/>
  <c r="BS157" i="1"/>
  <c r="BS153" i="1" s="1"/>
  <c r="O161" i="11"/>
  <c r="CE179" i="1"/>
  <c r="CF182" i="1"/>
  <c r="BQ52" i="25"/>
  <c r="BS292" i="1"/>
  <c r="N163" i="11"/>
  <c r="N160" i="11"/>
  <c r="K156" i="11"/>
  <c r="BE51" i="25"/>
  <c r="BF269" i="1"/>
  <c r="BF298" i="1" s="1"/>
  <c r="M303" i="11" s="1"/>
  <c r="M294" i="11"/>
  <c r="N161" i="11"/>
  <c r="BE52" i="25"/>
  <c r="M295" i="11"/>
  <c r="N185" i="11"/>
  <c r="AS299" i="1"/>
  <c r="E25" i="24"/>
  <c r="K272" i="11"/>
  <c r="L294" i="11"/>
  <c r="BQ51" i="25"/>
  <c r="BS291" i="1"/>
  <c r="BR269" i="1"/>
  <c r="BR298" i="1" s="1"/>
  <c r="L295" i="11"/>
  <c r="E26" i="24"/>
  <c r="BE59" i="25" l="1"/>
  <c r="BQ59" i="25"/>
  <c r="O182" i="11"/>
  <c r="P182" i="11" s="1"/>
  <c r="BR51" i="25"/>
  <c r="BS269" i="1"/>
  <c r="BS298" i="1" s="1"/>
  <c r="O303" i="11" s="1"/>
  <c r="O294" i="11"/>
  <c r="CR179" i="1"/>
  <c r="CS182" i="1"/>
  <c r="P185" i="11"/>
  <c r="F25" i="24"/>
  <c r="N294" i="11"/>
  <c r="M272" i="11"/>
  <c r="CS159" i="1"/>
  <c r="CR292" i="1"/>
  <c r="CQ23" i="25"/>
  <c r="L156" i="11"/>
  <c r="L301" i="11" s="1"/>
  <c r="O160" i="11"/>
  <c r="CS158" i="1"/>
  <c r="K301" i="11"/>
  <c r="K304" i="11" s="1"/>
  <c r="N272" i="11"/>
  <c r="E4" i="24"/>
  <c r="E3" i="24" s="1"/>
  <c r="O295" i="11"/>
  <c r="BR52" i="25"/>
  <c r="CF157" i="1"/>
  <c r="CF153" i="1" s="1"/>
  <c r="Q161" i="11"/>
  <c r="CE269" i="1"/>
  <c r="CE298" i="1" s="1"/>
  <c r="CD51" i="25"/>
  <c r="CF291" i="1"/>
  <c r="Q185" i="11"/>
  <c r="CF179" i="1"/>
  <c r="DE153" i="1"/>
  <c r="DE158" i="1"/>
  <c r="DE182" i="1"/>
  <c r="DE159" i="1"/>
  <c r="DE160" i="1"/>
  <c r="DR157" i="1"/>
  <c r="Q163" i="11"/>
  <c r="CE24" i="25"/>
  <c r="Q162" i="11"/>
  <c r="CE23" i="25"/>
  <c r="P161" i="11"/>
  <c r="F26" i="24"/>
  <c r="N295" i="11"/>
  <c r="P162" i="11"/>
  <c r="CR291" i="1"/>
  <c r="CS160" i="1"/>
  <c r="CQ24" i="25"/>
  <c r="BF299" i="1"/>
  <c r="CD52" i="25"/>
  <c r="CD59" i="25" s="1"/>
  <c r="CF292" i="1"/>
  <c r="P160" i="11"/>
  <c r="M156" i="11"/>
  <c r="N156" i="11" s="1"/>
  <c r="BR59" i="25" l="1"/>
  <c r="Q160" i="11"/>
  <c r="CS157" i="1"/>
  <c r="CS153" i="1" s="1"/>
  <c r="S161" i="11"/>
  <c r="S163" i="11"/>
  <c r="CR24" i="25"/>
  <c r="O156" i="11"/>
  <c r="P156" i="11" s="1"/>
  <c r="R160" i="11"/>
  <c r="M301" i="11"/>
  <c r="M304" i="11" s="1"/>
  <c r="P272" i="11"/>
  <c r="P294" i="11"/>
  <c r="G25" i="24"/>
  <c r="O272" i="11"/>
  <c r="P295" i="11"/>
  <c r="G26" i="24"/>
  <c r="F4" i="24"/>
  <c r="F3" i="24" s="1"/>
  <c r="R161" i="11"/>
  <c r="DD24" i="25"/>
  <c r="DF160" i="1"/>
  <c r="DE291" i="1"/>
  <c r="R163" i="11"/>
  <c r="CE52" i="25"/>
  <c r="Q295" i="11"/>
  <c r="DD23" i="25"/>
  <c r="DE292" i="1"/>
  <c r="DF159" i="1"/>
  <c r="Q294" i="11"/>
  <c r="CE51" i="25"/>
  <c r="CF269" i="1"/>
  <c r="CF298" i="1" s="1"/>
  <c r="Q303" i="11" s="1"/>
  <c r="N301" i="11"/>
  <c r="R162" i="11"/>
  <c r="BS299" i="1"/>
  <c r="Q182" i="11"/>
  <c r="R182" i="11" s="1"/>
  <c r="DR182" i="1"/>
  <c r="DR153" i="1"/>
  <c r="DR160" i="1"/>
  <c r="EE157" i="1"/>
  <c r="DR159" i="1"/>
  <c r="DR158" i="1"/>
  <c r="CQ52" i="25"/>
  <c r="CS292" i="1"/>
  <c r="CQ51" i="25"/>
  <c r="CR269" i="1"/>
  <c r="CR298" i="1" s="1"/>
  <c r="CS291" i="1"/>
  <c r="DE179" i="1"/>
  <c r="DF182" i="1"/>
  <c r="DF158" i="1"/>
  <c r="S162" i="11"/>
  <c r="CR23" i="25"/>
  <c r="CS179" i="1"/>
  <c r="S185" i="11"/>
  <c r="R185" i="11"/>
  <c r="CQ59" i="25" l="1"/>
  <c r="CE59" i="25"/>
  <c r="CF299" i="1"/>
  <c r="DS160" i="1"/>
  <c r="DQ24" i="25"/>
  <c r="DR291" i="1"/>
  <c r="DD51" i="25"/>
  <c r="DF291" i="1"/>
  <c r="DE269" i="1"/>
  <c r="DE298" i="1" s="1"/>
  <c r="O301" i="11"/>
  <c r="O304" i="11" s="1"/>
  <c r="R272" i="11"/>
  <c r="DF157" i="1"/>
  <c r="DF153" i="1" s="1"/>
  <c r="U161" i="11"/>
  <c r="V161" i="11" s="1"/>
  <c r="DS182" i="1"/>
  <c r="DR179" i="1"/>
  <c r="R294" i="11"/>
  <c r="H25" i="24"/>
  <c r="Q272" i="11"/>
  <c r="DE24" i="25"/>
  <c r="U163" i="11"/>
  <c r="V163" i="11" s="1"/>
  <c r="G4" i="24"/>
  <c r="G3" i="24" s="1"/>
  <c r="T162" i="11"/>
  <c r="S160" i="11"/>
  <c r="T160" i="11" s="1"/>
  <c r="S182" i="11"/>
  <c r="T182" i="11" s="1"/>
  <c r="DF179" i="1"/>
  <c r="U185" i="11"/>
  <c r="DS158" i="1"/>
  <c r="U162" i="11"/>
  <c r="DE23" i="25"/>
  <c r="DR292" i="1"/>
  <c r="DQ23" i="25"/>
  <c r="DS159" i="1"/>
  <c r="DF292" i="1"/>
  <c r="DD52" i="25"/>
  <c r="P301" i="11"/>
  <c r="CR52" i="25"/>
  <c r="S295" i="11"/>
  <c r="T185" i="11"/>
  <c r="CR51" i="25"/>
  <c r="S294" i="11"/>
  <c r="CS269" i="1"/>
  <c r="CS298" i="1" s="1"/>
  <c r="S303" i="11" s="1"/>
  <c r="EE182" i="1"/>
  <c r="EE159" i="1"/>
  <c r="ER157" i="1"/>
  <c r="EE153" i="1"/>
  <c r="EE160" i="1"/>
  <c r="EE158" i="1"/>
  <c r="T163" i="11"/>
  <c r="T161" i="11"/>
  <c r="H26" i="24"/>
  <c r="R295" i="11"/>
  <c r="Q156" i="11"/>
  <c r="R156" i="11" s="1"/>
  <c r="DD59" i="25" l="1"/>
  <c r="CR59" i="25"/>
  <c r="W162" i="11"/>
  <c r="X162" i="11" s="1"/>
  <c r="DR23" i="25"/>
  <c r="ER153" i="1"/>
  <c r="ER182" i="1"/>
  <c r="ER159" i="1"/>
  <c r="ER158" i="1"/>
  <c r="ES158" i="1" s="1"/>
  <c r="ER160" i="1"/>
  <c r="EE292" i="1"/>
  <c r="EF159" i="1"/>
  <c r="ED23" i="25"/>
  <c r="EF182" i="1"/>
  <c r="EE179" i="1"/>
  <c r="DE51" i="25"/>
  <c r="DF269" i="1"/>
  <c r="DF298" i="1" s="1"/>
  <c r="U303" i="11" s="1"/>
  <c r="U294" i="11"/>
  <c r="EF158" i="1"/>
  <c r="T294" i="11"/>
  <c r="I25" i="24"/>
  <c r="S272" i="11"/>
  <c r="DE52" i="25"/>
  <c r="U295" i="11"/>
  <c r="W161" i="11"/>
  <c r="X161" i="11" s="1"/>
  <c r="DS157" i="1"/>
  <c r="DS153" i="1" s="1"/>
  <c r="W185" i="11"/>
  <c r="DS179" i="1"/>
  <c r="U160" i="11"/>
  <c r="V160" i="11" s="1"/>
  <c r="DQ51" i="25"/>
  <c r="DR269" i="1"/>
  <c r="DR298" i="1" s="1"/>
  <c r="DS291" i="1"/>
  <c r="U182" i="11"/>
  <c r="V182" i="11" s="1"/>
  <c r="ED24" i="25"/>
  <c r="EF160" i="1"/>
  <c r="EE291" i="1"/>
  <c r="DQ52" i="25"/>
  <c r="DS292" i="1"/>
  <c r="V185" i="11"/>
  <c r="T272" i="11"/>
  <c r="Q301" i="11"/>
  <c r="Q304" i="11" s="1"/>
  <c r="R301" i="11"/>
  <c r="DR24" i="25"/>
  <c r="W163" i="11"/>
  <c r="I26" i="24"/>
  <c r="T295" i="11"/>
  <c r="H4" i="24"/>
  <c r="H3" i="24" s="1"/>
  <c r="CS299" i="1"/>
  <c r="S156" i="11"/>
  <c r="V162" i="11"/>
  <c r="DQ59" i="25" l="1"/>
  <c r="DE59" i="25"/>
  <c r="DF299" i="1"/>
  <c r="W182" i="11"/>
  <c r="X182" i="11" s="1"/>
  <c r="Y161" i="11"/>
  <c r="Z161" i="11" s="1"/>
  <c r="EF157" i="1"/>
  <c r="EF153" i="1" s="1"/>
  <c r="Y162" i="11"/>
  <c r="EE23" i="25"/>
  <c r="EF292" i="1"/>
  <c r="ED52" i="25"/>
  <c r="U272" i="11"/>
  <c r="V294" i="11"/>
  <c r="J25" i="24"/>
  <c r="EQ24" i="25"/>
  <c r="ES160" i="1"/>
  <c r="ER291" i="1"/>
  <c r="J26" i="24"/>
  <c r="V295" i="11"/>
  <c r="AA161" i="11"/>
  <c r="ED51" i="25"/>
  <c r="ED59" i="25" s="1"/>
  <c r="EF291" i="1"/>
  <c r="EE269" i="1"/>
  <c r="EE298" i="1" s="1"/>
  <c r="Y163" i="11"/>
  <c r="EE24" i="25"/>
  <c r="EQ23" i="25"/>
  <c r="ES159" i="1"/>
  <c r="ER292" i="1"/>
  <c r="W295" i="11"/>
  <c r="DR52" i="25"/>
  <c r="X185" i="11"/>
  <c r="T156" i="11"/>
  <c r="T301" i="11" s="1"/>
  <c r="U156" i="11"/>
  <c r="V156" i="11" s="1"/>
  <c r="S301" i="11"/>
  <c r="S304" i="11" s="1"/>
  <c r="V272" i="11"/>
  <c r="ER179" i="1"/>
  <c r="ES182" i="1"/>
  <c r="DR51" i="25"/>
  <c r="DS269" i="1"/>
  <c r="DS298" i="1" s="1"/>
  <c r="W303" i="11" s="1"/>
  <c r="W294" i="11"/>
  <c r="X163" i="11"/>
  <c r="I4" i="24"/>
  <c r="I3" i="24" s="1"/>
  <c r="EF179" i="1"/>
  <c r="Y185" i="11"/>
  <c r="W160" i="11"/>
  <c r="X160" i="11" s="1"/>
  <c r="DR59" i="25" l="1"/>
  <c r="J4" i="24"/>
  <c r="J3" i="24" s="1"/>
  <c r="EE52" i="25"/>
  <c r="Y295" i="11"/>
  <c r="Y182" i="11"/>
  <c r="Z182" i="11" s="1"/>
  <c r="Z163" i="11"/>
  <c r="ES179" i="1"/>
  <c r="AA185" i="11"/>
  <c r="AA182" i="11" s="1"/>
  <c r="DS299" i="1"/>
  <c r="EQ51" i="25"/>
  <c r="ER51" i="25" s="1"/>
  <c r="ER269" i="1"/>
  <c r="ER298" i="1" s="1"/>
  <c r="ES291" i="1"/>
  <c r="X294" i="11"/>
  <c r="K25" i="24"/>
  <c r="W272" i="11"/>
  <c r="AA162" i="11"/>
  <c r="AB162" i="11" s="1"/>
  <c r="ER23" i="25"/>
  <c r="ER24" i="25"/>
  <c r="AA163" i="11"/>
  <c r="AB163" i="11" s="1"/>
  <c r="K26" i="24"/>
  <c r="X295" i="11"/>
  <c r="EE51" i="25"/>
  <c r="EF269" i="1"/>
  <c r="EF298" i="1" s="1"/>
  <c r="Y303" i="11" s="1"/>
  <c r="Y294" i="11"/>
  <c r="ES292" i="1"/>
  <c r="AA295" i="11" s="1"/>
  <c r="EQ52" i="25"/>
  <c r="ER52" i="25" s="1"/>
  <c r="AB161" i="11"/>
  <c r="Y160" i="11"/>
  <c r="Z160" i="11" s="1"/>
  <c r="W156" i="11"/>
  <c r="X156" i="11" s="1"/>
  <c r="ES157" i="1"/>
  <c r="ES153" i="1" s="1"/>
  <c r="U301" i="11"/>
  <c r="U304" i="11" s="1"/>
  <c r="X272" i="11"/>
  <c r="Z162" i="11"/>
  <c r="V301" i="11"/>
  <c r="Z185" i="11"/>
  <c r="EE59" i="25" l="1"/>
  <c r="EQ59" i="25"/>
  <c r="X301" i="11"/>
  <c r="Y156" i="11"/>
  <c r="W301" i="11"/>
  <c r="W304" i="11" s="1"/>
  <c r="Z272" i="11"/>
  <c r="M26" i="24"/>
  <c r="AB295" i="11"/>
  <c r="AA160" i="11"/>
  <c r="AA156" i="11" s="1"/>
  <c r="K4" i="24"/>
  <c r="K3" i="24" s="1"/>
  <c r="AB182" i="11"/>
  <c r="ES269" i="1"/>
  <c r="ES298" i="1" s="1"/>
  <c r="AA303" i="11" s="1"/>
  <c r="AA294" i="11"/>
  <c r="AB185" i="11"/>
  <c r="L26" i="24"/>
  <c r="Z295" i="11"/>
  <c r="L25" i="24"/>
  <c r="Z294" i="11"/>
  <c r="Y272" i="11"/>
  <c r="Z156" i="11"/>
  <c r="EF299" i="1"/>
  <c r="ER59" i="25"/>
  <c r="L4" i="24" l="1"/>
  <c r="L3" i="24" s="1"/>
  <c r="Z301" i="11"/>
  <c r="AB294" i="11"/>
  <c r="M25" i="24"/>
  <c r="M4" i="24" s="1"/>
  <c r="M3" i="24" s="1"/>
  <c r="AA272" i="11"/>
  <c r="AA301" i="11" s="1"/>
  <c r="AA304" i="11" s="1"/>
  <c r="AB156" i="11"/>
  <c r="AB160" i="11"/>
  <c r="AB272" i="11"/>
  <c r="Y301" i="11"/>
  <c r="Y304" i="11" s="1"/>
  <c r="AB301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  <author>Hely Lembi Ferreira Junior</author>
    <author>tc={BA42E9C8-F6ED-4472-82E4-26654A5A78BE}</author>
    <author>tc={F20E0733-A624-4CFA-A962-FED342B2B8F1}</author>
    <author>tc={8A2CDD56-5FCA-4D0E-B6EC-9E7AE26CE0AA}</author>
    <author>tc={E6EA2234-7B13-4945-94BE-A7D1CA065100}</author>
    <author>tc={5A5BC228-A1EA-4421-9631-D6961397F57F}</author>
    <author>tc={1DD20FAF-DD9F-4069-9B56-C1E2FC938CB1}</author>
    <author>Rogério</author>
    <author>tc={1BFB9FCC-5A04-4F48-B9A7-A422B0793E21}</author>
    <author>tc={B62C7B34-6F0F-4C24-8370-20DEDEDF72DF}</author>
  </authors>
  <commentList>
    <comment ref="E2" authorId="0" shapeId="0" xr:uid="{0525EF1F-B721-4C5A-B093-99BDC18F76A9}">
      <text>
        <r>
          <rPr>
            <sz val="11"/>
            <color theme="1"/>
            <rFont val="Calibri"/>
            <family val="2"/>
            <scheme val="minor"/>
          </rPr>
          <t>Usuário do Windows:
Coeficiente de distribuição Estado de Minas Gerais de acordo com a
Portaria INTERMINISTERIAL 6 de 28/12/2023</t>
        </r>
      </text>
    </comment>
    <comment ref="F2" authorId="1" shapeId="0" xr:uid="{DDFB9A61-5137-4468-B74C-71F8925B02B6}">
      <text>
        <r>
          <rPr>
            <b/>
            <sz val="9"/>
            <color indexed="81"/>
            <rFont val="Segoe UI"/>
            <family val="2"/>
          </rPr>
          <t>Hely Lembi Ferreira Junior:
OLHAR MEDIA
Valor definido pela média da relação do FPM/FPE do ano de 2023.</t>
        </r>
      </text>
    </comment>
    <comment ref="C58" authorId="2" shapeId="0" xr:uid="{BA42E9C8-F6ED-4472-82E4-26654A5A78B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SAIF - TRLAV</t>
      </text>
    </comment>
    <comment ref="C77" authorId="3" shapeId="0" xr:uid="{F20E0733-A624-4CFA-A962-FED342B2B8F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SEMAD</t>
      </text>
    </comment>
    <comment ref="C79" authorId="4" shapeId="0" xr:uid="{8A2CDD56-5FCA-4D0E-B6EC-9E7AE26CE0A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SAIF - TFRM</t>
      </text>
    </comment>
    <comment ref="C88" authorId="5" shapeId="0" xr:uid="{E6EA2234-7B13-4945-94BE-A7D1CA06510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SAIF - Expediente SEF + Manut. Controle Ret.</t>
      </text>
    </comment>
    <comment ref="C94" authorId="6" shapeId="0" xr:uid="{5A5BC228-A1EA-4421-9631-D6961397F57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SEMAD</t>
      </text>
    </comment>
    <comment ref="C152" authorId="7" shapeId="0" xr:uid="{1DD20FAF-DD9F-4069-9B56-C1E2FC938CB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SEMAD</t>
      </text>
    </comment>
    <comment ref="C201" authorId="8" shapeId="0" xr:uid="{B6F74E0F-795F-4CF3-A405-D710B08B6112}">
      <text>
        <r>
          <rPr>
            <b/>
            <sz val="9"/>
            <color indexed="81"/>
            <rFont val="Segoe UI"/>
            <family val="2"/>
          </rPr>
          <t>Rogério:</t>
        </r>
        <r>
          <rPr>
            <sz val="9"/>
            <color indexed="81"/>
            <rFont val="Segoe UI"/>
            <family val="2"/>
          </rPr>
          <t xml:space="preserve">
Fórmula: = ((receita82+receita11)/0,95)*0,05</t>
        </r>
      </text>
    </comment>
    <comment ref="C204" authorId="9" shapeId="0" xr:uid="{1BFB9FCC-5A04-4F48-B9A7-A422B0793E2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SEMAD</t>
      </text>
    </comment>
    <comment ref="C206" authorId="10" shapeId="0" xr:uid="{B62C7B34-6F0F-4C24-8370-20DEDEDF72D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SAIF - Multa Isolada ICMS</t>
      </text>
    </comment>
    <comment ref="C239" authorId="8" shapeId="0" xr:uid="{EA6B7319-3327-489D-B864-1061BF3B7BE7}">
      <text>
        <r>
          <rPr>
            <b/>
            <sz val="9"/>
            <color indexed="81"/>
            <rFont val="Segoe UI"/>
            <family val="2"/>
          </rPr>
          <t>Rogério:</t>
        </r>
        <r>
          <rPr>
            <sz val="9"/>
            <color indexed="81"/>
            <rFont val="Segoe UI"/>
            <family val="2"/>
          </rPr>
          <t xml:space="preserve">
Não é mais passível de desvinculação.</t>
        </r>
      </text>
    </comment>
    <comment ref="C243" authorId="8" shapeId="0" xr:uid="{6E6016D2-ADE0-49EF-A906-4652D65A7F00}">
      <text>
        <r>
          <rPr>
            <b/>
            <sz val="9"/>
            <color indexed="81"/>
            <rFont val="Segoe UI"/>
            <family val="2"/>
          </rPr>
          <t>Rogério:</t>
        </r>
        <r>
          <rPr>
            <sz val="9"/>
            <color indexed="81"/>
            <rFont val="Segoe UI"/>
            <family val="2"/>
          </rPr>
          <t xml:space="preserve">
receita não é mais passível de desvinculação.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A6" authorId="0" shapeId="0" xr:uid="{0857C9EC-8D5D-4364-A40D-BFCA27EF8B82}">
      <text>
        <r>
          <rPr>
            <b/>
            <sz val="9"/>
            <color indexed="81"/>
            <rFont val="Segoe UI"/>
            <family val="2"/>
          </rPr>
          <t>Usuário do Windows:</t>
        </r>
        <r>
          <rPr>
            <sz val="9"/>
            <color indexed="81"/>
            <rFont val="Segoe UI"/>
            <family val="2"/>
          </rPr>
          <t xml:space="preserve">
Conforeme planilha parâmetros enviada por Leonardo Vieira Bortolini no dia 25/03/2022</t>
        </r>
      </text>
    </comment>
    <comment ref="A7" authorId="0" shapeId="0" xr:uid="{4F0AFD77-DF85-452B-BA67-C93C8915625A}">
      <text>
        <r>
          <rPr>
            <b/>
            <sz val="9"/>
            <color indexed="81"/>
            <rFont val="Segoe UI"/>
            <family val="2"/>
          </rPr>
          <t>Usuário do Windows:</t>
        </r>
        <r>
          <rPr>
            <sz val="9"/>
            <color indexed="81"/>
            <rFont val="Segoe UI"/>
            <family val="2"/>
          </rPr>
          <t xml:space="preserve">
Conforeme planilha parâmetros enviada por Leonardo Vieira Bortolini no dia 25/03/2022</t>
        </r>
      </text>
    </comment>
    <comment ref="A8" authorId="0" shapeId="0" xr:uid="{B01F4C24-02AC-437B-A00B-09F59BEF8B56}">
      <text>
        <r>
          <rPr>
            <b/>
            <sz val="9"/>
            <color indexed="81"/>
            <rFont val="Segoe UI"/>
            <family val="2"/>
          </rPr>
          <t>Usuário do Windows:</t>
        </r>
        <r>
          <rPr>
            <sz val="9"/>
            <color indexed="81"/>
            <rFont val="Segoe UI"/>
            <family val="2"/>
          </rPr>
          <t xml:space="preserve">
Conforeme planilha parâmetros enviada por Leonardo Vieira Bortolini no dia 25/03/2022</t>
        </r>
      </text>
    </comment>
    <comment ref="A9" authorId="0" shapeId="0" xr:uid="{F8C740F7-45F5-4C05-9A55-B10479E1E5FB}">
      <text>
        <r>
          <rPr>
            <b/>
            <sz val="9"/>
            <color indexed="81"/>
            <rFont val="Segoe UI"/>
            <family val="2"/>
          </rPr>
          <t>Usuário do Windows:</t>
        </r>
        <r>
          <rPr>
            <sz val="9"/>
            <color indexed="81"/>
            <rFont val="Segoe UI"/>
            <family val="2"/>
          </rPr>
          <t xml:space="preserve">
Conforeme planilha parâmetros enviada por Leonardo Vieira Bortolini no dia 25/03/2022</t>
        </r>
      </text>
    </comment>
    <comment ref="A11" authorId="0" shapeId="0" xr:uid="{4BB59AC1-74C1-480A-9E44-63724C01969E}">
      <text>
        <r>
          <rPr>
            <b/>
            <sz val="9"/>
            <color indexed="81"/>
            <rFont val="Segoe UI"/>
            <family val="2"/>
          </rPr>
          <t>Usuário do Windows:</t>
        </r>
        <r>
          <rPr>
            <sz val="9"/>
            <color indexed="81"/>
            <rFont val="Segoe UI"/>
            <family val="2"/>
          </rPr>
          <t xml:space="preserve">
Conforeme planilha parâmetros enviada por Leonardo Vieira Bortolini no dia 25/03/2022</t>
        </r>
      </text>
    </comment>
    <comment ref="A12" authorId="0" shapeId="0" xr:uid="{A4129437-040D-4781-A055-FF48092CEFFE}">
      <text>
        <r>
          <rPr>
            <b/>
            <sz val="9"/>
            <color indexed="81"/>
            <rFont val="Segoe UI"/>
            <family val="2"/>
          </rPr>
          <t>Usuário do Windows:</t>
        </r>
        <r>
          <rPr>
            <sz val="9"/>
            <color indexed="81"/>
            <rFont val="Segoe UI"/>
            <family val="2"/>
          </rPr>
          <t xml:space="preserve">
Conforeme planilha parâmetros enviada por Leonardo Vieira Bortolini no dia 25/03/2022</t>
        </r>
      </text>
    </comment>
    <comment ref="A13" authorId="0" shapeId="0" xr:uid="{2A568041-C7DE-469E-AA13-64158DA5BE0E}">
      <text>
        <r>
          <rPr>
            <b/>
            <sz val="9"/>
            <color indexed="81"/>
            <rFont val="Segoe UI"/>
            <family val="2"/>
          </rPr>
          <t>Usuário do Windows:</t>
        </r>
        <r>
          <rPr>
            <sz val="9"/>
            <color indexed="81"/>
            <rFont val="Segoe UI"/>
            <family val="2"/>
          </rPr>
          <t xml:space="preserve">
Conforeme planilha parâmetros enviada por Leonardo Vieira Bortolini no dia 25/03/2022</t>
        </r>
      </text>
    </comment>
  </commentList>
</comments>
</file>

<file path=xl/sharedStrings.xml><?xml version="1.0" encoding="utf-8"?>
<sst xmlns="http://schemas.openxmlformats.org/spreadsheetml/2006/main" count="1812" uniqueCount="569">
  <si>
    <t>CHAVE CÓDIGO NOVA</t>
  </si>
  <si>
    <t>CÓDIGO NOVO</t>
  </si>
  <si>
    <t>FONTE NOVA</t>
  </si>
  <si>
    <t>UO</t>
  </si>
  <si>
    <t>DESCRIÇÃO DA RECEITA NOVA</t>
  </si>
  <si>
    <t>EXECUTADO                                                                                                     2023</t>
  </si>
  <si>
    <t>ORÇADO
   2024</t>
  </si>
  <si>
    <t>PREVISÃO                   ANTERIOR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</si>
  <si>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</si>
  <si>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</si>
  <si>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</si>
  <si>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</si>
  <si>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</si>
  <si>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</si>
  <si>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</si>
  <si>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</si>
  <si>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</si>
  <si>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</si>
  <si>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</si>
  <si>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</si>
  <si>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TOTAL</t>
  </si>
  <si>
    <t>IR - Retido Fonte - Trabalho - Princ.</t>
  </si>
  <si>
    <t>IPVA - Princ. - Cota Parte do Estado</t>
  </si>
  <si>
    <t>IPVA - Princ. - Cota Parte dos Municípios</t>
  </si>
  <si>
    <t>IPVA - Princ. - Cota Parte do Estado para o FUNDEB</t>
  </si>
  <si>
    <t>IPVA - MJM - Cota Parte do Estado</t>
  </si>
  <si>
    <t>IPVA - MJM - Cota Parte dos Municípios</t>
  </si>
  <si>
    <t>IPVA - MJM - Cota Parte do Estado para o FUNDEB</t>
  </si>
  <si>
    <t>IPVA - DA - Cota Parte do Estado</t>
  </si>
  <si>
    <t>IPVA - DA - Cota Parte dos Municípios</t>
  </si>
  <si>
    <t>IPVA - DA - Cota Parte do Estado para o FUNDEB</t>
  </si>
  <si>
    <t>ITCD - Princ. - Cota Parte do Estado</t>
  </si>
  <si>
    <t>ITCD - Princ. - Cota Parte do FUNDEB</t>
  </si>
  <si>
    <t>ITCD - MJM - Cota Parte do Estado</t>
  </si>
  <si>
    <t>ITCD - MJM - Cota Parte do FUNDEB</t>
  </si>
  <si>
    <t>ITCD - DA - Cota Parte do Estado</t>
  </si>
  <si>
    <t>ITCD - DA - Cota Parte do FUNDEB</t>
  </si>
  <si>
    <t>ICMS - Princ. - Cota Parte Estado</t>
  </si>
  <si>
    <t>ICMS - PRINC. - COTA PARTE ESTADO - CESSAO DE DIREITOS CREDITORIOS - LEI ESTADUAL NO 19.266/10</t>
  </si>
  <si>
    <t>ICMS - Princ. - Cota Parte dos Municípios</t>
  </si>
  <si>
    <t>ICMS - Princ. - Cota Parte do Estado para o FUNDEB</t>
  </si>
  <si>
    <t>ICMS - MJM - Cota Parte Estado</t>
  </si>
  <si>
    <t>ICMS - MJM - COTA PARTE ESTADO - CESSAO DE DIREITOS CREDITORIOS - LEI ESTADUAL NO 19.266/10</t>
  </si>
  <si>
    <t>ICMS - MJM - Cota Parte dos Municípios</t>
  </si>
  <si>
    <t>ICMS - MJM - Cota Parte do Estado para o FUNDEB</t>
  </si>
  <si>
    <t>ICMS - DA - Cota Parte Estado</t>
  </si>
  <si>
    <t>ICMS - DA - COTA PARTE ESTADO - CESSAO DE DIREITOS CREDITORIOS - LEI ESTADUAL NO 19.266/10</t>
  </si>
  <si>
    <t>ICMS - DA - Cota Parte dos Municípios</t>
  </si>
  <si>
    <t>ICMS - DA - Cota Parte do Estado para o FUNDEB</t>
  </si>
  <si>
    <t>ADICIONAL ICMS - FEM - PRINC. - COTA PARTE DO ESTADO</t>
  </si>
  <si>
    <t>ADICIONAL ICMS - FEM - MJM - COTA PARTE DO ESTADO</t>
  </si>
  <si>
    <t>ADICIONAL ICMS - FEM - DA - COTA PARTE DO ESTADO</t>
  </si>
  <si>
    <t>ADICIONAL ICMS - FEM - PRINC. - COTA PARTE DO FUNDEB</t>
  </si>
  <si>
    <t>ADICIONAL ICMS - FEM - MJM - COTA PARTE DO FUNDEB</t>
  </si>
  <si>
    <t>ADICIONAL ICMS - FEM - DA - COTA PARTE DO FUNDEB</t>
  </si>
  <si>
    <t>ADICIONAL ICMS - FEM - DA-MJM - COTA PARTE DO ESTADO</t>
  </si>
  <si>
    <t>ADICIONAL ICMS - FEM - DA-MJM - COTA PARTE DO FUNDEB</t>
  </si>
  <si>
    <t>Tx. Insp. Contr. Fisc. - Princ. - Tx. Segurança Pública - Polícia Civil do Estado de Minas Gerais - PCMG</t>
  </si>
  <si>
    <t>Tx. Insp. Contr. Fisc. - Princ. - Tx. Segurança Pública - Corpo de Bombeiros Militar do Estado de Minas Gerais - CBMMG</t>
  </si>
  <si>
    <t>Tx. Insp. Contr. Fisc. - Princ. - Tx. Segurança Pública - Polícia Militar do Estado de Minas Gerais - PMMG</t>
  </si>
  <si>
    <t>Tx. Insp. Contr. Fisc. - Princ. - Tx. Segurança Pública - Taxa de Renovação de Licenciamento Anual de Veículo</t>
  </si>
  <si>
    <t>TX. INSP. CONTR. FISC. - PRINC. - TX. SEGURANCA PUBLICA - TAXA DE INCENDIO - CORPO DE BOMBEIROS MILITAR DO ESTADO DE MINAS GERAIS - CBMMG</t>
  </si>
  <si>
    <t>Tx. Insp. Contr. Fisc. - Princ. - Tx. Segurança Pública - Departamento de Edificações e Estradas de Rodagem do Estado de Minas Gerais - DERMG</t>
  </si>
  <si>
    <t>Tx. Insp. Contr. Fisc. - Princ. - Taxa de Licenciamento para Uso ou Ocupação da Faixa de Domínio das Rodovias</t>
  </si>
  <si>
    <t>Tx. Insp. Contr. Fisc. - Princ. - Taxa de Fiscalização sobre Serviços Públicos de Abastecimento de Água e Saneamento</t>
  </si>
  <si>
    <t>Tx. Insp. Contr. Fisc. - MJM - Tx. Segurança Pública - Polícia Civil do Estado de Minas Gerais - PCMG</t>
  </si>
  <si>
    <t>Tx. Insp. Contr. Fisc. - MJM - Tx. Segurança Pública - Polícia Militar do Estado de Minas Gerais - PMMG</t>
  </si>
  <si>
    <t>Tx. Insp. Contr. Fisc. - MJM - Tx. Segurança Pública - Taxa de Renovação de Licenciamento Anual de Veículo</t>
  </si>
  <si>
    <t>TX. INSP. CONTR. FISC. - MJM - TX. SEGURANCA PUBLICA - TAXA DE INCENDIO - CORPO DE BOMBEIROS MILITAR DO ESTADO DE MINAS GERAIS - CBMMG</t>
  </si>
  <si>
    <t>Tx. Insp. Contr. Fisc. - MJM - Taxa de Licenciamento para Uso ou Ocupação da Faixa de Domínio das Rodovias</t>
  </si>
  <si>
    <t>Tx. Insp. Contr. Fisc. - DA - Tx. Segurança Pública - Polícia Civil do Estado de Minas Gerais - PCMG</t>
  </si>
  <si>
    <t>Tx. Insp. Contr. Fisc. - DA - Tx. Segurança Pública - Polícia Militar do Estado de Minas Gerais - PMMG</t>
  </si>
  <si>
    <t>TX. INSP. CONTR. FISC. - DA - TX. SEGURANCA PUBLICA - TAXA DE INCENDIO - CORPO DE BOMBEIROS MILITAR DO ESTADO DE MINAS GERAIS - CBMMG</t>
  </si>
  <si>
    <t>Tx. Insp. Contr. Fisc. - DA-MJM - Tx. Segurança Pública - Polícia Militar do Estado de Minas Gerais - PMMG</t>
  </si>
  <si>
    <t>TX. INSP. CONTR. FISC. - DA-MJM - TX. SEGURANCA PUBLICA - TAXA DE INCENDIO - CORPO DE BOMBEIROS MILITAR DO ESTADO DE MINAS GERAIS - CBMMG</t>
  </si>
  <si>
    <t>Tx. Contr. Fisc. Ambient. - Princ. - Taxa Florestal</t>
  </si>
  <si>
    <t>Tx. Contr. Fisc. Ambient. - Princ. - Taxa de Fiscalização de Recursos Minerários</t>
  </si>
  <si>
    <t>Tx. Contr. Fisc. Ambient. - Princ. - Taxa de Controle e Fiscalização Ambiental</t>
  </si>
  <si>
    <t>Tx. Contr. Fisc. Ambient. - Princ. - Taxa de Regularização Ambiental</t>
  </si>
  <si>
    <t>Tx. Contr. Fisc. Ambient. - Princ. - Taxa da Lei da Pesca</t>
  </si>
  <si>
    <t>Tx. Contr. Fisc. Ambient. - Princ. - Taxa de Liberação e Manejo da Fauna e Flora</t>
  </si>
  <si>
    <t>Tx. Contr. Fisc. Ambient. - Princ. - Taxa da Lei de Política Florestal</t>
  </si>
  <si>
    <t>Tx. Contr. Fisc. Ambient. - Princ. - Taxa de Cadastro Perfuração de Poços Tubulares</t>
  </si>
  <si>
    <t>Tx. Contr. Fisc. Ambient. - Princ. - Taxa de Reprografia, Certidões e Julgamento de Contencioso</t>
  </si>
  <si>
    <t>Tx. Contr. Fisc. Ambient. - MJM - Taxa Florestal</t>
  </si>
  <si>
    <t>Tx. Contr. Fisc. Ambient. - MJM - Taxa de Fiscalização de Recursos Minerários</t>
  </si>
  <si>
    <t>Tx. Contr. Fisc. Ambient. - MJM - Taxa de Controle e Fiscalização Ambiental</t>
  </si>
  <si>
    <t>Tx. Contr. Fisc. Ambient. - DA - Taxa de Fiscalização de Recursos Minerários</t>
  </si>
  <si>
    <t>Tx. Contr. Fisc. Ambient. - DA-MJM - Taxa de Fiscalização de Recursos Minerários</t>
  </si>
  <si>
    <t>Tx. Prest. Serv. G. - Princ. - Tx. Exp. - Departamento de Edificações e Estradas de Rodagem do Estado de Minas Gerais - DERMG</t>
  </si>
  <si>
    <t>Tx. Prest. Serv. G. - Princ. - Tx. Exp. - Atos da Secretaria de Estado da Fazenda - SEF</t>
  </si>
  <si>
    <t>Tx. Prest. Serv. G. - Princ. - Tx. Exp. - Instituto Mineiro de Agropecuária - IMA</t>
  </si>
  <si>
    <t>Tx. Prest. Serv. G. - Princ. - Tx. Exp. - Atos da Secretaria de Estado de Saúde - SES</t>
  </si>
  <si>
    <t>Tx. Prest. Serv. G. - Princ. - Tx. Exp. - Atos da Secretaria de Estado de Desenvolvimento Social - SEDESE</t>
  </si>
  <si>
    <t>Tx. Prest. Serv. G. - Princ. - Tx. Exp. - Atos da Secretaria de Estado de Meio Ambiente e Desenvolvimento Sustentável - SEMAD</t>
  </si>
  <si>
    <t>Tx. Prest. Serv. G. - Princ. - Tx. Exp. - Outros</t>
  </si>
  <si>
    <t>Tx. Prest. Serv. G. - Princ. - Taxa de Gerenciamento do Sistema Transporte Rodoviário Intermunicipal - Departamento de Edificações e Estradas de Rodagem do Estado de Minas Gerais - DERMG</t>
  </si>
  <si>
    <t>Tx. Prest. Serv. G. - Princ. - Demais</t>
  </si>
  <si>
    <t>Tx. Prest. Serv. G. - MJM - Tx. Exp. - Atos da Secretaria de Estado da Fazenda - SEF</t>
  </si>
  <si>
    <t>Tx. Prest. Serv. G. - MJM - Tx. Exp. - Atos da Secretaria de Estado de Saúde - SES</t>
  </si>
  <si>
    <t>Tx. Prest. Serv. G. - MJM - Tx. Exp. - Outros</t>
  </si>
  <si>
    <t>Tx. Prest. Serv. G. - DA - Tx. Exp. - Outros</t>
  </si>
  <si>
    <t>Tx. Prest. Serv. G. - DA-MJM - Tx. Exp. - Outros</t>
  </si>
  <si>
    <t>Contrib. Militar Ativo - Princ. - Sistema de Proteção Social dos Militares</t>
  </si>
  <si>
    <t>Contrib. Militar Inativo - Princ. - Sistema de Proteção Social dos Militares</t>
  </si>
  <si>
    <t>Contrib. Pensionistas Militares - Princ. - Sistema de Proteção Social dos Militares</t>
  </si>
  <si>
    <t>Aluguéis Arrendamentos - Princ. - Aluguéis</t>
  </si>
  <si>
    <t>CONC. PERM. AUTOR. CESSAO DIR. USO BENS IMOV. PUB. - PRINC. - DEMAIS</t>
  </si>
  <si>
    <t>Conc. Perm. Autor. Cessão Dir. Uso Bens Imóv. Púb. - Princ. - Cessão do Direito de Exploração de Estádios - Arena Independência</t>
  </si>
  <si>
    <t>Conc. Perm. Autor. Cessão Dir. Uso Bens Imóv. Púb. - Princ. - Demais</t>
  </si>
  <si>
    <t>Outras Rec. Imobiliárias - Princ.</t>
  </si>
  <si>
    <t>Outras Rec. Imobiliárias - MJM</t>
  </si>
  <si>
    <t>Remuneração Depósitos Bancários - Princ.</t>
  </si>
  <si>
    <t>Juros Capital Próprio - Princ. - Empresas Estatais</t>
  </si>
  <si>
    <t>Juros Capital Próprio - Princ. - Empresas não Estatais</t>
  </si>
  <si>
    <t>Dividendos - Princ. - Empresas Estatais</t>
  </si>
  <si>
    <t>Dividendos - Princ. - Empresas não Estatais</t>
  </si>
  <si>
    <t>Compensações Ambientais - Princ. - Reposição Florestal</t>
  </si>
  <si>
    <t>Compensações Ambientais - Princ. - Reposição da Pesca</t>
  </si>
  <si>
    <t>Compensações Ambientais - Princ. - Supressão do Pequi</t>
  </si>
  <si>
    <t>Compensações Ambientais - Princ. - Demais</t>
  </si>
  <si>
    <t>Outras Rec. Patrimoniais - Princ.</t>
  </si>
  <si>
    <t>Outras Rec. Patrimoniais - DA</t>
  </si>
  <si>
    <t>Rec. Industrial - Princ. - Indústria Editorial Gráfica - Receita de Publicações</t>
  </si>
  <si>
    <t>Rec. Industrial - Princ. - Indústria Editorial Gráfica - Assinatura do Jornal Minas Gerais</t>
  </si>
  <si>
    <t>Rec. Industrial - Princ. - Indústria Editorial Gráfica - Outros</t>
  </si>
  <si>
    <t>Serviços Adm. Comerc. Ger. - Princ. - Reserva de Placa Especial</t>
  </si>
  <si>
    <t>Serviços Adm. Comerc. Ger. - Princ. - Gestão do Sistema e Procedimentos Operacionais</t>
  </si>
  <si>
    <t>Serviços Adm. Comerc. Ger. - Princ. - Fotocópias e Cópias Heliográficas</t>
  </si>
  <si>
    <t>Serviços Adm. Comerc. Ger. - Princ. - Administração de Contratos</t>
  </si>
  <si>
    <t>SERVICOS ADM. COMERC. GER. - PRINC. - GESTAO DE VEICULOS APREENDIDOS E REMOVIDOS</t>
  </si>
  <si>
    <t>Serviços Adm. Comerc. Ger. - Princ. - Visitação das Unidades de Conservação da Natureza</t>
  </si>
  <si>
    <t>Serviços Adm. Comerc. Ger. - Princ. - Regularização Fundiária</t>
  </si>
  <si>
    <t>Serviços Adm. Comerc. Ger. - Princ. - Reparação, Manutenção e Instalação</t>
  </si>
  <si>
    <t>Serviços Adm. Comerc. Ger. - Princ. - Demais - Serviços Administrativos</t>
  </si>
  <si>
    <t>Inscrição Concursos Processos Seletivos - Princ.</t>
  </si>
  <si>
    <t>Serviços Informação Tecnologia - Princ. - Fornecimento de Dados Fiscais</t>
  </si>
  <si>
    <t>SERVICOS INFORMACAO TECNOLOGIA - PRINC. - PROCESSAMENTO DAS CONSIGNACOES DA FOLHA DE PESSOAL</t>
  </si>
  <si>
    <t>Retorno Oper. Juros Encarg. Financeiros - Princ. - Juros de Empréstimos</t>
  </si>
  <si>
    <t>Outros Serviços - Princ.</t>
  </si>
  <si>
    <t>Outros Serviços - DA</t>
  </si>
  <si>
    <t xml:space="preserve">Cota-Parte FPE - Princ. - Estado </t>
  </si>
  <si>
    <t>Cota-Parte FPE - Princ. - FUNDEB</t>
  </si>
  <si>
    <t>Cota-Parte IPI - Estados Export. Prod. Indust. - Princ. - Estado</t>
  </si>
  <si>
    <t>Cota-Parte IPI - Estados Export. Prod. Indust. - Princ. - Municípios</t>
  </si>
  <si>
    <t>Cota-Parte IPI - Estados Export. Prod. Indust. - Princ. - FUNDEB</t>
  </si>
  <si>
    <t>Cota-Parte CIDE - Princ. - Estado</t>
  </si>
  <si>
    <t>Cota-Parte CIDE - Princ. - Municípios</t>
  </si>
  <si>
    <t>Cota-Parte IOF-Ouro - Princ.</t>
  </si>
  <si>
    <t>Cota-Parte Compensação Financeira Recursos Hídricos - Princ.</t>
  </si>
  <si>
    <t>Cota-Parte CFEM - Princ.</t>
  </si>
  <si>
    <t>Cota-Parte Compensação Financeira Produção Petróleo - Lei Federal nº 7.990/89 - Princ.</t>
  </si>
  <si>
    <t>Transf. Especial União - Princ. - Emendas Parlamentares Individuais</t>
  </si>
  <si>
    <t>Transf. Obrigatória Decorrente LC Federal nº 176/20 - Princ.</t>
  </si>
  <si>
    <t>TRANSF. COMPENS. FINANC. PERDAS ARRECAD. ICMS -  LC N  194/2022 - PRINC. - COTA PARTE DO ESTADO</t>
  </si>
  <si>
    <t>TRANSF. COMPENS. FINANC. PERDAS ARRECAD. ICMS -  LC N  194/2022 - PRINC. - COTA PARTE DOS MUNICIPIOS</t>
  </si>
  <si>
    <t>TRANSF. COMPENS. FINANC. PERDAS ARRECAD. ICMS -  LC N  194/2022 - PRINC. - COTA PARTE DO FUNDEB</t>
  </si>
  <si>
    <t>OUTRAS TRANSF. UNIAO ENTIDADES - AUXILIO DE COMPLEMENTACAO DO FPE - LC N  201/2023</t>
  </si>
  <si>
    <t>TRANSF. DEPOSITOS NAO IDENTIFICADOS - PRINC. - CAMPANHA DE DOACAO CORONAVIRUS</t>
  </si>
  <si>
    <t>Multas Legisl. Específica - Princ. - Legislação Sanitária</t>
  </si>
  <si>
    <t>Multas Legisl. Específica - Princ. - Legisl. Trânsito - Cota Parte do Estado</t>
  </si>
  <si>
    <t>Multas Legisl. Específica - Princ. - Legisl. Trânsito - Cota Parte do Departamento de Edificações e Estradas de Rodagem do Estado de Minas Gerais - DERMG</t>
  </si>
  <si>
    <t>Multas Legisl. Específica - Princ. - Legisl. Trânsito - Cota Parte do Fundo Nacional de Segurança e Educação no Trânsito - FUNSET</t>
  </si>
  <si>
    <t>MULTAS LEGISL. ESPECIFICA - PRINC. - MULTA ISOLADA OBRIG. ACESSORIA - CESSAO DE DIREITOS CREDITORIOS - LEI ESTADUAL NO 19.266/10</t>
  </si>
  <si>
    <t>Multas Legisl. Específica - Princ. - Multa Isolada Obrig. Acessória - Outros</t>
  </si>
  <si>
    <t>MULTAS LEGISL. ESPECIFICA - PRINC. - DESMONTE DE VEICULOS</t>
  </si>
  <si>
    <t>Multas Legisl. Específica - MJM - Multa Isolada Obrig. Acessória - Outros</t>
  </si>
  <si>
    <t>MULTAS LEGISL. ESPECIFICA - DA - MULTA ISOLADA OBRIG. ACESSORIA - CESSAO DE DIREITOS CREDITORIOS - LEI ESTADUAL NO 19.266/10</t>
  </si>
  <si>
    <t>Multas Legisl. Específica - DA - Multa Isolada Obrig. Acessória - Outros</t>
  </si>
  <si>
    <t>Multas Legisl. Específica - DA-MJM - Multa Isolada Obrig. Acessória - Outros</t>
  </si>
  <si>
    <t>Multas Legisl. Defesa Dir. Difusos - Princ. - Uso de Pipas com Linha Cortante</t>
  </si>
  <si>
    <t>Multas Adm. Danos Ambientais - Princ.</t>
  </si>
  <si>
    <t>Multas Juros Previstos Contratos - Princ. - Demais</t>
  </si>
  <si>
    <t>MULTAS JUROS PREVISTOS CONTRATOS - PRINC. - DEMAIS</t>
  </si>
  <si>
    <t>MULTAS LEGISLACAO ANTICORRUPCAO ACORDOS LENIENCIA - PRINC.</t>
  </si>
  <si>
    <t>Indenizações Danos Causados Patrimônio Público - Princ. - Demais</t>
  </si>
  <si>
    <t>Outras Indenizações - Princ. - Impactos e Danos Ambientais</t>
  </si>
  <si>
    <t>Outras Indenizações - Princ. - Demais</t>
  </si>
  <si>
    <t>Restituição Convênios - Primárias - Princ.</t>
  </si>
  <si>
    <t>Restituição Despesas Primárias Exercícios Anteriores - Princ. - Demais</t>
  </si>
  <si>
    <t>RESTITUICAO DESPESAS PRIMARIAS EXERCICIOS ANTERIORES - MJM - DEMAIS</t>
  </si>
  <si>
    <t>Outras Restituições - Princ. - Recursos Originários do Fundo Estadual de Saúde - FES</t>
  </si>
  <si>
    <t>Outras Restituições - Princ. - Demais</t>
  </si>
  <si>
    <t>Reversão Garantias - Princ.</t>
  </si>
  <si>
    <t>BENS DIREITOS VALORES RENUNCIA VOLUNTARIA ACORDO NAO PERSECUCAO PENAL - PRINC.</t>
  </si>
  <si>
    <t>Outras Rec. - Primárias - Princ. - Receitas Adicionais à Concessão - PPP - Aeroportuária</t>
  </si>
  <si>
    <t>Outras Rec. - Primárias - Princ. - Receitas Adicionais à Concessão - PPP - Outros</t>
  </si>
  <si>
    <t>Outras Rec. - Primárias - Princ. - Banco do Estado de Minas Gerais - BEMGE</t>
  </si>
  <si>
    <t>OUTRAS REC. - PRIMÁRIAS - PRINC. - GESTÃO DE VEÍCULOS APREENDIDOS E REMOVIDOS</t>
  </si>
  <si>
    <t>OUTRAS REC. - PRIMARIAS - PRINC. - BENS, DIREITOS E VALORES OBJETO DE RENUNCIA VOLUNTARIA EM ACORDO DE NAO PERSECUCAO CIVEL</t>
  </si>
  <si>
    <t>Outras Rec. - Primárias - Princ. - Demais</t>
  </si>
  <si>
    <t>Outras Rec. - Primárias - MJM - Demais</t>
  </si>
  <si>
    <t>Outras Rec. - Primárias - DA - Demais</t>
  </si>
  <si>
    <t>Outras Rec. - Primárias - DA-MJM - Demais</t>
  </si>
  <si>
    <t>CAIXA ECONOMICA FEDERAL - PROGRAMA DE ACELERACAO DO CRESCIMENTO - PAC - CONTAGEM</t>
  </si>
  <si>
    <t>BNDES - Programa de Apoio ao Investimento dos Estados e Distrito Federal - Proinveste</t>
  </si>
  <si>
    <t>Banco Mundial - BIRD - Programa Progestão</t>
  </si>
  <si>
    <t>Alienação Bens Móveis Semoventes - Princ.</t>
  </si>
  <si>
    <t>Alienação Bens Imóveis - Princ.</t>
  </si>
  <si>
    <t>Amortização Empréstimos Contratuais - Princ.</t>
  </si>
  <si>
    <t>Amortização Financiamentos Geral - Princ. - Demais</t>
  </si>
  <si>
    <t>TRANSF. ESPECIAL UNIAO - PRINC. - EMENDAS PARLAMENTARES INDIVIDUAIS</t>
  </si>
  <si>
    <t>Demais Rec. Capital - Princ. - Rompimento da Barragem da Mina do Córrego do Feijão em Brumadinho</t>
  </si>
  <si>
    <t>Demais Rec. Capital - Princ. - Rompimento da Barragem de Fundão em Mariana - Renova</t>
  </si>
  <si>
    <t>Rec. Intra. - Outras Restituições - Princ. - Demais</t>
  </si>
  <si>
    <t>Dedução Rec. - IPVA - Princ. - Cota Parte dos Municípios</t>
  </si>
  <si>
    <t>Dedução Rec. - IPVA - Princ. - Cota Parte do Estado para o FUNDEB</t>
  </si>
  <si>
    <t>Dedução Rec. - IPVA - MJM - Cota Parte dos Municípios</t>
  </si>
  <si>
    <t>Dedução Rec. - IPVA - MJM - Cota Parte do Estado para o FUNDEB</t>
  </si>
  <si>
    <t>Dedução Rec. - IPVA - DA - Cota Parte dos Municípios</t>
  </si>
  <si>
    <t>Dedução Rec. - IPVA - DA - Cota Parte do Estado para o FUNDEB</t>
  </si>
  <si>
    <t>Dedução Rec. - ITCD - Princ. - Cota Parte do Estado para o FUNDEB</t>
  </si>
  <si>
    <t>Dedução Rec. - ITCD - MJM - Cota Parte do Estado para o FUNDEB</t>
  </si>
  <si>
    <t>Dedução Rec. - ITCD - DA - Cota Parte do Estado para o FUNDEB</t>
  </si>
  <si>
    <t>DEDUCAO REC. - ICMS - PRINC. - COTA PARTE DO ESTADO - CESSAO DE DIREITOS CREDITORIOS - LEI ESTADUAL NO 19.266/10</t>
  </si>
  <si>
    <t>Dedução Rec. - ICMS - Princ. - Cota Parte dos Municípios</t>
  </si>
  <si>
    <t>Dedução Rec. - ICMS - Princ. - Cota Parte do Estado para o FUNDEB</t>
  </si>
  <si>
    <t>DEDUCAO REC. - ICMS - MJM - COTA PARTE DO ESTADO - CESSAO DE DIREITOS CREDITORIOS - LEI ESTADUAL NO 19.266/10</t>
  </si>
  <si>
    <t>Dedução Rec. - ICMS - MJM - Cota Parte dos Municípios</t>
  </si>
  <si>
    <t>Dedução Rec. - ICMS - MJM - Cota Parte do Estado para o FUNDEB</t>
  </si>
  <si>
    <t>DEDUCAO REC. - ICMS - DA - COTA PARTE DO ESTADO - CESSAO DE DIREITOS CREDITORIOS - LEI ESTADUAL NO 19.266/10</t>
  </si>
  <si>
    <t>Dedução Rec. - ICMS - DA - Cota Parte dos Municípios</t>
  </si>
  <si>
    <t>Dedução Rec. - ICMS - DA - Cota Parte do Estado para o FUNDEB</t>
  </si>
  <si>
    <t>DEDUCAO REC. - ADICIONAL ICMS - FEM - PRINC. - COTA PARTE DO FUNDEB</t>
  </si>
  <si>
    <t>DEDUCAO REC. - ADICIONAL ICMS - FEM - MJM - COTA PARTE DO FUNDEB</t>
  </si>
  <si>
    <t>DEDUCAO REC. - ADICIONAL ICMS - FEM - DA - COTA PARTE DO FUNDEB</t>
  </si>
  <si>
    <t>DEDUCAO REC. - ADICIONAL ICMS - FEM - DA-MJM - COTA PARTE DO FUNDEB</t>
  </si>
  <si>
    <t>Dedução Rec. - Cota-Parte FPE - Princ. - FUNDEB</t>
  </si>
  <si>
    <t>Dedução Rec. - Cota-Parte IPI - Estados Export. Prod. Indust. - Princ. - Municípios</t>
  </si>
  <si>
    <t>Dedução Rec. - Cota-Parte IPI - Estados Export. Prod. Indust. - Princ. - FUNDEB</t>
  </si>
  <si>
    <t>Dedução Rec. - Cota-Parte CIDE - Princ. - Municípios</t>
  </si>
  <si>
    <t>DEDUÇÃO REC. - TRANSF. COMPENS. FINANC. PERDAS ARRECAD. ICMS -  LC N° 194/2022 - PRINC. - COTA PARTE DOS MUNICÍPIOS</t>
  </si>
  <si>
    <t>DEDUÇÃO REC. - TRANSF. COMPENS. FINANC. PERDAS ARRECAD. ICMS -  LC N° 194/2022 - PRINC. - COTA PARTE DO FUNDEB</t>
  </si>
  <si>
    <t>Dedução Rec. - Multas Legisl. Específica - Princ. - Legisl. Trânsito - Cota Parte do Fundo Nacional de Segurança e Educação no Trânsito - FUNSET</t>
  </si>
  <si>
    <t>DEDUCAO REC. - MULTAS LEGISL. ESPECIFICA - PRINC. - MULTA ISOLADA OBRIG. ACESSORIA - CESSAO DE DIREITOS CREDITORIOS - LEI ESTADUAL NO 19.266/10</t>
  </si>
  <si>
    <t>DEDUCAO REC. - MULTAS LEGISL. ESPECIFICA - DA - MULTA ISOLADA OBRIG. ACESSORIA - CESSAO DE DIREITOS CREDITORIOS - LEI ESTADUAL NO 19.266/10</t>
  </si>
  <si>
    <t>Não inserir</t>
  </si>
  <si>
    <t>Ok</t>
  </si>
  <si>
    <t>???</t>
  </si>
  <si>
    <t>Seplag</t>
  </si>
  <si>
    <t>Não esquecer de lançar a fórmula na fonte 82</t>
  </si>
  <si>
    <t>ok</t>
  </si>
  <si>
    <t>Transf. Recursos FUNDEB - Princ. - Parcela FPM</t>
  </si>
  <si>
    <t>Transf. Recursos FUNDEB - Princ. - Parcela ICMS - Princ.</t>
  </si>
  <si>
    <t>Transf. Recursos FUNDEB - Princ. - Parcela ICMS - Multas e Juros</t>
  </si>
  <si>
    <t>Transf. Recursos FUNDEB - Princ. - Parcela ICMS - DA</t>
  </si>
  <si>
    <t>Transf. Recursos FUNDEB - Princ. - Parcela IPI - Princ.</t>
  </si>
  <si>
    <t>Transf. Recursos FUNDEB - Princ. - Parcela FPE - Princ.</t>
  </si>
  <si>
    <t>Transf. Recursos FUNDEB - Princ. - Parcela ITR - Princ.</t>
  </si>
  <si>
    <t>Transf. Recursos FUNDEB - Princ. - Parcela IPVA - Princ.</t>
  </si>
  <si>
    <t>Transf. Recursos FUNDEB - Princ. - Parcela IPVA - Multas e Juros</t>
  </si>
  <si>
    <t>Transf. Recursos FUNDEB - Princ. - Parcela IPVA - DA</t>
  </si>
  <si>
    <t>Transf. Recursos FUNDEB - Princ. - Parcela ITCD - Princ.</t>
  </si>
  <si>
    <t>Transf. Recursos FUNDEB - Princ. - Parcela ITCD - Multas e Juros</t>
  </si>
  <si>
    <t>Transf. Recursos FUNDEB - Princ. - Parcela ITCD - DA</t>
  </si>
  <si>
    <t>TRANSF. RECURSOS FUNDEB - PRINC. - PARCELA ADICIONAL ICMS - FEM - PRINC.</t>
  </si>
  <si>
    <t>TRANSF. RECURSOS FUNDEB - PRINC. - COMPENSACAO FINANCEIRA PELA PERDA DE ICMS - LC FEDERAL NO 194/22</t>
  </si>
  <si>
    <t>Restituições Recursos FUNDEB - Princ.</t>
  </si>
  <si>
    <t>RECEITA COM TRÂNSITO NO TESOURO ESTADUAL - RRF - 2024 a 2034</t>
  </si>
  <si>
    <t>CHAVE</t>
  </si>
  <si>
    <t>CÓDIGO</t>
  </si>
  <si>
    <t>FT</t>
  </si>
  <si>
    <t>DESCRIÇÃO NOVA</t>
  </si>
  <si>
    <t>EXECUTADO 2023</t>
  </si>
  <si>
    <t>PREVISÃO SCAF  JANEIRO/24</t>
  </si>
  <si>
    <t>PREVISÃO SCAF FEVEREIRO/24</t>
  </si>
  <si>
    <t>PREVISÃO SCAF  MARÇO/24</t>
  </si>
  <si>
    <t>PREVISÃO SCAF  ABRIL/24</t>
  </si>
  <si>
    <t>PREVISÃO SCAF  MAIO/24</t>
  </si>
  <si>
    <t>PREVISÃO SCAF  JUNHO/24</t>
  </si>
  <si>
    <t>PREVISÃO SCAF  JULHO/24</t>
  </si>
  <si>
    <t>PREVISÃO SCAF  AGOSTO/24</t>
  </si>
  <si>
    <t>PREVISÃO SCAF  SETEMBRO/24</t>
  </si>
  <si>
    <t>PREVISÃO SCAF  OUTUBRO/24</t>
  </si>
  <si>
    <t>PREVISÃO SCAF  NOVEMBRO/24</t>
  </si>
  <si>
    <t>PREVISÃO SCAF  DEZEMBRO/24</t>
  </si>
  <si>
    <t>PREVISÃO SCAF
TOTAL 2024</t>
  </si>
  <si>
    <t>PREVISÃO SCAF  JANEIRO/25</t>
  </si>
  <si>
    <t>PREVISÃO SCAF FEVEREIRO/25</t>
  </si>
  <si>
    <t>PREVISÃO SCAF  MARÇO/25</t>
  </si>
  <si>
    <t>PREVISÃO SCAF  ABRIL/25</t>
  </si>
  <si>
    <t>PREVISÃO SCAF  MAIO/25</t>
  </si>
  <si>
    <t>PREVISÃO SCAF  JUNHO/25</t>
  </si>
  <si>
    <t>PREVISÃO SCAF  JULHO/25</t>
  </si>
  <si>
    <t>PREVISÃO SCAF  AGOSTO/25</t>
  </si>
  <si>
    <t>PREVISÃO SCAF  SETEMBRO/25</t>
  </si>
  <si>
    <t>PREVISÃO SCAF  OUTUBRO/25</t>
  </si>
  <si>
    <t>PREVISÃO SCAF  NOVEMBRO/25</t>
  </si>
  <si>
    <t>PREVISÃO SCAF  DEZEMBRO/25</t>
  </si>
  <si>
    <t>PREVISÃO SCAF
TOTAL 2025</t>
  </si>
  <si>
    <t>PREVISÃO SCAF  JANEIRO/26</t>
  </si>
  <si>
    <t>PREVISÃO SCAF FEVEREIRO/26</t>
  </si>
  <si>
    <t>PREVISÃO SCAF  MARÇO/26</t>
  </si>
  <si>
    <t>PREVISÃO SCAF  ABRIL/26</t>
  </si>
  <si>
    <t>PREVISÃO SCAF  MAIO/26</t>
  </si>
  <si>
    <t>PREVISÃO SCAF  JUNHO/26</t>
  </si>
  <si>
    <t>PREVISÃO SCAF  JULHO/26</t>
  </si>
  <si>
    <t>PREVISÃO SCAF  AGOSTO/26</t>
  </si>
  <si>
    <t>PREVISÃO SCAF  SETEMBRO/26</t>
  </si>
  <si>
    <t>PREVISÃO SCAF  OUTUBRO/26</t>
  </si>
  <si>
    <t>PREVISÃO SCAF  NOVEMBRO/26</t>
  </si>
  <si>
    <t>PREVISÃO SCAF  DEZEMBRO/26</t>
  </si>
  <si>
    <t>PREVISÃO SCAF
TOTAL 2026</t>
  </si>
  <si>
    <t>PREVISÃO SCAF  JANEIRO/27</t>
  </si>
  <si>
    <t>PREVISÃO SCAF FEVEREIRO/27</t>
  </si>
  <si>
    <t>PREVISÃO SCAF  MARÇO/27</t>
  </si>
  <si>
    <t>PREVISÃO SCAF  ABRIL/27</t>
  </si>
  <si>
    <t>PREVISÃO SCAF  MAIO/27</t>
  </si>
  <si>
    <t>PREVISÃO SCAF  JUNHO/27</t>
  </si>
  <si>
    <t>PREVISÃO SCAF  JULHO/27</t>
  </si>
  <si>
    <t>PREVISÃO SCAF  AGOSTO/27</t>
  </si>
  <si>
    <t>PREVISÃO SCAF  SETEMBRO/27</t>
  </si>
  <si>
    <t>PREVISÃO SCAF  OUTUBRO/27</t>
  </si>
  <si>
    <t>PREVISÃO SCAF  NOVEMBRO/27</t>
  </si>
  <si>
    <t>PREVISÃO SCAF  DEZEMBRO/27</t>
  </si>
  <si>
    <t>PREVISÃO SCAF
TOTAL 2027</t>
  </si>
  <si>
    <t>PREVISÃO SCAF  JANEIRO/28</t>
  </si>
  <si>
    <t>PREVISÃO SCAF FEVEREIRO/28</t>
  </si>
  <si>
    <t>PREVISÃO SCAF  MARÇO/28</t>
  </si>
  <si>
    <t>PREVISÃO SCAF  ABRIL/28</t>
  </si>
  <si>
    <t>PREVISÃO SCAF  MAIO/28</t>
  </si>
  <si>
    <t>PREVISÃO SCAF  JUNHO/28</t>
  </si>
  <si>
    <t>PREVISÃO SCAF  JULHO/28</t>
  </si>
  <si>
    <t>PREVISÃO SCAF  AGOSTO/28</t>
  </si>
  <si>
    <t>PREVISÃO SCAF  SETEMBRO/28</t>
  </si>
  <si>
    <t>PREVISÃO SCAF  OUTUBRO/28</t>
  </si>
  <si>
    <t>PREVISÃO SCAF  NOVEMBRO/28</t>
  </si>
  <si>
    <t>PREVISÃO SCAF  DEZEMBRO/28</t>
  </si>
  <si>
    <t>PREVISÃO SCAF
TOTAL 2028</t>
  </si>
  <si>
    <t>PREVISÃO SCAF  JANEIRO/29</t>
  </si>
  <si>
    <t>PREVISÃO SCAF FEVEREIRO/29</t>
  </si>
  <si>
    <t>PREVISÃO SCAF  MARÇO/29</t>
  </si>
  <si>
    <t>PREVISÃO SCAF  ABRIL/29</t>
  </si>
  <si>
    <t>PREVISÃO SCAF  MAIO/29</t>
  </si>
  <si>
    <t>PREVISÃO SCAF  JUNHO/29</t>
  </si>
  <si>
    <t>PREVISÃO SCAF  JULHO/29</t>
  </si>
  <si>
    <t>PREVISÃO SCAF  AGOSTO/29</t>
  </si>
  <si>
    <t>PREVISÃO SCAF  SETEMBRO/29</t>
  </si>
  <si>
    <t>PREVISÃO SCAF  OUTUBRO/29</t>
  </si>
  <si>
    <t>PREVISÃO SCAF  NOVEMBRO/29</t>
  </si>
  <si>
    <t>PREVISÃO SCAF  DEZEMBRO/29</t>
  </si>
  <si>
    <t>PREVISÃO SCAF
TOTAL 2029</t>
  </si>
  <si>
    <t>PREVISÃO SCAF  JANEIRO/30</t>
  </si>
  <si>
    <t>PREVISÃO SCAF FEVEREIRO/30</t>
  </si>
  <si>
    <t>PREVISÃO SCAF  MARÇO/30</t>
  </si>
  <si>
    <t>PREVISÃO SCAF  ABRIL/30</t>
  </si>
  <si>
    <t>PREVISÃO SCAF  MAIO/30</t>
  </si>
  <si>
    <t>PREVISÃO SCAF  JUNHO/30</t>
  </si>
  <si>
    <t>PREVISÃO SCAF  JULHO/30</t>
  </si>
  <si>
    <t>PREVISÃO SCAF  AGOSTO/30</t>
  </si>
  <si>
    <t>PREVISÃO SCAF  SETEMBRO/30</t>
  </si>
  <si>
    <t>PREVISÃO SCAF  OUTUBRO/30</t>
  </si>
  <si>
    <t>PREVISÃO SCAF  NOVEMBRO/30</t>
  </si>
  <si>
    <t>PREVISÃO SCAF  DEZEMBRO/30</t>
  </si>
  <si>
    <t>PREVISÃO SCAF
TOTAL 2030</t>
  </si>
  <si>
    <t>PREVISÃO SCAF  JANEIRO/31</t>
  </si>
  <si>
    <t>PREVISÃO SCAF FEVEREIRO/31</t>
  </si>
  <si>
    <t>PREVISÃO SCAF  MARÇO/31</t>
  </si>
  <si>
    <t>PREVISÃO SCAF  ABRIL/31</t>
  </si>
  <si>
    <t>PREVISÃO SCAF  MAIO/31</t>
  </si>
  <si>
    <t>PREVISÃO SCAF  JUNHO/31</t>
  </si>
  <si>
    <t>PREVISÃO SCAF  JULHO/31</t>
  </si>
  <si>
    <t>PREVISÃO SCAF  AGOSTO/31</t>
  </si>
  <si>
    <t>PREVISÃO SCAF  SETEMBRO/31</t>
  </si>
  <si>
    <t>PREVISÃO SCAF  OUTUBRO/31</t>
  </si>
  <si>
    <t>PREVISÃO SCAF  NOVEMBRO/31</t>
  </si>
  <si>
    <t>PREVISÃO SCAF  DEZEMBRO/31</t>
  </si>
  <si>
    <t>PREVISÃO SCAF
TOTAL 2031</t>
  </si>
  <si>
    <t>PREVISÃO SCAF  JANEIRO/32</t>
  </si>
  <si>
    <t>PREVISÃO SCAF FEVEREIRO/32</t>
  </si>
  <si>
    <t>PREVISÃO SCAF  MARÇO/32</t>
  </si>
  <si>
    <t>PREVISÃO SCAF  ABRIL/32</t>
  </si>
  <si>
    <t>PREVISÃO SCAF  MAIO/32</t>
  </si>
  <si>
    <t>PREVISÃO SCAF  JUNHO/32</t>
  </si>
  <si>
    <t>PREVISÃO SCAF  JULHO/32</t>
  </si>
  <si>
    <t>PREVISÃO SCAF  AGOSTO/32</t>
  </si>
  <si>
    <t>PREVISÃO SCAF  SETEMBRO/32</t>
  </si>
  <si>
    <t>PREVISÃO SCAF  OUTUBRO/32</t>
  </si>
  <si>
    <t>PREVISÃO SCAF  NOVEMBRO/32</t>
  </si>
  <si>
    <t>PREVISÃO SCAF  DEZEMBRO/32</t>
  </si>
  <si>
    <t>PREVISÃO SCAF
TOTAL 2032</t>
  </si>
  <si>
    <t>PREVISÃO SCAF  JANEIRO/33</t>
  </si>
  <si>
    <t>PREVISÃO SCAF FEVEREIRO/33</t>
  </si>
  <si>
    <t>PREVISÃO SCAF  MARÇO/33</t>
  </si>
  <si>
    <t>PREVISÃO SCAF  ABRIL/33</t>
  </si>
  <si>
    <t>PREVISÃO SCAF  MAIO/33</t>
  </si>
  <si>
    <t>PREVISÃO SCAF  JUNHO/33</t>
  </si>
  <si>
    <t>PREVISÃO SCAF  JULHO/33</t>
  </si>
  <si>
    <t>PREVISÃO SCAF  AGOSTO/33</t>
  </si>
  <si>
    <t>PREVISÃO SCAF  SETEMBRO/33</t>
  </si>
  <si>
    <t>PREVISÃO SCAF  OUTUBRO/33</t>
  </si>
  <si>
    <t>PREVISÃO SCAF  NOVEMBRO/33</t>
  </si>
  <si>
    <t>PREVISÃO SCAF  DEZEMBRO/33</t>
  </si>
  <si>
    <t>PREVISÃO SCAF
TOTAL 2033</t>
  </si>
  <si>
    <t>PREVISÃO SCAF  JANEIRO/34</t>
  </si>
  <si>
    <t>PREVISÃO SCAF FEVEREIRO/34</t>
  </si>
  <si>
    <t>PREVISÃO SCAF  MARÇO/34</t>
  </si>
  <si>
    <t>PREVISÃO SCAF  ABRIL/34</t>
  </si>
  <si>
    <t>PREVISÃO SCAF  MAIO/34</t>
  </si>
  <si>
    <t>PREVISÃO SCAF  JUNHO/34</t>
  </si>
  <si>
    <t>PREVISÃO SCAF  JULHO/34</t>
  </si>
  <si>
    <t>PREVISÃO SCAF  AGOSTO/34</t>
  </si>
  <si>
    <t>PREVISÃO SCAF  SETEMBRO/34</t>
  </si>
  <si>
    <t>PREVISÃO SCAF  OUTUBRO/34</t>
  </si>
  <si>
    <t>PREVISÃO SCAF  NOVEMBRO/34</t>
  </si>
  <si>
    <t>PREVISÃO SCAF  DEZEMBRO/34</t>
  </si>
  <si>
    <t>PREVISÃO SCAF
TOTAL 2034</t>
  </si>
  <si>
    <t/>
  </si>
  <si>
    <t>Receita Tributária</t>
  </si>
  <si>
    <t>IPVA PRINCIPAL</t>
  </si>
  <si>
    <t>SELIC</t>
  </si>
  <si>
    <t>PIB</t>
  </si>
  <si>
    <t>IPCA</t>
  </si>
  <si>
    <t>ÍNDICE (PIBxIPCA)</t>
  </si>
  <si>
    <t>IPVA - MULTAS E JUROS</t>
  </si>
  <si>
    <t>IPVA - DÍVIDA ATIVA</t>
  </si>
  <si>
    <t>ITCD PRINCIPAL</t>
  </si>
  <si>
    <t>ITCD - MULTAS E JUROS</t>
  </si>
  <si>
    <t>ITCD - DÍVIDA ATIVA</t>
  </si>
  <si>
    <t>ICMS PRINCIPAL</t>
  </si>
  <si>
    <t>ICMS - MULTAS E JUROS</t>
  </si>
  <si>
    <t>ICMS - DÍVIDA ATIVA</t>
  </si>
  <si>
    <t>TAXAS</t>
  </si>
  <si>
    <t xml:space="preserve">          TAXAS PELO EXERCÍCIO DO PODER DE POLÍCIA</t>
  </si>
  <si>
    <t>SAIF</t>
  </si>
  <si>
    <t>SIAF</t>
  </si>
  <si>
    <t>Tx. Insp. Contr. Fisc. - DA - Tx. Segurança Pública - Corpo de Bombeiros Militar do Estado de Minas Gerais - CBMMG</t>
  </si>
  <si>
    <t>Tx. Insp. Contr. Fisc. - DA-MJM - Tx. Segurança Pública - Corpo de Bombeiros Militar do Estado de Minas Gerais - CBMMG</t>
  </si>
  <si>
    <t>SEMAD</t>
  </si>
  <si>
    <t xml:space="preserve">          TAXAS PELA PRESTAÇÃO DE SERVIÇOS</t>
  </si>
  <si>
    <t>Receita Patrimonial</t>
  </si>
  <si>
    <t>RECEITAS IMOBILIÁRIAS</t>
  </si>
  <si>
    <t>REMUNERAÇÃO DE DEPÓSITOS BANCÁRIOS</t>
  </si>
  <si>
    <t>JUROS SOBRE CAPITAL PRÓPRIO / DIVIDENDOS</t>
  </si>
  <si>
    <t>SCGOV</t>
  </si>
  <si>
    <t>OUTRAS RECEITAS PATRIMONIAIS</t>
  </si>
  <si>
    <t>Cessão dir. Operac. Pag. - poderes executivo legislativo - princ. - folha de pessoal</t>
  </si>
  <si>
    <t>Receita Industrial</t>
  </si>
  <si>
    <t>Receita de Serviços</t>
  </si>
  <si>
    <t>Transferências Federais</t>
  </si>
  <si>
    <t>FPE</t>
  </si>
  <si>
    <t>IPI-EXPORTAÇÃO</t>
  </si>
  <si>
    <t>CIDE</t>
  </si>
  <si>
    <t>OUTRAS TRANSFERÊNCIAS FEDERAIS</t>
  </si>
  <si>
    <t>DIVERSAS TRANSFERÊNCIAS DA UNIÃO</t>
  </si>
  <si>
    <t>Transferências Multigovernamentais</t>
  </si>
  <si>
    <t>Outras Receitas Correntes</t>
  </si>
  <si>
    <t>MULTAS E JUROS</t>
  </si>
  <si>
    <t>Indenizações e Restituições</t>
  </si>
  <si>
    <t>Demais Receitas Correntes</t>
  </si>
  <si>
    <t>Outras Rec. - Primárias - Princ. - Conversão em Renda de Valores Penhorados em Ações Judiciais</t>
  </si>
  <si>
    <t>Receitas de Capital</t>
  </si>
  <si>
    <t>Alienação de Bens</t>
  </si>
  <si>
    <t>Alien. Títulos Valores Mobil. Aplic. Congên. Permanentes - Princ. - Minas Caixa</t>
  </si>
  <si>
    <t>Alien. Títulos Valores Mobil. Aplic. Congên. Permanentes - Princ. - Saneamento do Sistema Financeiro - Credireal/BEMGE</t>
  </si>
  <si>
    <t>Alien. Títulos Valores Mobil. Aplic. Congên. Permanentes - Princ. - Demais</t>
  </si>
  <si>
    <t xml:space="preserve">Alienação de Bens Imóveis </t>
  </si>
  <si>
    <t>Amortização de Empréstimos / Demais</t>
  </si>
  <si>
    <t>SEPLAG</t>
  </si>
  <si>
    <t>Deduções</t>
  </si>
  <si>
    <t>1321.00.5.1.01.002</t>
  </si>
  <si>
    <t>2300.06.1.1.01.000</t>
  </si>
  <si>
    <t>1360.01.1.1.01.000</t>
  </si>
  <si>
    <t>2220.00.1.1.01.000</t>
  </si>
  <si>
    <t>1990.99.1.1.11.000</t>
  </si>
  <si>
    <t>2311.06.0.1.01.000</t>
  </si>
  <si>
    <t xml:space="preserve">2221.01.0.1.01.000 </t>
  </si>
  <si>
    <t xml:space="preserve">1999.99.2.1.11.000 </t>
  </si>
  <si>
    <t xml:space="preserve">FT </t>
  </si>
  <si>
    <t>PREVISÃO 2024</t>
  </si>
  <si>
    <t>∆ %</t>
  </si>
  <si>
    <t>PREVISÃO 2025</t>
  </si>
  <si>
    <t>PREVISÃO 2026</t>
  </si>
  <si>
    <t>PREVISÃO 2027</t>
  </si>
  <si>
    <t>PREVISÃO 2028</t>
  </si>
  <si>
    <t>PREVISÃO 2029</t>
  </si>
  <si>
    <t>PREVISÃO 2030</t>
  </si>
  <si>
    <t>PREVISÃO 2031</t>
  </si>
  <si>
    <t>PREVISÃO 2032</t>
  </si>
  <si>
    <t>PREVISÃO 2033</t>
  </si>
  <si>
    <t>PREVISÃO 2034</t>
  </si>
  <si>
    <t>JUROS DE TÍTULOS DE RENDA</t>
  </si>
  <si>
    <t>Juros Títulos Renda - Princ. - Rendimento Financeiro - Ativo BDMG/Credireal/BEMGE - Saneamento Sistema Financeiro</t>
  </si>
  <si>
    <t>CONFERÊNCIA:</t>
  </si>
  <si>
    <t>Total Mensal</t>
  </si>
  <si>
    <t>Diferença</t>
  </si>
  <si>
    <t>PLANO DE RECUPERAÇÃO FISCAL</t>
  </si>
  <si>
    <t>Anexo V - Informações Auxiliares</t>
  </si>
  <si>
    <t>Parâmetros Utilizados nas Projeções</t>
  </si>
  <si>
    <t>Projeção</t>
  </si>
  <si>
    <t>Extrapolação</t>
  </si>
  <si>
    <t>Fontes</t>
  </si>
  <si>
    <t>Tabela 1</t>
  </si>
  <si>
    <t>IPCA (% a.a.)</t>
  </si>
  <si>
    <t>SPE</t>
  </si>
  <si>
    <t>Especificação</t>
  </si>
  <si>
    <t>FONTE</t>
  </si>
  <si>
    <t>IGP-DI (% a.a.)</t>
  </si>
  <si>
    <t>PIB Nacional (variação % a.a.)</t>
  </si>
  <si>
    <t>Deflator (% a.a.)</t>
  </si>
  <si>
    <t>IPCA (variação % a.a.)</t>
  </si>
  <si>
    <t>PIB Nacional (% a.a.)</t>
  </si>
  <si>
    <t>SELIC (variação % a.a.)</t>
  </si>
  <si>
    <t>PIB Estado (% a.a.)</t>
  </si>
  <si>
    <t>Fonte: Secretaria de Política Econômica - SPE/STN</t>
  </si>
  <si>
    <t>Selic (% a.a. acum ano)</t>
  </si>
  <si>
    <t>Dólar (fim de período)</t>
  </si>
  <si>
    <t>Dólar (média ano)</t>
  </si>
  <si>
    <t>Tx de Cresc. Real - Desp. Pessoal Ativo</t>
  </si>
  <si>
    <t>PAF</t>
  </si>
  <si>
    <t>Tx de Cresc. - Pop Idosa</t>
  </si>
  <si>
    <t>IBGE</t>
  </si>
  <si>
    <t>Demonstrativo das Receitas de Dedução</t>
  </si>
  <si>
    <t>DESCRIÇÃO DA RECEITA</t>
  </si>
  <si>
    <t>Deduções da Receita</t>
  </si>
  <si>
    <t>Deduções para formação do FUNDEB e Cota Parte Municípios</t>
  </si>
  <si>
    <t>Outras Deduções</t>
  </si>
  <si>
    <t>Conferência Receitas de Dedução</t>
  </si>
  <si>
    <t>Demais receitas - SCGOV - Planilha enviada no dia 13/02/2023</t>
  </si>
  <si>
    <t>Item</t>
  </si>
  <si>
    <t>CÓDIGOS DAS RECEITAS</t>
  </si>
  <si>
    <t>DESCRIÇÃO DA CONTA</t>
  </si>
  <si>
    <t xml:space="preserve">1321.01.0.1.01.000 </t>
  </si>
  <si>
    <t xml:space="preserve">Remuneração de Depósitos Bancários – Principal </t>
  </si>
  <si>
    <t>Amortização de empréstimos em contratos - Principal</t>
  </si>
  <si>
    <t>15 - Aguardando a confirmação por parte da Larissa da SCAF.</t>
  </si>
  <si>
    <t>Outras Receitas - Primárias - Principal - Receitas Advindas do Banco do Estado de Minas Gerais - BEMGE S.A.</t>
  </si>
  <si>
    <t>Demais receitas - SCGOV - Planilha enviada no dia 12/12/2022</t>
  </si>
  <si>
    <t>Situação em relação planilha dia 13/02/2023</t>
  </si>
  <si>
    <t>NOVO CÓDIGO</t>
  </si>
  <si>
    <t>Rendimento Financ. - Ativo BDMG/CREDIRAL/BEMGE</t>
  </si>
  <si>
    <t>Não consta - Orçada para 2023 - cód. 1321.05.0.1.02.000</t>
  </si>
  <si>
    <t>1321.01.0.1.01.000</t>
  </si>
  <si>
    <t>2213.00.1.1.01.001 / 2218.01.2.1.05.000</t>
  </si>
  <si>
    <t>Saneamento do Sistema Financ. Credireal e BEMGE</t>
  </si>
  <si>
    <t>Não consa - Orçada para 2023 - cód. 2211.02.0.1.05.000</t>
  </si>
  <si>
    <t>2311.06.0.1.01.001</t>
  </si>
  <si>
    <t>2213.00.1.1.01.002 / 2218.01.2.1.04.000</t>
  </si>
  <si>
    <t>Alienação de Ativos Minascaixa</t>
  </si>
  <si>
    <t>Não consta - Orçada para 2023 - cód. 2211.02.0.1.04.000</t>
  </si>
  <si>
    <t>2221.01.0.1.01.000</t>
  </si>
  <si>
    <t>Alienação de Bens Imóveis - Principal</t>
  </si>
  <si>
    <t>2221.01.0.1.01.001</t>
  </si>
  <si>
    <t>Cessão do direito de operacionalizaçãop do pagamento</t>
  </si>
  <si>
    <t>1360.01.1.1.01.001</t>
  </si>
  <si>
    <t>Não foi previsto</t>
  </si>
  <si>
    <t>1999.99.2.1.11.001</t>
  </si>
  <si>
    <t>1999.99.2.1.11.000</t>
  </si>
  <si>
    <t>Pendências e Observações com relação à Meta Fiscal</t>
  </si>
  <si>
    <t>Pendências:</t>
  </si>
  <si>
    <t>Observações:</t>
  </si>
  <si>
    <t>1)</t>
  </si>
  <si>
    <t>Receitas da SCGOV - falta lançar os anos de 2022 até 2025 - aguardando orientação da SCGOV;</t>
  </si>
  <si>
    <t>A base de 2020 está atualizada com a RECEITA_MAR_EXECUTADO_2020</t>
  </si>
  <si>
    <t>2)</t>
  </si>
  <si>
    <t>Receitas da SEIMFRA - aguardando envio da planilha consolidada por classificação de receita</t>
  </si>
  <si>
    <t>compartilhada pelo Rogério no dia 23/04/20</t>
  </si>
  <si>
    <t>Lucas da SEIMFRA ficou de enviar até sexta-feira (24/04);</t>
  </si>
  <si>
    <t>Não foi inserida a desvinculação (fonte 11) da receita 1118.02.2.4.01.000</t>
  </si>
  <si>
    <t>3)</t>
  </si>
  <si>
    <t xml:space="preserve">Falta fazer previsão de algumas receitas da fonte 48 - foi solicitado para a SCGOV verificar </t>
  </si>
  <si>
    <t>ADICIONAL ICMS - FUNDO ESTADUAL DE COMBATE A POBREZA - DIVIDA ATIVA - MULTAS E JUROS DE MORA - FUNDO DE ERRADICACAO DA MISERIA</t>
  </si>
  <si>
    <t>se são deles;</t>
  </si>
  <si>
    <t>para 2021 e anos seguintes, pois o valor é muito pequeno</t>
  </si>
  <si>
    <t xml:space="preserve"> A receita 1121.04.1.1.01.000 - fonte 94 - Taxa Florestal - não está previsto desvinculação </t>
  </si>
  <si>
    <t>IR - Retido Fonte - Outros Rendimentos - Princ.</t>
  </si>
  <si>
    <t>MULTAS LEGISL. ESPECIFICA - PRINC. - LEGISL. TRANSITO - COTA PARTE DO FUNDO NACIONAL DE SEGURANCA E EDUCACAO NO TRANSITO - FUNSET - ESTADO</t>
  </si>
  <si>
    <t>DEDUÇÃO REC. - MULTAS LEGISL. ESPECÍFICA - PRINC. - LEGISL. TRÂNSITO - COTA PARTE DO FUNDO NACIONAL DE SEGURANÇA E EDUCAÇÃO NO TRÂNSITO - FUNSET - ESTADO</t>
  </si>
  <si>
    <t>Outras Indenizações - Principal - Outros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</si>
</sst>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[$-F800]dddd\,\ mmmm\ dd\,\ yyyy"/>
    <numFmt numFmtId="167" formatCode="0.0000"/>
    <numFmt numFmtId="168" formatCode="_(* #,##0_);_(* \(#,##0\);_(* &quot;-&quot;??_);_(@_)"/>
    <numFmt numFmtId="169" formatCode="_(* #,##0.0_);_(* \(#,##0.0\);_(* &quot;-&quot;??_);_(@_)"/>
    <numFmt numFmtId="170" formatCode="_(* #,##0.0000_);_(* \(#,##0.0000\);_(* &quot;-&quot;??_);_(@_)"/>
    <numFmt numFmtId="171" formatCode="#,##0.0000"/>
    <numFmt numFmtId="172" formatCode="0.000000000000"/>
    <numFmt numFmtId="173" formatCode="0.0%"/>
    <numFmt numFmtId="174" formatCode="0000&quot;.&quot;00&quot;.&quot;0&quot;.&quot;0&quot;.&quot;00&quot;.&quot;000"/>
    <numFmt numFmtId="175" formatCode="#,##0.0_ ;[Red]\(#,##0.0\)"/>
    <numFmt numFmtId="176" formatCode="_-* #,##0_-;\-* #,##0_-;_-* &quot;-&quot;??_-;_-@_-"/>
    <numFmt numFmtId="177" formatCode="#,##0_ ;\-#,##0\ "/>
  </numFmts>
  <fonts count="47">
    <font>
      <sz val="11"/>
      <color theme="1"/>
      <name val="Calibri"/>
      <family val="2"/>
      <scheme val="minor"/>
    </font>
    <font>
      <sz val="18"/>
      <name val="Century Gothic"/>
      <family val="2"/>
    </font>
    <font>
      <sz val="10"/>
      <name val="Arial "/>
    </font>
    <font>
      <sz val="10"/>
      <name val="Arial"/>
      <family val="2"/>
    </font>
    <font>
      <sz val="10"/>
      <name val="Century Gothic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A10705"/>
      <name val="Calibri"/>
      <family val="2"/>
    </font>
    <font>
      <sz val="9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FFFFFF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entury Gothic"/>
      <family val="2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4"/>
      <name val="Calibri"/>
      <family val="2"/>
      <scheme val="minor"/>
    </font>
    <font>
      <sz val="8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4D4D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0" fontId="3" fillId="0" borderId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346">
    <xf numFmtId="0" fontId="0" fillId="0" borderId="0" xfId="0"/>
    <xf numFmtId="0" fontId="8" fillId="0" borderId="0" xfId="0" applyFont="1" applyAlignment="1">
      <alignment horizontal="center"/>
    </xf>
    <xf numFmtId="165" fontId="8" fillId="0" borderId="0" xfId="5" applyFont="1"/>
    <xf numFmtId="0" fontId="8" fillId="0" borderId="0" xfId="0" applyFont="1"/>
    <xf numFmtId="0" fontId="9" fillId="0" borderId="0" xfId="0" applyFont="1"/>
    <xf numFmtId="0" fontId="8" fillId="2" borderId="0" xfId="0" applyFont="1" applyFill="1"/>
    <xf numFmtId="0" fontId="8" fillId="0" borderId="0" xfId="0" applyFont="1" applyAlignment="1">
      <alignment horizontal="right" vertical="center"/>
    </xf>
    <xf numFmtId="1" fontId="10" fillId="0" borderId="0" xfId="0" applyNumberFormat="1" applyFont="1" applyAlignment="1">
      <alignment horizontal="center"/>
    </xf>
    <xf numFmtId="168" fontId="11" fillId="0" borderId="0" xfId="5" applyNumberFormat="1" applyFont="1"/>
    <xf numFmtId="0" fontId="11" fillId="0" borderId="0" xfId="0" applyFont="1" applyAlignment="1">
      <alignment horizontal="right" vertical="center"/>
    </xf>
    <xf numFmtId="168" fontId="11" fillId="0" borderId="0" xfId="0" applyNumberFormat="1" applyFont="1"/>
    <xf numFmtId="0" fontId="12" fillId="3" borderId="2" xfId="0" applyFont="1" applyFill="1" applyBorder="1" applyAlignment="1">
      <alignment horizontal="center" vertical="center"/>
    </xf>
    <xf numFmtId="1" fontId="14" fillId="3" borderId="3" xfId="0" applyNumberFormat="1" applyFont="1" applyFill="1" applyBorder="1"/>
    <xf numFmtId="0" fontId="13" fillId="3" borderId="3" xfId="0" applyFont="1" applyFill="1" applyBorder="1" applyAlignment="1">
      <alignment horizontal="center"/>
    </xf>
    <xf numFmtId="3" fontId="14" fillId="3" borderId="3" xfId="5" applyNumberFormat="1" applyFont="1" applyFill="1" applyBorder="1"/>
    <xf numFmtId="0" fontId="14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168" fontId="8" fillId="0" borderId="0" xfId="0" applyNumberFormat="1" applyFont="1"/>
    <xf numFmtId="169" fontId="11" fillId="0" borderId="0" xfId="5" applyNumberFormat="1" applyFont="1"/>
    <xf numFmtId="168" fontId="10" fillId="0" borderId="0" xfId="0" applyNumberFormat="1" applyFont="1"/>
    <xf numFmtId="0" fontId="12" fillId="3" borderId="3" xfId="0" applyFont="1" applyFill="1" applyBorder="1" applyAlignment="1">
      <alignment horizontal="center" vertical="center" wrapText="1"/>
    </xf>
    <xf numFmtId="0" fontId="15" fillId="0" borderId="0" xfId="0" applyFont="1"/>
    <xf numFmtId="0" fontId="12" fillId="0" borderId="0" xfId="0" applyFont="1" applyAlignment="1">
      <alignment horizontal="center" vertical="center" wrapText="1"/>
    </xf>
    <xf numFmtId="171" fontId="14" fillId="0" borderId="0" xfId="5" applyNumberFormat="1" applyFont="1"/>
    <xf numFmtId="168" fontId="10" fillId="4" borderId="0" xfId="5" applyNumberFormat="1" applyFont="1" applyFill="1"/>
    <xf numFmtId="3" fontId="10" fillId="4" borderId="0" xfId="5" applyNumberFormat="1" applyFont="1" applyFill="1"/>
    <xf numFmtId="3" fontId="10" fillId="4" borderId="0" xfId="0" applyNumberFormat="1" applyFont="1" applyFill="1"/>
    <xf numFmtId="0" fontId="9" fillId="3" borderId="4" xfId="0" applyFont="1" applyFill="1" applyBorder="1" applyAlignment="1">
      <alignment horizontal="center" vertical="center" wrapText="1"/>
    </xf>
    <xf numFmtId="17" fontId="12" fillId="3" borderId="3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165" fontId="15" fillId="0" borderId="0" xfId="5" applyFont="1"/>
    <xf numFmtId="0" fontId="10" fillId="4" borderId="0" xfId="0" applyFont="1" applyFill="1"/>
    <xf numFmtId="3" fontId="10" fillId="0" borderId="0" xfId="0" applyNumberFormat="1" applyFont="1"/>
    <xf numFmtId="3" fontId="11" fillId="0" borderId="0" xfId="0" applyNumberFormat="1" applyFont="1"/>
    <xf numFmtId="0" fontId="8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171" fontId="11" fillId="0" borderId="0" xfId="5" applyNumberFormat="1" applyFont="1"/>
    <xf numFmtId="3" fontId="11" fillId="0" borderId="0" xfId="5" applyNumberFormat="1" applyFont="1"/>
    <xf numFmtId="168" fontId="8" fillId="0" borderId="0" xfId="5" applyNumberFormat="1" applyFont="1"/>
    <xf numFmtId="1" fontId="11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68" fontId="10" fillId="0" borderId="0" xfId="5" applyNumberFormat="1" applyFont="1"/>
    <xf numFmtId="10" fontId="11" fillId="0" borderId="0" xfId="3" applyNumberFormat="1" applyFont="1"/>
    <xf numFmtId="1" fontId="15" fillId="0" borderId="0" xfId="5" applyNumberFormat="1" applyFont="1" applyAlignment="1">
      <alignment horizontal="center"/>
    </xf>
    <xf numFmtId="1" fontId="13" fillId="3" borderId="3" xfId="5" applyNumberFormat="1" applyFont="1" applyFill="1" applyBorder="1" applyAlignment="1">
      <alignment horizontal="center"/>
    </xf>
    <xf numFmtId="1" fontId="8" fillId="0" borderId="0" xfId="5" applyNumberFormat="1" applyFont="1" applyAlignment="1">
      <alignment horizontal="center"/>
    </xf>
    <xf numFmtId="168" fontId="14" fillId="3" borderId="3" xfId="5" applyNumberFormat="1" applyFont="1" applyFill="1" applyBorder="1"/>
    <xf numFmtId="10" fontId="14" fillId="3" borderId="3" xfId="3" applyNumberFormat="1" applyFont="1" applyFill="1" applyBorder="1"/>
    <xf numFmtId="10" fontId="10" fillId="4" borderId="0" xfId="3" applyNumberFormat="1" applyFont="1" applyFill="1"/>
    <xf numFmtId="3" fontId="11" fillId="0" borderId="0" xfId="5" applyNumberFormat="1" applyFont="1" applyFill="1"/>
    <xf numFmtId="174" fontId="12" fillId="3" borderId="2" xfId="0" applyNumberFormat="1" applyFont="1" applyFill="1" applyBorder="1" applyAlignment="1">
      <alignment horizontal="center" vertical="center"/>
    </xf>
    <xf numFmtId="174" fontId="14" fillId="3" borderId="3" xfId="0" applyNumberFormat="1" applyFont="1" applyFill="1" applyBorder="1"/>
    <xf numFmtId="174" fontId="16" fillId="0" borderId="0" xfId="0" applyNumberFormat="1" applyFont="1" applyAlignment="1">
      <alignment horizontal="center"/>
    </xf>
    <xf numFmtId="174" fontId="14" fillId="3" borderId="1" xfId="0" applyNumberFormat="1" applyFont="1" applyFill="1" applyBorder="1" applyAlignment="1">
      <alignment vertical="center"/>
    </xf>
    <xf numFmtId="174" fontId="8" fillId="0" borderId="0" xfId="0" applyNumberFormat="1" applyFont="1" applyAlignment="1">
      <alignment horizontal="center"/>
    </xf>
    <xf numFmtId="174" fontId="15" fillId="0" borderId="0" xfId="0" applyNumberFormat="1" applyFont="1" applyAlignment="1">
      <alignment horizontal="center"/>
    </xf>
    <xf numFmtId="0" fontId="14" fillId="3" borderId="3" xfId="0" applyFont="1" applyFill="1" applyBorder="1"/>
    <xf numFmtId="1" fontId="14" fillId="3" borderId="3" xfId="0" applyNumberFormat="1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165" fontId="10" fillId="0" borderId="2" xfId="5" applyFont="1" applyFill="1" applyBorder="1" applyAlignment="1">
      <alignment horizontal="center" vertical="center"/>
    </xf>
    <xf numFmtId="167" fontId="10" fillId="0" borderId="2" xfId="0" applyNumberFormat="1" applyFont="1" applyBorder="1" applyAlignment="1">
      <alignment vertical="center"/>
    </xf>
    <xf numFmtId="0" fontId="20" fillId="0" borderId="0" xfId="0" applyFont="1"/>
    <xf numFmtId="0" fontId="4" fillId="0" borderId="0" xfId="0" applyFont="1" applyAlignment="1">
      <alignment horizontal="right"/>
    </xf>
    <xf numFmtId="38" fontId="11" fillId="0" borderId="0" xfId="0" applyNumberFormat="1" applyFont="1"/>
    <xf numFmtId="166" fontId="1" fillId="0" borderId="0" xfId="0" applyNumberFormat="1" applyFont="1" applyAlignment="1">
      <alignment horizontal="right"/>
    </xf>
    <xf numFmtId="1" fontId="15" fillId="0" borderId="0" xfId="5" applyNumberFormat="1" applyFont="1" applyAlignment="1">
      <alignment horizontal="right"/>
    </xf>
    <xf numFmtId="0" fontId="12" fillId="3" borderId="2" xfId="0" applyFont="1" applyFill="1" applyBorder="1" applyAlignment="1">
      <alignment horizontal="right" vertical="center"/>
    </xf>
    <xf numFmtId="1" fontId="13" fillId="3" borderId="3" xfId="5" applyNumberFormat="1" applyFont="1" applyFill="1" applyBorder="1" applyAlignment="1">
      <alignment horizontal="right"/>
    </xf>
    <xf numFmtId="1" fontId="11" fillId="0" borderId="0" xfId="5" applyNumberFormat="1" applyFont="1" applyAlignment="1">
      <alignment horizontal="right"/>
    </xf>
    <xf numFmtId="1" fontId="11" fillId="0" borderId="0" xfId="5" applyNumberFormat="1" applyFont="1" applyAlignment="1">
      <alignment horizontal="right" vertical="center" wrapText="1"/>
    </xf>
    <xf numFmtId="1" fontId="14" fillId="3" borderId="3" xfId="0" applyNumberFormat="1" applyFont="1" applyFill="1" applyBorder="1" applyAlignment="1">
      <alignment horizontal="right"/>
    </xf>
    <xf numFmtId="1" fontId="11" fillId="0" borderId="0" xfId="5" applyNumberFormat="1" applyFont="1" applyFill="1" applyAlignment="1">
      <alignment horizontal="right"/>
    </xf>
    <xf numFmtId="1" fontId="8" fillId="0" borderId="0" xfId="5" applyNumberFormat="1" applyFont="1" applyAlignment="1">
      <alignment horizontal="right"/>
    </xf>
    <xf numFmtId="3" fontId="11" fillId="10" borderId="0" xfId="0" applyNumberFormat="1" applyFont="1" applyFill="1"/>
    <xf numFmtId="3" fontId="11" fillId="10" borderId="0" xfId="5" applyNumberFormat="1" applyFont="1" applyFill="1"/>
    <xf numFmtId="172" fontId="17" fillId="0" borderId="0" xfId="0" applyNumberFormat="1" applyFont="1" applyAlignment="1">
      <alignment horizontal="left"/>
    </xf>
    <xf numFmtId="38" fontId="8" fillId="0" borderId="0" xfId="0" applyNumberFormat="1" applyFont="1"/>
    <xf numFmtId="38" fontId="4" fillId="0" borderId="0" xfId="0" applyNumberFormat="1" applyFont="1" applyAlignment="1">
      <alignment horizontal="right"/>
    </xf>
    <xf numFmtId="38" fontId="14" fillId="3" borderId="3" xfId="0" applyNumberFormat="1" applyFont="1" applyFill="1" applyBorder="1"/>
    <xf numFmtId="38" fontId="10" fillId="0" borderId="0" xfId="0" applyNumberFormat="1" applyFont="1"/>
    <xf numFmtId="38" fontId="10" fillId="4" borderId="0" xfId="5" applyNumberFormat="1" applyFont="1" applyFill="1"/>
    <xf numFmtId="38" fontId="10" fillId="4" borderId="0" xfId="0" applyNumberFormat="1" applyFont="1" applyFill="1"/>
    <xf numFmtId="38" fontId="14" fillId="3" borderId="3" xfId="5" applyNumberFormat="1" applyFont="1" applyFill="1" applyBorder="1"/>
    <xf numFmtId="38" fontId="14" fillId="3" borderId="1" xfId="0" applyNumberFormat="1" applyFont="1" applyFill="1" applyBorder="1" applyAlignment="1">
      <alignment horizontal="right" vertical="center"/>
    </xf>
    <xf numFmtId="1" fontId="20" fillId="0" borderId="0" xfId="5" applyNumberFormat="1" applyFont="1"/>
    <xf numFmtId="1" fontId="22" fillId="3" borderId="3" xfId="5" applyNumberFormat="1" applyFont="1" applyFill="1" applyBorder="1"/>
    <xf numFmtId="1" fontId="23" fillId="3" borderId="3" xfId="0" applyNumberFormat="1" applyFont="1" applyFill="1" applyBorder="1"/>
    <xf numFmtId="0" fontId="10" fillId="0" borderId="5" xfId="0" applyFont="1" applyBorder="1" applyAlignment="1">
      <alignment horizontal="center" vertical="center"/>
    </xf>
    <xf numFmtId="170" fontId="11" fillId="0" borderId="8" xfId="0" applyNumberFormat="1" applyFont="1" applyBorder="1" applyAlignment="1">
      <alignment vertical="center"/>
    </xf>
    <xf numFmtId="38" fontId="11" fillId="7" borderId="0" xfId="0" applyNumberFormat="1" applyFont="1" applyFill="1"/>
    <xf numFmtId="168" fontId="24" fillId="0" borderId="0" xfId="0" applyNumberFormat="1" applyFont="1"/>
    <xf numFmtId="0" fontId="25" fillId="0" borderId="0" xfId="0" applyFont="1" applyAlignment="1">
      <alignment vertical="center"/>
    </xf>
    <xf numFmtId="0" fontId="7" fillId="0" borderId="0" xfId="0" applyFont="1"/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6" fillId="12" borderId="0" xfId="0" applyFont="1" applyFill="1" applyAlignment="1">
      <alignment horizontal="left" vertical="center"/>
    </xf>
    <xf numFmtId="0" fontId="6" fillId="12" borderId="0" xfId="0" applyFont="1" applyFill="1" applyAlignment="1">
      <alignment horizontal="center" vertical="center"/>
    </xf>
    <xf numFmtId="0" fontId="25" fillId="0" borderId="0" xfId="0" applyFont="1"/>
    <xf numFmtId="10" fontId="21" fillId="0" borderId="0" xfId="3" applyNumberFormat="1" applyFont="1"/>
    <xf numFmtId="10" fontId="21" fillId="0" borderId="0" xfId="5" applyNumberFormat="1" applyFont="1"/>
    <xf numFmtId="10" fontId="21" fillId="0" borderId="0" xfId="3" applyNumberFormat="1" applyFont="1" applyProtection="1">
      <protection locked="0"/>
    </xf>
    <xf numFmtId="10" fontId="21" fillId="0" borderId="0" xfId="5" applyNumberFormat="1" applyFont="1" applyProtection="1">
      <protection locked="0"/>
    </xf>
    <xf numFmtId="165" fontId="21" fillId="0" borderId="0" xfId="5" applyFont="1"/>
    <xf numFmtId="0" fontId="7" fillId="0" borderId="0" xfId="0" applyFont="1" applyProtection="1">
      <protection locked="0"/>
    </xf>
    <xf numFmtId="173" fontId="0" fillId="0" borderId="0" xfId="3" applyNumberFormat="1" applyFont="1" applyProtection="1">
      <protection locked="0"/>
    </xf>
    <xf numFmtId="173" fontId="21" fillId="0" borderId="0" xfId="5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25" fillId="0" borderId="0" xfId="0" applyFont="1" applyProtection="1">
      <protection locked="0"/>
    </xf>
    <xf numFmtId="175" fontId="21" fillId="9" borderId="0" xfId="5" applyNumberFormat="1" applyFont="1" applyFill="1"/>
    <xf numFmtId="2" fontId="27" fillId="0" borderId="0" xfId="0" applyNumberFormat="1" applyFont="1" applyAlignment="1">
      <alignment horizontal="center"/>
    </xf>
    <xf numFmtId="2" fontId="28" fillId="13" borderId="0" xfId="0" applyNumberFormat="1" applyFont="1" applyFill="1" applyAlignment="1">
      <alignment horizontal="center"/>
    </xf>
    <xf numFmtId="1" fontId="11" fillId="0" borderId="0" xfId="5" applyNumberFormat="1" applyFont="1" applyFill="1" applyAlignment="1">
      <alignment horizontal="right" vertical="center" wrapText="1"/>
    </xf>
    <xf numFmtId="171" fontId="11" fillId="0" borderId="0" xfId="5" applyNumberFormat="1" applyFont="1" applyFill="1"/>
    <xf numFmtId="168" fontId="11" fillId="0" borderId="0" xfId="5" applyNumberFormat="1" applyFont="1" applyFill="1"/>
    <xf numFmtId="38" fontId="11" fillId="0" borderId="0" xfId="0" applyNumberFormat="1" applyFont="1" applyAlignment="1">
      <alignment horizontal="right"/>
    </xf>
    <xf numFmtId="0" fontId="10" fillId="0" borderId="0" xfId="0" applyFont="1" applyAlignment="1">
      <alignment horizontal="right" vertical="center"/>
    </xf>
    <xf numFmtId="1" fontId="19" fillId="0" borderId="0" xfId="0" applyNumberFormat="1" applyFont="1"/>
    <xf numFmtId="174" fontId="10" fillId="0" borderId="0" xfId="0" applyNumberFormat="1" applyFont="1" applyAlignment="1">
      <alignment vertical="center"/>
    </xf>
    <xf numFmtId="38" fontId="10" fillId="0" borderId="0" xfId="0" applyNumberFormat="1" applyFont="1" applyAlignment="1">
      <alignment horizontal="right" vertical="center"/>
    </xf>
    <xf numFmtId="168" fontId="10" fillId="0" borderId="0" xfId="0" applyNumberFormat="1" applyFont="1" applyAlignment="1">
      <alignment horizontal="right" vertical="center"/>
    </xf>
    <xf numFmtId="3" fontId="11" fillId="14" borderId="0" xfId="5" applyNumberFormat="1" applyFont="1" applyFill="1"/>
    <xf numFmtId="3" fontId="11" fillId="14" borderId="0" xfId="0" applyNumberFormat="1" applyFont="1" applyFill="1"/>
    <xf numFmtId="168" fontId="24" fillId="10" borderId="0" xfId="0" applyNumberFormat="1" applyFont="1" applyFill="1"/>
    <xf numFmtId="10" fontId="21" fillId="0" borderId="0" xfId="5" applyNumberFormat="1" applyFont="1" applyFill="1" applyProtection="1">
      <protection locked="0"/>
    </xf>
    <xf numFmtId="173" fontId="21" fillId="0" borderId="0" xfId="5" applyNumberFormat="1" applyFont="1" applyFill="1" applyProtection="1">
      <protection locked="0"/>
    </xf>
    <xf numFmtId="173" fontId="0" fillId="0" borderId="0" xfId="3" applyNumberFormat="1" applyFont="1" applyFill="1" applyProtection="1">
      <protection locked="0"/>
    </xf>
    <xf numFmtId="168" fontId="10" fillId="7" borderId="0" xfId="0" applyNumberFormat="1" applyFont="1" applyFill="1" applyAlignment="1">
      <alignment horizontal="right" vertical="center"/>
    </xf>
    <xf numFmtId="38" fontId="8" fillId="0" borderId="0" xfId="0" applyNumberFormat="1" applyFont="1" applyAlignment="1">
      <alignment horizontal="right"/>
    </xf>
    <xf numFmtId="164" fontId="24" fillId="0" borderId="0" xfId="0" applyNumberFormat="1" applyFont="1"/>
    <xf numFmtId="10" fontId="11" fillId="0" borderId="0" xfId="3" applyNumberFormat="1" applyFont="1" applyBorder="1"/>
    <xf numFmtId="0" fontId="0" fillId="0" borderId="0" xfId="0" applyAlignment="1">
      <alignment horizontal="right"/>
    </xf>
    <xf numFmtId="0" fontId="0" fillId="11" borderId="0" xfId="0" applyFill="1"/>
    <xf numFmtId="0" fontId="29" fillId="0" borderId="0" xfId="0" applyFont="1" applyAlignment="1">
      <alignment horizontal="left"/>
    </xf>
    <xf numFmtId="165" fontId="11" fillId="0" borderId="0" xfId="5" applyFont="1"/>
    <xf numFmtId="3" fontId="11" fillId="7" borderId="0" xfId="0" applyNumberFormat="1" applyFont="1" applyFill="1"/>
    <xf numFmtId="168" fontId="9" fillId="0" borderId="0" xfId="5" applyNumberFormat="1" applyFont="1"/>
    <xf numFmtId="3" fontId="8" fillId="0" borderId="0" xfId="0" applyNumberFormat="1" applyFont="1"/>
    <xf numFmtId="0" fontId="32" fillId="9" borderId="0" xfId="0" applyFont="1" applyFill="1" applyAlignment="1" applyProtection="1">
      <alignment horizontal="left" vertical="center" indent="1"/>
      <protection locked="0"/>
    </xf>
    <xf numFmtId="0" fontId="7" fillId="9" borderId="0" xfId="0" applyFont="1" applyFill="1" applyAlignment="1" applyProtection="1">
      <alignment horizontal="left" vertical="center" indent="1"/>
      <protection locked="0"/>
    </xf>
    <xf numFmtId="0" fontId="6" fillId="12" borderId="0" xfId="0" applyFont="1" applyFill="1" applyAlignment="1" applyProtection="1">
      <alignment horizontal="center" vertical="center"/>
      <protection locked="0"/>
    </xf>
    <xf numFmtId="10" fontId="21" fillId="0" borderId="0" xfId="3" applyNumberFormat="1" applyFont="1" applyFill="1" applyProtection="1">
      <protection locked="0"/>
    </xf>
    <xf numFmtId="165" fontId="21" fillId="0" borderId="0" xfId="5" applyFont="1" applyFill="1" applyProtection="1">
      <protection locked="0"/>
    </xf>
    <xf numFmtId="10" fontId="0" fillId="0" borderId="0" xfId="3" applyNumberFormat="1" applyFont="1" applyFill="1" applyProtection="1">
      <protection locked="0"/>
    </xf>
    <xf numFmtId="168" fontId="8" fillId="0" borderId="0" xfId="5" applyNumberFormat="1" applyFont="1" applyFill="1"/>
    <xf numFmtId="1" fontId="11" fillId="0" borderId="0" xfId="5" applyNumberFormat="1" applyFont="1" applyAlignment="1">
      <alignment horizontal="center" vertical="center" wrapText="1"/>
    </xf>
    <xf numFmtId="1" fontId="11" fillId="0" borderId="0" xfId="5" applyNumberFormat="1" applyFont="1" applyFill="1" applyAlignment="1">
      <alignment horizontal="center" vertical="center" wrapText="1"/>
    </xf>
    <xf numFmtId="1" fontId="11" fillId="0" borderId="0" xfId="5" applyNumberFormat="1" applyFont="1" applyFill="1" applyAlignment="1">
      <alignment horizontal="center"/>
    </xf>
    <xf numFmtId="1" fontId="23" fillId="3" borderId="3" xfId="0" applyNumberFormat="1" applyFont="1" applyFill="1" applyBorder="1" applyAlignment="1">
      <alignment horizontal="center"/>
    </xf>
    <xf numFmtId="174" fontId="14" fillId="3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38" fontId="11" fillId="0" borderId="0" xfId="0" applyNumberFormat="1" applyFont="1" applyAlignment="1">
      <alignment horizontal="center"/>
    </xf>
    <xf numFmtId="1" fontId="11" fillId="0" borderId="0" xfId="5" applyNumberFormat="1" applyFont="1" applyFill="1" applyBorder="1" applyAlignment="1">
      <alignment horizontal="center" vertical="center" wrapText="1"/>
    </xf>
    <xf numFmtId="3" fontId="11" fillId="14" borderId="0" xfId="5" applyNumberFormat="1" applyFont="1" applyFill="1" applyBorder="1"/>
    <xf numFmtId="10" fontId="21" fillId="0" borderId="0" xfId="5" applyNumberFormat="1" applyFont="1" applyFill="1"/>
    <xf numFmtId="0" fontId="7" fillId="0" borderId="3" xfId="0" applyFont="1" applyBorder="1"/>
    <xf numFmtId="0" fontId="7" fillId="0" borderId="3" xfId="0" applyFont="1" applyBorder="1" applyAlignment="1">
      <alignment horizontal="center"/>
    </xf>
    <xf numFmtId="0" fontId="25" fillId="0" borderId="7" xfId="0" applyFont="1" applyBorder="1"/>
    <xf numFmtId="10" fontId="21" fillId="0" borderId="7" xfId="3" applyNumberFormat="1" applyFont="1" applyFill="1" applyBorder="1"/>
    <xf numFmtId="10" fontId="21" fillId="0" borderId="7" xfId="5" applyNumberFormat="1" applyFont="1" applyFill="1" applyBorder="1" applyProtection="1">
      <protection locked="0"/>
    </xf>
    <xf numFmtId="0" fontId="0" fillId="0" borderId="7" xfId="0" applyBorder="1" applyAlignment="1" applyProtection="1">
      <alignment horizontal="center"/>
      <protection locked="0"/>
    </xf>
    <xf numFmtId="168" fontId="15" fillId="0" borderId="0" xfId="5" applyNumberFormat="1" applyFont="1"/>
    <xf numFmtId="168" fontId="9" fillId="0" borderId="0" xfId="5" applyNumberFormat="1" applyFont="1" applyFill="1"/>
    <xf numFmtId="168" fontId="8" fillId="0" borderId="0" xfId="5" applyNumberFormat="1" applyFont="1" applyAlignment="1">
      <alignment horizontal="right" vertical="center"/>
    </xf>
    <xf numFmtId="168" fontId="8" fillId="0" borderId="0" xfId="5" applyNumberFormat="1" applyFont="1" applyFill="1" applyAlignment="1">
      <alignment horizontal="right" vertical="center"/>
    </xf>
    <xf numFmtId="172" fontId="19" fillId="15" borderId="3" xfId="0" applyNumberFormat="1" applyFont="1" applyFill="1" applyBorder="1" applyAlignment="1">
      <alignment horizontal="right"/>
    </xf>
    <xf numFmtId="0" fontId="9" fillId="0" borderId="0" xfId="0" applyFont="1" applyAlignment="1">
      <alignment horizontal="center" vertical="center" wrapText="1"/>
    </xf>
    <xf numFmtId="168" fontId="14" fillId="0" borderId="0" xfId="0" applyNumberFormat="1" applyFont="1" applyAlignment="1">
      <alignment horizontal="right" vertical="center"/>
    </xf>
    <xf numFmtId="165" fontId="11" fillId="0" borderId="2" xfId="5" applyFont="1" applyBorder="1" applyAlignment="1">
      <alignment vertical="center"/>
    </xf>
    <xf numFmtId="165" fontId="10" fillId="0" borderId="6" xfId="5" applyFont="1" applyBorder="1" applyAlignment="1">
      <alignment horizontal="center" vertical="center"/>
    </xf>
    <xf numFmtId="165" fontId="10" fillId="0" borderId="0" xfId="5" applyFont="1"/>
    <xf numFmtId="165" fontId="9" fillId="0" borderId="0" xfId="5" applyFont="1"/>
    <xf numFmtId="165" fontId="11" fillId="0" borderId="0" xfId="5" applyFont="1" applyFill="1"/>
    <xf numFmtId="165" fontId="11" fillId="0" borderId="0" xfId="5" applyFont="1" applyAlignment="1">
      <alignment horizontal="right" vertical="center"/>
    </xf>
    <xf numFmtId="10" fontId="8" fillId="0" borderId="0" xfId="0" applyNumberFormat="1" applyFont="1" applyAlignment="1">
      <alignment horizontal="right" vertical="center"/>
    </xf>
    <xf numFmtId="168" fontId="4" fillId="0" borderId="0" xfId="5" applyNumberFormat="1" applyFont="1" applyFill="1" applyAlignment="1">
      <alignment horizontal="right"/>
    </xf>
    <xf numFmtId="3" fontId="11" fillId="10" borderId="0" xfId="5" applyNumberFormat="1" applyFont="1" applyFill="1" applyBorder="1"/>
    <xf numFmtId="38" fontId="11" fillId="14" borderId="0" xfId="0" applyNumberFormat="1" applyFont="1" applyFill="1"/>
    <xf numFmtId="168" fontId="8" fillId="0" borderId="0" xfId="0" applyNumberFormat="1" applyFont="1" applyAlignment="1">
      <alignment horizontal="right" vertical="center"/>
    </xf>
    <xf numFmtId="168" fontId="18" fillId="0" borderId="3" xfId="5" applyNumberFormat="1" applyFont="1" applyBorder="1"/>
    <xf numFmtId="0" fontId="33" fillId="0" borderId="7" xfId="5" applyNumberFormat="1" applyFont="1" applyBorder="1" applyAlignment="1">
      <alignment vertical="center"/>
    </xf>
    <xf numFmtId="168" fontId="11" fillId="8" borderId="0" xfId="5" applyNumberFormat="1" applyFont="1" applyFill="1"/>
    <xf numFmtId="165" fontId="8" fillId="0" borderId="0" xfId="5" applyFont="1" applyAlignment="1">
      <alignment horizontal="right"/>
    </xf>
    <xf numFmtId="165" fontId="20" fillId="0" borderId="0" xfId="5" applyFont="1"/>
    <xf numFmtId="165" fontId="8" fillId="0" borderId="0" xfId="5" applyFont="1" applyAlignment="1">
      <alignment horizontal="center"/>
    </xf>
    <xf numFmtId="10" fontId="11" fillId="7" borderId="0" xfId="3" applyNumberFormat="1" applyFont="1" applyFill="1"/>
    <xf numFmtId="1" fontId="11" fillId="0" borderId="0" xfId="5" applyNumberFormat="1" applyFont="1" applyFill="1" applyBorder="1" applyAlignment="1">
      <alignment horizontal="center"/>
    </xf>
    <xf numFmtId="38" fontId="14" fillId="0" borderId="0" xfId="5" applyNumberFormat="1" applyFont="1" applyFill="1" applyBorder="1"/>
    <xf numFmtId="9" fontId="14" fillId="3" borderId="3" xfId="3" applyFont="1" applyFill="1" applyBorder="1"/>
    <xf numFmtId="168" fontId="34" fillId="0" borderId="0" xfId="5" applyNumberFormat="1" applyFont="1" applyAlignment="1">
      <alignment horizontal="left"/>
    </xf>
    <xf numFmtId="0" fontId="11" fillId="17" borderId="0" xfId="0" applyFont="1" applyFill="1"/>
    <xf numFmtId="38" fontId="11" fillId="8" borderId="0" xfId="0" applyNumberFormat="1" applyFont="1" applyFill="1"/>
    <xf numFmtId="164" fontId="24" fillId="8" borderId="0" xfId="0" applyNumberFormat="1" applyFont="1" applyFill="1"/>
    <xf numFmtId="10" fontId="10" fillId="4" borderId="0" xfId="3" applyNumberFormat="1" applyFont="1" applyFill="1" applyBorder="1"/>
    <xf numFmtId="10" fontId="11" fillId="7" borderId="0" xfId="3" applyNumberFormat="1" applyFont="1" applyFill="1" applyBorder="1"/>
    <xf numFmtId="10" fontId="21" fillId="0" borderId="0" xfId="3" applyNumberFormat="1" applyFont="1" applyFill="1" applyBorder="1"/>
    <xf numFmtId="10" fontId="21" fillId="0" borderId="0" xfId="5" applyNumberFormat="1" applyFont="1" applyFill="1" applyBorder="1" applyProtection="1">
      <protection locked="0"/>
    </xf>
    <xf numFmtId="2" fontId="8" fillId="0" borderId="0" xfId="0" applyNumberFormat="1" applyFont="1"/>
    <xf numFmtId="2" fontId="15" fillId="0" borderId="0" xfId="0" applyNumberFormat="1" applyFont="1"/>
    <xf numFmtId="176" fontId="8" fillId="0" borderId="0" xfId="0" applyNumberFormat="1" applyFont="1"/>
    <xf numFmtId="168" fontId="0" fillId="0" borderId="0" xfId="5" applyNumberFormat="1" applyFont="1"/>
    <xf numFmtId="0" fontId="0" fillId="0" borderId="0" xfId="0" applyAlignment="1">
      <alignment vertical="center"/>
    </xf>
    <xf numFmtId="0" fontId="35" fillId="18" borderId="2" xfId="0" applyFont="1" applyFill="1" applyBorder="1" applyAlignment="1">
      <alignment horizontal="center" vertical="center"/>
    </xf>
    <xf numFmtId="0" fontId="35" fillId="18" borderId="9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wrapText="1"/>
    </xf>
    <xf numFmtId="0" fontId="27" fillId="0" borderId="2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27" fillId="0" borderId="2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37" fillId="5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5" fillId="18" borderId="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5" fillId="18" borderId="9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vertical="center" wrapText="1"/>
    </xf>
    <xf numFmtId="0" fontId="33" fillId="0" borderId="0" xfId="5" applyNumberFormat="1" applyFont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1" fontId="23" fillId="3" borderId="3" xfId="0" applyNumberFormat="1" applyFont="1" applyFill="1" applyBorder="1" applyAlignment="1">
      <alignment horizontal="center" vertical="center"/>
    </xf>
    <xf numFmtId="38" fontId="11" fillId="4" borderId="0" xfId="0" applyNumberFormat="1" applyFont="1" applyFill="1"/>
    <xf numFmtId="3" fontId="24" fillId="0" borderId="0" xfId="5" applyNumberFormat="1" applyFont="1"/>
    <xf numFmtId="38" fontId="13" fillId="3" borderId="3" xfId="5" applyNumberFormat="1" applyFont="1" applyFill="1" applyBorder="1" applyAlignment="1">
      <alignment vertical="center"/>
    </xf>
    <xf numFmtId="1" fontId="11" fillId="0" borderId="0" xfId="5" applyNumberFormat="1" applyFont="1" applyAlignment="1">
      <alignment horizontal="left"/>
    </xf>
    <xf numFmtId="1" fontId="11" fillId="0" borderId="0" xfId="5" applyNumberFormat="1" applyFont="1" applyFill="1" applyAlignment="1">
      <alignment horizontal="left"/>
    </xf>
    <xf numFmtId="174" fontId="11" fillId="0" borderId="0" xfId="0" applyNumberFormat="1" applyFont="1" applyAlignment="1">
      <alignment horizontal="center"/>
    </xf>
    <xf numFmtId="1" fontId="11" fillId="0" borderId="0" xfId="5" applyNumberFormat="1" applyFont="1" applyBorder="1" applyAlignment="1">
      <alignment horizontal="left"/>
    </xf>
    <xf numFmtId="1" fontId="11" fillId="0" borderId="0" xfId="5" applyNumberFormat="1" applyFont="1" applyFill="1" applyBorder="1" applyAlignment="1">
      <alignment horizontal="left"/>
    </xf>
    <xf numFmtId="1" fontId="10" fillId="3" borderId="3" xfId="0" applyNumberFormat="1" applyFont="1" applyFill="1" applyBorder="1"/>
    <xf numFmtId="174" fontId="10" fillId="3" borderId="3" xfId="0" applyNumberFormat="1" applyFont="1" applyFill="1" applyBorder="1"/>
    <xf numFmtId="168" fontId="0" fillId="0" borderId="0" xfId="0" applyNumberFormat="1"/>
    <xf numFmtId="168" fontId="11" fillId="14" borderId="0" xfId="5" applyNumberFormat="1" applyFont="1" applyFill="1"/>
    <xf numFmtId="168" fontId="11" fillId="14" borderId="0" xfId="5" applyNumberFormat="1" applyFont="1" applyFill="1" applyBorder="1"/>
    <xf numFmtId="0" fontId="39" fillId="0" borderId="0" xfId="5" applyNumberFormat="1" applyFont="1" applyBorder="1" applyAlignment="1">
      <alignment vertical="center"/>
    </xf>
    <xf numFmtId="43" fontId="8" fillId="0" borderId="0" xfId="0" applyNumberFormat="1" applyFont="1"/>
    <xf numFmtId="0" fontId="42" fillId="3" borderId="2" xfId="0" applyFont="1" applyFill="1" applyBorder="1" applyAlignment="1">
      <alignment horizontal="center" vertical="center"/>
    </xf>
    <xf numFmtId="0" fontId="41" fillId="19" borderId="0" xfId="0" applyFont="1" applyFill="1" applyAlignment="1">
      <alignment horizontal="center" vertical="center" wrapText="1"/>
    </xf>
    <xf numFmtId="0" fontId="41" fillId="19" borderId="0" xfId="0" applyFont="1" applyFill="1" applyAlignment="1">
      <alignment horizontal="center" vertical="center"/>
    </xf>
    <xf numFmtId="170" fontId="41" fillId="19" borderId="0" xfId="5" applyNumberFormat="1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74" fontId="29" fillId="0" borderId="0" xfId="0" applyNumberFormat="1" applyFont="1" applyAlignment="1">
      <alignment horizontal="center"/>
    </xf>
    <xf numFmtId="168" fontId="16" fillId="0" borderId="0" xfId="5" applyNumberFormat="1" applyFont="1"/>
    <xf numFmtId="0" fontId="29" fillId="16" borderId="0" xfId="0" applyFont="1" applyFill="1" applyAlignment="1">
      <alignment horizontal="left"/>
    </xf>
    <xf numFmtId="165" fontId="16" fillId="0" borderId="0" xfId="5" applyFont="1"/>
    <xf numFmtId="168" fontId="18" fillId="6" borderId="0" xfId="5" applyNumberFormat="1" applyFont="1" applyFill="1" applyAlignment="1">
      <alignment horizontal="right" vertical="center" wrapText="1"/>
    </xf>
    <xf numFmtId="9" fontId="11" fillId="0" borderId="0" xfId="3" applyFont="1"/>
    <xf numFmtId="0" fontId="25" fillId="20" borderId="0" xfId="0" applyFont="1" applyFill="1"/>
    <xf numFmtId="10" fontId="21" fillId="20" borderId="0" xfId="3" applyNumberFormat="1" applyFont="1" applyFill="1"/>
    <xf numFmtId="10" fontId="21" fillId="20" borderId="0" xfId="5" applyNumberFormat="1" applyFont="1" applyFill="1" applyProtection="1">
      <protection locked="0"/>
    </xf>
    <xf numFmtId="0" fontId="0" fillId="20" borderId="0" xfId="0" applyFill="1" applyAlignment="1" applyProtection="1">
      <alignment horizontal="center"/>
      <protection locked="0"/>
    </xf>
    <xf numFmtId="10" fontId="21" fillId="20" borderId="0" xfId="5" applyNumberFormat="1" applyFont="1" applyFill="1"/>
    <xf numFmtId="10" fontId="21" fillId="20" borderId="0" xfId="3" applyNumberFormat="1" applyFont="1" applyFill="1" applyProtection="1">
      <protection locked="0"/>
    </xf>
    <xf numFmtId="173" fontId="21" fillId="20" borderId="0" xfId="3" applyNumberFormat="1" applyFont="1" applyFill="1"/>
    <xf numFmtId="173" fontId="21" fillId="20" borderId="0" xfId="5" applyNumberFormat="1" applyFont="1" applyFill="1"/>
    <xf numFmtId="0" fontId="9" fillId="3" borderId="0" xfId="0" applyFont="1" applyFill="1" applyAlignment="1">
      <alignment horizontal="center" vertical="center" wrapText="1"/>
    </xf>
    <xf numFmtId="3" fontId="24" fillId="0" borderId="0" xfId="0" applyNumberFormat="1" applyFont="1"/>
    <xf numFmtId="0" fontId="11" fillId="22" borderId="0" xfId="0" applyFont="1" applyFill="1"/>
    <xf numFmtId="3" fontId="11" fillId="22" borderId="0" xfId="0" applyNumberFormat="1" applyFont="1" applyFill="1"/>
    <xf numFmtId="165" fontId="11" fillId="22" borderId="0" xfId="5" applyFont="1" applyFill="1"/>
    <xf numFmtId="0" fontId="8" fillId="22" borderId="0" xfId="0" applyFont="1" applyFill="1"/>
    <xf numFmtId="168" fontId="8" fillId="22" borderId="0" xfId="5" applyNumberFormat="1" applyFont="1" applyFill="1"/>
    <xf numFmtId="168" fontId="8" fillId="22" borderId="0" xfId="0" applyNumberFormat="1" applyFont="1" applyFill="1"/>
    <xf numFmtId="176" fontId="8" fillId="22" borderId="0" xfId="0" applyNumberFormat="1" applyFont="1" applyFill="1"/>
    <xf numFmtId="165" fontId="8" fillId="22" borderId="0" xfId="5" applyFont="1" applyFill="1"/>
    <xf numFmtId="0" fontId="8" fillId="22" borderId="0" xfId="0" applyFont="1" applyFill="1" applyAlignment="1">
      <alignment horizontal="center"/>
    </xf>
    <xf numFmtId="3" fontId="11" fillId="22" borderId="0" xfId="5" applyNumberFormat="1" applyFont="1" applyFill="1"/>
    <xf numFmtId="40" fontId="14" fillId="3" borderId="3" xfId="5" applyNumberFormat="1" applyFont="1" applyFill="1" applyBorder="1"/>
    <xf numFmtId="165" fontId="0" fillId="0" borderId="0" xfId="5" applyFont="1"/>
    <xf numFmtId="165" fontId="0" fillId="0" borderId="0" xfId="0" applyNumberFormat="1"/>
    <xf numFmtId="43" fontId="0" fillId="0" borderId="0" xfId="0" applyNumberFormat="1"/>
    <xf numFmtId="0" fontId="43" fillId="0" borderId="0" xfId="0" applyFont="1"/>
    <xf numFmtId="165" fontId="43" fillId="0" borderId="0" xfId="5" applyFont="1"/>
    <xf numFmtId="49" fontId="7" fillId="0" borderId="0" xfId="5" applyNumberFormat="1" applyFont="1" applyAlignment="1">
      <alignment horizontal="center"/>
    </xf>
    <xf numFmtId="1" fontId="11" fillId="0" borderId="0" xfId="5" applyNumberFormat="1" applyFont="1" applyAlignment="1">
      <alignment horizontal="center"/>
    </xf>
    <xf numFmtId="0" fontId="44" fillId="0" borderId="0" xfId="0" applyFont="1"/>
    <xf numFmtId="0" fontId="0" fillId="23" borderId="0" xfId="0" applyFill="1"/>
    <xf numFmtId="174" fontId="11" fillId="23" borderId="0" xfId="0" applyNumberFormat="1" applyFont="1" applyFill="1" applyAlignment="1">
      <alignment horizontal="center"/>
    </xf>
    <xf numFmtId="165" fontId="0" fillId="23" borderId="0" xfId="5" applyFont="1" applyFill="1"/>
    <xf numFmtId="1" fontId="22" fillId="3" borderId="3" xfId="5" applyNumberFormat="1" applyFont="1" applyFill="1" applyBorder="1" applyAlignment="1">
      <alignment horizontal="center"/>
    </xf>
    <xf numFmtId="1" fontId="11" fillId="0" borderId="0" xfId="5" applyNumberFormat="1" applyFont="1" applyBorder="1" applyAlignment="1">
      <alignment horizontal="center"/>
    </xf>
    <xf numFmtId="1" fontId="10" fillId="3" borderId="3" xfId="0" applyNumberFormat="1" applyFont="1" applyFill="1" applyBorder="1" applyAlignment="1">
      <alignment horizontal="center"/>
    </xf>
    <xf numFmtId="174" fontId="14" fillId="3" borderId="3" xfId="0" applyNumberFormat="1" applyFont="1" applyFill="1" applyBorder="1" applyAlignment="1">
      <alignment horizontal="center"/>
    </xf>
    <xf numFmtId="174" fontId="10" fillId="0" borderId="0" xfId="0" applyNumberFormat="1" applyFont="1" applyAlignment="1">
      <alignment horizontal="center" vertical="center"/>
    </xf>
    <xf numFmtId="0" fontId="44" fillId="21" borderId="0" xfId="0" applyFont="1" applyFill="1"/>
    <xf numFmtId="174" fontId="24" fillId="21" borderId="0" xfId="0" applyNumberFormat="1" applyFont="1" applyFill="1" applyAlignment="1">
      <alignment horizontal="center"/>
    </xf>
    <xf numFmtId="165" fontId="44" fillId="21" borderId="0" xfId="5" applyFont="1" applyFill="1"/>
    <xf numFmtId="0" fontId="21" fillId="23" borderId="0" xfId="0" applyFont="1" applyFill="1"/>
    <xf numFmtId="165" fontId="21" fillId="23" borderId="0" xfId="5" applyFont="1" applyFill="1"/>
    <xf numFmtId="165" fontId="43" fillId="23" borderId="0" xfId="5" applyFont="1" applyFill="1"/>
    <xf numFmtId="0" fontId="0" fillId="8" borderId="0" xfId="0" applyFill="1"/>
    <xf numFmtId="3" fontId="11" fillId="8" borderId="0" xfId="0" applyNumberFormat="1" applyFont="1" applyFill="1"/>
    <xf numFmtId="168" fontId="11" fillId="8" borderId="0" xfId="5" applyNumberFormat="1" applyFont="1" applyFill="1" applyBorder="1"/>
    <xf numFmtId="165" fontId="41" fillId="19" borderId="0" xfId="5" applyFont="1" applyFill="1" applyAlignment="1">
      <alignment horizontal="center" vertical="center" wrapText="1"/>
    </xf>
    <xf numFmtId="168" fontId="41" fillId="19" borderId="0" xfId="5" applyNumberFormat="1" applyFont="1" applyFill="1" applyAlignment="1">
      <alignment horizontal="center" vertical="center"/>
    </xf>
    <xf numFmtId="177" fontId="16" fillId="0" borderId="0" xfId="0" applyNumberFormat="1" applyFont="1"/>
    <xf numFmtId="37" fontId="16" fillId="0" borderId="0" xfId="0" applyNumberFormat="1" applyFont="1" applyAlignment="1">
      <alignment wrapText="1"/>
    </xf>
    <xf numFmtId="168" fontId="16" fillId="0" borderId="0" xfId="0" applyNumberFormat="1" applyFont="1"/>
    <xf numFmtId="176" fontId="16" fillId="24" borderId="0" xfId="0" applyNumberFormat="1" applyFont="1" applyFill="1"/>
    <xf numFmtId="37" fontId="16" fillId="25" borderId="0" xfId="0" applyNumberFormat="1" applyFont="1" applyFill="1" applyAlignment="1">
      <alignment wrapText="1"/>
    </xf>
    <xf numFmtId="176" fontId="16" fillId="25" borderId="0" xfId="0" applyNumberFormat="1" applyFont="1" applyFill="1"/>
    <xf numFmtId="37" fontId="16" fillId="23" borderId="0" xfId="0" applyNumberFormat="1" applyFont="1" applyFill="1" applyAlignment="1">
      <alignment wrapText="1"/>
    </xf>
    <xf numFmtId="176" fontId="16" fillId="23" borderId="0" xfId="0" applyNumberFormat="1" applyFont="1" applyFill="1"/>
    <xf numFmtId="165" fontId="16" fillId="23" borderId="0" xfId="5" applyFont="1" applyFill="1" applyAlignment="1">
      <alignment wrapText="1"/>
    </xf>
    <xf numFmtId="165" fontId="16" fillId="23" borderId="0" xfId="5" applyFont="1" applyFill="1"/>
    <xf numFmtId="176" fontId="16" fillId="26" borderId="0" xfId="0" applyNumberFormat="1" applyFont="1" applyFill="1"/>
    <xf numFmtId="165" fontId="16" fillId="0" borderId="0" xfId="5" applyFont="1" applyAlignment="1">
      <alignment wrapText="1"/>
    </xf>
    <xf numFmtId="168" fontId="16" fillId="0" borderId="0" xfId="5" applyNumberFormat="1" applyFont="1" applyAlignment="1">
      <alignment wrapText="1"/>
    </xf>
    <xf numFmtId="165" fontId="16" fillId="26" borderId="0" xfId="5" applyFont="1" applyFill="1" applyAlignment="1">
      <alignment wrapText="1"/>
    </xf>
    <xf numFmtId="37" fontId="16" fillId="26" borderId="0" xfId="0" applyNumberFormat="1" applyFont="1" applyFill="1" applyAlignment="1">
      <alignment wrapText="1"/>
    </xf>
    <xf numFmtId="174" fontId="29" fillId="27" borderId="0" xfId="0" applyNumberFormat="1" applyFont="1" applyFill="1" applyAlignment="1">
      <alignment horizontal="center"/>
    </xf>
    <xf numFmtId="37" fontId="16" fillId="28" borderId="0" xfId="0" applyNumberFormat="1" applyFont="1" applyFill="1" applyAlignment="1">
      <alignment wrapText="1"/>
    </xf>
    <xf numFmtId="165" fontId="16" fillId="28" borderId="0" xfId="5" applyFont="1" applyFill="1" applyAlignment="1">
      <alignment wrapText="1"/>
    </xf>
    <xf numFmtId="176" fontId="16" fillId="29" borderId="0" xfId="0" applyNumberFormat="1" applyFont="1" applyFill="1"/>
    <xf numFmtId="0" fontId="29" fillId="7" borderId="0" xfId="0" applyFont="1" applyFill="1" applyAlignment="1">
      <alignment horizontal="left"/>
    </xf>
    <xf numFmtId="177" fontId="16" fillId="7" borderId="0" xfId="0" applyNumberFormat="1" applyFont="1" applyFill="1"/>
    <xf numFmtId="165" fontId="16" fillId="26" borderId="0" xfId="5" applyFont="1" applyFill="1" applyAlignment="1">
      <alignment horizontal="center"/>
    </xf>
    <xf numFmtId="165" fontId="18" fillId="6" borderId="0" xfId="5" applyFont="1" applyFill="1" applyAlignment="1">
      <alignment horizontal="right" vertical="center" wrapText="1"/>
    </xf>
    <xf numFmtId="0" fontId="45" fillId="0" borderId="0" xfId="0" applyFont="1"/>
    <xf numFmtId="168" fontId="24" fillId="0" borderId="0" xfId="5" applyNumberFormat="1" applyFont="1"/>
    <xf numFmtId="168" fontId="46" fillId="0" borderId="0" xfId="5" applyNumberFormat="1" applyFont="1"/>
    <xf numFmtId="168" fontId="46" fillId="0" borderId="0" xfId="0" applyNumberFormat="1" applyFont="1"/>
    <xf numFmtId="0" fontId="19" fillId="0" borderId="0" xfId="0" applyFont="1" applyAlignment="1">
      <alignment horizontal="right"/>
    </xf>
    <xf numFmtId="174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/>
    <xf numFmtId="165" fontId="46" fillId="0" borderId="0" xfId="5" applyFont="1"/>
    <xf numFmtId="3" fontId="11" fillId="8" borderId="0" xfId="5" applyNumberFormat="1" applyFont="1" applyFill="1"/>
    <xf numFmtId="38" fontId="46" fillId="0" borderId="0" xfId="0" applyNumberFormat="1" applyFont="1"/>
    <xf numFmtId="1" fontId="11" fillId="5" borderId="0" xfId="5" applyNumberFormat="1" applyFont="1" applyFill="1" applyAlignment="1">
      <alignment horizontal="center"/>
    </xf>
    <xf numFmtId="10" fontId="0" fillId="0" borderId="0" xfId="0" applyNumberFormat="1"/>
    <xf numFmtId="174" fontId="11" fillId="30" borderId="0" xfId="0" applyNumberFormat="1" applyFont="1" applyFill="1" applyAlignment="1">
      <alignment horizontal="center"/>
    </xf>
    <xf numFmtId="0" fontId="11" fillId="30" borderId="0" xfId="0" applyFont="1" applyFill="1" applyAlignment="1">
      <alignment horizontal="center"/>
    </xf>
    <xf numFmtId="0" fontId="11" fillId="30" borderId="0" xfId="0" applyFont="1" applyFill="1"/>
    <xf numFmtId="38" fontId="11" fillId="30" borderId="0" xfId="0" applyNumberFormat="1" applyFont="1" applyFill="1"/>
    <xf numFmtId="1" fontId="11" fillId="30" borderId="0" xfId="5" applyNumberFormat="1" applyFont="1" applyFill="1" applyAlignment="1">
      <alignment horizontal="left"/>
    </xf>
    <xf numFmtId="165" fontId="18" fillId="0" borderId="3" xfId="5" applyFont="1" applyBorder="1"/>
    <xf numFmtId="9" fontId="18" fillId="0" borderId="3" xfId="3" applyFont="1" applyBorder="1"/>
    <xf numFmtId="0" fontId="40" fillId="0" borderId="0" xfId="0" applyFont="1" applyAlignment="1">
      <alignment horizontal="center"/>
    </xf>
    <xf numFmtId="0" fontId="27" fillId="0" borderId="10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Porcentagem" xfId="3" builtinId="5"/>
    <cellStyle name="Porcentagem 2" xfId="4" xr:uid="{00000000-0005-0000-0000-000004000000}"/>
    <cellStyle name="Vírgula" xfId="5" builtinId="3"/>
    <cellStyle name="Vírgula 2" xfId="6" xr:uid="{00000000-0005-0000-0000-000006000000}"/>
    <cellStyle name="Vírgula 3" xfId="7" xr:uid="{FA1CCC7E-6C19-4630-94A6-D06A20A0395C}"/>
  </cellStyles>
  <dxfs count="5">
    <dxf>
      <font>
        <color theme="7" tint="-0.499984740745262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7" tint="-0.499984740745262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20</xdr:row>
      <xdr:rowOff>66676</xdr:rowOff>
    </xdr:from>
    <xdr:to>
      <xdr:col>21</xdr:col>
      <xdr:colOff>464926</xdr:colOff>
      <xdr:row>37</xdr:row>
      <xdr:rowOff>0</xdr:rowOff>
    </xdr:to>
    <xdr:pic>
      <xdr:nvPicPr>
        <xdr:cNvPr id="20495" name="Picture 15">
          <a:extLst>
            <a:ext uri="{FF2B5EF4-FFF2-40B4-BE49-F238E27FC236}">
              <a16:creationId xmlns:a16="http://schemas.microsoft.com/office/drawing/2014/main" id="{E80AA1E5-8BF3-1D14-3296-3D0801101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924301"/>
          <a:ext cx="5303626" cy="3171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466725</xdr:colOff>
      <xdr:row>20</xdr:row>
      <xdr:rowOff>57150</xdr:rowOff>
    </xdr:from>
    <xdr:to>
      <xdr:col>30</xdr:col>
      <xdr:colOff>157163</xdr:colOff>
      <xdr:row>36</xdr:row>
      <xdr:rowOff>152400</xdr:rowOff>
    </xdr:to>
    <xdr:pic>
      <xdr:nvPicPr>
        <xdr:cNvPr id="20496" name="Picture 16">
          <a:extLst>
            <a:ext uri="{FF2B5EF4-FFF2-40B4-BE49-F238E27FC236}">
              <a16:creationId xmlns:a16="http://schemas.microsoft.com/office/drawing/2014/main" id="{8C6BB9C9-D785-4E06-7164-3852A4502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914775"/>
          <a:ext cx="5500688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39</xdr:row>
      <xdr:rowOff>38099</xdr:rowOff>
    </xdr:from>
    <xdr:to>
      <xdr:col>25</xdr:col>
      <xdr:colOff>542925</xdr:colOff>
      <xdr:row>56</xdr:row>
      <xdr:rowOff>31266</xdr:rowOff>
    </xdr:to>
    <xdr:pic>
      <xdr:nvPicPr>
        <xdr:cNvPr id="20497" name="Picture 17">
          <a:extLst>
            <a:ext uri="{FF2B5EF4-FFF2-40B4-BE49-F238E27FC236}">
              <a16:creationId xmlns:a16="http://schemas.microsoft.com/office/drawing/2014/main" id="{151DDEBD-1937-0869-7003-035E34224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515224"/>
          <a:ext cx="7543800" cy="3231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ulioams\Configura&#231;&#245;es%20locais\Temporary%20Internet%20Files\OLK1\dados%20do%20emprego%20celetista%20RAIS%20e%20CAGED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ICAF88/Documentos%20Compartilhados/General/Acompanhamento%20Fiscal/2021/Meta%20Fiscal%202022/ldo_r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1"/>
      <sheetName val="Gráfico2"/>
      <sheetName val="Gráfico3"/>
      <sheetName val="Gráfico4"/>
      <sheetName val="Gráfico5"/>
      <sheetName val="PNAD"/>
      <sheetName val="RAIS e CAG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_base"/>
      <sheetName val="Din_base(2)"/>
      <sheetName val="Din_base2023"/>
      <sheetName val="Comparativo SCAFxbase2022"/>
      <sheetName val="Compararativo SCAFxbase(2)2022"/>
      <sheetName val="DE_PARA"/>
      <sheetName val="Planilha6"/>
      <sheetName val="base"/>
      <sheetName val="base (2)"/>
      <sheetName val="rec_fiscal"/>
      <sheetName val="drem"/>
      <sheetName val="base_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ANO</v>
          </cell>
          <cell r="D1" t="str">
            <v>RECEITA_COD</v>
          </cell>
          <cell r="F1" t="str">
            <v>FONTE_COD</v>
          </cell>
          <cell r="G1" t="str">
            <v>VL_LDO_REC</v>
          </cell>
        </row>
        <row r="2">
          <cell r="A2">
            <v>2022</v>
          </cell>
          <cell r="D2">
            <v>1321001101000</v>
          </cell>
          <cell r="F2">
            <v>60</v>
          </cell>
          <cell r="G2">
            <v>5500000</v>
          </cell>
        </row>
        <row r="3">
          <cell r="A3">
            <v>2022</v>
          </cell>
          <cell r="D3">
            <v>1360011101000</v>
          </cell>
          <cell r="F3">
            <v>60</v>
          </cell>
          <cell r="G3">
            <v>660000</v>
          </cell>
        </row>
        <row r="4">
          <cell r="A4">
            <v>2022</v>
          </cell>
          <cell r="D4">
            <v>1922991199000</v>
          </cell>
          <cell r="F4">
            <v>60</v>
          </cell>
          <cell r="G4">
            <v>300000</v>
          </cell>
        </row>
        <row r="5">
          <cell r="A5">
            <v>2022</v>
          </cell>
          <cell r="D5">
            <v>1990991199000</v>
          </cell>
          <cell r="F5">
            <v>60</v>
          </cell>
          <cell r="G5">
            <v>540000</v>
          </cell>
        </row>
        <row r="6">
          <cell r="A6">
            <v>2022</v>
          </cell>
          <cell r="D6">
            <v>1922991199000</v>
          </cell>
          <cell r="F6">
            <v>60</v>
          </cell>
          <cell r="G6">
            <v>2110</v>
          </cell>
        </row>
        <row r="7">
          <cell r="A7">
            <v>2022</v>
          </cell>
          <cell r="D7">
            <v>1922061101999</v>
          </cell>
          <cell r="F7">
            <v>60</v>
          </cell>
          <cell r="G7">
            <v>138800</v>
          </cell>
        </row>
        <row r="8">
          <cell r="A8">
            <v>2022</v>
          </cell>
          <cell r="D8">
            <v>1921991101999</v>
          </cell>
          <cell r="F8">
            <v>60</v>
          </cell>
          <cell r="G8">
            <v>277</v>
          </cell>
        </row>
        <row r="9">
          <cell r="A9">
            <v>2022</v>
          </cell>
          <cell r="D9">
            <v>1990991299000</v>
          </cell>
          <cell r="F9">
            <v>60</v>
          </cell>
          <cell r="G9">
            <v>3226</v>
          </cell>
        </row>
        <row r="10">
          <cell r="A10">
            <v>2022</v>
          </cell>
          <cell r="D10">
            <v>1321001101000</v>
          </cell>
          <cell r="F10">
            <v>60</v>
          </cell>
          <cell r="G10">
            <v>1948000</v>
          </cell>
        </row>
        <row r="11">
          <cell r="A11">
            <v>2022</v>
          </cell>
          <cell r="D11">
            <v>1922991199000</v>
          </cell>
          <cell r="F11">
            <v>60</v>
          </cell>
          <cell r="G11">
            <v>6000</v>
          </cell>
        </row>
        <row r="12">
          <cell r="A12">
            <v>2022</v>
          </cell>
          <cell r="D12">
            <v>1321001101000</v>
          </cell>
          <cell r="F12">
            <v>60</v>
          </cell>
          <cell r="G12">
            <v>39000515</v>
          </cell>
        </row>
        <row r="13">
          <cell r="A13">
            <v>2022</v>
          </cell>
          <cell r="D13">
            <v>1990991199000</v>
          </cell>
          <cell r="F13">
            <v>60</v>
          </cell>
          <cell r="G13">
            <v>6000</v>
          </cell>
        </row>
        <row r="14">
          <cell r="A14">
            <v>2022</v>
          </cell>
          <cell r="D14">
            <v>1360011101000</v>
          </cell>
          <cell r="F14">
            <v>60</v>
          </cell>
          <cell r="G14">
            <v>97000</v>
          </cell>
        </row>
        <row r="15">
          <cell r="A15">
            <v>2022</v>
          </cell>
          <cell r="D15">
            <v>1610011199001</v>
          </cell>
          <cell r="F15">
            <v>60</v>
          </cell>
          <cell r="G15">
            <v>250</v>
          </cell>
        </row>
        <row r="16">
          <cell r="A16">
            <v>2022</v>
          </cell>
          <cell r="D16">
            <v>1321001101000</v>
          </cell>
          <cell r="F16">
            <v>60</v>
          </cell>
          <cell r="G16">
            <v>180000</v>
          </cell>
        </row>
        <row r="17">
          <cell r="A17">
            <v>2022</v>
          </cell>
          <cell r="D17">
            <v>1610011113000</v>
          </cell>
          <cell r="F17">
            <v>60</v>
          </cell>
          <cell r="G17">
            <v>500</v>
          </cell>
        </row>
        <row r="18">
          <cell r="A18">
            <v>2022</v>
          </cell>
          <cell r="D18">
            <v>1610031104000</v>
          </cell>
          <cell r="F18">
            <v>60</v>
          </cell>
          <cell r="G18">
            <v>250</v>
          </cell>
        </row>
        <row r="19">
          <cell r="A19">
            <v>2022</v>
          </cell>
          <cell r="D19">
            <v>7922991199000</v>
          </cell>
          <cell r="F19">
            <v>60</v>
          </cell>
          <cell r="G19">
            <v>50000</v>
          </cell>
        </row>
        <row r="20">
          <cell r="A20">
            <v>2022</v>
          </cell>
          <cell r="D20">
            <v>1310011101001</v>
          </cell>
          <cell r="F20">
            <v>60</v>
          </cell>
          <cell r="G20">
            <v>50000</v>
          </cell>
        </row>
        <row r="21">
          <cell r="A21">
            <v>2022</v>
          </cell>
          <cell r="D21">
            <v>1321001101000</v>
          </cell>
          <cell r="F21">
            <v>60</v>
          </cell>
          <cell r="G21">
            <v>8000000</v>
          </cell>
        </row>
        <row r="22">
          <cell r="A22">
            <v>2022</v>
          </cell>
          <cell r="D22">
            <v>1910091101000</v>
          </cell>
          <cell r="F22">
            <v>60</v>
          </cell>
          <cell r="G22">
            <v>50000</v>
          </cell>
        </row>
        <row r="23">
          <cell r="A23">
            <v>2022</v>
          </cell>
          <cell r="D23">
            <v>1321001101000</v>
          </cell>
          <cell r="F23">
            <v>47</v>
          </cell>
          <cell r="G23">
            <v>100000</v>
          </cell>
        </row>
        <row r="24">
          <cell r="A24">
            <v>2022</v>
          </cell>
          <cell r="D24">
            <v>2213001199000</v>
          </cell>
          <cell r="F24">
            <v>47</v>
          </cell>
          <cell r="G24">
            <v>600000</v>
          </cell>
        </row>
        <row r="25">
          <cell r="A25">
            <v>2022</v>
          </cell>
          <cell r="D25">
            <v>1610021101000</v>
          </cell>
          <cell r="F25">
            <v>60</v>
          </cell>
          <cell r="G25">
            <v>6000000</v>
          </cell>
        </row>
        <row r="26">
          <cell r="A26">
            <v>2022</v>
          </cell>
          <cell r="D26">
            <v>1922991199000</v>
          </cell>
          <cell r="F26">
            <v>60</v>
          </cell>
          <cell r="G26">
            <v>2500000</v>
          </cell>
        </row>
        <row r="27">
          <cell r="A27">
            <v>2022</v>
          </cell>
          <cell r="D27">
            <v>1921991101999</v>
          </cell>
          <cell r="F27">
            <v>60</v>
          </cell>
          <cell r="G27">
            <v>150000</v>
          </cell>
        </row>
        <row r="28">
          <cell r="A28">
            <v>2022</v>
          </cell>
          <cell r="D28">
            <v>1910011105000</v>
          </cell>
          <cell r="F28">
            <v>60</v>
          </cell>
          <cell r="G28">
            <v>15000</v>
          </cell>
        </row>
        <row r="29">
          <cell r="A29">
            <v>2022</v>
          </cell>
          <cell r="D29">
            <v>1610011119000</v>
          </cell>
          <cell r="F29">
            <v>60</v>
          </cell>
          <cell r="G29">
            <v>5000</v>
          </cell>
        </row>
        <row r="30">
          <cell r="A30">
            <v>2022</v>
          </cell>
          <cell r="D30">
            <v>1349011103000</v>
          </cell>
          <cell r="F30">
            <v>59</v>
          </cell>
          <cell r="G30">
            <v>1500000</v>
          </cell>
        </row>
        <row r="31">
          <cell r="A31">
            <v>2022</v>
          </cell>
          <cell r="D31">
            <v>1321001101000</v>
          </cell>
          <cell r="F31">
            <v>60</v>
          </cell>
          <cell r="G31">
            <v>500</v>
          </cell>
        </row>
        <row r="32">
          <cell r="A32">
            <v>2022</v>
          </cell>
          <cell r="D32">
            <v>1310012101000</v>
          </cell>
          <cell r="F32">
            <v>60</v>
          </cell>
          <cell r="G32">
            <v>268508</v>
          </cell>
        </row>
        <row r="33">
          <cell r="A33">
            <v>2022</v>
          </cell>
          <cell r="D33">
            <v>1310021101001</v>
          </cell>
          <cell r="F33">
            <v>60</v>
          </cell>
          <cell r="G33">
            <v>771051</v>
          </cell>
        </row>
        <row r="34">
          <cell r="A34">
            <v>2022</v>
          </cell>
          <cell r="D34">
            <v>2470001101000</v>
          </cell>
          <cell r="F34">
            <v>45</v>
          </cell>
          <cell r="G34">
            <v>1681</v>
          </cell>
        </row>
        <row r="35">
          <cell r="A35">
            <v>2022</v>
          </cell>
          <cell r="D35">
            <v>2440001199000</v>
          </cell>
          <cell r="F35">
            <v>45</v>
          </cell>
          <cell r="G35">
            <v>1121474</v>
          </cell>
        </row>
        <row r="36">
          <cell r="A36">
            <v>2022</v>
          </cell>
          <cell r="D36">
            <v>1770001199000</v>
          </cell>
          <cell r="F36">
            <v>45</v>
          </cell>
          <cell r="G36">
            <v>1836</v>
          </cell>
        </row>
        <row r="37">
          <cell r="A37">
            <v>2022</v>
          </cell>
          <cell r="D37">
            <v>1740001199000</v>
          </cell>
          <cell r="F37">
            <v>45</v>
          </cell>
          <cell r="G37">
            <v>131191</v>
          </cell>
        </row>
        <row r="38">
          <cell r="A38">
            <v>2022</v>
          </cell>
          <cell r="D38">
            <v>1321001101000</v>
          </cell>
          <cell r="F38">
            <v>45</v>
          </cell>
          <cell r="G38">
            <v>30875</v>
          </cell>
        </row>
        <row r="39">
          <cell r="A39">
            <v>2022</v>
          </cell>
          <cell r="D39">
            <v>1990991199000</v>
          </cell>
          <cell r="F39">
            <v>60</v>
          </cell>
          <cell r="G39">
            <v>13973</v>
          </cell>
        </row>
        <row r="40">
          <cell r="A40">
            <v>2022</v>
          </cell>
          <cell r="D40">
            <v>1922991199000</v>
          </cell>
          <cell r="F40">
            <v>60</v>
          </cell>
          <cell r="G40">
            <v>8347</v>
          </cell>
        </row>
        <row r="41">
          <cell r="A41">
            <v>2022</v>
          </cell>
          <cell r="D41">
            <v>1910091101000</v>
          </cell>
          <cell r="F41">
            <v>60</v>
          </cell>
          <cell r="G41">
            <v>108495</v>
          </cell>
        </row>
        <row r="42">
          <cell r="A42">
            <v>2022</v>
          </cell>
          <cell r="D42">
            <v>1610011199001</v>
          </cell>
          <cell r="F42">
            <v>60</v>
          </cell>
          <cell r="G42">
            <v>177132</v>
          </cell>
        </row>
        <row r="43">
          <cell r="A43">
            <v>2022</v>
          </cell>
          <cell r="D43">
            <v>1610011124000</v>
          </cell>
          <cell r="F43">
            <v>60</v>
          </cell>
          <cell r="G43">
            <v>25823</v>
          </cell>
        </row>
        <row r="44">
          <cell r="A44">
            <v>2022</v>
          </cell>
          <cell r="D44">
            <v>1610011103000</v>
          </cell>
          <cell r="F44">
            <v>60</v>
          </cell>
          <cell r="G44">
            <v>1544</v>
          </cell>
        </row>
        <row r="45">
          <cell r="A45">
            <v>2022</v>
          </cell>
          <cell r="D45">
            <v>1610021101000</v>
          </cell>
          <cell r="F45">
            <v>60</v>
          </cell>
          <cell r="G45">
            <v>1692183</v>
          </cell>
        </row>
        <row r="46">
          <cell r="A46">
            <v>2022</v>
          </cell>
          <cell r="D46">
            <v>1922991105000</v>
          </cell>
          <cell r="F46">
            <v>21</v>
          </cell>
          <cell r="G46">
            <v>50000</v>
          </cell>
        </row>
        <row r="47">
          <cell r="A47">
            <v>2022</v>
          </cell>
          <cell r="D47">
            <v>1990991199000</v>
          </cell>
          <cell r="F47">
            <v>60</v>
          </cell>
          <cell r="G47">
            <v>50000</v>
          </cell>
        </row>
        <row r="48">
          <cell r="A48">
            <v>2022</v>
          </cell>
          <cell r="D48">
            <v>1321001101000</v>
          </cell>
          <cell r="F48">
            <v>21</v>
          </cell>
          <cell r="G48">
            <v>50000</v>
          </cell>
        </row>
        <row r="49">
          <cell r="A49">
            <v>2022</v>
          </cell>
          <cell r="D49">
            <v>2418051101002</v>
          </cell>
          <cell r="F49">
            <v>36</v>
          </cell>
          <cell r="G49">
            <v>50000</v>
          </cell>
        </row>
        <row r="50">
          <cell r="A50">
            <v>2022</v>
          </cell>
          <cell r="D50">
            <v>2418051101003</v>
          </cell>
          <cell r="F50">
            <v>36</v>
          </cell>
          <cell r="G50">
            <v>50000</v>
          </cell>
        </row>
        <row r="51">
          <cell r="A51">
            <v>2022</v>
          </cell>
          <cell r="D51">
            <v>1922991199000</v>
          </cell>
          <cell r="F51">
            <v>36</v>
          </cell>
          <cell r="G51">
            <v>50000</v>
          </cell>
        </row>
        <row r="52">
          <cell r="A52">
            <v>2022</v>
          </cell>
          <cell r="D52">
            <v>1922991108000</v>
          </cell>
          <cell r="F52">
            <v>36</v>
          </cell>
          <cell r="G52">
            <v>50000</v>
          </cell>
        </row>
        <row r="53">
          <cell r="A53">
            <v>2022</v>
          </cell>
          <cell r="D53">
            <v>1922991107000</v>
          </cell>
          <cell r="F53">
            <v>36</v>
          </cell>
          <cell r="G53">
            <v>50000</v>
          </cell>
        </row>
        <row r="54">
          <cell r="A54">
            <v>2022</v>
          </cell>
          <cell r="D54">
            <v>1922991106000</v>
          </cell>
          <cell r="F54">
            <v>36</v>
          </cell>
          <cell r="G54">
            <v>50000</v>
          </cell>
        </row>
        <row r="55">
          <cell r="A55">
            <v>2022</v>
          </cell>
          <cell r="D55">
            <v>1922991103000</v>
          </cell>
          <cell r="F55">
            <v>36</v>
          </cell>
          <cell r="G55">
            <v>50000</v>
          </cell>
        </row>
        <row r="56">
          <cell r="A56">
            <v>2022</v>
          </cell>
          <cell r="D56">
            <v>1922991102000</v>
          </cell>
          <cell r="F56">
            <v>36</v>
          </cell>
          <cell r="G56">
            <v>50000</v>
          </cell>
        </row>
        <row r="57">
          <cell r="A57">
            <v>2022</v>
          </cell>
          <cell r="D57">
            <v>1718059199000</v>
          </cell>
          <cell r="F57">
            <v>36</v>
          </cell>
          <cell r="G57">
            <v>50000</v>
          </cell>
        </row>
        <row r="58">
          <cell r="A58">
            <v>2022</v>
          </cell>
          <cell r="D58">
            <v>1718059109000</v>
          </cell>
          <cell r="F58">
            <v>36</v>
          </cell>
          <cell r="G58">
            <v>50000</v>
          </cell>
        </row>
        <row r="59">
          <cell r="A59">
            <v>2022</v>
          </cell>
          <cell r="D59">
            <v>1718059107000</v>
          </cell>
          <cell r="F59">
            <v>36</v>
          </cell>
          <cell r="G59">
            <v>50000</v>
          </cell>
        </row>
        <row r="60">
          <cell r="A60">
            <v>2022</v>
          </cell>
          <cell r="D60">
            <v>1718054101000</v>
          </cell>
          <cell r="F60">
            <v>36</v>
          </cell>
          <cell r="G60">
            <v>50000</v>
          </cell>
        </row>
        <row r="61">
          <cell r="A61">
            <v>2022</v>
          </cell>
          <cell r="D61">
            <v>1718053101000</v>
          </cell>
          <cell r="F61">
            <v>36</v>
          </cell>
          <cell r="G61">
            <v>192000000</v>
          </cell>
        </row>
        <row r="62">
          <cell r="A62">
            <v>2022</v>
          </cell>
          <cell r="D62">
            <v>1718052101000</v>
          </cell>
          <cell r="F62">
            <v>36</v>
          </cell>
          <cell r="G62">
            <v>50000</v>
          </cell>
        </row>
        <row r="63">
          <cell r="A63">
            <v>2022</v>
          </cell>
          <cell r="D63">
            <v>1321001101000</v>
          </cell>
          <cell r="F63">
            <v>36</v>
          </cell>
          <cell r="G63">
            <v>50000</v>
          </cell>
        </row>
        <row r="64">
          <cell r="A64">
            <v>2022</v>
          </cell>
          <cell r="D64">
            <v>1922991199000</v>
          </cell>
          <cell r="F64">
            <v>23</v>
          </cell>
          <cell r="G64">
            <v>50000</v>
          </cell>
        </row>
        <row r="65">
          <cell r="A65">
            <v>2022</v>
          </cell>
          <cell r="D65">
            <v>1922991104000</v>
          </cell>
          <cell r="F65">
            <v>23</v>
          </cell>
          <cell r="G65">
            <v>50000</v>
          </cell>
        </row>
        <row r="66">
          <cell r="A66">
            <v>2022</v>
          </cell>
          <cell r="D66">
            <v>1758011108005</v>
          </cell>
          <cell r="F66">
            <v>23</v>
          </cell>
          <cell r="G66">
            <v>50000</v>
          </cell>
        </row>
        <row r="67">
          <cell r="A67">
            <v>2022</v>
          </cell>
          <cell r="D67">
            <v>1758011108001</v>
          </cell>
          <cell r="F67">
            <v>23</v>
          </cell>
          <cell r="G67">
            <v>50000</v>
          </cell>
        </row>
        <row r="68">
          <cell r="A68">
            <v>2022</v>
          </cell>
          <cell r="D68">
            <v>1758011107005</v>
          </cell>
          <cell r="F68">
            <v>23</v>
          </cell>
          <cell r="G68">
            <v>50000</v>
          </cell>
        </row>
        <row r="69">
          <cell r="A69">
            <v>2022</v>
          </cell>
          <cell r="D69">
            <v>1758011107001</v>
          </cell>
          <cell r="F69">
            <v>23</v>
          </cell>
          <cell r="G69">
            <v>50000</v>
          </cell>
        </row>
        <row r="70">
          <cell r="A70">
            <v>2022</v>
          </cell>
          <cell r="D70">
            <v>1758011106001</v>
          </cell>
          <cell r="F70">
            <v>23</v>
          </cell>
          <cell r="G70">
            <v>50000</v>
          </cell>
        </row>
        <row r="71">
          <cell r="A71">
            <v>2022</v>
          </cell>
          <cell r="D71">
            <v>1758011105001</v>
          </cell>
          <cell r="F71">
            <v>23</v>
          </cell>
          <cell r="G71">
            <v>50000</v>
          </cell>
        </row>
        <row r="72">
          <cell r="A72">
            <v>2022</v>
          </cell>
          <cell r="D72">
            <v>1758011104001</v>
          </cell>
          <cell r="F72">
            <v>23</v>
          </cell>
          <cell r="G72">
            <v>50000</v>
          </cell>
        </row>
        <row r="73">
          <cell r="A73">
            <v>2022</v>
          </cell>
          <cell r="D73">
            <v>1758011103005</v>
          </cell>
          <cell r="F73">
            <v>23</v>
          </cell>
          <cell r="G73">
            <v>50000</v>
          </cell>
        </row>
        <row r="74">
          <cell r="A74">
            <v>2022</v>
          </cell>
          <cell r="D74">
            <v>1758011103001</v>
          </cell>
          <cell r="F74">
            <v>23</v>
          </cell>
          <cell r="G74">
            <v>50000</v>
          </cell>
        </row>
        <row r="75">
          <cell r="A75">
            <v>2022</v>
          </cell>
          <cell r="D75">
            <v>1758011102001</v>
          </cell>
          <cell r="F75">
            <v>23</v>
          </cell>
          <cell r="G75">
            <v>50000</v>
          </cell>
        </row>
        <row r="76">
          <cell r="A76">
            <v>2022</v>
          </cell>
          <cell r="D76">
            <v>1758011101000</v>
          </cell>
          <cell r="F76">
            <v>23</v>
          </cell>
          <cell r="G76">
            <v>50000</v>
          </cell>
        </row>
        <row r="77">
          <cell r="A77">
            <v>2022</v>
          </cell>
          <cell r="D77">
            <v>1321001101000</v>
          </cell>
          <cell r="F77">
            <v>23</v>
          </cell>
          <cell r="G77">
            <v>50000</v>
          </cell>
        </row>
        <row r="78">
          <cell r="A78">
            <v>2022</v>
          </cell>
          <cell r="D78">
            <v>1718053101000</v>
          </cell>
          <cell r="F78">
            <v>21</v>
          </cell>
          <cell r="G78">
            <v>705800000</v>
          </cell>
        </row>
        <row r="79">
          <cell r="A79">
            <v>2022</v>
          </cell>
          <cell r="D79">
            <v>1321001101000</v>
          </cell>
          <cell r="F79">
            <v>25</v>
          </cell>
          <cell r="G79">
            <v>4000</v>
          </cell>
        </row>
        <row r="80">
          <cell r="A80">
            <v>2022</v>
          </cell>
          <cell r="D80">
            <v>1921991101001</v>
          </cell>
          <cell r="F80">
            <v>59</v>
          </cell>
          <cell r="G80">
            <v>4830852</v>
          </cell>
        </row>
        <row r="81">
          <cell r="A81">
            <v>2022</v>
          </cell>
          <cell r="D81">
            <v>1922061101999</v>
          </cell>
          <cell r="F81">
            <v>60</v>
          </cell>
          <cell r="G81">
            <v>68</v>
          </cell>
        </row>
        <row r="82">
          <cell r="A82">
            <v>2022</v>
          </cell>
          <cell r="D82">
            <v>1921991101999</v>
          </cell>
          <cell r="F82">
            <v>60</v>
          </cell>
          <cell r="G82">
            <v>9448</v>
          </cell>
        </row>
        <row r="83">
          <cell r="A83">
            <v>2022</v>
          </cell>
          <cell r="D83">
            <v>1610011127000</v>
          </cell>
          <cell r="F83">
            <v>60</v>
          </cell>
          <cell r="G83">
            <v>182405</v>
          </cell>
        </row>
        <row r="84">
          <cell r="A84">
            <v>2022</v>
          </cell>
          <cell r="D84">
            <v>1910011106000</v>
          </cell>
          <cell r="F84">
            <v>60</v>
          </cell>
          <cell r="G84">
            <v>2014080</v>
          </cell>
        </row>
        <row r="85">
          <cell r="A85">
            <v>2022</v>
          </cell>
          <cell r="D85">
            <v>1910011107000</v>
          </cell>
          <cell r="F85">
            <v>60</v>
          </cell>
          <cell r="G85">
            <v>57</v>
          </cell>
        </row>
        <row r="86">
          <cell r="A86">
            <v>2022</v>
          </cell>
          <cell r="D86">
            <v>1922991199000</v>
          </cell>
          <cell r="F86">
            <v>60</v>
          </cell>
          <cell r="G86">
            <v>140904</v>
          </cell>
        </row>
        <row r="87">
          <cell r="A87">
            <v>2022</v>
          </cell>
          <cell r="D87">
            <v>1310011101002</v>
          </cell>
          <cell r="F87">
            <v>60</v>
          </cell>
          <cell r="G87">
            <v>41350</v>
          </cell>
        </row>
        <row r="88">
          <cell r="A88">
            <v>2022</v>
          </cell>
          <cell r="D88">
            <v>1310011201002</v>
          </cell>
          <cell r="F88">
            <v>60</v>
          </cell>
          <cell r="G88">
            <v>1001</v>
          </cell>
        </row>
        <row r="89">
          <cell r="A89">
            <v>2022</v>
          </cell>
          <cell r="D89">
            <v>1610021101000</v>
          </cell>
          <cell r="F89">
            <v>60</v>
          </cell>
          <cell r="G89">
            <v>120</v>
          </cell>
        </row>
        <row r="90">
          <cell r="A90">
            <v>2022</v>
          </cell>
          <cell r="D90">
            <v>1610011111001</v>
          </cell>
          <cell r="F90">
            <v>60</v>
          </cell>
          <cell r="G90">
            <v>7198</v>
          </cell>
        </row>
        <row r="91">
          <cell r="A91">
            <v>2022</v>
          </cell>
          <cell r="D91">
            <v>1910011111000</v>
          </cell>
          <cell r="F91">
            <v>60</v>
          </cell>
          <cell r="G91">
            <v>7583</v>
          </cell>
        </row>
        <row r="92">
          <cell r="A92">
            <v>2022</v>
          </cell>
          <cell r="D92">
            <v>1321001101000</v>
          </cell>
          <cell r="F92">
            <v>60</v>
          </cell>
          <cell r="G92">
            <v>480000</v>
          </cell>
        </row>
        <row r="93">
          <cell r="A93">
            <v>2022</v>
          </cell>
          <cell r="D93">
            <v>1500001101005</v>
          </cell>
          <cell r="F93">
            <v>61</v>
          </cell>
          <cell r="G93">
            <v>120000</v>
          </cell>
        </row>
        <row r="94">
          <cell r="A94">
            <v>2022</v>
          </cell>
          <cell r="D94">
            <v>1400001102001</v>
          </cell>
          <cell r="F94">
            <v>61</v>
          </cell>
          <cell r="G94">
            <v>10000</v>
          </cell>
        </row>
        <row r="95">
          <cell r="A95">
            <v>2022</v>
          </cell>
          <cell r="D95">
            <v>1923991101000</v>
          </cell>
          <cell r="F95">
            <v>60</v>
          </cell>
          <cell r="G95">
            <v>3000000</v>
          </cell>
        </row>
        <row r="96">
          <cell r="A96">
            <v>2022</v>
          </cell>
          <cell r="D96">
            <v>1922011101000</v>
          </cell>
          <cell r="F96">
            <v>38</v>
          </cell>
          <cell r="G96">
            <v>40184</v>
          </cell>
        </row>
        <row r="97">
          <cell r="A97">
            <v>2022</v>
          </cell>
          <cell r="D97">
            <v>1718991101001</v>
          </cell>
          <cell r="F97">
            <v>38</v>
          </cell>
          <cell r="G97">
            <v>15600000</v>
          </cell>
        </row>
        <row r="98">
          <cell r="A98">
            <v>2022</v>
          </cell>
          <cell r="D98">
            <v>1740001199000</v>
          </cell>
          <cell r="F98">
            <v>45</v>
          </cell>
          <cell r="G98">
            <v>2390000</v>
          </cell>
        </row>
        <row r="99">
          <cell r="A99">
            <v>2022</v>
          </cell>
          <cell r="D99">
            <v>1113031101000</v>
          </cell>
          <cell r="F99">
            <v>10</v>
          </cell>
          <cell r="G99">
            <v>1000</v>
          </cell>
        </row>
        <row r="100">
          <cell r="A100">
            <v>2022</v>
          </cell>
          <cell r="D100">
            <v>1610011106000</v>
          </cell>
          <cell r="F100">
            <v>60</v>
          </cell>
          <cell r="G100">
            <v>3600000</v>
          </cell>
        </row>
        <row r="101">
          <cell r="A101">
            <v>2022</v>
          </cell>
          <cell r="D101">
            <v>1610011117000</v>
          </cell>
          <cell r="F101">
            <v>60</v>
          </cell>
          <cell r="G101">
            <v>75200000</v>
          </cell>
        </row>
        <row r="102">
          <cell r="A102">
            <v>2022</v>
          </cell>
          <cell r="D102">
            <v>1610011111003</v>
          </cell>
          <cell r="F102">
            <v>60</v>
          </cell>
          <cell r="G102">
            <v>12000000</v>
          </cell>
        </row>
        <row r="103">
          <cell r="A103">
            <v>2022</v>
          </cell>
          <cell r="D103">
            <v>1210991102004</v>
          </cell>
          <cell r="F103">
            <v>50</v>
          </cell>
          <cell r="G103">
            <v>4555761</v>
          </cell>
        </row>
        <row r="104">
          <cell r="A104">
            <v>2022</v>
          </cell>
          <cell r="D104">
            <v>1210991102002</v>
          </cell>
          <cell r="F104">
            <v>50</v>
          </cell>
          <cell r="G104">
            <v>254140704</v>
          </cell>
        </row>
        <row r="105">
          <cell r="A105">
            <v>2022</v>
          </cell>
          <cell r="D105">
            <v>1210991102001</v>
          </cell>
          <cell r="F105">
            <v>50</v>
          </cell>
          <cell r="G105">
            <v>225621097</v>
          </cell>
        </row>
        <row r="106">
          <cell r="A106">
            <v>2022</v>
          </cell>
          <cell r="D106">
            <v>1210991499000</v>
          </cell>
          <cell r="F106">
            <v>60</v>
          </cell>
          <cell r="G106">
            <v>3361563</v>
          </cell>
        </row>
        <row r="107">
          <cell r="A107">
            <v>2022</v>
          </cell>
          <cell r="D107">
            <v>1210991399000</v>
          </cell>
          <cell r="F107">
            <v>60</v>
          </cell>
          <cell r="G107">
            <v>1335494</v>
          </cell>
        </row>
        <row r="108">
          <cell r="A108">
            <v>2022</v>
          </cell>
          <cell r="D108">
            <v>1210991299000</v>
          </cell>
          <cell r="F108">
            <v>60</v>
          </cell>
          <cell r="G108">
            <v>4158</v>
          </cell>
        </row>
        <row r="109">
          <cell r="A109">
            <v>2022</v>
          </cell>
          <cell r="D109">
            <v>2213001199000</v>
          </cell>
          <cell r="F109">
            <v>47</v>
          </cell>
          <cell r="G109">
            <v>1000</v>
          </cell>
        </row>
        <row r="110">
          <cell r="A110">
            <v>2022</v>
          </cell>
          <cell r="D110">
            <v>7310011101001</v>
          </cell>
          <cell r="F110">
            <v>60</v>
          </cell>
          <cell r="G110">
            <v>2520118</v>
          </cell>
        </row>
        <row r="111">
          <cell r="A111">
            <v>2022</v>
          </cell>
          <cell r="D111">
            <v>2300061101000</v>
          </cell>
          <cell r="F111">
            <v>60</v>
          </cell>
          <cell r="G111">
            <v>1000</v>
          </cell>
        </row>
        <row r="112">
          <cell r="A112">
            <v>2022</v>
          </cell>
          <cell r="D112">
            <v>1990991199000</v>
          </cell>
          <cell r="F112">
            <v>60</v>
          </cell>
          <cell r="G112">
            <v>1058116</v>
          </cell>
        </row>
        <row r="113">
          <cell r="A113">
            <v>2022</v>
          </cell>
          <cell r="D113">
            <v>1922991199000</v>
          </cell>
          <cell r="F113">
            <v>60</v>
          </cell>
          <cell r="G113">
            <v>452130</v>
          </cell>
        </row>
        <row r="114">
          <cell r="A114">
            <v>2022</v>
          </cell>
          <cell r="D114">
            <v>1922061101999</v>
          </cell>
          <cell r="F114">
            <v>60</v>
          </cell>
          <cell r="G114">
            <v>30000</v>
          </cell>
        </row>
        <row r="115">
          <cell r="A115">
            <v>2022</v>
          </cell>
          <cell r="D115">
            <v>1921991101999</v>
          </cell>
          <cell r="F115">
            <v>60</v>
          </cell>
          <cell r="G115">
            <v>1000</v>
          </cell>
        </row>
        <row r="116">
          <cell r="A116">
            <v>2022</v>
          </cell>
          <cell r="D116">
            <v>1910091101000</v>
          </cell>
          <cell r="F116">
            <v>60</v>
          </cell>
          <cell r="G116">
            <v>55668</v>
          </cell>
        </row>
        <row r="117">
          <cell r="A117">
            <v>2022</v>
          </cell>
          <cell r="D117">
            <v>1630011108002</v>
          </cell>
          <cell r="F117">
            <v>60</v>
          </cell>
          <cell r="G117">
            <v>3431331</v>
          </cell>
        </row>
        <row r="118">
          <cell r="A118">
            <v>2022</v>
          </cell>
          <cell r="D118">
            <v>1630011108001</v>
          </cell>
          <cell r="F118">
            <v>60</v>
          </cell>
          <cell r="G118">
            <v>63486062</v>
          </cell>
        </row>
        <row r="119">
          <cell r="A119">
            <v>2022</v>
          </cell>
          <cell r="D119">
            <v>1610011199001</v>
          </cell>
          <cell r="F119">
            <v>60</v>
          </cell>
          <cell r="G119">
            <v>53739</v>
          </cell>
        </row>
        <row r="120">
          <cell r="A120">
            <v>2022</v>
          </cell>
          <cell r="D120">
            <v>1610011120000</v>
          </cell>
          <cell r="F120">
            <v>60</v>
          </cell>
          <cell r="G120">
            <v>1000</v>
          </cell>
        </row>
        <row r="121">
          <cell r="A121">
            <v>2022</v>
          </cell>
          <cell r="D121">
            <v>1610021101000</v>
          </cell>
          <cell r="F121">
            <v>60</v>
          </cell>
          <cell r="G121">
            <v>275000</v>
          </cell>
        </row>
        <row r="122">
          <cell r="A122">
            <v>2022</v>
          </cell>
          <cell r="D122">
            <v>1322001102000</v>
          </cell>
          <cell r="F122">
            <v>60</v>
          </cell>
          <cell r="G122">
            <v>1000</v>
          </cell>
        </row>
        <row r="123">
          <cell r="A123">
            <v>2022</v>
          </cell>
          <cell r="D123">
            <v>1321001101000</v>
          </cell>
          <cell r="F123">
            <v>60</v>
          </cell>
          <cell r="G123">
            <v>4459934</v>
          </cell>
        </row>
        <row r="124">
          <cell r="A124">
            <v>2022</v>
          </cell>
          <cell r="D124">
            <v>1310021101999</v>
          </cell>
          <cell r="F124">
            <v>60</v>
          </cell>
          <cell r="G124">
            <v>280794</v>
          </cell>
        </row>
        <row r="125">
          <cell r="A125">
            <v>2022</v>
          </cell>
          <cell r="D125">
            <v>1310011101001</v>
          </cell>
          <cell r="F125">
            <v>60</v>
          </cell>
          <cell r="G125">
            <v>1000</v>
          </cell>
        </row>
        <row r="126">
          <cell r="A126">
            <v>2022</v>
          </cell>
          <cell r="D126">
            <v>1210991110000</v>
          </cell>
          <cell r="F126">
            <v>60</v>
          </cell>
          <cell r="G126">
            <v>1000</v>
          </cell>
        </row>
        <row r="127">
          <cell r="A127">
            <v>2022</v>
          </cell>
          <cell r="D127">
            <v>1210991102011</v>
          </cell>
          <cell r="F127">
            <v>60</v>
          </cell>
          <cell r="G127">
            <v>40500</v>
          </cell>
        </row>
        <row r="128">
          <cell r="A128">
            <v>2022</v>
          </cell>
          <cell r="D128">
            <v>1210991102010</v>
          </cell>
          <cell r="F128">
            <v>60</v>
          </cell>
          <cell r="G128">
            <v>104146</v>
          </cell>
        </row>
        <row r="129">
          <cell r="A129">
            <v>2022</v>
          </cell>
          <cell r="D129">
            <v>1210991102009</v>
          </cell>
          <cell r="F129">
            <v>60</v>
          </cell>
          <cell r="G129">
            <v>215229</v>
          </cell>
        </row>
        <row r="130">
          <cell r="A130">
            <v>2022</v>
          </cell>
          <cell r="D130">
            <v>1210991102008</v>
          </cell>
          <cell r="F130">
            <v>60</v>
          </cell>
          <cell r="G130">
            <v>254964</v>
          </cell>
        </row>
        <row r="131">
          <cell r="A131">
            <v>2022</v>
          </cell>
          <cell r="D131">
            <v>1210991101008</v>
          </cell>
          <cell r="F131">
            <v>60</v>
          </cell>
          <cell r="G131">
            <v>127482</v>
          </cell>
        </row>
        <row r="132">
          <cell r="A132">
            <v>2022</v>
          </cell>
          <cell r="D132">
            <v>1210991102003</v>
          </cell>
          <cell r="F132">
            <v>60</v>
          </cell>
          <cell r="G132">
            <v>40991813</v>
          </cell>
        </row>
        <row r="133">
          <cell r="A133">
            <v>2022</v>
          </cell>
          <cell r="D133">
            <v>7210991101007</v>
          </cell>
          <cell r="F133">
            <v>49</v>
          </cell>
          <cell r="G133">
            <v>68625</v>
          </cell>
        </row>
        <row r="134">
          <cell r="A134">
            <v>2022</v>
          </cell>
          <cell r="D134">
            <v>7210991101006</v>
          </cell>
          <cell r="F134">
            <v>49</v>
          </cell>
          <cell r="G134">
            <v>25218154</v>
          </cell>
        </row>
        <row r="135">
          <cell r="A135">
            <v>2022</v>
          </cell>
          <cell r="D135">
            <v>7210991101005</v>
          </cell>
          <cell r="F135">
            <v>49</v>
          </cell>
          <cell r="G135">
            <v>64488581</v>
          </cell>
        </row>
        <row r="136">
          <cell r="A136">
            <v>2022</v>
          </cell>
          <cell r="D136">
            <v>7210991101004</v>
          </cell>
          <cell r="F136">
            <v>49</v>
          </cell>
          <cell r="G136">
            <v>2270105</v>
          </cell>
        </row>
        <row r="137">
          <cell r="A137">
            <v>2022</v>
          </cell>
          <cell r="D137">
            <v>7210991101003</v>
          </cell>
          <cell r="F137">
            <v>49</v>
          </cell>
          <cell r="G137">
            <v>20381209</v>
          </cell>
        </row>
        <row r="138">
          <cell r="A138">
            <v>2022</v>
          </cell>
          <cell r="D138">
            <v>7210991101002</v>
          </cell>
          <cell r="F138">
            <v>49</v>
          </cell>
          <cell r="G138">
            <v>120119480</v>
          </cell>
        </row>
        <row r="139">
          <cell r="A139">
            <v>2022</v>
          </cell>
          <cell r="D139">
            <v>7210991101001</v>
          </cell>
          <cell r="F139">
            <v>49</v>
          </cell>
          <cell r="G139">
            <v>119454100</v>
          </cell>
        </row>
        <row r="140">
          <cell r="A140">
            <v>2022</v>
          </cell>
          <cell r="D140">
            <v>1922991199000</v>
          </cell>
          <cell r="F140">
            <v>49</v>
          </cell>
          <cell r="G140">
            <v>1000</v>
          </cell>
        </row>
        <row r="141">
          <cell r="A141">
            <v>2022</v>
          </cell>
          <cell r="D141">
            <v>1922991199000</v>
          </cell>
          <cell r="F141">
            <v>50</v>
          </cell>
          <cell r="G141">
            <v>1000</v>
          </cell>
        </row>
        <row r="142">
          <cell r="A142">
            <v>2022</v>
          </cell>
          <cell r="D142">
            <v>1910091101000</v>
          </cell>
          <cell r="F142">
            <v>50</v>
          </cell>
          <cell r="G142">
            <v>1000</v>
          </cell>
        </row>
        <row r="143">
          <cell r="A143">
            <v>2022</v>
          </cell>
          <cell r="D143">
            <v>1210991102007</v>
          </cell>
          <cell r="F143">
            <v>50</v>
          </cell>
          <cell r="G143">
            <v>148684</v>
          </cell>
        </row>
        <row r="144">
          <cell r="A144">
            <v>2022</v>
          </cell>
          <cell r="D144">
            <v>1210991102006</v>
          </cell>
          <cell r="F144">
            <v>50</v>
          </cell>
          <cell r="G144">
            <v>50555721</v>
          </cell>
        </row>
        <row r="145">
          <cell r="A145">
            <v>2022</v>
          </cell>
          <cell r="D145">
            <v>1210991102005</v>
          </cell>
          <cell r="F145">
            <v>50</v>
          </cell>
          <cell r="G145">
            <v>129222511</v>
          </cell>
        </row>
        <row r="146">
          <cell r="A146">
            <v>2022</v>
          </cell>
          <cell r="D146">
            <v>1990991102000</v>
          </cell>
          <cell r="F146">
            <v>60</v>
          </cell>
          <cell r="G146">
            <v>5760000</v>
          </cell>
        </row>
        <row r="147">
          <cell r="A147">
            <v>2022</v>
          </cell>
          <cell r="D147">
            <v>1321001101000</v>
          </cell>
          <cell r="F147">
            <v>60</v>
          </cell>
          <cell r="G147">
            <v>500000</v>
          </cell>
        </row>
        <row r="148">
          <cell r="A148">
            <v>2022</v>
          </cell>
          <cell r="D148">
            <v>1922991199000</v>
          </cell>
          <cell r="F148">
            <v>60</v>
          </cell>
          <cell r="G148">
            <v>1000</v>
          </cell>
        </row>
        <row r="149">
          <cell r="A149">
            <v>2022</v>
          </cell>
          <cell r="D149">
            <v>1990991103000</v>
          </cell>
          <cell r="F149">
            <v>60</v>
          </cell>
          <cell r="G149">
            <v>15100000</v>
          </cell>
        </row>
        <row r="150">
          <cell r="A150">
            <v>2022</v>
          </cell>
          <cell r="D150">
            <v>1610011130000</v>
          </cell>
          <cell r="F150">
            <v>60</v>
          </cell>
          <cell r="G150">
            <v>395000</v>
          </cell>
        </row>
        <row r="151">
          <cell r="A151">
            <v>2022</v>
          </cell>
          <cell r="D151">
            <v>1610011199001</v>
          </cell>
          <cell r="F151">
            <v>60</v>
          </cell>
          <cell r="G151">
            <v>1000</v>
          </cell>
        </row>
        <row r="152">
          <cell r="A152">
            <v>2022</v>
          </cell>
          <cell r="D152">
            <v>1922991199000</v>
          </cell>
          <cell r="F152">
            <v>60</v>
          </cell>
          <cell r="G152">
            <v>245000</v>
          </cell>
        </row>
        <row r="153">
          <cell r="A153">
            <v>2022</v>
          </cell>
          <cell r="D153">
            <v>1610031104000</v>
          </cell>
          <cell r="F153">
            <v>60</v>
          </cell>
          <cell r="G153">
            <v>316000</v>
          </cell>
        </row>
        <row r="154">
          <cell r="A154">
            <v>2022</v>
          </cell>
          <cell r="D154">
            <v>7610011124000</v>
          </cell>
          <cell r="F154">
            <v>60</v>
          </cell>
          <cell r="G154">
            <v>170000</v>
          </cell>
        </row>
        <row r="155">
          <cell r="A155">
            <v>2022</v>
          </cell>
          <cell r="D155">
            <v>7610011130000</v>
          </cell>
          <cell r="F155">
            <v>60</v>
          </cell>
          <cell r="G155">
            <v>45000</v>
          </cell>
        </row>
        <row r="156">
          <cell r="A156">
            <v>2022</v>
          </cell>
          <cell r="D156">
            <v>2213001199000</v>
          </cell>
          <cell r="F156">
            <v>47</v>
          </cell>
          <cell r="G156">
            <v>20000</v>
          </cell>
        </row>
        <row r="157">
          <cell r="A157">
            <v>2022</v>
          </cell>
          <cell r="D157">
            <v>1740001199000</v>
          </cell>
          <cell r="F157">
            <v>45</v>
          </cell>
          <cell r="G157">
            <v>200000</v>
          </cell>
        </row>
        <row r="158">
          <cell r="A158">
            <v>2022</v>
          </cell>
          <cell r="D158">
            <v>1610011124000</v>
          </cell>
          <cell r="F158">
            <v>60</v>
          </cell>
          <cell r="G158">
            <v>656000</v>
          </cell>
        </row>
        <row r="159">
          <cell r="A159">
            <v>2022</v>
          </cell>
          <cell r="D159">
            <v>1610011103000</v>
          </cell>
          <cell r="F159">
            <v>60</v>
          </cell>
          <cell r="G159">
            <v>2000</v>
          </cell>
        </row>
        <row r="160">
          <cell r="A160">
            <v>2022</v>
          </cell>
          <cell r="D160">
            <v>1610021101000</v>
          </cell>
          <cell r="F160">
            <v>60</v>
          </cell>
          <cell r="G160">
            <v>183000</v>
          </cell>
        </row>
        <row r="161">
          <cell r="A161">
            <v>2022</v>
          </cell>
          <cell r="D161">
            <v>1310011101001</v>
          </cell>
          <cell r="F161">
            <v>60</v>
          </cell>
          <cell r="G161">
            <v>10000</v>
          </cell>
        </row>
        <row r="162">
          <cell r="A162">
            <v>2022</v>
          </cell>
          <cell r="D162">
            <v>1321001101000</v>
          </cell>
          <cell r="F162">
            <v>60</v>
          </cell>
          <cell r="G162">
            <v>1000</v>
          </cell>
        </row>
        <row r="163">
          <cell r="A163">
            <v>2022</v>
          </cell>
          <cell r="D163">
            <v>1321001101000</v>
          </cell>
          <cell r="F163">
            <v>60</v>
          </cell>
          <cell r="G163">
            <v>1853</v>
          </cell>
        </row>
        <row r="164">
          <cell r="A164">
            <v>2022</v>
          </cell>
          <cell r="D164">
            <v>1922991199000</v>
          </cell>
          <cell r="F164">
            <v>60</v>
          </cell>
          <cell r="G164">
            <v>18835769</v>
          </cell>
        </row>
        <row r="165">
          <cell r="A165">
            <v>2022</v>
          </cell>
          <cell r="D165">
            <v>1310011101001</v>
          </cell>
          <cell r="F165">
            <v>60</v>
          </cell>
          <cell r="G165">
            <v>1315200</v>
          </cell>
        </row>
        <row r="166">
          <cell r="A166">
            <v>2022</v>
          </cell>
          <cell r="D166">
            <v>1910061101000</v>
          </cell>
          <cell r="F166">
            <v>60</v>
          </cell>
          <cell r="G166">
            <v>10000000</v>
          </cell>
        </row>
        <row r="167">
          <cell r="A167">
            <v>2022</v>
          </cell>
          <cell r="D167">
            <v>1121041104000</v>
          </cell>
          <cell r="F167">
            <v>91</v>
          </cell>
          <cell r="G167">
            <v>45000</v>
          </cell>
        </row>
        <row r="168">
          <cell r="A168">
            <v>2022</v>
          </cell>
          <cell r="D168">
            <v>1121041109000</v>
          </cell>
          <cell r="F168">
            <v>91</v>
          </cell>
          <cell r="G168">
            <v>70000</v>
          </cell>
        </row>
        <row r="169">
          <cell r="A169">
            <v>2022</v>
          </cell>
          <cell r="D169">
            <v>1121041303000</v>
          </cell>
          <cell r="F169">
            <v>52</v>
          </cell>
          <cell r="G169">
            <v>135000</v>
          </cell>
        </row>
        <row r="170">
          <cell r="A170">
            <v>2022</v>
          </cell>
          <cell r="D170">
            <v>1121041103000</v>
          </cell>
          <cell r="F170">
            <v>52</v>
          </cell>
          <cell r="G170">
            <v>28000000</v>
          </cell>
        </row>
        <row r="171">
          <cell r="A171">
            <v>2022</v>
          </cell>
          <cell r="D171">
            <v>1121041203000</v>
          </cell>
          <cell r="F171">
            <v>52</v>
          </cell>
          <cell r="G171">
            <v>1300000</v>
          </cell>
        </row>
        <row r="172">
          <cell r="A172">
            <v>2022</v>
          </cell>
          <cell r="D172">
            <v>1121041403000</v>
          </cell>
          <cell r="F172">
            <v>52</v>
          </cell>
          <cell r="G172">
            <v>80000</v>
          </cell>
        </row>
        <row r="173">
          <cell r="A173">
            <v>2022</v>
          </cell>
          <cell r="D173">
            <v>2213001199000</v>
          </cell>
          <cell r="F173">
            <v>47</v>
          </cell>
          <cell r="G173">
            <v>35000</v>
          </cell>
        </row>
        <row r="174">
          <cell r="A174">
            <v>2022</v>
          </cell>
          <cell r="D174">
            <v>1610011128000</v>
          </cell>
          <cell r="F174">
            <v>60</v>
          </cell>
          <cell r="G174">
            <v>38000</v>
          </cell>
        </row>
        <row r="175">
          <cell r="A175">
            <v>2022</v>
          </cell>
          <cell r="D175">
            <v>1610011199001</v>
          </cell>
          <cell r="F175">
            <v>60</v>
          </cell>
          <cell r="G175">
            <v>105000</v>
          </cell>
        </row>
        <row r="176">
          <cell r="A176">
            <v>2022</v>
          </cell>
          <cell r="D176">
            <v>1690991301000</v>
          </cell>
          <cell r="F176">
            <v>60</v>
          </cell>
          <cell r="G176">
            <v>6000000</v>
          </cell>
        </row>
        <row r="177">
          <cell r="A177">
            <v>2022</v>
          </cell>
          <cell r="D177">
            <v>1922991199000</v>
          </cell>
          <cell r="F177">
            <v>60</v>
          </cell>
          <cell r="G177">
            <v>42000</v>
          </cell>
        </row>
        <row r="178">
          <cell r="A178">
            <v>2022</v>
          </cell>
          <cell r="D178">
            <v>1321001101000</v>
          </cell>
          <cell r="F178">
            <v>45</v>
          </cell>
          <cell r="G178">
            <v>2400</v>
          </cell>
        </row>
        <row r="179">
          <cell r="A179">
            <v>2022</v>
          </cell>
          <cell r="D179">
            <v>1610011111002</v>
          </cell>
          <cell r="F179">
            <v>60</v>
          </cell>
          <cell r="G179">
            <v>50000</v>
          </cell>
        </row>
        <row r="180">
          <cell r="A180">
            <v>2022</v>
          </cell>
          <cell r="D180">
            <v>1121041301000</v>
          </cell>
          <cell r="F180">
            <v>26</v>
          </cell>
          <cell r="G180">
            <v>140000</v>
          </cell>
        </row>
        <row r="181">
          <cell r="A181">
            <v>2022</v>
          </cell>
          <cell r="D181">
            <v>1121041201000</v>
          </cell>
          <cell r="F181">
            <v>26</v>
          </cell>
          <cell r="G181">
            <v>70000</v>
          </cell>
        </row>
        <row r="182">
          <cell r="A182">
            <v>2022</v>
          </cell>
          <cell r="D182">
            <v>1121041101000</v>
          </cell>
          <cell r="F182">
            <v>26</v>
          </cell>
          <cell r="G182">
            <v>70000000</v>
          </cell>
        </row>
        <row r="183">
          <cell r="A183">
            <v>2022</v>
          </cell>
          <cell r="D183">
            <v>2213001199000</v>
          </cell>
          <cell r="F183">
            <v>47</v>
          </cell>
          <cell r="G183">
            <v>250000</v>
          </cell>
        </row>
        <row r="184">
          <cell r="A184">
            <v>2022</v>
          </cell>
          <cell r="D184">
            <v>1922991199000</v>
          </cell>
          <cell r="F184">
            <v>52</v>
          </cell>
          <cell r="G184">
            <v>1000</v>
          </cell>
        </row>
        <row r="185">
          <cell r="A185">
            <v>2022</v>
          </cell>
          <cell r="D185">
            <v>1121041403000</v>
          </cell>
          <cell r="F185">
            <v>52</v>
          </cell>
          <cell r="G185">
            <v>1000</v>
          </cell>
        </row>
        <row r="186">
          <cell r="A186">
            <v>2022</v>
          </cell>
          <cell r="D186">
            <v>1121041303000</v>
          </cell>
          <cell r="F186">
            <v>52</v>
          </cell>
          <cell r="G186">
            <v>1000</v>
          </cell>
        </row>
        <row r="187">
          <cell r="A187">
            <v>2022</v>
          </cell>
          <cell r="D187">
            <v>1121041103000</v>
          </cell>
          <cell r="F187">
            <v>52</v>
          </cell>
          <cell r="G187">
            <v>2030000</v>
          </cell>
        </row>
        <row r="188">
          <cell r="A188">
            <v>2022</v>
          </cell>
          <cell r="D188">
            <v>1922991199000</v>
          </cell>
          <cell r="F188">
            <v>91</v>
          </cell>
          <cell r="G188">
            <v>1000</v>
          </cell>
        </row>
        <row r="189">
          <cell r="A189">
            <v>2022</v>
          </cell>
          <cell r="D189">
            <v>1121041109000</v>
          </cell>
          <cell r="F189">
            <v>91</v>
          </cell>
          <cell r="G189">
            <v>140000</v>
          </cell>
        </row>
        <row r="190">
          <cell r="A190">
            <v>2022</v>
          </cell>
          <cell r="D190">
            <v>1121041107000</v>
          </cell>
          <cell r="F190">
            <v>91</v>
          </cell>
          <cell r="G190">
            <v>12600000</v>
          </cell>
        </row>
        <row r="191">
          <cell r="A191">
            <v>2022</v>
          </cell>
          <cell r="D191">
            <v>1121041106000</v>
          </cell>
          <cell r="F191">
            <v>91</v>
          </cell>
          <cell r="G191">
            <v>175000</v>
          </cell>
        </row>
        <row r="192">
          <cell r="A192">
            <v>2022</v>
          </cell>
          <cell r="D192">
            <v>1121041105000</v>
          </cell>
          <cell r="F192">
            <v>91</v>
          </cell>
          <cell r="G192">
            <v>2310000</v>
          </cell>
        </row>
        <row r="193">
          <cell r="A193">
            <v>2022</v>
          </cell>
          <cell r="D193">
            <v>1349011199000</v>
          </cell>
          <cell r="F193">
            <v>61</v>
          </cell>
          <cell r="G193">
            <v>10500000</v>
          </cell>
        </row>
        <row r="194">
          <cell r="A194">
            <v>2022</v>
          </cell>
          <cell r="D194">
            <v>1349011102000</v>
          </cell>
          <cell r="F194">
            <v>61</v>
          </cell>
          <cell r="G194">
            <v>1000</v>
          </cell>
        </row>
        <row r="195">
          <cell r="A195">
            <v>2022</v>
          </cell>
          <cell r="D195">
            <v>1349011101000</v>
          </cell>
          <cell r="F195">
            <v>61</v>
          </cell>
          <cell r="G195">
            <v>10500000</v>
          </cell>
        </row>
        <row r="196">
          <cell r="A196">
            <v>2022</v>
          </cell>
          <cell r="D196">
            <v>1922991199000</v>
          </cell>
          <cell r="F196">
            <v>61</v>
          </cell>
          <cell r="G196">
            <v>1000</v>
          </cell>
        </row>
        <row r="197">
          <cell r="A197">
            <v>2022</v>
          </cell>
          <cell r="D197">
            <v>1921991101001</v>
          </cell>
          <cell r="F197">
            <v>61</v>
          </cell>
          <cell r="G197">
            <v>1000</v>
          </cell>
        </row>
        <row r="198">
          <cell r="A198">
            <v>2022</v>
          </cell>
          <cell r="D198">
            <v>1610011118000</v>
          </cell>
          <cell r="F198">
            <v>61</v>
          </cell>
          <cell r="G198">
            <v>2450000</v>
          </cell>
        </row>
        <row r="199">
          <cell r="A199">
            <v>2022</v>
          </cell>
          <cell r="D199">
            <v>1990991199000</v>
          </cell>
          <cell r="F199">
            <v>60</v>
          </cell>
          <cell r="G199">
            <v>1800000</v>
          </cell>
        </row>
        <row r="200">
          <cell r="A200">
            <v>2022</v>
          </cell>
          <cell r="D200">
            <v>1922991199000</v>
          </cell>
          <cell r="F200">
            <v>60</v>
          </cell>
          <cell r="G200">
            <v>40000</v>
          </cell>
        </row>
        <row r="201">
          <cell r="A201">
            <v>2022</v>
          </cell>
          <cell r="D201">
            <v>1910061101000</v>
          </cell>
          <cell r="F201">
            <v>60</v>
          </cell>
          <cell r="G201">
            <v>5000000</v>
          </cell>
        </row>
        <row r="202">
          <cell r="A202">
            <v>2022</v>
          </cell>
          <cell r="D202">
            <v>1690991301000</v>
          </cell>
          <cell r="F202">
            <v>60</v>
          </cell>
          <cell r="G202">
            <v>5000000</v>
          </cell>
        </row>
        <row r="203">
          <cell r="A203">
            <v>2022</v>
          </cell>
          <cell r="D203">
            <v>1610011121000</v>
          </cell>
          <cell r="F203">
            <v>60</v>
          </cell>
          <cell r="G203">
            <v>6500000</v>
          </cell>
        </row>
        <row r="204">
          <cell r="A204">
            <v>2022</v>
          </cell>
          <cell r="D204">
            <v>1922991199000</v>
          </cell>
          <cell r="F204">
            <v>26</v>
          </cell>
          <cell r="G204">
            <v>210000</v>
          </cell>
        </row>
        <row r="205">
          <cell r="A205">
            <v>2022</v>
          </cell>
          <cell r="D205">
            <v>2213001199000</v>
          </cell>
          <cell r="F205">
            <v>47</v>
          </cell>
          <cell r="G205">
            <v>100500</v>
          </cell>
        </row>
        <row r="206">
          <cell r="A206">
            <v>2022</v>
          </cell>
          <cell r="D206">
            <v>1630011108001</v>
          </cell>
          <cell r="F206">
            <v>60</v>
          </cell>
          <cell r="G206">
            <v>80000000</v>
          </cell>
        </row>
        <row r="207">
          <cell r="A207">
            <v>2022</v>
          </cell>
          <cell r="D207">
            <v>1610011199001</v>
          </cell>
          <cell r="F207">
            <v>60</v>
          </cell>
          <cell r="G207">
            <v>2500000</v>
          </cell>
        </row>
        <row r="208">
          <cell r="A208">
            <v>2022</v>
          </cell>
          <cell r="D208">
            <v>1329001102000</v>
          </cell>
          <cell r="F208">
            <v>60</v>
          </cell>
          <cell r="G208">
            <v>1000000</v>
          </cell>
        </row>
        <row r="209">
          <cell r="A209">
            <v>2022</v>
          </cell>
          <cell r="D209">
            <v>1322001102000</v>
          </cell>
          <cell r="F209">
            <v>60</v>
          </cell>
          <cell r="G209">
            <v>15000</v>
          </cell>
        </row>
        <row r="210">
          <cell r="A210">
            <v>2022</v>
          </cell>
          <cell r="D210">
            <v>1310011201001</v>
          </cell>
          <cell r="F210">
            <v>60</v>
          </cell>
          <cell r="G210">
            <v>19200</v>
          </cell>
        </row>
        <row r="211">
          <cell r="A211">
            <v>2022</v>
          </cell>
          <cell r="D211">
            <v>1310011101001</v>
          </cell>
          <cell r="F211">
            <v>60</v>
          </cell>
          <cell r="G211">
            <v>1921500</v>
          </cell>
        </row>
        <row r="212">
          <cell r="A212">
            <v>2022</v>
          </cell>
          <cell r="D212">
            <v>7210991112000</v>
          </cell>
          <cell r="F212">
            <v>49</v>
          </cell>
          <cell r="G212">
            <v>5573300</v>
          </cell>
        </row>
        <row r="213">
          <cell r="A213">
            <v>2022</v>
          </cell>
          <cell r="D213">
            <v>1210991111002</v>
          </cell>
          <cell r="F213">
            <v>50</v>
          </cell>
          <cell r="G213">
            <v>2743500</v>
          </cell>
        </row>
        <row r="214">
          <cell r="A214">
            <v>2022</v>
          </cell>
          <cell r="D214">
            <v>1210991111001</v>
          </cell>
          <cell r="F214">
            <v>50</v>
          </cell>
          <cell r="G214">
            <v>34900</v>
          </cell>
        </row>
        <row r="215">
          <cell r="A215">
            <v>2022</v>
          </cell>
          <cell r="D215">
            <v>1990991199000</v>
          </cell>
          <cell r="F215">
            <v>60</v>
          </cell>
          <cell r="G215">
            <v>5000000</v>
          </cell>
        </row>
        <row r="216">
          <cell r="A216">
            <v>2022</v>
          </cell>
          <cell r="D216">
            <v>1922991199000</v>
          </cell>
          <cell r="F216">
            <v>60</v>
          </cell>
          <cell r="G216">
            <v>1000000</v>
          </cell>
        </row>
        <row r="217">
          <cell r="A217">
            <v>2022</v>
          </cell>
          <cell r="D217">
            <v>1690991101000</v>
          </cell>
          <cell r="F217">
            <v>60</v>
          </cell>
          <cell r="G217">
            <v>60000</v>
          </cell>
        </row>
        <row r="218">
          <cell r="A218">
            <v>2022</v>
          </cell>
          <cell r="D218">
            <v>1630011108002</v>
          </cell>
          <cell r="F218">
            <v>60</v>
          </cell>
          <cell r="G218">
            <v>10000000</v>
          </cell>
        </row>
        <row r="219">
          <cell r="A219">
            <v>2022</v>
          </cell>
          <cell r="D219">
            <v>1400001101000</v>
          </cell>
          <cell r="F219">
            <v>60</v>
          </cell>
          <cell r="G219">
            <v>17000</v>
          </cell>
        </row>
        <row r="220">
          <cell r="A220">
            <v>2022</v>
          </cell>
          <cell r="D220">
            <v>1610011199001</v>
          </cell>
          <cell r="F220">
            <v>60</v>
          </cell>
          <cell r="G220">
            <v>160000</v>
          </cell>
        </row>
        <row r="221">
          <cell r="A221">
            <v>2022</v>
          </cell>
          <cell r="D221">
            <v>1310011101001</v>
          </cell>
          <cell r="F221">
            <v>60</v>
          </cell>
          <cell r="G221">
            <v>5000</v>
          </cell>
        </row>
        <row r="222">
          <cell r="A222">
            <v>2022</v>
          </cell>
          <cell r="D222">
            <v>2213001199000</v>
          </cell>
          <cell r="F222">
            <v>47</v>
          </cell>
          <cell r="G222">
            <v>60000</v>
          </cell>
        </row>
        <row r="223">
          <cell r="A223">
            <v>2022</v>
          </cell>
          <cell r="D223">
            <v>1610011124000</v>
          </cell>
          <cell r="F223">
            <v>60</v>
          </cell>
          <cell r="G223">
            <v>10000</v>
          </cell>
        </row>
        <row r="224">
          <cell r="A224">
            <v>2022</v>
          </cell>
          <cell r="D224">
            <v>1610011127000</v>
          </cell>
          <cell r="F224">
            <v>60</v>
          </cell>
          <cell r="G224">
            <v>430000</v>
          </cell>
        </row>
        <row r="225">
          <cell r="A225">
            <v>2022</v>
          </cell>
          <cell r="D225">
            <v>1921991101999</v>
          </cell>
          <cell r="F225">
            <v>60</v>
          </cell>
          <cell r="G225">
            <v>50000</v>
          </cell>
        </row>
        <row r="226">
          <cell r="A226">
            <v>2022</v>
          </cell>
          <cell r="D226">
            <v>1310011101001</v>
          </cell>
          <cell r="F226">
            <v>60</v>
          </cell>
          <cell r="G226">
            <v>2850000</v>
          </cell>
        </row>
        <row r="227">
          <cell r="A227">
            <v>2022</v>
          </cell>
          <cell r="D227">
            <v>1690991101000</v>
          </cell>
          <cell r="F227">
            <v>60</v>
          </cell>
          <cell r="G227">
            <v>3960</v>
          </cell>
        </row>
        <row r="228">
          <cell r="A228">
            <v>2022</v>
          </cell>
          <cell r="D228">
            <v>1321001101000</v>
          </cell>
          <cell r="F228">
            <v>45</v>
          </cell>
          <cell r="G228">
            <v>142695</v>
          </cell>
        </row>
        <row r="229">
          <cell r="A229">
            <v>2022</v>
          </cell>
          <cell r="D229">
            <v>1610011107000</v>
          </cell>
          <cell r="F229">
            <v>60</v>
          </cell>
          <cell r="G229">
            <v>960000</v>
          </cell>
        </row>
        <row r="230">
          <cell r="A230">
            <v>2022</v>
          </cell>
          <cell r="D230">
            <v>1310011101001</v>
          </cell>
          <cell r="F230">
            <v>60</v>
          </cell>
          <cell r="G230">
            <v>1440000</v>
          </cell>
        </row>
        <row r="231">
          <cell r="A231">
            <v>2022</v>
          </cell>
          <cell r="D231">
            <v>1922991199000</v>
          </cell>
          <cell r="F231">
            <v>72</v>
          </cell>
          <cell r="G231">
            <v>5000</v>
          </cell>
        </row>
        <row r="232">
          <cell r="A232">
            <v>2022</v>
          </cell>
          <cell r="D232">
            <v>1690991301000</v>
          </cell>
          <cell r="F232">
            <v>60</v>
          </cell>
          <cell r="G232">
            <v>15679404</v>
          </cell>
        </row>
        <row r="233">
          <cell r="A233">
            <v>2022</v>
          </cell>
          <cell r="D233">
            <v>1910061101000</v>
          </cell>
          <cell r="F233">
            <v>60</v>
          </cell>
          <cell r="G233">
            <v>16504968</v>
          </cell>
        </row>
        <row r="234">
          <cell r="A234">
            <v>2022</v>
          </cell>
          <cell r="D234">
            <v>1922991199000</v>
          </cell>
          <cell r="F234">
            <v>60</v>
          </cell>
          <cell r="G234">
            <v>5000</v>
          </cell>
        </row>
        <row r="235">
          <cell r="A235">
            <v>2022</v>
          </cell>
          <cell r="D235">
            <v>1345011101000</v>
          </cell>
          <cell r="F235">
            <v>61</v>
          </cell>
          <cell r="G235">
            <v>39107642</v>
          </cell>
        </row>
        <row r="236">
          <cell r="A236">
            <v>2022</v>
          </cell>
          <cell r="D236">
            <v>1345011301000</v>
          </cell>
          <cell r="F236">
            <v>61</v>
          </cell>
          <cell r="G236">
            <v>17228090</v>
          </cell>
        </row>
        <row r="237">
          <cell r="A237">
            <v>2022</v>
          </cell>
          <cell r="D237">
            <v>1121041104000</v>
          </cell>
          <cell r="F237">
            <v>91</v>
          </cell>
          <cell r="G237">
            <v>8085000</v>
          </cell>
        </row>
        <row r="238">
          <cell r="A238">
            <v>2022</v>
          </cell>
          <cell r="D238">
            <v>1121041108000</v>
          </cell>
          <cell r="F238">
            <v>91</v>
          </cell>
          <cell r="G238">
            <v>316</v>
          </cell>
        </row>
        <row r="239">
          <cell r="A239">
            <v>2022</v>
          </cell>
          <cell r="D239">
            <v>1121041109000</v>
          </cell>
          <cell r="F239">
            <v>91</v>
          </cell>
          <cell r="G239">
            <v>55846</v>
          </cell>
        </row>
        <row r="240">
          <cell r="A240">
            <v>2022</v>
          </cell>
          <cell r="D240">
            <v>1922991199000</v>
          </cell>
          <cell r="F240">
            <v>91</v>
          </cell>
          <cell r="G240">
            <v>95768</v>
          </cell>
        </row>
        <row r="241">
          <cell r="A241">
            <v>2022</v>
          </cell>
          <cell r="D241">
            <v>2213001199000</v>
          </cell>
          <cell r="F241">
            <v>47</v>
          </cell>
          <cell r="G241">
            <v>20000</v>
          </cell>
        </row>
        <row r="242">
          <cell r="A242">
            <v>2022</v>
          </cell>
          <cell r="D242">
            <v>1922991199000</v>
          </cell>
          <cell r="F242">
            <v>60</v>
          </cell>
          <cell r="G242">
            <v>5000</v>
          </cell>
        </row>
        <row r="243">
          <cell r="A243">
            <v>2022</v>
          </cell>
          <cell r="D243">
            <v>1923991199000</v>
          </cell>
          <cell r="F243">
            <v>60</v>
          </cell>
          <cell r="G243">
            <v>100</v>
          </cell>
        </row>
        <row r="244">
          <cell r="A244">
            <v>2022</v>
          </cell>
          <cell r="D244">
            <v>1610031106000</v>
          </cell>
          <cell r="F244">
            <v>60</v>
          </cell>
          <cell r="G244">
            <v>63072452</v>
          </cell>
        </row>
        <row r="245">
          <cell r="A245">
            <v>2022</v>
          </cell>
          <cell r="D245">
            <v>1921991101999</v>
          </cell>
          <cell r="F245">
            <v>60</v>
          </cell>
          <cell r="G245">
            <v>100</v>
          </cell>
        </row>
        <row r="246">
          <cell r="A246">
            <v>2022</v>
          </cell>
          <cell r="D246">
            <v>1310011101001</v>
          </cell>
          <cell r="F246">
            <v>60</v>
          </cell>
          <cell r="G246">
            <v>39425</v>
          </cell>
        </row>
        <row r="247">
          <cell r="A247">
            <v>2022</v>
          </cell>
          <cell r="D247">
            <v>1500001101003</v>
          </cell>
          <cell r="F247">
            <v>60</v>
          </cell>
          <cell r="G247">
            <v>412040000</v>
          </cell>
        </row>
        <row r="248">
          <cell r="A248">
            <v>2022</v>
          </cell>
          <cell r="D248">
            <v>1500001101999</v>
          </cell>
          <cell r="F248">
            <v>60</v>
          </cell>
          <cell r="G248">
            <v>15026176</v>
          </cell>
        </row>
        <row r="249">
          <cell r="A249">
            <v>2022</v>
          </cell>
          <cell r="D249">
            <v>7630011104000</v>
          </cell>
          <cell r="F249">
            <v>60</v>
          </cell>
          <cell r="G249">
            <v>2167381</v>
          </cell>
        </row>
        <row r="250">
          <cell r="A250">
            <v>2022</v>
          </cell>
          <cell r="D250">
            <v>1500001101002</v>
          </cell>
          <cell r="F250">
            <v>60</v>
          </cell>
          <cell r="G250">
            <v>11282</v>
          </cell>
        </row>
        <row r="251">
          <cell r="A251">
            <v>2022</v>
          </cell>
          <cell r="D251">
            <v>1322001102000</v>
          </cell>
          <cell r="F251">
            <v>60</v>
          </cell>
          <cell r="G251">
            <v>100</v>
          </cell>
        </row>
        <row r="252">
          <cell r="A252">
            <v>2022</v>
          </cell>
          <cell r="D252">
            <v>1321001101000</v>
          </cell>
          <cell r="F252">
            <v>60</v>
          </cell>
          <cell r="G252">
            <v>76</v>
          </cell>
        </row>
        <row r="253">
          <cell r="A253">
            <v>2022</v>
          </cell>
          <cell r="D253">
            <v>1310011101001</v>
          </cell>
          <cell r="F253">
            <v>60</v>
          </cell>
          <cell r="G253">
            <v>36385</v>
          </cell>
        </row>
        <row r="254">
          <cell r="A254">
            <v>2022</v>
          </cell>
          <cell r="D254">
            <v>1610021101000</v>
          </cell>
          <cell r="F254">
            <v>60</v>
          </cell>
          <cell r="G254">
            <v>147000</v>
          </cell>
        </row>
        <row r="255">
          <cell r="A255">
            <v>2022</v>
          </cell>
          <cell r="D255">
            <v>1610011129000</v>
          </cell>
          <cell r="F255">
            <v>60</v>
          </cell>
          <cell r="G255">
            <v>100</v>
          </cell>
        </row>
        <row r="256">
          <cell r="A256">
            <v>2022</v>
          </cell>
          <cell r="D256">
            <v>1610011199001</v>
          </cell>
          <cell r="F256">
            <v>60</v>
          </cell>
          <cell r="G256">
            <v>687000</v>
          </cell>
        </row>
        <row r="257">
          <cell r="A257">
            <v>2022</v>
          </cell>
          <cell r="D257">
            <v>1630011101000</v>
          </cell>
          <cell r="F257">
            <v>60</v>
          </cell>
          <cell r="G257">
            <v>223057735</v>
          </cell>
        </row>
        <row r="258">
          <cell r="A258">
            <v>2022</v>
          </cell>
          <cell r="D258">
            <v>1910091101000</v>
          </cell>
          <cell r="F258">
            <v>60</v>
          </cell>
          <cell r="G258">
            <v>24468</v>
          </cell>
        </row>
        <row r="259">
          <cell r="A259">
            <v>2022</v>
          </cell>
          <cell r="D259">
            <v>1921991101999</v>
          </cell>
          <cell r="F259">
            <v>60</v>
          </cell>
          <cell r="G259">
            <v>100</v>
          </cell>
        </row>
        <row r="260">
          <cell r="A260">
            <v>2022</v>
          </cell>
          <cell r="D260">
            <v>1922991199000</v>
          </cell>
          <cell r="F260">
            <v>60</v>
          </cell>
          <cell r="G260">
            <v>265725</v>
          </cell>
        </row>
        <row r="261">
          <cell r="A261">
            <v>2022</v>
          </cell>
          <cell r="D261">
            <v>1990991199000</v>
          </cell>
          <cell r="F261">
            <v>60</v>
          </cell>
          <cell r="G261">
            <v>83035</v>
          </cell>
        </row>
        <row r="262">
          <cell r="A262">
            <v>2022</v>
          </cell>
          <cell r="D262">
            <v>1329001199000</v>
          </cell>
          <cell r="F262">
            <v>60</v>
          </cell>
          <cell r="G262">
            <v>100</v>
          </cell>
        </row>
        <row r="263">
          <cell r="A263">
            <v>2022</v>
          </cell>
          <cell r="D263">
            <v>2213001199000</v>
          </cell>
          <cell r="F263">
            <v>47</v>
          </cell>
          <cell r="G263">
            <v>203137</v>
          </cell>
        </row>
        <row r="264">
          <cell r="A264">
            <v>2022</v>
          </cell>
          <cell r="D264">
            <v>1922991101000</v>
          </cell>
          <cell r="F264">
            <v>10</v>
          </cell>
          <cell r="G264">
            <v>6216345</v>
          </cell>
        </row>
        <row r="265">
          <cell r="A265">
            <v>2022</v>
          </cell>
          <cell r="D265">
            <v>1321001101000</v>
          </cell>
          <cell r="F265">
            <v>45</v>
          </cell>
          <cell r="G265">
            <v>36419</v>
          </cell>
        </row>
        <row r="266">
          <cell r="A266">
            <v>2022</v>
          </cell>
          <cell r="D266">
            <v>1770001199000</v>
          </cell>
          <cell r="F266">
            <v>45</v>
          </cell>
          <cell r="G266">
            <v>100</v>
          </cell>
        </row>
        <row r="267">
          <cell r="A267">
            <v>2022</v>
          </cell>
          <cell r="D267">
            <v>1610011124000</v>
          </cell>
          <cell r="F267">
            <v>60</v>
          </cell>
          <cell r="G267">
            <v>300</v>
          </cell>
        </row>
        <row r="268">
          <cell r="A268">
            <v>2022</v>
          </cell>
          <cell r="D268">
            <v>1610011199001</v>
          </cell>
          <cell r="F268">
            <v>60</v>
          </cell>
          <cell r="G268">
            <v>200</v>
          </cell>
        </row>
        <row r="269">
          <cell r="A269">
            <v>2022</v>
          </cell>
          <cell r="D269">
            <v>1690991201000</v>
          </cell>
          <cell r="F269">
            <v>60</v>
          </cell>
          <cell r="G269">
            <v>100</v>
          </cell>
        </row>
        <row r="270">
          <cell r="A270">
            <v>2022</v>
          </cell>
          <cell r="D270">
            <v>2213001199000</v>
          </cell>
          <cell r="F270">
            <v>47</v>
          </cell>
          <cell r="G270">
            <v>1000</v>
          </cell>
        </row>
        <row r="271">
          <cell r="A271">
            <v>2022</v>
          </cell>
          <cell r="D271">
            <v>1310011201001</v>
          </cell>
          <cell r="F271">
            <v>60</v>
          </cell>
          <cell r="G271">
            <v>100</v>
          </cell>
        </row>
        <row r="272">
          <cell r="A272">
            <v>2022</v>
          </cell>
          <cell r="D272">
            <v>1718059105000</v>
          </cell>
          <cell r="F272">
            <v>36</v>
          </cell>
          <cell r="G272">
            <v>2298250</v>
          </cell>
        </row>
        <row r="273">
          <cell r="A273">
            <v>2022</v>
          </cell>
          <cell r="D273">
            <v>1321001101000</v>
          </cell>
          <cell r="F273">
            <v>36</v>
          </cell>
          <cell r="G273">
            <v>68451</v>
          </cell>
        </row>
        <row r="274">
          <cell r="A274">
            <v>2022</v>
          </cell>
          <cell r="D274">
            <v>1310021101001</v>
          </cell>
          <cell r="F274">
            <v>60</v>
          </cell>
          <cell r="G274">
            <v>300</v>
          </cell>
        </row>
        <row r="275">
          <cell r="A275">
            <v>2022</v>
          </cell>
          <cell r="D275">
            <v>1122011201006</v>
          </cell>
          <cell r="F275">
            <v>91</v>
          </cell>
          <cell r="G275">
            <v>31000</v>
          </cell>
        </row>
        <row r="276">
          <cell r="A276">
            <v>2022</v>
          </cell>
          <cell r="D276">
            <v>1122011101006</v>
          </cell>
          <cell r="F276">
            <v>91</v>
          </cell>
          <cell r="G276">
            <v>135000</v>
          </cell>
        </row>
        <row r="277">
          <cell r="A277">
            <v>2022</v>
          </cell>
          <cell r="D277">
            <v>1122011101001</v>
          </cell>
          <cell r="F277">
            <v>91</v>
          </cell>
          <cell r="G277">
            <v>3228000</v>
          </cell>
        </row>
        <row r="278">
          <cell r="A278">
            <v>2022</v>
          </cell>
          <cell r="D278">
            <v>1990991299000</v>
          </cell>
          <cell r="F278">
            <v>60</v>
          </cell>
          <cell r="G278">
            <v>1500000</v>
          </cell>
        </row>
        <row r="279">
          <cell r="A279">
            <v>2022</v>
          </cell>
          <cell r="D279">
            <v>1690991201000</v>
          </cell>
          <cell r="F279">
            <v>60</v>
          </cell>
          <cell r="G279">
            <v>30000</v>
          </cell>
        </row>
        <row r="280">
          <cell r="A280">
            <v>2022</v>
          </cell>
          <cell r="D280">
            <v>1122011107000</v>
          </cell>
          <cell r="F280">
            <v>60</v>
          </cell>
          <cell r="G280">
            <v>30000</v>
          </cell>
        </row>
        <row r="281">
          <cell r="A281">
            <v>2022</v>
          </cell>
          <cell r="D281">
            <v>1921991101999</v>
          </cell>
          <cell r="F281">
            <v>60</v>
          </cell>
          <cell r="G281">
            <v>23000</v>
          </cell>
        </row>
        <row r="282">
          <cell r="A282">
            <v>2022</v>
          </cell>
          <cell r="D282">
            <v>1910011199000</v>
          </cell>
          <cell r="F282">
            <v>60</v>
          </cell>
          <cell r="G282">
            <v>20000</v>
          </cell>
        </row>
        <row r="283">
          <cell r="A283">
            <v>2022</v>
          </cell>
          <cell r="D283">
            <v>1610011103000</v>
          </cell>
          <cell r="F283">
            <v>60</v>
          </cell>
          <cell r="G283">
            <v>4000</v>
          </cell>
        </row>
        <row r="284">
          <cell r="A284">
            <v>2022</v>
          </cell>
          <cell r="D284">
            <v>1990991199000</v>
          </cell>
          <cell r="F284">
            <v>60</v>
          </cell>
          <cell r="G284">
            <v>461000</v>
          </cell>
        </row>
        <row r="285">
          <cell r="A285">
            <v>2022</v>
          </cell>
          <cell r="D285">
            <v>1610011128000</v>
          </cell>
          <cell r="F285">
            <v>60</v>
          </cell>
          <cell r="G285">
            <v>14000</v>
          </cell>
        </row>
        <row r="286">
          <cell r="A286">
            <v>2022</v>
          </cell>
          <cell r="D286">
            <v>2213001199000</v>
          </cell>
          <cell r="F286">
            <v>47</v>
          </cell>
          <cell r="G286">
            <v>400000</v>
          </cell>
        </row>
        <row r="287">
          <cell r="A287">
            <v>2022</v>
          </cell>
          <cell r="D287">
            <v>1690991101000</v>
          </cell>
          <cell r="F287">
            <v>10</v>
          </cell>
          <cell r="G287">
            <v>20000</v>
          </cell>
        </row>
        <row r="288">
          <cell r="A288">
            <v>2022</v>
          </cell>
          <cell r="D288">
            <v>1922991199000</v>
          </cell>
          <cell r="F288">
            <v>51</v>
          </cell>
          <cell r="G288">
            <v>10000</v>
          </cell>
        </row>
        <row r="289">
          <cell r="A289">
            <v>2022</v>
          </cell>
          <cell r="D289">
            <v>1321001101000</v>
          </cell>
          <cell r="F289">
            <v>51</v>
          </cell>
          <cell r="G289">
            <v>15000</v>
          </cell>
        </row>
        <row r="290">
          <cell r="A290">
            <v>2022</v>
          </cell>
          <cell r="D290">
            <v>1122011401006</v>
          </cell>
          <cell r="F290">
            <v>91</v>
          </cell>
          <cell r="G290">
            <v>63000</v>
          </cell>
        </row>
        <row r="291">
          <cell r="A291">
            <v>2022</v>
          </cell>
          <cell r="D291">
            <v>1122011301006</v>
          </cell>
          <cell r="F291">
            <v>91</v>
          </cell>
          <cell r="G291">
            <v>207000</v>
          </cell>
        </row>
        <row r="292">
          <cell r="A292">
            <v>2022</v>
          </cell>
          <cell r="D292">
            <v>1122011104000</v>
          </cell>
          <cell r="F292">
            <v>91</v>
          </cell>
          <cell r="G292">
            <v>24400</v>
          </cell>
        </row>
        <row r="293">
          <cell r="A293">
            <v>2022</v>
          </cell>
          <cell r="D293">
            <v>1630011101000</v>
          </cell>
          <cell r="F293">
            <v>60</v>
          </cell>
          <cell r="G293">
            <v>11601066</v>
          </cell>
        </row>
        <row r="294">
          <cell r="A294">
            <v>2022</v>
          </cell>
          <cell r="D294">
            <v>1610011124000</v>
          </cell>
          <cell r="F294">
            <v>60</v>
          </cell>
          <cell r="G294">
            <v>125739</v>
          </cell>
        </row>
        <row r="295">
          <cell r="A295">
            <v>2022</v>
          </cell>
          <cell r="D295">
            <v>1610021101000</v>
          </cell>
          <cell r="F295">
            <v>60</v>
          </cell>
          <cell r="G295">
            <v>903500</v>
          </cell>
        </row>
        <row r="296">
          <cell r="A296">
            <v>2022</v>
          </cell>
          <cell r="D296">
            <v>1321001101000</v>
          </cell>
          <cell r="F296">
            <v>60</v>
          </cell>
          <cell r="G296">
            <v>89024</v>
          </cell>
        </row>
        <row r="297">
          <cell r="A297">
            <v>2022</v>
          </cell>
          <cell r="D297">
            <v>1321001101000</v>
          </cell>
          <cell r="F297">
            <v>36</v>
          </cell>
          <cell r="G297">
            <v>17933</v>
          </cell>
        </row>
        <row r="298">
          <cell r="A298">
            <v>2022</v>
          </cell>
          <cell r="D298">
            <v>2213001199000</v>
          </cell>
          <cell r="F298">
            <v>47</v>
          </cell>
          <cell r="G298">
            <v>31000</v>
          </cell>
        </row>
        <row r="299">
          <cell r="A299">
            <v>2022</v>
          </cell>
          <cell r="D299">
            <v>1922991199000</v>
          </cell>
          <cell r="F299">
            <v>60</v>
          </cell>
          <cell r="G299">
            <v>21666</v>
          </cell>
        </row>
        <row r="300">
          <cell r="A300">
            <v>2022</v>
          </cell>
          <cell r="D300">
            <v>1630011207000</v>
          </cell>
          <cell r="F300">
            <v>60</v>
          </cell>
          <cell r="G300">
            <v>110376</v>
          </cell>
        </row>
        <row r="301">
          <cell r="A301">
            <v>2022</v>
          </cell>
          <cell r="D301">
            <v>1322001102000</v>
          </cell>
          <cell r="F301">
            <v>60</v>
          </cell>
          <cell r="G301">
            <v>272</v>
          </cell>
        </row>
        <row r="302">
          <cell r="A302">
            <v>2022</v>
          </cell>
          <cell r="D302">
            <v>1630011101000</v>
          </cell>
          <cell r="F302">
            <v>60</v>
          </cell>
          <cell r="G302">
            <v>780000</v>
          </cell>
        </row>
        <row r="303">
          <cell r="A303">
            <v>2022</v>
          </cell>
          <cell r="D303">
            <v>1630011103000</v>
          </cell>
          <cell r="F303">
            <v>60</v>
          </cell>
          <cell r="G303">
            <v>1200000</v>
          </cell>
        </row>
        <row r="304">
          <cell r="A304">
            <v>2022</v>
          </cell>
          <cell r="D304">
            <v>1630011105000</v>
          </cell>
          <cell r="F304">
            <v>60</v>
          </cell>
          <cell r="G304">
            <v>708000</v>
          </cell>
        </row>
        <row r="305">
          <cell r="A305">
            <v>2022</v>
          </cell>
          <cell r="D305">
            <v>1630011107000</v>
          </cell>
          <cell r="F305">
            <v>60</v>
          </cell>
          <cell r="G305">
            <v>16320000</v>
          </cell>
        </row>
        <row r="306">
          <cell r="A306">
            <v>2022</v>
          </cell>
          <cell r="D306">
            <v>1630011201000</v>
          </cell>
          <cell r="F306">
            <v>60</v>
          </cell>
          <cell r="G306">
            <v>1190</v>
          </cell>
        </row>
        <row r="307">
          <cell r="A307">
            <v>2022</v>
          </cell>
          <cell r="D307">
            <v>1630011205000</v>
          </cell>
          <cell r="F307">
            <v>60</v>
          </cell>
          <cell r="G307">
            <v>9000</v>
          </cell>
        </row>
        <row r="308">
          <cell r="A308">
            <v>2022</v>
          </cell>
          <cell r="D308">
            <v>1921991101999</v>
          </cell>
          <cell r="F308">
            <v>60</v>
          </cell>
          <cell r="G308">
            <v>3423</v>
          </cell>
        </row>
        <row r="309">
          <cell r="A309">
            <v>2022</v>
          </cell>
          <cell r="D309">
            <v>1321001101000</v>
          </cell>
          <cell r="F309">
            <v>60</v>
          </cell>
          <cell r="G309">
            <v>22000</v>
          </cell>
        </row>
        <row r="310">
          <cell r="A310">
            <v>2022</v>
          </cell>
          <cell r="D310">
            <v>1990991199000</v>
          </cell>
          <cell r="F310">
            <v>60</v>
          </cell>
          <cell r="G310">
            <v>26048</v>
          </cell>
        </row>
        <row r="311">
          <cell r="A311">
            <v>2022</v>
          </cell>
          <cell r="D311">
            <v>1910091101000</v>
          </cell>
          <cell r="F311">
            <v>60</v>
          </cell>
          <cell r="G311">
            <v>369393</v>
          </cell>
        </row>
        <row r="312">
          <cell r="A312">
            <v>2022</v>
          </cell>
          <cell r="D312">
            <v>1910091201000</v>
          </cell>
          <cell r="F312">
            <v>60</v>
          </cell>
          <cell r="G312">
            <v>1125</v>
          </cell>
        </row>
        <row r="313">
          <cell r="A313">
            <v>2022</v>
          </cell>
          <cell r="D313">
            <v>7630011106000</v>
          </cell>
          <cell r="F313">
            <v>60</v>
          </cell>
          <cell r="G313">
            <v>58466580</v>
          </cell>
        </row>
        <row r="314">
          <cell r="A314">
            <v>2022</v>
          </cell>
          <cell r="D314">
            <v>7630011107000</v>
          </cell>
          <cell r="F314">
            <v>60</v>
          </cell>
          <cell r="G314">
            <v>1920000</v>
          </cell>
        </row>
        <row r="315">
          <cell r="A315">
            <v>2022</v>
          </cell>
          <cell r="D315">
            <v>7630011207000</v>
          </cell>
          <cell r="F315">
            <v>60</v>
          </cell>
          <cell r="G315">
            <v>3444</v>
          </cell>
        </row>
        <row r="316">
          <cell r="A316">
            <v>2022</v>
          </cell>
          <cell r="D316">
            <v>1610021101000</v>
          </cell>
          <cell r="F316">
            <v>60</v>
          </cell>
          <cell r="G316">
            <v>1000000</v>
          </cell>
        </row>
        <row r="317">
          <cell r="A317">
            <v>2022</v>
          </cell>
          <cell r="D317">
            <v>1310011101002</v>
          </cell>
          <cell r="F317">
            <v>60</v>
          </cell>
          <cell r="G317">
            <v>150000</v>
          </cell>
        </row>
        <row r="318">
          <cell r="A318">
            <v>2022</v>
          </cell>
          <cell r="D318">
            <v>2213001199000</v>
          </cell>
          <cell r="F318">
            <v>60</v>
          </cell>
          <cell r="G318">
            <v>100000</v>
          </cell>
        </row>
        <row r="319">
          <cell r="A319">
            <v>2022</v>
          </cell>
          <cell r="D319">
            <v>1610011124000</v>
          </cell>
          <cell r="F319">
            <v>60</v>
          </cell>
          <cell r="G319">
            <v>500000</v>
          </cell>
        </row>
        <row r="320">
          <cell r="A320">
            <v>2022</v>
          </cell>
          <cell r="D320">
            <v>1640011101000</v>
          </cell>
          <cell r="F320">
            <v>60</v>
          </cell>
          <cell r="G320">
            <v>1417500</v>
          </cell>
        </row>
        <row r="321">
          <cell r="A321">
            <v>2022</v>
          </cell>
          <cell r="D321">
            <v>1322001102000</v>
          </cell>
          <cell r="F321">
            <v>60</v>
          </cell>
          <cell r="G321">
            <v>26250</v>
          </cell>
        </row>
        <row r="322">
          <cell r="A322">
            <v>2022</v>
          </cell>
          <cell r="D322">
            <v>1321001101000</v>
          </cell>
          <cell r="F322">
            <v>60</v>
          </cell>
          <cell r="G322">
            <v>29400000</v>
          </cell>
        </row>
        <row r="323">
          <cell r="A323">
            <v>2022</v>
          </cell>
          <cell r="D323">
            <v>1310011101001</v>
          </cell>
          <cell r="F323">
            <v>60</v>
          </cell>
          <cell r="G323">
            <v>52500</v>
          </cell>
        </row>
        <row r="324">
          <cell r="A324">
            <v>2022</v>
          </cell>
          <cell r="D324">
            <v>1210991105003</v>
          </cell>
          <cell r="F324">
            <v>60</v>
          </cell>
          <cell r="G324">
            <v>1569750</v>
          </cell>
        </row>
        <row r="325">
          <cell r="A325">
            <v>2022</v>
          </cell>
          <cell r="D325">
            <v>1210991105002</v>
          </cell>
          <cell r="F325">
            <v>60</v>
          </cell>
          <cell r="G325">
            <v>2572500</v>
          </cell>
        </row>
        <row r="326">
          <cell r="A326">
            <v>2022</v>
          </cell>
          <cell r="D326">
            <v>1210991105001</v>
          </cell>
          <cell r="F326">
            <v>60</v>
          </cell>
          <cell r="G326">
            <v>3979500</v>
          </cell>
        </row>
        <row r="327">
          <cell r="A327">
            <v>2022</v>
          </cell>
          <cell r="D327">
            <v>2990001199000</v>
          </cell>
          <cell r="F327">
            <v>60</v>
          </cell>
          <cell r="G327">
            <v>10250000</v>
          </cell>
        </row>
        <row r="328">
          <cell r="A328">
            <v>2022</v>
          </cell>
          <cell r="D328">
            <v>7210991104001</v>
          </cell>
          <cell r="F328">
            <v>60</v>
          </cell>
          <cell r="G328">
            <v>3187000</v>
          </cell>
        </row>
        <row r="329">
          <cell r="A329">
            <v>2022</v>
          </cell>
          <cell r="D329">
            <v>7990991105000</v>
          </cell>
          <cell r="F329">
            <v>60</v>
          </cell>
          <cell r="G329">
            <v>11953000</v>
          </cell>
        </row>
        <row r="330">
          <cell r="A330">
            <v>2022</v>
          </cell>
          <cell r="D330">
            <v>1640011199000</v>
          </cell>
          <cell r="F330">
            <v>60</v>
          </cell>
          <cell r="G330">
            <v>131250</v>
          </cell>
        </row>
        <row r="331">
          <cell r="A331">
            <v>2022</v>
          </cell>
          <cell r="D331">
            <v>1922991199000</v>
          </cell>
          <cell r="F331">
            <v>60</v>
          </cell>
          <cell r="G331">
            <v>136500</v>
          </cell>
        </row>
        <row r="332">
          <cell r="A332">
            <v>2022</v>
          </cell>
          <cell r="D332">
            <v>1990991199000</v>
          </cell>
          <cell r="F332">
            <v>60</v>
          </cell>
          <cell r="G332">
            <v>16380000</v>
          </cell>
        </row>
        <row r="333">
          <cell r="A333">
            <v>2022</v>
          </cell>
          <cell r="D333">
            <v>2990001101000</v>
          </cell>
          <cell r="F333">
            <v>60</v>
          </cell>
          <cell r="G333">
            <v>26750000</v>
          </cell>
        </row>
        <row r="334">
          <cell r="A334">
            <v>2022</v>
          </cell>
          <cell r="D334">
            <v>1210991104002</v>
          </cell>
          <cell r="F334">
            <v>60</v>
          </cell>
          <cell r="G334">
            <v>1386000</v>
          </cell>
        </row>
        <row r="335">
          <cell r="A335">
            <v>2022</v>
          </cell>
          <cell r="D335">
            <v>1310011101001</v>
          </cell>
          <cell r="F335">
            <v>60</v>
          </cell>
          <cell r="G335">
            <v>9173</v>
          </cell>
        </row>
        <row r="336">
          <cell r="A336">
            <v>2022</v>
          </cell>
          <cell r="D336">
            <v>1321001101000</v>
          </cell>
          <cell r="F336">
            <v>60</v>
          </cell>
          <cell r="G336">
            <v>9000</v>
          </cell>
        </row>
        <row r="337">
          <cell r="A337">
            <v>2022</v>
          </cell>
          <cell r="D337">
            <v>1610031104000</v>
          </cell>
          <cell r="F337">
            <v>60</v>
          </cell>
          <cell r="G337">
            <v>186992</v>
          </cell>
        </row>
        <row r="338">
          <cell r="A338">
            <v>2022</v>
          </cell>
          <cell r="D338">
            <v>1610031106000</v>
          </cell>
          <cell r="F338">
            <v>60</v>
          </cell>
          <cell r="G338">
            <v>470779</v>
          </cell>
        </row>
        <row r="339">
          <cell r="A339">
            <v>2022</v>
          </cell>
          <cell r="D339">
            <v>1610011125000</v>
          </cell>
          <cell r="F339">
            <v>60</v>
          </cell>
          <cell r="G339">
            <v>155802</v>
          </cell>
        </row>
        <row r="340">
          <cell r="A340">
            <v>2022</v>
          </cell>
          <cell r="D340">
            <v>1610031199000</v>
          </cell>
          <cell r="F340">
            <v>60</v>
          </cell>
          <cell r="G340">
            <v>425971</v>
          </cell>
        </row>
        <row r="341">
          <cell r="A341">
            <v>2022</v>
          </cell>
          <cell r="D341">
            <v>1690991101000</v>
          </cell>
          <cell r="F341">
            <v>60</v>
          </cell>
          <cell r="G341">
            <v>1359403</v>
          </cell>
        </row>
        <row r="342">
          <cell r="A342">
            <v>2022</v>
          </cell>
          <cell r="D342">
            <v>1922991199000</v>
          </cell>
          <cell r="F342">
            <v>60</v>
          </cell>
          <cell r="G342">
            <v>135647</v>
          </cell>
        </row>
        <row r="343">
          <cell r="A343">
            <v>2022</v>
          </cell>
          <cell r="D343">
            <v>1990991299000</v>
          </cell>
          <cell r="F343">
            <v>60</v>
          </cell>
          <cell r="G343">
            <v>4623684</v>
          </cell>
        </row>
        <row r="344">
          <cell r="A344">
            <v>2022</v>
          </cell>
          <cell r="D344">
            <v>1122011101003</v>
          </cell>
          <cell r="F344">
            <v>91</v>
          </cell>
          <cell r="G344">
            <v>48066723</v>
          </cell>
        </row>
        <row r="345">
          <cell r="A345">
            <v>2022</v>
          </cell>
          <cell r="D345">
            <v>2213001199000</v>
          </cell>
          <cell r="F345">
            <v>47</v>
          </cell>
          <cell r="G345">
            <v>600000</v>
          </cell>
        </row>
        <row r="346">
          <cell r="A346">
            <v>2022</v>
          </cell>
          <cell r="D346">
            <v>1610011199001</v>
          </cell>
          <cell r="F346">
            <v>60</v>
          </cell>
          <cell r="G346">
            <v>830000</v>
          </cell>
        </row>
        <row r="347">
          <cell r="A347">
            <v>2022</v>
          </cell>
          <cell r="D347">
            <v>1922991199000</v>
          </cell>
          <cell r="F347">
            <v>59</v>
          </cell>
          <cell r="G347">
            <v>15000</v>
          </cell>
        </row>
        <row r="348">
          <cell r="A348">
            <v>2022</v>
          </cell>
          <cell r="D348">
            <v>1121011104000</v>
          </cell>
          <cell r="F348">
            <v>59</v>
          </cell>
          <cell r="G348">
            <v>54523768</v>
          </cell>
        </row>
        <row r="349">
          <cell r="A349">
            <v>2022</v>
          </cell>
          <cell r="D349">
            <v>1610011199001</v>
          </cell>
          <cell r="F349">
            <v>60</v>
          </cell>
          <cell r="G349">
            <v>50000</v>
          </cell>
        </row>
        <row r="350">
          <cell r="A350">
            <v>2022</v>
          </cell>
          <cell r="D350">
            <v>1610011128000</v>
          </cell>
          <cell r="F350">
            <v>60</v>
          </cell>
          <cell r="G350">
            <v>15000000</v>
          </cell>
        </row>
        <row r="351">
          <cell r="A351">
            <v>2022</v>
          </cell>
          <cell r="D351">
            <v>1610041102000</v>
          </cell>
          <cell r="F351">
            <v>60</v>
          </cell>
          <cell r="G351">
            <v>104584</v>
          </cell>
        </row>
        <row r="352">
          <cell r="A352">
            <v>2022</v>
          </cell>
          <cell r="D352">
            <v>1500001101004</v>
          </cell>
          <cell r="F352">
            <v>60</v>
          </cell>
          <cell r="G352">
            <v>497300</v>
          </cell>
        </row>
        <row r="353">
          <cell r="A353">
            <v>2022</v>
          </cell>
          <cell r="D353">
            <v>1400001199000</v>
          </cell>
          <cell r="F353">
            <v>60</v>
          </cell>
          <cell r="G353">
            <v>1000</v>
          </cell>
        </row>
        <row r="354">
          <cell r="A354">
            <v>2022</v>
          </cell>
          <cell r="D354">
            <v>1400001102999</v>
          </cell>
          <cell r="F354">
            <v>60</v>
          </cell>
          <cell r="G354">
            <v>4338797</v>
          </cell>
        </row>
        <row r="355">
          <cell r="A355">
            <v>2022</v>
          </cell>
          <cell r="D355">
            <v>1400001101000</v>
          </cell>
          <cell r="F355">
            <v>60</v>
          </cell>
          <cell r="G355">
            <v>4368254</v>
          </cell>
        </row>
        <row r="356">
          <cell r="A356">
            <v>2022</v>
          </cell>
          <cell r="D356">
            <v>1690991101000</v>
          </cell>
          <cell r="F356">
            <v>60</v>
          </cell>
          <cell r="G356">
            <v>2800000</v>
          </cell>
        </row>
        <row r="357">
          <cell r="A357">
            <v>2022</v>
          </cell>
          <cell r="D357">
            <v>1990991199000</v>
          </cell>
          <cell r="F357">
            <v>60</v>
          </cell>
          <cell r="G357">
            <v>326000</v>
          </cell>
        </row>
        <row r="358">
          <cell r="A358">
            <v>2022</v>
          </cell>
          <cell r="D358">
            <v>1610011130000</v>
          </cell>
          <cell r="F358">
            <v>60</v>
          </cell>
          <cell r="G358">
            <v>401074</v>
          </cell>
        </row>
        <row r="359">
          <cell r="A359">
            <v>2022</v>
          </cell>
          <cell r="D359">
            <v>1610011129000</v>
          </cell>
          <cell r="F359">
            <v>60</v>
          </cell>
          <cell r="G359">
            <v>1000</v>
          </cell>
        </row>
        <row r="360">
          <cell r="A360">
            <v>2022</v>
          </cell>
          <cell r="D360">
            <v>1610011124000</v>
          </cell>
          <cell r="F360">
            <v>60</v>
          </cell>
          <cell r="G360">
            <v>459900</v>
          </cell>
        </row>
        <row r="361">
          <cell r="A361">
            <v>2022</v>
          </cell>
          <cell r="D361">
            <v>1610011107000</v>
          </cell>
          <cell r="F361">
            <v>60</v>
          </cell>
          <cell r="G361">
            <v>605000</v>
          </cell>
        </row>
        <row r="362">
          <cell r="A362">
            <v>2022</v>
          </cell>
          <cell r="D362">
            <v>2213001199000</v>
          </cell>
          <cell r="F362">
            <v>47</v>
          </cell>
          <cell r="G362">
            <v>3709114</v>
          </cell>
        </row>
        <row r="363">
          <cell r="A363">
            <v>2022</v>
          </cell>
          <cell r="D363">
            <v>1310021101001</v>
          </cell>
          <cell r="F363">
            <v>60</v>
          </cell>
          <cell r="G363">
            <v>696997</v>
          </cell>
        </row>
        <row r="364">
          <cell r="A364">
            <v>2022</v>
          </cell>
          <cell r="D364">
            <v>1922991199000</v>
          </cell>
          <cell r="F364">
            <v>77</v>
          </cell>
          <cell r="G364">
            <v>6000</v>
          </cell>
        </row>
        <row r="365">
          <cell r="A365">
            <v>2022</v>
          </cell>
          <cell r="D365">
            <v>1921991101999</v>
          </cell>
          <cell r="F365">
            <v>77</v>
          </cell>
          <cell r="G365">
            <v>6000</v>
          </cell>
        </row>
        <row r="366">
          <cell r="A366">
            <v>2022</v>
          </cell>
          <cell r="D366">
            <v>1910081101000</v>
          </cell>
          <cell r="F366">
            <v>77</v>
          </cell>
          <cell r="G366">
            <v>744107</v>
          </cell>
        </row>
        <row r="367">
          <cell r="A367">
            <v>2022</v>
          </cell>
          <cell r="D367">
            <v>1910091101000</v>
          </cell>
          <cell r="F367">
            <v>77</v>
          </cell>
          <cell r="G367">
            <v>1546809</v>
          </cell>
        </row>
        <row r="368">
          <cell r="A368">
            <v>2022</v>
          </cell>
          <cell r="D368">
            <v>1122021403000</v>
          </cell>
          <cell r="F368">
            <v>77</v>
          </cell>
          <cell r="G368">
            <v>383964</v>
          </cell>
        </row>
        <row r="369">
          <cell r="A369">
            <v>2022</v>
          </cell>
          <cell r="D369">
            <v>1122021402000</v>
          </cell>
          <cell r="F369">
            <v>77</v>
          </cell>
          <cell r="G369">
            <v>90576</v>
          </cell>
        </row>
        <row r="370">
          <cell r="A370">
            <v>2022</v>
          </cell>
          <cell r="D370">
            <v>1122021401000</v>
          </cell>
          <cell r="F370">
            <v>77</v>
          </cell>
          <cell r="G370">
            <v>772668</v>
          </cell>
        </row>
        <row r="371">
          <cell r="A371">
            <v>2022</v>
          </cell>
          <cell r="D371">
            <v>1122021303000</v>
          </cell>
          <cell r="F371">
            <v>77</v>
          </cell>
          <cell r="G371">
            <v>2508276</v>
          </cell>
        </row>
        <row r="372">
          <cell r="A372">
            <v>2022</v>
          </cell>
          <cell r="D372">
            <v>1122021302000</v>
          </cell>
          <cell r="F372">
            <v>77</v>
          </cell>
          <cell r="G372">
            <v>643548</v>
          </cell>
        </row>
        <row r="373">
          <cell r="A373">
            <v>2022</v>
          </cell>
          <cell r="D373">
            <v>1122021301000</v>
          </cell>
          <cell r="F373">
            <v>77</v>
          </cell>
          <cell r="G373">
            <v>4447860</v>
          </cell>
        </row>
        <row r="374">
          <cell r="A374">
            <v>2022</v>
          </cell>
          <cell r="D374">
            <v>1122021203000</v>
          </cell>
          <cell r="F374">
            <v>77</v>
          </cell>
          <cell r="G374">
            <v>576</v>
          </cell>
        </row>
        <row r="375">
          <cell r="A375">
            <v>2022</v>
          </cell>
          <cell r="D375">
            <v>1122021201000</v>
          </cell>
          <cell r="F375">
            <v>77</v>
          </cell>
          <cell r="G375">
            <v>1140</v>
          </cell>
        </row>
        <row r="376">
          <cell r="A376">
            <v>2022</v>
          </cell>
          <cell r="D376">
            <v>1122021103000</v>
          </cell>
          <cell r="F376">
            <v>77</v>
          </cell>
          <cell r="G376">
            <v>83769211</v>
          </cell>
        </row>
        <row r="377">
          <cell r="A377">
            <v>2022</v>
          </cell>
          <cell r="D377">
            <v>1122021102000</v>
          </cell>
          <cell r="F377">
            <v>77</v>
          </cell>
          <cell r="G377">
            <v>9093093</v>
          </cell>
        </row>
        <row r="378">
          <cell r="A378">
            <v>2022</v>
          </cell>
          <cell r="D378">
            <v>1122021101000</v>
          </cell>
          <cell r="F378">
            <v>77</v>
          </cell>
          <cell r="G378">
            <v>101254427</v>
          </cell>
        </row>
        <row r="379">
          <cell r="A379">
            <v>2022</v>
          </cell>
          <cell r="D379">
            <v>1121011402000</v>
          </cell>
          <cell r="F379">
            <v>77</v>
          </cell>
          <cell r="G379">
            <v>140115</v>
          </cell>
        </row>
        <row r="380">
          <cell r="A380">
            <v>2022</v>
          </cell>
          <cell r="D380">
            <v>1121011102000</v>
          </cell>
          <cell r="F380">
            <v>77</v>
          </cell>
          <cell r="G380">
            <v>846976033</v>
          </cell>
        </row>
        <row r="381">
          <cell r="A381">
            <v>2022</v>
          </cell>
          <cell r="D381">
            <v>1122021202000</v>
          </cell>
          <cell r="F381">
            <v>77</v>
          </cell>
          <cell r="G381">
            <v>120</v>
          </cell>
        </row>
        <row r="382">
          <cell r="A382">
            <v>2022</v>
          </cell>
          <cell r="D382">
            <v>1121011302000</v>
          </cell>
          <cell r="F382">
            <v>77</v>
          </cell>
          <cell r="G382">
            <v>121514</v>
          </cell>
        </row>
        <row r="383">
          <cell r="A383">
            <v>2022</v>
          </cell>
          <cell r="D383">
            <v>1121011202000</v>
          </cell>
          <cell r="F383">
            <v>77</v>
          </cell>
          <cell r="G383">
            <v>1653068</v>
          </cell>
        </row>
        <row r="384">
          <cell r="A384">
            <v>2022</v>
          </cell>
          <cell r="D384">
            <v>1990991199000</v>
          </cell>
          <cell r="F384">
            <v>77</v>
          </cell>
          <cell r="G384">
            <v>6000</v>
          </cell>
        </row>
        <row r="385">
          <cell r="A385">
            <v>2022</v>
          </cell>
          <cell r="D385">
            <v>1321001101000</v>
          </cell>
          <cell r="F385">
            <v>60</v>
          </cell>
          <cell r="G385">
            <v>115180427</v>
          </cell>
        </row>
        <row r="386">
          <cell r="A386">
            <v>2022</v>
          </cell>
          <cell r="D386">
            <v>1610011123003</v>
          </cell>
          <cell r="F386">
            <v>61</v>
          </cell>
          <cell r="G386">
            <v>24500004</v>
          </cell>
        </row>
        <row r="387">
          <cell r="A387">
            <v>2022</v>
          </cell>
          <cell r="D387">
            <v>7310021101001</v>
          </cell>
          <cell r="F387">
            <v>60</v>
          </cell>
          <cell r="G387">
            <v>5120144</v>
          </cell>
        </row>
        <row r="388">
          <cell r="A388">
            <v>2022</v>
          </cell>
          <cell r="D388">
            <v>1610011423002</v>
          </cell>
          <cell r="F388">
            <v>60</v>
          </cell>
          <cell r="G388">
            <v>186552</v>
          </cell>
        </row>
        <row r="389">
          <cell r="A389">
            <v>2022</v>
          </cell>
          <cell r="D389">
            <v>1610011323002</v>
          </cell>
          <cell r="F389">
            <v>60</v>
          </cell>
          <cell r="G389">
            <v>1223856</v>
          </cell>
        </row>
        <row r="390">
          <cell r="A390">
            <v>2022</v>
          </cell>
          <cell r="D390">
            <v>1610011223002</v>
          </cell>
          <cell r="F390">
            <v>60</v>
          </cell>
          <cell r="G390">
            <v>264</v>
          </cell>
        </row>
        <row r="391">
          <cell r="A391">
            <v>2022</v>
          </cell>
          <cell r="D391">
            <v>7610011101000</v>
          </cell>
          <cell r="F391">
            <v>60</v>
          </cell>
          <cell r="G391">
            <v>6000</v>
          </cell>
        </row>
        <row r="392">
          <cell r="A392">
            <v>2022</v>
          </cell>
          <cell r="D392">
            <v>1990991209001</v>
          </cell>
          <cell r="F392">
            <v>60</v>
          </cell>
          <cell r="G392">
            <v>165013</v>
          </cell>
        </row>
        <row r="393">
          <cell r="A393">
            <v>2022</v>
          </cell>
          <cell r="D393">
            <v>1990991199000</v>
          </cell>
          <cell r="F393">
            <v>60</v>
          </cell>
          <cell r="G393">
            <v>1473019</v>
          </cell>
        </row>
        <row r="394">
          <cell r="A394">
            <v>2022</v>
          </cell>
          <cell r="D394">
            <v>1990991109002</v>
          </cell>
          <cell r="F394">
            <v>60</v>
          </cell>
          <cell r="G394">
            <v>74655</v>
          </cell>
        </row>
        <row r="395">
          <cell r="A395">
            <v>2022</v>
          </cell>
          <cell r="D395">
            <v>1990991109001</v>
          </cell>
          <cell r="F395">
            <v>60</v>
          </cell>
          <cell r="G395">
            <v>65842944</v>
          </cell>
        </row>
        <row r="396">
          <cell r="A396">
            <v>2022</v>
          </cell>
          <cell r="D396">
            <v>1922991199000</v>
          </cell>
          <cell r="F396">
            <v>60</v>
          </cell>
          <cell r="G396">
            <v>6000</v>
          </cell>
        </row>
        <row r="397">
          <cell r="A397">
            <v>2022</v>
          </cell>
          <cell r="D397">
            <v>1921991101999</v>
          </cell>
          <cell r="F397">
            <v>60</v>
          </cell>
          <cell r="G397">
            <v>6000</v>
          </cell>
        </row>
        <row r="398">
          <cell r="A398">
            <v>2022</v>
          </cell>
          <cell r="D398">
            <v>1910011208001</v>
          </cell>
          <cell r="F398">
            <v>60</v>
          </cell>
          <cell r="G398">
            <v>2491</v>
          </cell>
        </row>
        <row r="399">
          <cell r="A399">
            <v>2022</v>
          </cell>
          <cell r="D399">
            <v>1910011108002</v>
          </cell>
          <cell r="F399">
            <v>60</v>
          </cell>
          <cell r="G399">
            <v>4196</v>
          </cell>
        </row>
        <row r="400">
          <cell r="A400">
            <v>2022</v>
          </cell>
          <cell r="D400">
            <v>1910011108001</v>
          </cell>
          <cell r="F400">
            <v>60</v>
          </cell>
          <cell r="G400">
            <v>720399</v>
          </cell>
        </row>
        <row r="401">
          <cell r="A401">
            <v>2022</v>
          </cell>
          <cell r="D401">
            <v>1910091101000</v>
          </cell>
          <cell r="F401">
            <v>60</v>
          </cell>
          <cell r="G401">
            <v>1209167</v>
          </cell>
        </row>
        <row r="402">
          <cell r="A402">
            <v>2022</v>
          </cell>
          <cell r="D402">
            <v>1690991101000</v>
          </cell>
          <cell r="F402">
            <v>60</v>
          </cell>
          <cell r="G402">
            <v>1550740</v>
          </cell>
        </row>
        <row r="403">
          <cell r="A403">
            <v>2022</v>
          </cell>
          <cell r="D403">
            <v>1610011123002</v>
          </cell>
          <cell r="F403">
            <v>60</v>
          </cell>
          <cell r="G403">
            <v>12579353</v>
          </cell>
        </row>
        <row r="404">
          <cell r="A404">
            <v>2022</v>
          </cell>
          <cell r="D404">
            <v>1610011113000</v>
          </cell>
          <cell r="F404">
            <v>60</v>
          </cell>
          <cell r="G404">
            <v>6000</v>
          </cell>
        </row>
        <row r="405">
          <cell r="A405">
            <v>2022</v>
          </cell>
          <cell r="D405">
            <v>1610021101000</v>
          </cell>
          <cell r="F405">
            <v>60</v>
          </cell>
          <cell r="G405">
            <v>980000</v>
          </cell>
        </row>
        <row r="406">
          <cell r="A406">
            <v>2022</v>
          </cell>
          <cell r="D406">
            <v>1610011101000</v>
          </cell>
          <cell r="F406">
            <v>60</v>
          </cell>
          <cell r="G406">
            <v>46390120</v>
          </cell>
        </row>
        <row r="407">
          <cell r="A407">
            <v>2022</v>
          </cell>
          <cell r="D407">
            <v>1360011101000</v>
          </cell>
          <cell r="F407">
            <v>60</v>
          </cell>
          <cell r="G407">
            <v>6000</v>
          </cell>
        </row>
        <row r="408">
          <cell r="A408">
            <v>2022</v>
          </cell>
          <cell r="D408">
            <v>1740001199000</v>
          </cell>
          <cell r="F408">
            <v>45</v>
          </cell>
          <cell r="G408">
            <v>317886</v>
          </cell>
        </row>
        <row r="409">
          <cell r="A409">
            <v>2022</v>
          </cell>
          <cell r="D409">
            <v>1770001199000</v>
          </cell>
          <cell r="F409">
            <v>45</v>
          </cell>
          <cell r="G409">
            <v>56078</v>
          </cell>
        </row>
        <row r="410">
          <cell r="A410">
            <v>2022</v>
          </cell>
          <cell r="D410">
            <v>2300071199000</v>
          </cell>
          <cell r="F410">
            <v>61</v>
          </cell>
          <cell r="G410">
            <v>170000</v>
          </cell>
        </row>
        <row r="411">
          <cell r="A411">
            <v>2022</v>
          </cell>
          <cell r="D411">
            <v>1640011101000</v>
          </cell>
          <cell r="F411">
            <v>60</v>
          </cell>
          <cell r="G411">
            <v>50000</v>
          </cell>
        </row>
        <row r="412">
          <cell r="A412">
            <v>2022</v>
          </cell>
          <cell r="D412">
            <v>2300071199000</v>
          </cell>
          <cell r="F412">
            <v>60</v>
          </cell>
          <cell r="G412">
            <v>1500000</v>
          </cell>
        </row>
        <row r="413">
          <cell r="A413">
            <v>2022</v>
          </cell>
          <cell r="D413">
            <v>1640011101000</v>
          </cell>
          <cell r="F413">
            <v>61</v>
          </cell>
          <cell r="G413">
            <v>3500</v>
          </cell>
        </row>
        <row r="414">
          <cell r="A414">
            <v>2022</v>
          </cell>
          <cell r="D414">
            <v>1640011101000</v>
          </cell>
          <cell r="F414">
            <v>60</v>
          </cell>
          <cell r="G414">
            <v>300000</v>
          </cell>
        </row>
        <row r="415">
          <cell r="A415">
            <v>2022</v>
          </cell>
          <cell r="D415">
            <v>2300061101000</v>
          </cell>
          <cell r="F415">
            <v>60</v>
          </cell>
          <cell r="G415">
            <v>3000000</v>
          </cell>
        </row>
        <row r="416">
          <cell r="A416">
            <v>2022</v>
          </cell>
          <cell r="D416">
            <v>1321001101000</v>
          </cell>
          <cell r="F416">
            <v>60</v>
          </cell>
          <cell r="G416">
            <v>3000000</v>
          </cell>
        </row>
        <row r="417">
          <cell r="A417">
            <v>2022</v>
          </cell>
          <cell r="D417">
            <v>1910081101000</v>
          </cell>
          <cell r="F417">
            <v>39</v>
          </cell>
          <cell r="G417">
            <v>2500000</v>
          </cell>
        </row>
        <row r="418">
          <cell r="A418">
            <v>2022</v>
          </cell>
          <cell r="D418">
            <v>1718121101000</v>
          </cell>
          <cell r="F418">
            <v>56</v>
          </cell>
          <cell r="G418">
            <v>1352000</v>
          </cell>
        </row>
        <row r="419">
          <cell r="A419">
            <v>2022</v>
          </cell>
          <cell r="D419">
            <v>1321001101000</v>
          </cell>
          <cell r="F419">
            <v>37</v>
          </cell>
          <cell r="G419">
            <v>5564660</v>
          </cell>
        </row>
        <row r="420">
          <cell r="A420">
            <v>2022</v>
          </cell>
          <cell r="D420">
            <v>1321001101000</v>
          </cell>
          <cell r="F420">
            <v>93</v>
          </cell>
          <cell r="G420">
            <v>43435</v>
          </cell>
        </row>
        <row r="421">
          <cell r="A421">
            <v>2022</v>
          </cell>
          <cell r="D421">
            <v>1718035101000</v>
          </cell>
          <cell r="F421">
            <v>92</v>
          </cell>
          <cell r="G421">
            <v>150000</v>
          </cell>
        </row>
        <row r="422">
          <cell r="A422">
            <v>2022</v>
          </cell>
          <cell r="D422">
            <v>1718034102000</v>
          </cell>
          <cell r="F422">
            <v>92</v>
          </cell>
          <cell r="G422">
            <v>32070252</v>
          </cell>
        </row>
        <row r="423">
          <cell r="A423">
            <v>2022</v>
          </cell>
          <cell r="D423">
            <v>1718034101000</v>
          </cell>
          <cell r="F423">
            <v>92</v>
          </cell>
          <cell r="G423">
            <v>1427245</v>
          </cell>
        </row>
        <row r="424">
          <cell r="A424">
            <v>2022</v>
          </cell>
          <cell r="D424">
            <v>1718033103000</v>
          </cell>
          <cell r="F424">
            <v>92</v>
          </cell>
          <cell r="G424">
            <v>10009537</v>
          </cell>
        </row>
        <row r="425">
          <cell r="A425">
            <v>2022</v>
          </cell>
          <cell r="D425">
            <v>1718033102000</v>
          </cell>
          <cell r="F425">
            <v>92</v>
          </cell>
          <cell r="G425">
            <v>2043317</v>
          </cell>
        </row>
        <row r="426">
          <cell r="A426">
            <v>2022</v>
          </cell>
          <cell r="D426">
            <v>1718033101000</v>
          </cell>
          <cell r="F426">
            <v>92</v>
          </cell>
          <cell r="G426">
            <v>40245166</v>
          </cell>
        </row>
        <row r="427">
          <cell r="A427">
            <v>2022</v>
          </cell>
          <cell r="D427">
            <v>1718032102000</v>
          </cell>
          <cell r="F427">
            <v>92</v>
          </cell>
          <cell r="G427">
            <v>480000</v>
          </cell>
        </row>
        <row r="428">
          <cell r="A428">
            <v>2022</v>
          </cell>
          <cell r="D428">
            <v>1718032101000</v>
          </cell>
          <cell r="F428">
            <v>92</v>
          </cell>
          <cell r="G428">
            <v>639664642</v>
          </cell>
        </row>
        <row r="429">
          <cell r="A429">
            <v>2022</v>
          </cell>
          <cell r="D429">
            <v>1922991199000</v>
          </cell>
          <cell r="F429">
            <v>92</v>
          </cell>
          <cell r="G429">
            <v>59910</v>
          </cell>
        </row>
        <row r="430">
          <cell r="A430">
            <v>2022</v>
          </cell>
          <cell r="D430">
            <v>1321001101000</v>
          </cell>
          <cell r="F430">
            <v>92</v>
          </cell>
          <cell r="G430">
            <v>2341727</v>
          </cell>
        </row>
        <row r="431">
          <cell r="A431">
            <v>2022</v>
          </cell>
          <cell r="D431">
            <v>1922991199000</v>
          </cell>
          <cell r="F431">
            <v>60</v>
          </cell>
          <cell r="G431">
            <v>4507780</v>
          </cell>
        </row>
        <row r="432">
          <cell r="A432">
            <v>2022</v>
          </cell>
          <cell r="D432">
            <v>1630011199000</v>
          </cell>
          <cell r="F432">
            <v>60</v>
          </cell>
          <cell r="G432">
            <v>4229000</v>
          </cell>
        </row>
        <row r="433">
          <cell r="A433">
            <v>2022</v>
          </cell>
          <cell r="D433">
            <v>1321001101000</v>
          </cell>
          <cell r="F433">
            <v>60</v>
          </cell>
          <cell r="G433">
            <v>12637</v>
          </cell>
        </row>
        <row r="434">
          <cell r="A434">
            <v>2022</v>
          </cell>
          <cell r="D434">
            <v>1922991199000</v>
          </cell>
          <cell r="F434">
            <v>37</v>
          </cell>
          <cell r="G434">
            <v>64133</v>
          </cell>
        </row>
        <row r="435">
          <cell r="A435">
            <v>2022</v>
          </cell>
          <cell r="D435">
            <v>1990991299000</v>
          </cell>
          <cell r="F435">
            <v>59</v>
          </cell>
          <cell r="G435">
            <v>152000</v>
          </cell>
        </row>
        <row r="436">
          <cell r="A436">
            <v>2022</v>
          </cell>
          <cell r="D436">
            <v>1730001101000</v>
          </cell>
          <cell r="F436">
            <v>59</v>
          </cell>
          <cell r="G436">
            <v>3775093</v>
          </cell>
        </row>
        <row r="437">
          <cell r="A437">
            <v>2022</v>
          </cell>
          <cell r="D437">
            <v>1610031199000</v>
          </cell>
          <cell r="F437">
            <v>60</v>
          </cell>
          <cell r="G437">
            <v>2270000</v>
          </cell>
        </row>
        <row r="438">
          <cell r="A438">
            <v>2022</v>
          </cell>
          <cell r="D438">
            <v>1910011103002</v>
          </cell>
          <cell r="F438">
            <v>83</v>
          </cell>
          <cell r="G438">
            <v>219290336</v>
          </cell>
        </row>
        <row r="439">
          <cell r="A439">
            <v>2022</v>
          </cell>
          <cell r="D439">
            <v>1332011101000</v>
          </cell>
          <cell r="F439">
            <v>60</v>
          </cell>
          <cell r="G439">
            <v>84480000</v>
          </cell>
        </row>
        <row r="440">
          <cell r="A440">
            <v>2022</v>
          </cell>
          <cell r="D440">
            <v>1331011101002</v>
          </cell>
          <cell r="F440">
            <v>60</v>
          </cell>
          <cell r="G440">
            <v>2181000</v>
          </cell>
        </row>
        <row r="441">
          <cell r="A441">
            <v>2022</v>
          </cell>
          <cell r="D441">
            <v>1121011103000</v>
          </cell>
          <cell r="F441">
            <v>54</v>
          </cell>
          <cell r="G441">
            <v>4730000</v>
          </cell>
        </row>
        <row r="442">
          <cell r="A442">
            <v>2022</v>
          </cell>
          <cell r="D442">
            <v>1121011203000</v>
          </cell>
          <cell r="F442">
            <v>54</v>
          </cell>
          <cell r="G442">
            <v>36900</v>
          </cell>
        </row>
        <row r="443">
          <cell r="A443">
            <v>2022</v>
          </cell>
          <cell r="D443">
            <v>1910011103003</v>
          </cell>
          <cell r="F443">
            <v>83</v>
          </cell>
          <cell r="G443">
            <v>11256870</v>
          </cell>
        </row>
        <row r="444">
          <cell r="A444">
            <v>2022</v>
          </cell>
          <cell r="D444">
            <v>1910081101000</v>
          </cell>
          <cell r="F444">
            <v>39</v>
          </cell>
          <cell r="G444">
            <v>3700067</v>
          </cell>
        </row>
        <row r="445">
          <cell r="A445">
            <v>2022</v>
          </cell>
          <cell r="D445">
            <v>1910041103000</v>
          </cell>
          <cell r="F445">
            <v>60</v>
          </cell>
          <cell r="G445">
            <v>55020000</v>
          </cell>
        </row>
        <row r="446">
          <cell r="A446">
            <v>2022</v>
          </cell>
          <cell r="D446">
            <v>7728019102000</v>
          </cell>
          <cell r="F446">
            <v>60</v>
          </cell>
          <cell r="G446">
            <v>5250000</v>
          </cell>
        </row>
        <row r="447">
          <cell r="A447">
            <v>2022</v>
          </cell>
          <cell r="D447">
            <v>1922991199000</v>
          </cell>
          <cell r="F447">
            <v>60</v>
          </cell>
          <cell r="G447">
            <v>52500</v>
          </cell>
        </row>
        <row r="448">
          <cell r="A448">
            <v>2022</v>
          </cell>
          <cell r="D448">
            <v>1910091101000</v>
          </cell>
          <cell r="F448">
            <v>60</v>
          </cell>
          <cell r="G448">
            <v>52500</v>
          </cell>
        </row>
        <row r="449">
          <cell r="A449">
            <v>2022</v>
          </cell>
          <cell r="D449">
            <v>1321001101000</v>
          </cell>
          <cell r="F449">
            <v>60</v>
          </cell>
          <cell r="G449">
            <v>2625000</v>
          </cell>
        </row>
        <row r="450">
          <cell r="A450">
            <v>2022</v>
          </cell>
          <cell r="D450">
            <v>1321001101000</v>
          </cell>
          <cell r="F450">
            <v>60</v>
          </cell>
          <cell r="G450">
            <v>5250000</v>
          </cell>
        </row>
        <row r="451">
          <cell r="A451">
            <v>2022</v>
          </cell>
          <cell r="D451">
            <v>1910091101000</v>
          </cell>
          <cell r="F451">
            <v>60</v>
          </cell>
          <cell r="G451">
            <v>52500</v>
          </cell>
        </row>
        <row r="452">
          <cell r="A452">
            <v>2022</v>
          </cell>
          <cell r="D452">
            <v>1910041102000</v>
          </cell>
          <cell r="F452">
            <v>60</v>
          </cell>
          <cell r="G452">
            <v>26145000</v>
          </cell>
        </row>
        <row r="453">
          <cell r="A453">
            <v>2022</v>
          </cell>
          <cell r="D453">
            <v>1922991199000</v>
          </cell>
          <cell r="F453">
            <v>60</v>
          </cell>
          <cell r="G453">
            <v>52500</v>
          </cell>
        </row>
        <row r="454">
          <cell r="A454">
            <v>2022</v>
          </cell>
          <cell r="D454">
            <v>1640011101000</v>
          </cell>
          <cell r="F454">
            <v>60</v>
          </cell>
          <cell r="G454">
            <v>3816600</v>
          </cell>
        </row>
        <row r="455">
          <cell r="A455">
            <v>2022</v>
          </cell>
          <cell r="D455">
            <v>2300061101000</v>
          </cell>
          <cell r="F455">
            <v>60</v>
          </cell>
          <cell r="G455">
            <v>28287600</v>
          </cell>
        </row>
        <row r="456">
          <cell r="A456">
            <v>2022</v>
          </cell>
          <cell r="D456">
            <v>1210991109000</v>
          </cell>
          <cell r="F456">
            <v>60</v>
          </cell>
          <cell r="G456">
            <v>871058</v>
          </cell>
        </row>
        <row r="457">
          <cell r="A457">
            <v>2022</v>
          </cell>
          <cell r="D457">
            <v>1210991107000</v>
          </cell>
          <cell r="F457">
            <v>60</v>
          </cell>
          <cell r="G457">
            <v>46844438</v>
          </cell>
        </row>
        <row r="458">
          <cell r="A458">
            <v>2022</v>
          </cell>
          <cell r="D458">
            <v>1210991108000</v>
          </cell>
          <cell r="F458">
            <v>60</v>
          </cell>
          <cell r="G458">
            <v>22573548</v>
          </cell>
        </row>
        <row r="459">
          <cell r="A459">
            <v>2022</v>
          </cell>
          <cell r="D459">
            <v>1770001199000</v>
          </cell>
          <cell r="F459">
            <v>45</v>
          </cell>
          <cell r="G459">
            <v>903</v>
          </cell>
        </row>
        <row r="460">
          <cell r="A460">
            <v>2022</v>
          </cell>
          <cell r="D460">
            <v>1740001199000</v>
          </cell>
          <cell r="F460">
            <v>45</v>
          </cell>
          <cell r="G460">
            <v>902082</v>
          </cell>
        </row>
        <row r="461">
          <cell r="A461">
            <v>2022</v>
          </cell>
          <cell r="D461">
            <v>1310021101001</v>
          </cell>
          <cell r="F461">
            <v>60</v>
          </cell>
          <cell r="G461">
            <v>156019</v>
          </cell>
        </row>
        <row r="462">
          <cell r="A462">
            <v>2022</v>
          </cell>
          <cell r="D462">
            <v>1321001101000</v>
          </cell>
          <cell r="F462">
            <v>60</v>
          </cell>
          <cell r="G462">
            <v>150314</v>
          </cell>
        </row>
        <row r="463">
          <cell r="A463">
            <v>2022</v>
          </cell>
          <cell r="D463">
            <v>1910091101000</v>
          </cell>
          <cell r="F463">
            <v>60</v>
          </cell>
          <cell r="G463">
            <v>1198</v>
          </cell>
        </row>
        <row r="464">
          <cell r="A464">
            <v>2022</v>
          </cell>
          <cell r="D464">
            <v>1922991199000</v>
          </cell>
          <cell r="F464">
            <v>60</v>
          </cell>
          <cell r="G464">
            <v>32788</v>
          </cell>
        </row>
        <row r="465">
          <cell r="A465">
            <v>2022</v>
          </cell>
          <cell r="D465">
            <v>1990991299000</v>
          </cell>
          <cell r="F465">
            <v>60</v>
          </cell>
          <cell r="G465">
            <v>1117591</v>
          </cell>
        </row>
        <row r="466">
          <cell r="A466">
            <v>2022</v>
          </cell>
          <cell r="D466">
            <v>1990991199000</v>
          </cell>
          <cell r="F466">
            <v>60</v>
          </cell>
          <cell r="G466">
            <v>168650</v>
          </cell>
        </row>
        <row r="467">
          <cell r="A467">
            <v>2022</v>
          </cell>
          <cell r="D467">
            <v>1640011101000</v>
          </cell>
          <cell r="F467">
            <v>60</v>
          </cell>
          <cell r="G467">
            <v>1000</v>
          </cell>
        </row>
        <row r="468">
          <cell r="A468">
            <v>2022</v>
          </cell>
          <cell r="D468">
            <v>2300071199000</v>
          </cell>
          <cell r="F468">
            <v>60</v>
          </cell>
          <cell r="G468">
            <v>1000</v>
          </cell>
        </row>
        <row r="469">
          <cell r="A469">
            <v>2022</v>
          </cell>
          <cell r="D469">
            <v>2213001199000</v>
          </cell>
          <cell r="F469">
            <v>48</v>
          </cell>
          <cell r="G469">
            <v>3210402</v>
          </cell>
        </row>
        <row r="470">
          <cell r="A470">
            <v>2022</v>
          </cell>
          <cell r="D470">
            <v>1718017101002</v>
          </cell>
          <cell r="F470">
            <v>51</v>
          </cell>
          <cell r="G470">
            <v>21866545</v>
          </cell>
        </row>
        <row r="471">
          <cell r="A471">
            <v>2022</v>
          </cell>
          <cell r="D471">
            <v>1718017101001</v>
          </cell>
          <cell r="F471">
            <v>51</v>
          </cell>
          <cell r="G471">
            <v>65597171</v>
          </cell>
        </row>
        <row r="472">
          <cell r="A472">
            <v>2022</v>
          </cell>
          <cell r="D472">
            <v>1922991199000</v>
          </cell>
          <cell r="F472">
            <v>12</v>
          </cell>
          <cell r="G472">
            <v>4826</v>
          </cell>
        </row>
        <row r="473">
          <cell r="A473">
            <v>2022</v>
          </cell>
          <cell r="D473">
            <v>2300071199000</v>
          </cell>
          <cell r="F473">
            <v>40</v>
          </cell>
          <cell r="G473">
            <v>1400</v>
          </cell>
        </row>
        <row r="474">
          <cell r="A474">
            <v>2022</v>
          </cell>
          <cell r="D474">
            <v>1640011101000</v>
          </cell>
          <cell r="F474">
            <v>40</v>
          </cell>
          <cell r="G474">
            <v>1400</v>
          </cell>
        </row>
        <row r="475">
          <cell r="A475">
            <v>2022</v>
          </cell>
          <cell r="D475">
            <v>1121041101000</v>
          </cell>
          <cell r="F475">
            <v>94</v>
          </cell>
          <cell r="G475">
            <v>4606686</v>
          </cell>
        </row>
        <row r="476">
          <cell r="A476">
            <v>2022</v>
          </cell>
          <cell r="D476">
            <v>1758011108005</v>
          </cell>
          <cell r="F476">
            <v>13</v>
          </cell>
          <cell r="G476">
            <v>16111220</v>
          </cell>
        </row>
        <row r="477">
          <cell r="A477">
            <v>2022</v>
          </cell>
          <cell r="D477">
            <v>1758011107005</v>
          </cell>
          <cell r="F477">
            <v>13</v>
          </cell>
          <cell r="G477">
            <v>50295461</v>
          </cell>
        </row>
        <row r="478">
          <cell r="A478">
            <v>2022</v>
          </cell>
          <cell r="D478">
            <v>1758011103005</v>
          </cell>
          <cell r="F478">
            <v>13</v>
          </cell>
          <cell r="G478">
            <v>749093684</v>
          </cell>
        </row>
        <row r="479">
          <cell r="A479">
            <v>2022</v>
          </cell>
          <cell r="D479">
            <v>1990991110000</v>
          </cell>
          <cell r="F479">
            <v>95</v>
          </cell>
          <cell r="G479">
            <v>1473717</v>
          </cell>
        </row>
        <row r="480">
          <cell r="A480">
            <v>2022</v>
          </cell>
          <cell r="D480">
            <v>1321001101000</v>
          </cell>
          <cell r="F480">
            <v>95</v>
          </cell>
          <cell r="G480">
            <v>1451487</v>
          </cell>
        </row>
        <row r="481">
          <cell r="A481">
            <v>2022</v>
          </cell>
          <cell r="D481">
            <v>2300071199000</v>
          </cell>
          <cell r="F481">
            <v>11</v>
          </cell>
          <cell r="G481">
            <v>600</v>
          </cell>
        </row>
        <row r="482">
          <cell r="A482">
            <v>2022</v>
          </cell>
          <cell r="D482">
            <v>1990991299000</v>
          </cell>
          <cell r="F482">
            <v>11</v>
          </cell>
          <cell r="G482">
            <v>49821</v>
          </cell>
        </row>
        <row r="483">
          <cell r="A483">
            <v>2022</v>
          </cell>
          <cell r="D483">
            <v>1990991199000</v>
          </cell>
          <cell r="F483">
            <v>11</v>
          </cell>
          <cell r="G483">
            <v>6324783</v>
          </cell>
        </row>
        <row r="484">
          <cell r="A484">
            <v>2022</v>
          </cell>
          <cell r="D484">
            <v>1922991199000</v>
          </cell>
          <cell r="F484">
            <v>11</v>
          </cell>
          <cell r="G484">
            <v>1000</v>
          </cell>
        </row>
        <row r="485">
          <cell r="A485">
            <v>2022</v>
          </cell>
          <cell r="D485">
            <v>1910011103001</v>
          </cell>
          <cell r="F485">
            <v>11</v>
          </cell>
          <cell r="G485">
            <v>51899065</v>
          </cell>
        </row>
        <row r="486">
          <cell r="A486">
            <v>2022</v>
          </cell>
          <cell r="D486">
            <v>1718023101000</v>
          </cell>
          <cell r="F486">
            <v>11</v>
          </cell>
          <cell r="G486">
            <v>6397292</v>
          </cell>
        </row>
        <row r="487">
          <cell r="A487">
            <v>2022</v>
          </cell>
          <cell r="D487">
            <v>1718022101000</v>
          </cell>
          <cell r="F487">
            <v>11</v>
          </cell>
          <cell r="G487">
            <v>169991863</v>
          </cell>
        </row>
        <row r="488">
          <cell r="A488">
            <v>2022</v>
          </cell>
          <cell r="D488">
            <v>1718021101000</v>
          </cell>
          <cell r="F488">
            <v>11</v>
          </cell>
          <cell r="G488">
            <v>26097040</v>
          </cell>
        </row>
        <row r="489">
          <cell r="A489">
            <v>2022</v>
          </cell>
          <cell r="D489">
            <v>1118022301000</v>
          </cell>
          <cell r="F489">
            <v>11</v>
          </cell>
          <cell r="G489">
            <v>168250</v>
          </cell>
        </row>
        <row r="490">
          <cell r="A490">
            <v>2022</v>
          </cell>
          <cell r="D490">
            <v>1118022201000</v>
          </cell>
          <cell r="F490">
            <v>11</v>
          </cell>
          <cell r="G490">
            <v>770019</v>
          </cell>
        </row>
        <row r="491">
          <cell r="A491">
            <v>2022</v>
          </cell>
          <cell r="D491">
            <v>1118022101000</v>
          </cell>
          <cell r="F491">
            <v>11</v>
          </cell>
          <cell r="G491">
            <v>181331337</v>
          </cell>
        </row>
        <row r="492">
          <cell r="A492">
            <v>2022</v>
          </cell>
          <cell r="D492">
            <v>1640011101000</v>
          </cell>
          <cell r="F492">
            <v>11</v>
          </cell>
          <cell r="G492">
            <v>600</v>
          </cell>
        </row>
        <row r="493">
          <cell r="A493">
            <v>2022</v>
          </cell>
          <cell r="D493">
            <v>1321001101000</v>
          </cell>
          <cell r="F493">
            <v>11</v>
          </cell>
          <cell r="G493">
            <v>95569</v>
          </cell>
        </row>
        <row r="494">
          <cell r="A494">
            <v>2022</v>
          </cell>
          <cell r="D494">
            <v>1122011201004</v>
          </cell>
          <cell r="F494">
            <v>11</v>
          </cell>
          <cell r="G494">
            <v>3825</v>
          </cell>
        </row>
        <row r="495">
          <cell r="A495">
            <v>2022</v>
          </cell>
          <cell r="D495">
            <v>1122011201002</v>
          </cell>
          <cell r="F495">
            <v>11</v>
          </cell>
          <cell r="G495">
            <v>135265</v>
          </cell>
        </row>
        <row r="496">
          <cell r="A496">
            <v>2022</v>
          </cell>
          <cell r="D496">
            <v>1122011101011</v>
          </cell>
          <cell r="F496">
            <v>11</v>
          </cell>
          <cell r="G496">
            <v>8945029</v>
          </cell>
        </row>
        <row r="497">
          <cell r="A497">
            <v>2022</v>
          </cell>
          <cell r="D497">
            <v>1122011101005</v>
          </cell>
          <cell r="F497">
            <v>11</v>
          </cell>
          <cell r="G497">
            <v>12288</v>
          </cell>
        </row>
        <row r="498">
          <cell r="A498">
            <v>2022</v>
          </cell>
          <cell r="D498">
            <v>1122011101004</v>
          </cell>
          <cell r="F498">
            <v>11</v>
          </cell>
          <cell r="G498">
            <v>342443</v>
          </cell>
        </row>
        <row r="499">
          <cell r="A499">
            <v>2022</v>
          </cell>
          <cell r="D499">
            <v>1122011101002</v>
          </cell>
          <cell r="F499">
            <v>11</v>
          </cell>
          <cell r="G499">
            <v>6980248</v>
          </cell>
        </row>
        <row r="500">
          <cell r="A500">
            <v>2022</v>
          </cell>
          <cell r="D500">
            <v>1121041402000</v>
          </cell>
          <cell r="F500">
            <v>11</v>
          </cell>
          <cell r="G500">
            <v>35800</v>
          </cell>
        </row>
        <row r="501">
          <cell r="A501">
            <v>2022</v>
          </cell>
          <cell r="D501">
            <v>1121011401003</v>
          </cell>
          <cell r="F501">
            <v>11</v>
          </cell>
          <cell r="G501">
            <v>3428</v>
          </cell>
        </row>
        <row r="502">
          <cell r="A502">
            <v>2022</v>
          </cell>
          <cell r="D502">
            <v>1121011401002</v>
          </cell>
          <cell r="F502">
            <v>11</v>
          </cell>
          <cell r="G502">
            <v>392</v>
          </cell>
        </row>
        <row r="503">
          <cell r="A503">
            <v>2022</v>
          </cell>
          <cell r="D503">
            <v>1121041302000</v>
          </cell>
          <cell r="F503">
            <v>11</v>
          </cell>
          <cell r="G503">
            <v>63991</v>
          </cell>
        </row>
        <row r="504">
          <cell r="A504">
            <v>2022</v>
          </cell>
          <cell r="D504">
            <v>1121011301003</v>
          </cell>
          <cell r="F504">
            <v>11</v>
          </cell>
          <cell r="G504">
            <v>1187</v>
          </cell>
        </row>
        <row r="505">
          <cell r="A505">
            <v>2022</v>
          </cell>
          <cell r="D505">
            <v>1121011301002</v>
          </cell>
          <cell r="F505">
            <v>11</v>
          </cell>
          <cell r="G505">
            <v>144</v>
          </cell>
        </row>
        <row r="506">
          <cell r="A506">
            <v>2022</v>
          </cell>
          <cell r="D506">
            <v>1121011301001</v>
          </cell>
          <cell r="F506">
            <v>11</v>
          </cell>
          <cell r="G506">
            <v>29511</v>
          </cell>
        </row>
        <row r="507">
          <cell r="A507">
            <v>2022</v>
          </cell>
          <cell r="D507">
            <v>1121041202000</v>
          </cell>
          <cell r="F507">
            <v>11</v>
          </cell>
          <cell r="G507">
            <v>395312</v>
          </cell>
        </row>
        <row r="508">
          <cell r="A508">
            <v>2022</v>
          </cell>
          <cell r="D508">
            <v>1121011201004</v>
          </cell>
          <cell r="F508">
            <v>11</v>
          </cell>
          <cell r="G508">
            <v>11065530</v>
          </cell>
        </row>
        <row r="509">
          <cell r="A509">
            <v>2022</v>
          </cell>
          <cell r="D509">
            <v>1121011201003</v>
          </cell>
          <cell r="F509">
            <v>11</v>
          </cell>
          <cell r="G509">
            <v>20094</v>
          </cell>
        </row>
        <row r="510">
          <cell r="A510">
            <v>2022</v>
          </cell>
          <cell r="D510">
            <v>1121011201001</v>
          </cell>
          <cell r="F510">
            <v>11</v>
          </cell>
          <cell r="G510">
            <v>813</v>
          </cell>
        </row>
        <row r="511">
          <cell r="A511">
            <v>2022</v>
          </cell>
          <cell r="D511">
            <v>1121041109000</v>
          </cell>
          <cell r="F511">
            <v>11</v>
          </cell>
          <cell r="G511">
            <v>27520</v>
          </cell>
        </row>
        <row r="512">
          <cell r="A512">
            <v>2022</v>
          </cell>
          <cell r="D512">
            <v>1121041107000</v>
          </cell>
          <cell r="F512">
            <v>11</v>
          </cell>
          <cell r="G512">
            <v>9315</v>
          </cell>
        </row>
        <row r="513">
          <cell r="A513">
            <v>2022</v>
          </cell>
          <cell r="D513">
            <v>1121041102000</v>
          </cell>
          <cell r="F513">
            <v>11</v>
          </cell>
          <cell r="G513">
            <v>90506899</v>
          </cell>
        </row>
        <row r="514">
          <cell r="A514">
            <v>2022</v>
          </cell>
          <cell r="D514">
            <v>1121011101006</v>
          </cell>
          <cell r="F514">
            <v>11</v>
          </cell>
          <cell r="G514">
            <v>2395265</v>
          </cell>
        </row>
        <row r="515">
          <cell r="A515">
            <v>2022</v>
          </cell>
          <cell r="D515">
            <v>1121011101005</v>
          </cell>
          <cell r="F515">
            <v>11</v>
          </cell>
          <cell r="G515">
            <v>1094147</v>
          </cell>
        </row>
        <row r="516">
          <cell r="A516">
            <v>2022</v>
          </cell>
          <cell r="D516">
            <v>1121011101004</v>
          </cell>
          <cell r="F516">
            <v>11</v>
          </cell>
          <cell r="G516">
            <v>302845188</v>
          </cell>
        </row>
        <row r="517">
          <cell r="A517">
            <v>2022</v>
          </cell>
          <cell r="D517">
            <v>1121011101003</v>
          </cell>
          <cell r="F517">
            <v>11</v>
          </cell>
          <cell r="G517">
            <v>156531</v>
          </cell>
        </row>
        <row r="518">
          <cell r="A518">
            <v>2022</v>
          </cell>
          <cell r="D518">
            <v>1121011101002</v>
          </cell>
          <cell r="F518">
            <v>11</v>
          </cell>
          <cell r="G518">
            <v>3762940</v>
          </cell>
        </row>
        <row r="519">
          <cell r="A519">
            <v>2022</v>
          </cell>
          <cell r="D519">
            <v>1121011101001</v>
          </cell>
          <cell r="F519">
            <v>11</v>
          </cell>
          <cell r="G519">
            <v>304035882</v>
          </cell>
        </row>
        <row r="520">
          <cell r="A520">
            <v>2022</v>
          </cell>
          <cell r="D520">
            <v>1121041101000</v>
          </cell>
          <cell r="F520">
            <v>11</v>
          </cell>
          <cell r="G520">
            <v>1974294</v>
          </cell>
        </row>
        <row r="521">
          <cell r="A521">
            <v>2022</v>
          </cell>
          <cell r="D521">
            <v>1910011103003</v>
          </cell>
          <cell r="F521">
            <v>82</v>
          </cell>
          <cell r="G521">
            <v>6965814</v>
          </cell>
        </row>
        <row r="522">
          <cell r="A522">
            <v>2022</v>
          </cell>
          <cell r="D522">
            <v>1910011103001</v>
          </cell>
          <cell r="F522">
            <v>82</v>
          </cell>
          <cell r="G522">
            <v>121092846</v>
          </cell>
        </row>
        <row r="523">
          <cell r="A523">
            <v>2022</v>
          </cell>
          <cell r="D523">
            <v>1922991199000</v>
          </cell>
          <cell r="F523">
            <v>72</v>
          </cell>
          <cell r="G523">
            <v>65879</v>
          </cell>
        </row>
        <row r="524">
          <cell r="A524">
            <v>2022</v>
          </cell>
          <cell r="D524">
            <v>1121041402000</v>
          </cell>
          <cell r="F524">
            <v>72</v>
          </cell>
          <cell r="G524">
            <v>103199</v>
          </cell>
        </row>
        <row r="525">
          <cell r="A525">
            <v>2022</v>
          </cell>
          <cell r="D525">
            <v>1121041302000</v>
          </cell>
          <cell r="F525">
            <v>72</v>
          </cell>
          <cell r="G525">
            <v>177993</v>
          </cell>
        </row>
        <row r="526">
          <cell r="A526">
            <v>2022</v>
          </cell>
          <cell r="D526">
            <v>1121041202000</v>
          </cell>
          <cell r="F526">
            <v>72</v>
          </cell>
          <cell r="G526">
            <v>922395</v>
          </cell>
        </row>
        <row r="527">
          <cell r="A527">
            <v>2022</v>
          </cell>
          <cell r="D527">
            <v>9910011304001</v>
          </cell>
          <cell r="F527">
            <v>10</v>
          </cell>
          <cell r="G527">
            <v>-361724</v>
          </cell>
        </row>
        <row r="528">
          <cell r="A528">
            <v>2022</v>
          </cell>
          <cell r="D528">
            <v>9118021301002</v>
          </cell>
          <cell r="F528">
            <v>10</v>
          </cell>
          <cell r="G528">
            <v>-8324982</v>
          </cell>
        </row>
        <row r="529">
          <cell r="A529">
            <v>2022</v>
          </cell>
          <cell r="D529">
            <v>9118021201002</v>
          </cell>
          <cell r="F529">
            <v>10</v>
          </cell>
          <cell r="G529">
            <v>-12179903</v>
          </cell>
        </row>
        <row r="530">
          <cell r="A530">
            <v>2022</v>
          </cell>
          <cell r="D530">
            <v>9118021101002</v>
          </cell>
          <cell r="F530">
            <v>10</v>
          </cell>
          <cell r="G530">
            <v>-8245359</v>
          </cell>
        </row>
        <row r="531">
          <cell r="A531">
            <v>2022</v>
          </cell>
          <cell r="D531">
            <v>1990991499000</v>
          </cell>
          <cell r="F531">
            <v>10</v>
          </cell>
          <cell r="G531">
            <v>1902690</v>
          </cell>
        </row>
        <row r="532">
          <cell r="A532">
            <v>2022</v>
          </cell>
          <cell r="D532">
            <v>1910011404999</v>
          </cell>
          <cell r="F532">
            <v>10</v>
          </cell>
          <cell r="G532">
            <v>43</v>
          </cell>
        </row>
        <row r="533">
          <cell r="A533">
            <v>2022</v>
          </cell>
          <cell r="D533">
            <v>2300061101000</v>
          </cell>
          <cell r="F533">
            <v>10</v>
          </cell>
          <cell r="G533">
            <v>776114</v>
          </cell>
        </row>
        <row r="534">
          <cell r="A534">
            <v>2022</v>
          </cell>
          <cell r="D534">
            <v>1990991299000</v>
          </cell>
          <cell r="F534">
            <v>10</v>
          </cell>
          <cell r="G534">
            <v>677592</v>
          </cell>
        </row>
        <row r="535">
          <cell r="A535">
            <v>2022</v>
          </cell>
          <cell r="D535">
            <v>1990991199000</v>
          </cell>
          <cell r="F535">
            <v>10</v>
          </cell>
          <cell r="G535">
            <v>36787880</v>
          </cell>
        </row>
        <row r="536">
          <cell r="A536">
            <v>2022</v>
          </cell>
          <cell r="D536">
            <v>1990991108999</v>
          </cell>
          <cell r="F536">
            <v>10</v>
          </cell>
          <cell r="G536">
            <v>3752744</v>
          </cell>
        </row>
        <row r="537">
          <cell r="A537">
            <v>2022</v>
          </cell>
          <cell r="D537">
            <v>1990991108001</v>
          </cell>
          <cell r="F537">
            <v>10</v>
          </cell>
          <cell r="G537">
            <v>2346331</v>
          </cell>
        </row>
        <row r="538">
          <cell r="A538">
            <v>2022</v>
          </cell>
          <cell r="D538">
            <v>1922991199000</v>
          </cell>
          <cell r="F538">
            <v>10</v>
          </cell>
          <cell r="G538">
            <v>77193292</v>
          </cell>
        </row>
        <row r="539">
          <cell r="A539">
            <v>2022</v>
          </cell>
          <cell r="D539">
            <v>1922061101999</v>
          </cell>
          <cell r="F539">
            <v>10</v>
          </cell>
          <cell r="G539">
            <v>1071554</v>
          </cell>
        </row>
        <row r="540">
          <cell r="A540">
            <v>2022</v>
          </cell>
          <cell r="D540">
            <v>1922011101000</v>
          </cell>
          <cell r="F540">
            <v>10</v>
          </cell>
          <cell r="G540">
            <v>3659476</v>
          </cell>
        </row>
        <row r="541">
          <cell r="A541">
            <v>2022</v>
          </cell>
          <cell r="D541">
            <v>1922991101000</v>
          </cell>
          <cell r="F541">
            <v>10</v>
          </cell>
          <cell r="G541">
            <v>2583288</v>
          </cell>
        </row>
        <row r="542">
          <cell r="A542">
            <v>2022</v>
          </cell>
          <cell r="D542">
            <v>1921011199000</v>
          </cell>
          <cell r="F542">
            <v>10</v>
          </cell>
          <cell r="G542">
            <v>1000</v>
          </cell>
        </row>
        <row r="543">
          <cell r="A543">
            <v>2022</v>
          </cell>
          <cell r="D543">
            <v>1921991101999</v>
          </cell>
          <cell r="F543">
            <v>10</v>
          </cell>
          <cell r="G543">
            <v>271695</v>
          </cell>
        </row>
        <row r="544">
          <cell r="A544">
            <v>2022</v>
          </cell>
          <cell r="D544">
            <v>1910011304999</v>
          </cell>
          <cell r="F544">
            <v>10</v>
          </cell>
          <cell r="G544">
            <v>25959287</v>
          </cell>
        </row>
        <row r="545">
          <cell r="A545">
            <v>2022</v>
          </cell>
          <cell r="D545">
            <v>1910011304001</v>
          </cell>
          <cell r="F545">
            <v>10</v>
          </cell>
          <cell r="G545">
            <v>361724</v>
          </cell>
        </row>
        <row r="546">
          <cell r="A546">
            <v>2022</v>
          </cell>
          <cell r="D546">
            <v>1910011204999</v>
          </cell>
          <cell r="F546">
            <v>10</v>
          </cell>
          <cell r="G546">
            <v>20</v>
          </cell>
        </row>
        <row r="547">
          <cell r="A547">
            <v>2022</v>
          </cell>
          <cell r="D547">
            <v>1910011104001</v>
          </cell>
          <cell r="F547">
            <v>10</v>
          </cell>
          <cell r="G547">
            <v>357503</v>
          </cell>
        </row>
        <row r="548">
          <cell r="A548">
            <v>2022</v>
          </cell>
          <cell r="D548">
            <v>1910041104000</v>
          </cell>
          <cell r="F548">
            <v>10</v>
          </cell>
          <cell r="G548">
            <v>578</v>
          </cell>
        </row>
        <row r="549">
          <cell r="A549">
            <v>2022</v>
          </cell>
          <cell r="D549">
            <v>1910061101000</v>
          </cell>
          <cell r="F549">
            <v>10</v>
          </cell>
          <cell r="G549">
            <v>8540631</v>
          </cell>
        </row>
        <row r="550">
          <cell r="A550">
            <v>2022</v>
          </cell>
          <cell r="D550">
            <v>1910091101000</v>
          </cell>
          <cell r="F550">
            <v>10</v>
          </cell>
          <cell r="G550">
            <v>2012589</v>
          </cell>
        </row>
        <row r="551">
          <cell r="A551">
            <v>2022</v>
          </cell>
          <cell r="D551">
            <v>1910011101000</v>
          </cell>
          <cell r="F551">
            <v>10</v>
          </cell>
          <cell r="G551">
            <v>78950</v>
          </cell>
        </row>
        <row r="552">
          <cell r="A552">
            <v>2022</v>
          </cell>
          <cell r="D552">
            <v>1718018101000</v>
          </cell>
          <cell r="F552">
            <v>10</v>
          </cell>
          <cell r="G552">
            <v>117939</v>
          </cell>
        </row>
        <row r="553">
          <cell r="A553">
            <v>2022</v>
          </cell>
          <cell r="D553">
            <v>1718016101001</v>
          </cell>
          <cell r="F553">
            <v>10</v>
          </cell>
          <cell r="G553">
            <v>365714217</v>
          </cell>
        </row>
        <row r="554">
          <cell r="A554">
            <v>2022</v>
          </cell>
          <cell r="D554">
            <v>1718011101001</v>
          </cell>
          <cell r="F554">
            <v>10</v>
          </cell>
          <cell r="G554">
            <v>3733506267</v>
          </cell>
        </row>
        <row r="555">
          <cell r="A555">
            <v>2022</v>
          </cell>
          <cell r="D555">
            <v>1390001301000</v>
          </cell>
          <cell r="F555">
            <v>10</v>
          </cell>
          <cell r="G555">
            <v>4054975</v>
          </cell>
        </row>
        <row r="556">
          <cell r="A556">
            <v>2022</v>
          </cell>
          <cell r="D556">
            <v>1390001101000</v>
          </cell>
          <cell r="F556">
            <v>10</v>
          </cell>
          <cell r="G556">
            <v>1520559</v>
          </cell>
        </row>
        <row r="557">
          <cell r="A557">
            <v>2022</v>
          </cell>
          <cell r="D557">
            <v>1113031101000</v>
          </cell>
          <cell r="F557">
            <v>10</v>
          </cell>
          <cell r="G557">
            <v>5599718860</v>
          </cell>
        </row>
        <row r="558">
          <cell r="A558">
            <v>2022</v>
          </cell>
          <cell r="D558">
            <v>1718991199999</v>
          </cell>
          <cell r="F558">
            <v>10</v>
          </cell>
          <cell r="G558">
            <v>390531339</v>
          </cell>
        </row>
        <row r="559">
          <cell r="A559">
            <v>2022</v>
          </cell>
          <cell r="D559">
            <v>1690991301000</v>
          </cell>
          <cell r="F559">
            <v>10</v>
          </cell>
          <cell r="G559">
            <v>3462307</v>
          </cell>
        </row>
        <row r="560">
          <cell r="A560">
            <v>2022</v>
          </cell>
          <cell r="D560">
            <v>1690991101000</v>
          </cell>
          <cell r="F560">
            <v>10</v>
          </cell>
          <cell r="G560">
            <v>3280</v>
          </cell>
        </row>
        <row r="561">
          <cell r="A561">
            <v>2022</v>
          </cell>
          <cell r="D561">
            <v>1610011199001</v>
          </cell>
          <cell r="F561">
            <v>10</v>
          </cell>
          <cell r="G561">
            <v>11897</v>
          </cell>
        </row>
        <row r="562">
          <cell r="A562">
            <v>2022</v>
          </cell>
          <cell r="D562">
            <v>1610011126000</v>
          </cell>
          <cell r="F562">
            <v>10</v>
          </cell>
          <cell r="G562">
            <v>3121</v>
          </cell>
        </row>
        <row r="563">
          <cell r="A563">
            <v>2022</v>
          </cell>
          <cell r="D563">
            <v>1610011119000</v>
          </cell>
          <cell r="F563">
            <v>10</v>
          </cell>
          <cell r="G563">
            <v>23142</v>
          </cell>
        </row>
        <row r="564">
          <cell r="A564">
            <v>2022</v>
          </cell>
          <cell r="D564">
            <v>1610011115000</v>
          </cell>
          <cell r="F564">
            <v>10</v>
          </cell>
          <cell r="G564">
            <v>368462</v>
          </cell>
        </row>
        <row r="565">
          <cell r="A565">
            <v>2022</v>
          </cell>
          <cell r="D565">
            <v>1610011113000</v>
          </cell>
          <cell r="F565">
            <v>10</v>
          </cell>
          <cell r="G565">
            <v>11311</v>
          </cell>
        </row>
        <row r="566">
          <cell r="A566">
            <v>2022</v>
          </cell>
          <cell r="D566">
            <v>1500001102999</v>
          </cell>
          <cell r="F566">
            <v>10</v>
          </cell>
          <cell r="G566">
            <v>1108767</v>
          </cell>
        </row>
        <row r="567">
          <cell r="A567">
            <v>2022</v>
          </cell>
          <cell r="D567">
            <v>1500001102002</v>
          </cell>
          <cell r="F567">
            <v>10</v>
          </cell>
          <cell r="G567">
            <v>56571</v>
          </cell>
        </row>
        <row r="568">
          <cell r="A568">
            <v>2022</v>
          </cell>
          <cell r="D568">
            <v>1500001102001</v>
          </cell>
          <cell r="F568">
            <v>10</v>
          </cell>
          <cell r="G568">
            <v>46554803</v>
          </cell>
        </row>
        <row r="569">
          <cell r="A569">
            <v>2022</v>
          </cell>
          <cell r="D569">
            <v>1322001102000</v>
          </cell>
          <cell r="F569">
            <v>10</v>
          </cell>
          <cell r="G569">
            <v>409</v>
          </cell>
        </row>
        <row r="570">
          <cell r="A570">
            <v>2022</v>
          </cell>
          <cell r="D570">
            <v>1322001101000</v>
          </cell>
          <cell r="F570">
            <v>10</v>
          </cell>
          <cell r="G570">
            <v>864622956</v>
          </cell>
        </row>
        <row r="571">
          <cell r="A571">
            <v>2022</v>
          </cell>
          <cell r="D571">
            <v>1321006101000</v>
          </cell>
          <cell r="F571">
            <v>10</v>
          </cell>
          <cell r="G571">
            <v>283068876</v>
          </cell>
        </row>
        <row r="572">
          <cell r="A572">
            <v>2022</v>
          </cell>
          <cell r="D572">
            <v>1321005101002</v>
          </cell>
          <cell r="F572">
            <v>10</v>
          </cell>
          <cell r="G572">
            <v>23063</v>
          </cell>
        </row>
        <row r="573">
          <cell r="A573">
            <v>2022</v>
          </cell>
          <cell r="D573">
            <v>1321001101000</v>
          </cell>
          <cell r="F573">
            <v>10</v>
          </cell>
          <cell r="G573">
            <v>42140186</v>
          </cell>
        </row>
        <row r="574">
          <cell r="A574">
            <v>2022</v>
          </cell>
          <cell r="D574">
            <v>1310991201000</v>
          </cell>
          <cell r="F574">
            <v>10</v>
          </cell>
          <cell r="G574">
            <v>8659</v>
          </cell>
        </row>
        <row r="575">
          <cell r="A575">
            <v>2022</v>
          </cell>
          <cell r="D575">
            <v>1310021101999</v>
          </cell>
          <cell r="F575">
            <v>10</v>
          </cell>
          <cell r="G575">
            <v>1894858</v>
          </cell>
        </row>
        <row r="576">
          <cell r="A576">
            <v>2022</v>
          </cell>
          <cell r="D576">
            <v>1310021101002</v>
          </cell>
          <cell r="F576">
            <v>10</v>
          </cell>
          <cell r="G576">
            <v>678697</v>
          </cell>
        </row>
        <row r="577">
          <cell r="A577">
            <v>2022</v>
          </cell>
          <cell r="D577">
            <v>1310011101001</v>
          </cell>
          <cell r="F577">
            <v>10</v>
          </cell>
          <cell r="G577">
            <v>754105</v>
          </cell>
        </row>
        <row r="578">
          <cell r="A578">
            <v>2022</v>
          </cell>
          <cell r="D578">
            <v>1310991101000</v>
          </cell>
          <cell r="F578">
            <v>10</v>
          </cell>
          <cell r="G578">
            <v>4501</v>
          </cell>
        </row>
        <row r="579">
          <cell r="A579">
            <v>2022</v>
          </cell>
          <cell r="D579">
            <v>1122011401999</v>
          </cell>
          <cell r="F579">
            <v>10</v>
          </cell>
          <cell r="G579">
            <v>381634</v>
          </cell>
        </row>
        <row r="580">
          <cell r="A580">
            <v>2022</v>
          </cell>
          <cell r="D580">
            <v>1122011301999</v>
          </cell>
          <cell r="F580">
            <v>10</v>
          </cell>
          <cell r="G580">
            <v>239015</v>
          </cell>
        </row>
        <row r="581">
          <cell r="A581">
            <v>2022</v>
          </cell>
          <cell r="D581">
            <v>1122011299000</v>
          </cell>
          <cell r="F581">
            <v>10</v>
          </cell>
          <cell r="G581">
            <v>32474</v>
          </cell>
        </row>
        <row r="582">
          <cell r="A582">
            <v>2022</v>
          </cell>
          <cell r="D582">
            <v>1122011201999</v>
          </cell>
          <cell r="F582">
            <v>10</v>
          </cell>
          <cell r="G582">
            <v>6419</v>
          </cell>
        </row>
        <row r="583">
          <cell r="A583">
            <v>2022</v>
          </cell>
          <cell r="D583">
            <v>1122011199000</v>
          </cell>
          <cell r="F583">
            <v>10</v>
          </cell>
          <cell r="G583">
            <v>117826</v>
          </cell>
        </row>
        <row r="584">
          <cell r="A584">
            <v>2022</v>
          </cell>
          <cell r="D584">
            <v>1122011101999</v>
          </cell>
          <cell r="F584">
            <v>10</v>
          </cell>
          <cell r="G584">
            <v>364487</v>
          </cell>
        </row>
        <row r="585">
          <cell r="A585">
            <v>2022</v>
          </cell>
          <cell r="D585">
            <v>1121011301001</v>
          </cell>
          <cell r="F585">
            <v>27</v>
          </cell>
          <cell r="G585">
            <v>82604</v>
          </cell>
        </row>
        <row r="586">
          <cell r="A586">
            <v>2022</v>
          </cell>
          <cell r="D586">
            <v>1321001101000</v>
          </cell>
          <cell r="F586">
            <v>46</v>
          </cell>
          <cell r="G586">
            <v>850</v>
          </cell>
        </row>
        <row r="587">
          <cell r="A587">
            <v>2022</v>
          </cell>
          <cell r="D587">
            <v>2220001101000</v>
          </cell>
          <cell r="F587">
            <v>48</v>
          </cell>
          <cell r="G587">
            <v>3406204</v>
          </cell>
        </row>
        <row r="588">
          <cell r="A588">
            <v>2022</v>
          </cell>
          <cell r="D588">
            <v>2218012105000</v>
          </cell>
          <cell r="F588">
            <v>48</v>
          </cell>
          <cell r="G588">
            <v>600492</v>
          </cell>
        </row>
        <row r="589">
          <cell r="A589">
            <v>2022</v>
          </cell>
          <cell r="D589">
            <v>2218012104000</v>
          </cell>
          <cell r="F589">
            <v>48</v>
          </cell>
          <cell r="G589">
            <v>927443</v>
          </cell>
        </row>
        <row r="590">
          <cell r="A590">
            <v>2022</v>
          </cell>
          <cell r="D590">
            <v>1922991199000</v>
          </cell>
          <cell r="F590">
            <v>27</v>
          </cell>
          <cell r="G590">
            <v>2759</v>
          </cell>
        </row>
        <row r="591">
          <cell r="A591">
            <v>2022</v>
          </cell>
          <cell r="D591">
            <v>1121011401003</v>
          </cell>
          <cell r="F591">
            <v>27</v>
          </cell>
          <cell r="G591">
            <v>7998</v>
          </cell>
        </row>
        <row r="592">
          <cell r="A592">
            <v>2022</v>
          </cell>
          <cell r="D592">
            <v>1121011401002</v>
          </cell>
          <cell r="F592">
            <v>27</v>
          </cell>
          <cell r="G592">
            <v>914</v>
          </cell>
        </row>
        <row r="593">
          <cell r="A593">
            <v>2022</v>
          </cell>
          <cell r="D593">
            <v>1121011301003</v>
          </cell>
          <cell r="F593">
            <v>27</v>
          </cell>
          <cell r="G593">
            <v>2769</v>
          </cell>
        </row>
        <row r="594">
          <cell r="A594">
            <v>2022</v>
          </cell>
          <cell r="D594">
            <v>1121011301002</v>
          </cell>
          <cell r="F594">
            <v>27</v>
          </cell>
          <cell r="G594">
            <v>335</v>
          </cell>
        </row>
        <row r="595">
          <cell r="A595">
            <v>2022</v>
          </cell>
          <cell r="D595">
            <v>1121011301001</v>
          </cell>
          <cell r="F595">
            <v>27</v>
          </cell>
          <cell r="G595">
            <v>949</v>
          </cell>
        </row>
        <row r="596">
          <cell r="A596">
            <v>2022</v>
          </cell>
          <cell r="D596">
            <v>1121011201004</v>
          </cell>
          <cell r="F596">
            <v>27</v>
          </cell>
          <cell r="G596">
            <v>25814465</v>
          </cell>
        </row>
        <row r="597">
          <cell r="A597">
            <v>2022</v>
          </cell>
          <cell r="D597">
            <v>1121011201003</v>
          </cell>
          <cell r="F597">
            <v>27</v>
          </cell>
          <cell r="G597">
            <v>46886</v>
          </cell>
        </row>
        <row r="598">
          <cell r="A598">
            <v>2022</v>
          </cell>
          <cell r="D598">
            <v>1121011201001</v>
          </cell>
          <cell r="F598">
            <v>27</v>
          </cell>
          <cell r="G598">
            <v>1963</v>
          </cell>
        </row>
        <row r="599">
          <cell r="A599">
            <v>2022</v>
          </cell>
          <cell r="D599">
            <v>1121011101006</v>
          </cell>
          <cell r="F599">
            <v>27</v>
          </cell>
          <cell r="G599">
            <v>5588952</v>
          </cell>
        </row>
        <row r="600">
          <cell r="A600">
            <v>2022</v>
          </cell>
          <cell r="D600">
            <v>1121011101003</v>
          </cell>
          <cell r="F600">
            <v>27</v>
          </cell>
          <cell r="G600">
            <v>365238</v>
          </cell>
        </row>
        <row r="601">
          <cell r="A601">
            <v>2022</v>
          </cell>
          <cell r="D601">
            <v>1121011101002</v>
          </cell>
          <cell r="F601">
            <v>27</v>
          </cell>
          <cell r="G601">
            <v>8773832</v>
          </cell>
        </row>
        <row r="602">
          <cell r="A602">
            <v>2022</v>
          </cell>
          <cell r="D602">
            <v>1121011101001</v>
          </cell>
          <cell r="F602">
            <v>27</v>
          </cell>
          <cell r="G602">
            <v>709339769</v>
          </cell>
        </row>
        <row r="603">
          <cell r="A603">
            <v>2022</v>
          </cell>
          <cell r="D603">
            <v>9718016101003</v>
          </cell>
          <cell r="F603">
            <v>23</v>
          </cell>
          <cell r="G603">
            <v>-91428554</v>
          </cell>
        </row>
        <row r="604">
          <cell r="A604">
            <v>2022</v>
          </cell>
          <cell r="D604">
            <v>9718011101003</v>
          </cell>
          <cell r="F604">
            <v>23</v>
          </cell>
          <cell r="G604">
            <v>-933376567</v>
          </cell>
        </row>
        <row r="605">
          <cell r="A605">
            <v>2022</v>
          </cell>
          <cell r="D605">
            <v>9118013303000</v>
          </cell>
          <cell r="F605">
            <v>23</v>
          </cell>
          <cell r="G605">
            <v>-1791955</v>
          </cell>
        </row>
        <row r="606">
          <cell r="A606">
            <v>2022</v>
          </cell>
          <cell r="D606">
            <v>9118013203000</v>
          </cell>
          <cell r="F606">
            <v>23</v>
          </cell>
          <cell r="G606">
            <v>-4338284</v>
          </cell>
        </row>
        <row r="607">
          <cell r="A607">
            <v>2022</v>
          </cell>
          <cell r="D607">
            <v>9118013103000</v>
          </cell>
          <cell r="F607">
            <v>23</v>
          </cell>
          <cell r="G607">
            <v>-203593623</v>
          </cell>
        </row>
        <row r="608">
          <cell r="A608">
            <v>2022</v>
          </cell>
          <cell r="D608">
            <v>9118012303000</v>
          </cell>
          <cell r="F608">
            <v>23</v>
          </cell>
          <cell r="G608">
            <v>-14141734</v>
          </cell>
        </row>
        <row r="609">
          <cell r="A609">
            <v>2022</v>
          </cell>
          <cell r="D609">
            <v>9118012203000</v>
          </cell>
          <cell r="F609">
            <v>23</v>
          </cell>
          <cell r="G609">
            <v>-37726678</v>
          </cell>
        </row>
        <row r="610">
          <cell r="A610">
            <v>2022</v>
          </cell>
          <cell r="D610">
            <v>9118012103000</v>
          </cell>
          <cell r="F610">
            <v>23</v>
          </cell>
          <cell r="G610">
            <v>-642327632</v>
          </cell>
        </row>
        <row r="611">
          <cell r="A611">
            <v>2022</v>
          </cell>
          <cell r="D611">
            <v>9118021203000</v>
          </cell>
          <cell r="F611">
            <v>23</v>
          </cell>
          <cell r="G611">
            <v>-68435830</v>
          </cell>
        </row>
        <row r="612">
          <cell r="A612">
            <v>2022</v>
          </cell>
          <cell r="D612">
            <v>9118021103000</v>
          </cell>
          <cell r="F612">
            <v>23</v>
          </cell>
          <cell r="G612">
            <v>-9012837390</v>
          </cell>
        </row>
        <row r="613">
          <cell r="A613">
            <v>2022</v>
          </cell>
          <cell r="D613">
            <v>9118021303000</v>
          </cell>
          <cell r="F613">
            <v>23</v>
          </cell>
          <cell r="G613">
            <v>-36244922</v>
          </cell>
        </row>
        <row r="614">
          <cell r="A614">
            <v>2022</v>
          </cell>
          <cell r="D614">
            <v>1758011108003</v>
          </cell>
          <cell r="F614">
            <v>23</v>
          </cell>
          <cell r="G614">
            <v>910611</v>
          </cell>
        </row>
        <row r="615">
          <cell r="A615">
            <v>2022</v>
          </cell>
          <cell r="D615">
            <v>1758011108002</v>
          </cell>
          <cell r="F615">
            <v>23</v>
          </cell>
          <cell r="G615">
            <v>2204569</v>
          </cell>
        </row>
        <row r="616">
          <cell r="A616">
            <v>2022</v>
          </cell>
          <cell r="D616">
            <v>1758011108001</v>
          </cell>
          <cell r="F616">
            <v>23</v>
          </cell>
          <cell r="G616">
            <v>103459369</v>
          </cell>
        </row>
        <row r="617">
          <cell r="A617">
            <v>2022</v>
          </cell>
          <cell r="D617">
            <v>1758011107003</v>
          </cell>
          <cell r="F617">
            <v>23</v>
          </cell>
          <cell r="G617">
            <v>14372698</v>
          </cell>
        </row>
        <row r="618">
          <cell r="A618">
            <v>2022</v>
          </cell>
          <cell r="D618">
            <v>1758011107002</v>
          </cell>
          <cell r="F618">
            <v>23</v>
          </cell>
          <cell r="G618">
            <v>38342835</v>
          </cell>
        </row>
        <row r="619">
          <cell r="A619">
            <v>2022</v>
          </cell>
          <cell r="D619">
            <v>1758011107001</v>
          </cell>
          <cell r="F619">
            <v>23</v>
          </cell>
          <cell r="G619">
            <v>652818205</v>
          </cell>
        </row>
        <row r="620">
          <cell r="A620">
            <v>2022</v>
          </cell>
          <cell r="D620">
            <v>1758011106001</v>
          </cell>
          <cell r="F620">
            <v>23</v>
          </cell>
          <cell r="G620">
            <v>11550216</v>
          </cell>
        </row>
        <row r="621">
          <cell r="A621">
            <v>2022</v>
          </cell>
          <cell r="D621">
            <v>1758011105001</v>
          </cell>
          <cell r="F621">
            <v>23</v>
          </cell>
          <cell r="G621">
            <v>474310293</v>
          </cell>
        </row>
        <row r="622">
          <cell r="A622">
            <v>2022</v>
          </cell>
          <cell r="D622">
            <v>1758011104001</v>
          </cell>
          <cell r="F622">
            <v>23</v>
          </cell>
          <cell r="G622">
            <v>61947851</v>
          </cell>
        </row>
        <row r="623">
          <cell r="A623">
            <v>2022</v>
          </cell>
          <cell r="D623">
            <v>1758011103002</v>
          </cell>
          <cell r="F623">
            <v>23</v>
          </cell>
          <cell r="G623">
            <v>46695103</v>
          </cell>
        </row>
        <row r="624">
          <cell r="A624">
            <v>2022</v>
          </cell>
          <cell r="D624">
            <v>1758011103001</v>
          </cell>
          <cell r="F624">
            <v>23</v>
          </cell>
          <cell r="G624">
            <v>6183479455</v>
          </cell>
        </row>
        <row r="625">
          <cell r="A625">
            <v>2022</v>
          </cell>
          <cell r="D625">
            <v>1758011101000</v>
          </cell>
          <cell r="F625">
            <v>23</v>
          </cell>
          <cell r="G625">
            <v>1434896248</v>
          </cell>
        </row>
        <row r="626">
          <cell r="A626">
            <v>2022</v>
          </cell>
          <cell r="D626">
            <v>1758011103003</v>
          </cell>
          <cell r="F626">
            <v>23</v>
          </cell>
          <cell r="G626">
            <v>24629276</v>
          </cell>
        </row>
        <row r="627">
          <cell r="A627">
            <v>2022</v>
          </cell>
          <cell r="D627">
            <v>1718016101003</v>
          </cell>
          <cell r="F627">
            <v>23</v>
          </cell>
          <cell r="G627">
            <v>91428554</v>
          </cell>
        </row>
        <row r="628">
          <cell r="A628">
            <v>2022</v>
          </cell>
          <cell r="D628">
            <v>1718011101003</v>
          </cell>
          <cell r="F628">
            <v>23</v>
          </cell>
          <cell r="G628">
            <v>933376567</v>
          </cell>
        </row>
        <row r="629">
          <cell r="A629">
            <v>2022</v>
          </cell>
          <cell r="D629">
            <v>1321001101000</v>
          </cell>
          <cell r="F629">
            <v>23</v>
          </cell>
          <cell r="G629">
            <v>8039062</v>
          </cell>
        </row>
        <row r="630">
          <cell r="A630">
            <v>2022</v>
          </cell>
          <cell r="D630">
            <v>1922061101999</v>
          </cell>
          <cell r="F630">
            <v>25</v>
          </cell>
          <cell r="G630">
            <v>15320</v>
          </cell>
        </row>
        <row r="631">
          <cell r="A631">
            <v>2022</v>
          </cell>
          <cell r="D631">
            <v>1321001101000</v>
          </cell>
          <cell r="F631">
            <v>25</v>
          </cell>
          <cell r="G631">
            <v>15311664</v>
          </cell>
        </row>
        <row r="632">
          <cell r="A632">
            <v>2022</v>
          </cell>
          <cell r="D632">
            <v>1718016101002</v>
          </cell>
          <cell r="F632">
            <v>20</v>
          </cell>
          <cell r="G632">
            <v>152380924</v>
          </cell>
        </row>
        <row r="633">
          <cell r="A633">
            <v>2022</v>
          </cell>
          <cell r="D633">
            <v>1718022101000</v>
          </cell>
          <cell r="F633">
            <v>32</v>
          </cell>
          <cell r="G633">
            <v>396647680</v>
          </cell>
        </row>
        <row r="634">
          <cell r="A634">
            <v>2022</v>
          </cell>
          <cell r="D634">
            <v>1922991199000</v>
          </cell>
          <cell r="F634">
            <v>71</v>
          </cell>
          <cell r="G634">
            <v>409699</v>
          </cell>
        </row>
        <row r="635">
          <cell r="A635">
            <v>2022</v>
          </cell>
          <cell r="D635">
            <v>1321001101000</v>
          </cell>
          <cell r="F635">
            <v>71</v>
          </cell>
          <cell r="G635">
            <v>180878</v>
          </cell>
        </row>
        <row r="636">
          <cell r="A636">
            <v>2022</v>
          </cell>
          <cell r="D636">
            <v>1718023101000</v>
          </cell>
          <cell r="F636">
            <v>33</v>
          </cell>
          <cell r="G636">
            <v>14927014</v>
          </cell>
        </row>
        <row r="637">
          <cell r="A637">
            <v>2022</v>
          </cell>
          <cell r="D637">
            <v>1122011201004</v>
          </cell>
          <cell r="F637">
            <v>29</v>
          </cell>
          <cell r="G637">
            <v>9385</v>
          </cell>
        </row>
        <row r="638">
          <cell r="A638">
            <v>2022</v>
          </cell>
          <cell r="D638">
            <v>1122011201002</v>
          </cell>
          <cell r="F638">
            <v>29</v>
          </cell>
          <cell r="G638">
            <v>315619</v>
          </cell>
        </row>
        <row r="639">
          <cell r="A639">
            <v>2022</v>
          </cell>
          <cell r="D639">
            <v>1122011101011</v>
          </cell>
          <cell r="F639">
            <v>29</v>
          </cell>
          <cell r="G639">
            <v>20871734</v>
          </cell>
        </row>
        <row r="640">
          <cell r="A640">
            <v>2022</v>
          </cell>
          <cell r="D640">
            <v>1122011101005</v>
          </cell>
          <cell r="F640">
            <v>29</v>
          </cell>
          <cell r="G640">
            <v>28672</v>
          </cell>
        </row>
        <row r="641">
          <cell r="A641">
            <v>2022</v>
          </cell>
          <cell r="D641">
            <v>1122011101004</v>
          </cell>
          <cell r="F641">
            <v>29</v>
          </cell>
          <cell r="G641">
            <v>798759</v>
          </cell>
        </row>
        <row r="642">
          <cell r="A642">
            <v>2022</v>
          </cell>
          <cell r="D642">
            <v>1121041109000</v>
          </cell>
          <cell r="F642">
            <v>29</v>
          </cell>
          <cell r="G642">
            <v>64214</v>
          </cell>
        </row>
        <row r="643">
          <cell r="A643">
            <v>2022</v>
          </cell>
          <cell r="D643">
            <v>1121041107000</v>
          </cell>
          <cell r="F643">
            <v>29</v>
          </cell>
          <cell r="G643">
            <v>21735</v>
          </cell>
        </row>
        <row r="644">
          <cell r="A644">
            <v>2022</v>
          </cell>
          <cell r="D644">
            <v>1922991199000</v>
          </cell>
          <cell r="F644">
            <v>31</v>
          </cell>
          <cell r="G644">
            <v>77908</v>
          </cell>
        </row>
        <row r="645">
          <cell r="A645">
            <v>2022</v>
          </cell>
          <cell r="D645">
            <v>1718021101000</v>
          </cell>
          <cell r="F645">
            <v>31</v>
          </cell>
          <cell r="G645">
            <v>60893094</v>
          </cell>
        </row>
        <row r="646">
          <cell r="A646">
            <v>2022</v>
          </cell>
          <cell r="D646">
            <v>1321001101000</v>
          </cell>
          <cell r="F646">
            <v>31</v>
          </cell>
          <cell r="G646">
            <v>25879</v>
          </cell>
        </row>
        <row r="647">
          <cell r="A647">
            <v>2022</v>
          </cell>
          <cell r="D647">
            <v>1922991199000</v>
          </cell>
          <cell r="F647">
            <v>53</v>
          </cell>
          <cell r="G647">
            <v>313</v>
          </cell>
        </row>
        <row r="648">
          <cell r="A648">
            <v>2022</v>
          </cell>
          <cell r="D648">
            <v>1922061101999</v>
          </cell>
          <cell r="F648">
            <v>53</v>
          </cell>
          <cell r="G648">
            <v>573</v>
          </cell>
        </row>
        <row r="649">
          <cell r="A649">
            <v>2022</v>
          </cell>
          <cell r="D649">
            <v>1921991101999</v>
          </cell>
          <cell r="F649">
            <v>53</v>
          </cell>
          <cell r="G649">
            <v>1000</v>
          </cell>
        </row>
        <row r="650">
          <cell r="A650">
            <v>2022</v>
          </cell>
          <cell r="D650">
            <v>1121011401005</v>
          </cell>
          <cell r="F650">
            <v>53</v>
          </cell>
          <cell r="G650">
            <v>120129</v>
          </cell>
        </row>
        <row r="651">
          <cell r="A651">
            <v>2022</v>
          </cell>
          <cell r="D651">
            <v>1121011301005</v>
          </cell>
          <cell r="F651">
            <v>53</v>
          </cell>
          <cell r="G651">
            <v>205097</v>
          </cell>
        </row>
        <row r="652">
          <cell r="A652">
            <v>2022</v>
          </cell>
          <cell r="D652">
            <v>1121011201005</v>
          </cell>
          <cell r="F652">
            <v>53</v>
          </cell>
          <cell r="G652">
            <v>355817</v>
          </cell>
        </row>
        <row r="653">
          <cell r="A653">
            <v>2022</v>
          </cell>
          <cell r="D653">
            <v>9910011104001</v>
          </cell>
          <cell r="F653">
            <v>10</v>
          </cell>
          <cell r="G653">
            <v>-357503</v>
          </cell>
        </row>
        <row r="654">
          <cell r="A654">
            <v>2022</v>
          </cell>
          <cell r="D654">
            <v>1118012101000</v>
          </cell>
          <cell r="F654">
            <v>10</v>
          </cell>
          <cell r="G654">
            <v>2569310528.3999996</v>
          </cell>
        </row>
        <row r="655">
          <cell r="A655">
            <v>2022</v>
          </cell>
          <cell r="D655">
            <v>1118012102000</v>
          </cell>
          <cell r="F655">
            <v>20</v>
          </cell>
          <cell r="G655">
            <v>3211638160.5</v>
          </cell>
        </row>
        <row r="656">
          <cell r="A656">
            <v>2022</v>
          </cell>
          <cell r="D656">
            <v>1118012103000</v>
          </cell>
          <cell r="F656">
            <v>23</v>
          </cell>
          <cell r="G656">
            <v>642327632.0999999</v>
          </cell>
        </row>
        <row r="657">
          <cell r="A657">
            <v>2022</v>
          </cell>
          <cell r="D657">
            <v>1118012201000</v>
          </cell>
          <cell r="F657">
            <v>10</v>
          </cell>
          <cell r="G657">
            <v>150906711.60000005</v>
          </cell>
        </row>
        <row r="658">
          <cell r="A658">
            <v>2022</v>
          </cell>
          <cell r="D658">
            <v>1118012202000</v>
          </cell>
          <cell r="F658">
            <v>20</v>
          </cell>
          <cell r="G658">
            <v>188633389.5</v>
          </cell>
        </row>
        <row r="659">
          <cell r="A659">
            <v>2022</v>
          </cell>
          <cell r="D659">
            <v>1118012203000</v>
          </cell>
          <cell r="F659">
            <v>23</v>
          </cell>
          <cell r="G659">
            <v>37726677.900000013</v>
          </cell>
        </row>
        <row r="660">
          <cell r="A660">
            <v>2022</v>
          </cell>
          <cell r="D660">
            <v>1118012301000</v>
          </cell>
          <cell r="F660">
            <v>10</v>
          </cell>
          <cell r="G660">
            <v>56566934.799999997</v>
          </cell>
        </row>
        <row r="661">
          <cell r="A661">
            <v>2022</v>
          </cell>
          <cell r="D661">
            <v>1118012303000</v>
          </cell>
          <cell r="F661">
            <v>23</v>
          </cell>
          <cell r="G661">
            <v>14141733.699999999</v>
          </cell>
        </row>
        <row r="662">
          <cell r="A662">
            <v>2022</v>
          </cell>
          <cell r="D662">
            <v>1118012302000</v>
          </cell>
          <cell r="F662">
            <v>20</v>
          </cell>
          <cell r="G662">
            <v>70708668.5</v>
          </cell>
        </row>
        <row r="663">
          <cell r="A663">
            <v>2022</v>
          </cell>
          <cell r="D663">
            <v>1118013101000</v>
          </cell>
          <cell r="F663">
            <v>10</v>
          </cell>
          <cell r="G663">
            <v>814374490.56000018</v>
          </cell>
        </row>
        <row r="664">
          <cell r="A664">
            <v>2022</v>
          </cell>
          <cell r="D664">
            <v>1118013103000</v>
          </cell>
          <cell r="F664">
            <v>23</v>
          </cell>
          <cell r="G664">
            <v>203593622.64000005</v>
          </cell>
        </row>
        <row r="665">
          <cell r="A665">
            <v>2022</v>
          </cell>
          <cell r="D665">
            <v>1118013201000</v>
          </cell>
          <cell r="F665">
            <v>10</v>
          </cell>
          <cell r="G665">
            <v>17353136</v>
          </cell>
        </row>
        <row r="666">
          <cell r="A666">
            <v>2022</v>
          </cell>
          <cell r="D666">
            <v>1118013203000</v>
          </cell>
          <cell r="F666">
            <v>23</v>
          </cell>
          <cell r="G666">
            <v>4338284</v>
          </cell>
        </row>
        <row r="667">
          <cell r="A667">
            <v>2022</v>
          </cell>
          <cell r="D667">
            <v>1118013301000</v>
          </cell>
          <cell r="F667">
            <v>10</v>
          </cell>
          <cell r="G667">
            <v>7167820.8000000007</v>
          </cell>
        </row>
        <row r="668">
          <cell r="A668">
            <v>2022</v>
          </cell>
          <cell r="D668">
            <v>1118013303000</v>
          </cell>
          <cell r="F668">
            <v>23</v>
          </cell>
          <cell r="G668">
            <v>1791955.2000000002</v>
          </cell>
        </row>
        <row r="669">
          <cell r="A669">
            <v>2022</v>
          </cell>
          <cell r="D669">
            <v>1118021101001</v>
          </cell>
          <cell r="F669">
            <v>10</v>
          </cell>
          <cell r="G669">
            <v>36043104200.189827</v>
          </cell>
        </row>
        <row r="670">
          <cell r="A670">
            <v>2022</v>
          </cell>
          <cell r="D670">
            <v>1118021103000</v>
          </cell>
          <cell r="F670">
            <v>23</v>
          </cell>
          <cell r="G670">
            <v>9012837389.8306427</v>
          </cell>
        </row>
        <row r="671">
          <cell r="A671">
            <v>2022</v>
          </cell>
          <cell r="D671">
            <v>1118022102000</v>
          </cell>
          <cell r="F671">
            <v>23</v>
          </cell>
          <cell r="G671">
            <v>151109447.13700974</v>
          </cell>
        </row>
        <row r="672">
          <cell r="A672">
            <v>2022</v>
          </cell>
          <cell r="D672">
            <v>1118021102000</v>
          </cell>
          <cell r="F672">
            <v>20</v>
          </cell>
          <cell r="G672">
            <v>15021395649.717739</v>
          </cell>
        </row>
        <row r="673">
          <cell r="A673">
            <v>2022</v>
          </cell>
          <cell r="D673">
            <v>1118022101000</v>
          </cell>
          <cell r="F673">
            <v>71</v>
          </cell>
          <cell r="G673">
            <v>423106451.98362726</v>
          </cell>
        </row>
        <row r="674">
          <cell r="A674">
            <v>2022</v>
          </cell>
          <cell r="D674">
            <v>1118021101002</v>
          </cell>
          <cell r="F674">
            <v>10</v>
          </cell>
          <cell r="G674">
            <v>8245359.1327433353</v>
          </cell>
        </row>
        <row r="675">
          <cell r="A675">
            <v>2022</v>
          </cell>
          <cell r="D675">
            <v>1118021201001</v>
          </cell>
          <cell r="F675">
            <v>10</v>
          </cell>
          <cell r="G675">
            <v>261563417.88185984</v>
          </cell>
        </row>
        <row r="676">
          <cell r="A676">
            <v>2022</v>
          </cell>
          <cell r="D676">
            <v>1118021203000</v>
          </cell>
          <cell r="F676">
            <v>23</v>
          </cell>
          <cell r="G676">
            <v>68435830.196799472</v>
          </cell>
        </row>
        <row r="677">
          <cell r="A677">
            <v>2022</v>
          </cell>
          <cell r="D677">
            <v>1118022202000</v>
          </cell>
          <cell r="F677">
            <v>23</v>
          </cell>
          <cell r="G677">
            <v>641682.60426736635</v>
          </cell>
        </row>
        <row r="678">
          <cell r="A678">
            <v>2022</v>
          </cell>
          <cell r="D678">
            <v>1118021202000</v>
          </cell>
          <cell r="F678">
            <v>20</v>
          </cell>
          <cell r="G678">
            <v>114059716.9946658</v>
          </cell>
        </row>
        <row r="679">
          <cell r="A679">
            <v>2022</v>
          </cell>
          <cell r="D679">
            <v>1118022201000</v>
          </cell>
          <cell r="F679">
            <v>71</v>
          </cell>
          <cell r="G679">
            <v>1796711.2919486258</v>
          </cell>
        </row>
        <row r="680">
          <cell r="A680">
            <v>2022</v>
          </cell>
          <cell r="D680">
            <v>1118021201002</v>
          </cell>
          <cell r="F680">
            <v>10</v>
          </cell>
          <cell r="G680">
            <v>12179902.905338088</v>
          </cell>
        </row>
        <row r="681">
          <cell r="A681">
            <v>2022</v>
          </cell>
          <cell r="D681">
            <v>1118021301001</v>
          </cell>
          <cell r="F681">
            <v>10</v>
          </cell>
          <cell r="G681">
            <v>136654706.2753908</v>
          </cell>
        </row>
        <row r="682">
          <cell r="A682">
            <v>2022</v>
          </cell>
          <cell r="D682">
            <v>1118021303000</v>
          </cell>
          <cell r="F682">
            <v>23</v>
          </cell>
          <cell r="G682">
            <v>36244922.063859992</v>
          </cell>
        </row>
        <row r="683">
          <cell r="A683">
            <v>2022</v>
          </cell>
          <cell r="D683">
            <v>1118022302000</v>
          </cell>
          <cell r="F683">
            <v>23</v>
          </cell>
          <cell r="G683">
            <v>140207.9565370424</v>
          </cell>
        </row>
        <row r="684">
          <cell r="A684">
            <v>2022</v>
          </cell>
          <cell r="D684">
            <v>1118021302000</v>
          </cell>
          <cell r="F684">
            <v>20</v>
          </cell>
          <cell r="G684">
            <v>60408203.43976666</v>
          </cell>
        </row>
        <row r="685">
          <cell r="A685">
            <v>2022</v>
          </cell>
          <cell r="D685">
            <v>1118021301002</v>
          </cell>
          <cell r="F685">
            <v>10</v>
          </cell>
          <cell r="G685">
            <v>8324981.9800491855</v>
          </cell>
        </row>
        <row r="686">
          <cell r="A686">
            <v>2022</v>
          </cell>
          <cell r="D686">
            <v>1118022301000</v>
          </cell>
          <cell r="F686">
            <v>71</v>
          </cell>
          <cell r="G686">
            <v>392582.2783037186</v>
          </cell>
        </row>
        <row r="687">
          <cell r="A687">
            <v>2022</v>
          </cell>
          <cell r="D687">
            <v>1118022401000</v>
          </cell>
          <cell r="F687">
            <v>71</v>
          </cell>
          <cell r="G687">
            <v>1063.4582481695375</v>
          </cell>
        </row>
        <row r="688">
          <cell r="A688">
            <v>2022</v>
          </cell>
          <cell r="D688">
            <v>1121011101004</v>
          </cell>
          <cell r="F688">
            <v>27</v>
          </cell>
          <cell r="G688">
            <v>706638772.07000005</v>
          </cell>
        </row>
        <row r="689">
          <cell r="A689">
            <v>2022</v>
          </cell>
          <cell r="D689">
            <v>1121011101005</v>
          </cell>
          <cell r="F689">
            <v>53</v>
          </cell>
          <cell r="G689">
            <v>2553009.8999999994</v>
          </cell>
        </row>
        <row r="690">
          <cell r="A690">
            <v>2022</v>
          </cell>
          <cell r="D690">
            <v>1121041102000</v>
          </cell>
          <cell r="F690">
            <v>72</v>
          </cell>
          <cell r="G690">
            <v>211182764.09999999</v>
          </cell>
        </row>
        <row r="691">
          <cell r="A691">
            <v>2022</v>
          </cell>
          <cell r="D691">
            <v>1122011101002</v>
          </cell>
          <cell r="F691">
            <v>29</v>
          </cell>
          <cell r="G691">
            <v>16287245.1</v>
          </cell>
        </row>
        <row r="692">
          <cell r="A692">
            <v>2022</v>
          </cell>
          <cell r="D692">
            <v>1910011104999</v>
          </cell>
          <cell r="F692">
            <v>10</v>
          </cell>
          <cell r="G692">
            <v>22547439.027999997</v>
          </cell>
        </row>
        <row r="693">
          <cell r="A693">
            <v>2022</v>
          </cell>
          <cell r="D693">
            <v>9118022102000</v>
          </cell>
          <cell r="F693">
            <v>23</v>
          </cell>
          <cell r="G693">
            <v>-151109447.13700974</v>
          </cell>
        </row>
        <row r="694">
          <cell r="A694">
            <v>2022</v>
          </cell>
          <cell r="D694">
            <v>9118022202000</v>
          </cell>
          <cell r="F694">
            <v>23</v>
          </cell>
          <cell r="G694">
            <v>-641682.60426736635</v>
          </cell>
        </row>
        <row r="695">
          <cell r="A695">
            <v>2022</v>
          </cell>
          <cell r="D695">
            <v>9118022302000</v>
          </cell>
          <cell r="F695">
            <v>23</v>
          </cell>
          <cell r="G695">
            <v>-140207.9565370424</v>
          </cell>
        </row>
        <row r="696">
          <cell r="A696">
            <v>2023</v>
          </cell>
          <cell r="D696">
            <v>1113031101000</v>
          </cell>
          <cell r="F696">
            <v>10</v>
          </cell>
          <cell r="G696">
            <v>5739841293.4569721</v>
          </cell>
        </row>
        <row r="697">
          <cell r="A697">
            <v>2023</v>
          </cell>
          <cell r="D697">
            <v>1118012101000</v>
          </cell>
          <cell r="F697">
            <v>10</v>
          </cell>
          <cell r="G697">
            <v>2691585605.6000004</v>
          </cell>
        </row>
        <row r="698">
          <cell r="A698">
            <v>2023</v>
          </cell>
          <cell r="D698">
            <v>1118012102000</v>
          </cell>
          <cell r="F698">
            <v>20</v>
          </cell>
          <cell r="G698">
            <v>3364482007</v>
          </cell>
        </row>
        <row r="699">
          <cell r="A699">
            <v>2023</v>
          </cell>
          <cell r="D699">
            <v>1118012103000</v>
          </cell>
          <cell r="F699">
            <v>23</v>
          </cell>
          <cell r="G699">
            <v>672896401.4000001</v>
          </cell>
        </row>
        <row r="700">
          <cell r="A700">
            <v>2023</v>
          </cell>
          <cell r="D700">
            <v>1118012201000</v>
          </cell>
          <cell r="F700">
            <v>10</v>
          </cell>
          <cell r="G700">
            <v>157940509.19999999</v>
          </cell>
        </row>
        <row r="701">
          <cell r="A701">
            <v>2023</v>
          </cell>
          <cell r="D701">
            <v>1118012202000</v>
          </cell>
          <cell r="F701">
            <v>20</v>
          </cell>
          <cell r="G701">
            <v>197425636.5</v>
          </cell>
        </row>
        <row r="702">
          <cell r="A702">
            <v>2023</v>
          </cell>
          <cell r="D702">
            <v>1118012203000</v>
          </cell>
          <cell r="F702">
            <v>23</v>
          </cell>
          <cell r="G702">
            <v>39485127.299999997</v>
          </cell>
        </row>
        <row r="703">
          <cell r="A703">
            <v>2023</v>
          </cell>
          <cell r="D703">
            <v>1118012301000</v>
          </cell>
          <cell r="F703">
            <v>10</v>
          </cell>
          <cell r="G703">
            <v>58405360</v>
          </cell>
        </row>
        <row r="704">
          <cell r="A704">
            <v>2023</v>
          </cell>
          <cell r="D704">
            <v>1118012303000</v>
          </cell>
          <cell r="F704">
            <v>23</v>
          </cell>
          <cell r="G704">
            <v>14601340</v>
          </cell>
        </row>
        <row r="705">
          <cell r="A705">
            <v>2023</v>
          </cell>
          <cell r="D705">
            <v>1118012302000</v>
          </cell>
          <cell r="F705">
            <v>20</v>
          </cell>
          <cell r="G705">
            <v>73006700</v>
          </cell>
        </row>
        <row r="706">
          <cell r="A706">
            <v>2023</v>
          </cell>
          <cell r="D706">
            <v>1118013101000</v>
          </cell>
          <cell r="F706">
            <v>10</v>
          </cell>
          <cell r="G706">
            <v>853720946.4000001</v>
          </cell>
        </row>
        <row r="707">
          <cell r="A707">
            <v>2023</v>
          </cell>
          <cell r="D707">
            <v>1118013103000</v>
          </cell>
          <cell r="F707">
            <v>23</v>
          </cell>
          <cell r="G707">
            <v>213430236.60000002</v>
          </cell>
        </row>
        <row r="708">
          <cell r="A708">
            <v>2023</v>
          </cell>
          <cell r="D708">
            <v>1118013201000</v>
          </cell>
          <cell r="F708">
            <v>10</v>
          </cell>
          <cell r="G708">
            <v>16710473.6</v>
          </cell>
        </row>
        <row r="709">
          <cell r="A709">
            <v>2023</v>
          </cell>
          <cell r="D709">
            <v>1118013203000</v>
          </cell>
          <cell r="F709">
            <v>23</v>
          </cell>
          <cell r="G709">
            <v>4177618.4</v>
          </cell>
        </row>
        <row r="710">
          <cell r="A710">
            <v>2023</v>
          </cell>
          <cell r="D710">
            <v>1118013301000</v>
          </cell>
          <cell r="F710">
            <v>10</v>
          </cell>
          <cell r="G710">
            <v>7400775.2000000002</v>
          </cell>
        </row>
        <row r="711">
          <cell r="A711">
            <v>2023</v>
          </cell>
          <cell r="D711">
            <v>1118013303000</v>
          </cell>
          <cell r="F711">
            <v>23</v>
          </cell>
          <cell r="G711">
            <v>1850193.8</v>
          </cell>
        </row>
        <row r="712">
          <cell r="A712">
            <v>2023</v>
          </cell>
          <cell r="D712">
            <v>1118021101001</v>
          </cell>
          <cell r="F712">
            <v>10</v>
          </cell>
          <cell r="G712">
            <v>38076720094.086006</v>
          </cell>
        </row>
        <row r="713">
          <cell r="A713">
            <v>2023</v>
          </cell>
          <cell r="D713">
            <v>1118021103000</v>
          </cell>
          <cell r="F713">
            <v>23</v>
          </cell>
          <cell r="G713">
            <v>9519180023.5215015</v>
          </cell>
        </row>
        <row r="714">
          <cell r="A714">
            <v>2023</v>
          </cell>
          <cell r="D714">
            <v>1118022102000</v>
          </cell>
          <cell r="F714">
            <v>23</v>
          </cell>
          <cell r="G714">
            <v>159598799.83799765</v>
          </cell>
        </row>
        <row r="715">
          <cell r="A715">
            <v>2023</v>
          </cell>
          <cell r="D715">
            <v>1118021102000</v>
          </cell>
          <cell r="F715">
            <v>20</v>
          </cell>
          <cell r="G715">
            <v>15865300039.202505</v>
          </cell>
        </row>
        <row r="716">
          <cell r="A716">
            <v>2023</v>
          </cell>
          <cell r="D716">
            <v>1118022101000</v>
          </cell>
          <cell r="F716">
            <v>11</v>
          </cell>
          <cell r="G716">
            <v>191518559.80559713</v>
          </cell>
        </row>
        <row r="717">
          <cell r="A717">
            <v>2023</v>
          </cell>
          <cell r="D717">
            <v>1118022101000</v>
          </cell>
          <cell r="F717">
            <v>71</v>
          </cell>
          <cell r="G717">
            <v>446876639.54639328</v>
          </cell>
        </row>
        <row r="718">
          <cell r="A718">
            <v>2023</v>
          </cell>
          <cell r="D718">
            <v>1118021201001</v>
          </cell>
          <cell r="F718">
            <v>10</v>
          </cell>
          <cell r="G718">
            <v>287703130.68053609</v>
          </cell>
        </row>
        <row r="719">
          <cell r="A719">
            <v>2023</v>
          </cell>
          <cell r="D719">
            <v>1118021203000</v>
          </cell>
          <cell r="F719">
            <v>23</v>
          </cell>
          <cell r="G719">
            <v>71925782.670134023</v>
          </cell>
        </row>
        <row r="720">
          <cell r="A720">
            <v>2023</v>
          </cell>
          <cell r="D720">
            <v>1118022202000</v>
          </cell>
          <cell r="F720">
            <v>23</v>
          </cell>
          <cell r="G720">
            <v>674405.83982129663</v>
          </cell>
        </row>
        <row r="721">
          <cell r="A721">
            <v>2023</v>
          </cell>
          <cell r="D721">
            <v>1118021202000</v>
          </cell>
          <cell r="F721">
            <v>20</v>
          </cell>
          <cell r="G721">
            <v>119876304.45022339</v>
          </cell>
        </row>
        <row r="722">
          <cell r="A722">
            <v>2023</v>
          </cell>
          <cell r="D722">
            <v>1118022201000</v>
          </cell>
          <cell r="F722">
            <v>11</v>
          </cell>
          <cell r="G722">
            <v>809287.00778555614</v>
          </cell>
        </row>
        <row r="723">
          <cell r="A723">
            <v>2023</v>
          </cell>
          <cell r="D723">
            <v>1118022201000</v>
          </cell>
          <cell r="F723">
            <v>71</v>
          </cell>
          <cell r="G723">
            <v>1888336.3514996306</v>
          </cell>
        </row>
        <row r="724">
          <cell r="A724">
            <v>2023</v>
          </cell>
          <cell r="D724">
            <v>1118021301001</v>
          </cell>
          <cell r="F724">
            <v>10</v>
          </cell>
          <cell r="G724">
            <v>141095983.77680448</v>
          </cell>
        </row>
        <row r="725">
          <cell r="A725">
            <v>2023</v>
          </cell>
          <cell r="D725">
            <v>1118021303000</v>
          </cell>
          <cell r="F725">
            <v>23</v>
          </cell>
          <cell r="G725">
            <v>37422881.910909198</v>
          </cell>
        </row>
        <row r="726">
          <cell r="A726">
            <v>2023</v>
          </cell>
          <cell r="D726">
            <v>1118022302000</v>
          </cell>
          <cell r="F726">
            <v>23</v>
          </cell>
          <cell r="G726">
            <v>144764.71466019304</v>
          </cell>
        </row>
        <row r="727">
          <cell r="A727">
            <v>2023</v>
          </cell>
          <cell r="D727">
            <v>1118021302000</v>
          </cell>
          <cell r="F727">
            <v>20</v>
          </cell>
          <cell r="G727">
            <v>62371469.85151533</v>
          </cell>
        </row>
        <row r="728">
          <cell r="A728">
            <v>2023</v>
          </cell>
          <cell r="D728">
            <v>1118021301002</v>
          </cell>
          <cell r="F728">
            <v>10</v>
          </cell>
          <cell r="G728">
            <v>8595543.8668323327</v>
          </cell>
        </row>
        <row r="729">
          <cell r="A729">
            <v>2023</v>
          </cell>
          <cell r="D729">
            <v>1118022301000</v>
          </cell>
          <cell r="F729">
            <v>11</v>
          </cell>
          <cell r="G729">
            <v>173717.65759223164</v>
          </cell>
        </row>
        <row r="730">
          <cell r="A730">
            <v>2023</v>
          </cell>
          <cell r="D730">
            <v>1118022301000</v>
          </cell>
          <cell r="F730">
            <v>71</v>
          </cell>
          <cell r="G730">
            <v>405341.20104854048</v>
          </cell>
        </row>
        <row r="731">
          <cell r="A731">
            <v>2023</v>
          </cell>
          <cell r="D731">
            <v>1118022401000</v>
          </cell>
          <cell r="F731">
            <v>71</v>
          </cell>
          <cell r="G731">
            <v>1098.0206377133707</v>
          </cell>
        </row>
        <row r="732">
          <cell r="A732">
            <v>2023</v>
          </cell>
          <cell r="D732">
            <v>1121011101001</v>
          </cell>
          <cell r="F732">
            <v>11</v>
          </cell>
          <cell r="G732">
            <v>321743061.02279174</v>
          </cell>
        </row>
        <row r="733">
          <cell r="A733">
            <v>2023</v>
          </cell>
          <cell r="D733">
            <v>1121011101001</v>
          </cell>
          <cell r="F733">
            <v>27</v>
          </cell>
          <cell r="G733">
            <v>750709270.3741827</v>
          </cell>
        </row>
        <row r="734">
          <cell r="A734">
            <v>2023</v>
          </cell>
          <cell r="D734">
            <v>1121011101002</v>
          </cell>
          <cell r="F734">
            <v>11</v>
          </cell>
          <cell r="G734">
            <v>3980379.0710967551</v>
          </cell>
        </row>
        <row r="735">
          <cell r="A735">
            <v>2023</v>
          </cell>
          <cell r="D735">
            <v>1121011101002</v>
          </cell>
          <cell r="F735">
            <v>27</v>
          </cell>
          <cell r="G735">
            <v>9285531.6028642394</v>
          </cell>
        </row>
        <row r="736">
          <cell r="A736">
            <v>2023</v>
          </cell>
          <cell r="D736">
            <v>1121011101003</v>
          </cell>
          <cell r="F736">
            <v>11</v>
          </cell>
          <cell r="G736">
            <v>165659.61951720124</v>
          </cell>
        </row>
        <row r="737">
          <cell r="A737">
            <v>2023</v>
          </cell>
          <cell r="D737">
            <v>1121011101003</v>
          </cell>
          <cell r="F737">
            <v>27</v>
          </cell>
          <cell r="G737">
            <v>386539.15195194253</v>
          </cell>
        </row>
        <row r="738">
          <cell r="A738">
            <v>2023</v>
          </cell>
          <cell r="D738">
            <v>1121011101004</v>
          </cell>
          <cell r="F738">
            <v>11</v>
          </cell>
          <cell r="G738">
            <v>319372466.10000002</v>
          </cell>
        </row>
        <row r="739">
          <cell r="A739">
            <v>2023</v>
          </cell>
          <cell r="D739">
            <v>1121011101004</v>
          </cell>
          <cell r="F739">
            <v>27</v>
          </cell>
          <cell r="G739">
            <v>745202420.90000021</v>
          </cell>
        </row>
        <row r="740">
          <cell r="A740">
            <v>2023</v>
          </cell>
          <cell r="D740">
            <v>1121011101005</v>
          </cell>
          <cell r="F740">
            <v>11</v>
          </cell>
          <cell r="G740">
            <v>1021439.4</v>
          </cell>
        </row>
        <row r="741">
          <cell r="A741">
            <v>2023</v>
          </cell>
          <cell r="D741">
            <v>1121011101005</v>
          </cell>
          <cell r="F741">
            <v>53</v>
          </cell>
          <cell r="G741">
            <v>2383358.5999999996</v>
          </cell>
        </row>
        <row r="742">
          <cell r="A742">
            <v>2023</v>
          </cell>
          <cell r="D742">
            <v>1121011101006</v>
          </cell>
          <cell r="F742">
            <v>11</v>
          </cell>
          <cell r="G742">
            <v>2534959.6037662574</v>
          </cell>
        </row>
        <row r="743">
          <cell r="A743">
            <v>2023</v>
          </cell>
          <cell r="D743">
            <v>1121011101006</v>
          </cell>
          <cell r="F743">
            <v>27</v>
          </cell>
          <cell r="G743">
            <v>5914905.78860287</v>
          </cell>
        </row>
        <row r="744">
          <cell r="A744">
            <v>2023</v>
          </cell>
          <cell r="D744">
            <v>1121011201001</v>
          </cell>
          <cell r="F744">
            <v>11</v>
          </cell>
          <cell r="G744">
            <v>881.54988487121079</v>
          </cell>
        </row>
        <row r="745">
          <cell r="A745">
            <v>2023</v>
          </cell>
          <cell r="D745">
            <v>1121011201001</v>
          </cell>
          <cell r="F745">
            <v>27</v>
          </cell>
          <cell r="G745">
            <v>2077.7613641523608</v>
          </cell>
        </row>
        <row r="746">
          <cell r="A746">
            <v>2023</v>
          </cell>
          <cell r="D746">
            <v>1121011201003</v>
          </cell>
          <cell r="F746">
            <v>11</v>
          </cell>
          <cell r="G746">
            <v>21265.909287196759</v>
          </cell>
        </row>
        <row r="747">
          <cell r="A747">
            <v>2023</v>
          </cell>
          <cell r="D747">
            <v>1121011201003</v>
          </cell>
          <cell r="F747">
            <v>27</v>
          </cell>
          <cell r="G747">
            <v>49620.48161249308</v>
          </cell>
        </row>
        <row r="748">
          <cell r="A748">
            <v>2023</v>
          </cell>
          <cell r="D748">
            <v>1121011201004</v>
          </cell>
          <cell r="F748">
            <v>11</v>
          </cell>
          <cell r="G748">
            <v>11709263.257361986</v>
          </cell>
        </row>
        <row r="749">
          <cell r="A749">
            <v>2023</v>
          </cell>
          <cell r="D749">
            <v>1121011201004</v>
          </cell>
          <cell r="F749">
            <v>27</v>
          </cell>
          <cell r="G749">
            <v>27319993.549317509</v>
          </cell>
        </row>
        <row r="750">
          <cell r="A750">
            <v>2023</v>
          </cell>
          <cell r="D750">
            <v>1121011201005</v>
          </cell>
          <cell r="F750">
            <v>11</v>
          </cell>
          <cell r="G750">
            <v>112970.69817962933</v>
          </cell>
        </row>
        <row r="751">
          <cell r="A751">
            <v>2023</v>
          </cell>
          <cell r="D751">
            <v>1121011201005</v>
          </cell>
          <cell r="F751">
            <v>53</v>
          </cell>
          <cell r="G751">
            <v>376568.99393209774</v>
          </cell>
        </row>
        <row r="752">
          <cell r="A752">
            <v>2023</v>
          </cell>
          <cell r="D752">
            <v>1121011301001</v>
          </cell>
          <cell r="F752">
            <v>27</v>
          </cell>
          <cell r="G752">
            <v>87421.623301884465</v>
          </cell>
        </row>
        <row r="753">
          <cell r="A753">
            <v>2023</v>
          </cell>
          <cell r="D753">
            <v>1121011301001</v>
          </cell>
          <cell r="F753">
            <v>11</v>
          </cell>
          <cell r="G753">
            <v>9670.9270828183107</v>
          </cell>
        </row>
        <row r="754">
          <cell r="A754">
            <v>2023</v>
          </cell>
          <cell r="D754">
            <v>1121011301001</v>
          </cell>
          <cell r="F754">
            <v>27</v>
          </cell>
          <cell r="G754">
            <v>1004.5752376650534</v>
          </cell>
        </row>
        <row r="755">
          <cell r="A755">
            <v>2023</v>
          </cell>
          <cell r="D755">
            <v>1121011301002</v>
          </cell>
          <cell r="F755">
            <v>11</v>
          </cell>
          <cell r="G755">
            <v>151.97463444575769</v>
          </cell>
        </row>
        <row r="756">
          <cell r="A756">
            <v>2023</v>
          </cell>
          <cell r="D756">
            <v>1121011301002</v>
          </cell>
          <cell r="F756">
            <v>27</v>
          </cell>
          <cell r="G756">
            <v>354.5064334090423</v>
          </cell>
        </row>
        <row r="757">
          <cell r="A757">
            <v>2023</v>
          </cell>
          <cell r="D757">
            <v>1121011301003</v>
          </cell>
          <cell r="F757">
            <v>11</v>
          </cell>
          <cell r="G757">
            <v>1255.9127204297351</v>
          </cell>
        </row>
        <row r="758">
          <cell r="A758">
            <v>2023</v>
          </cell>
          <cell r="D758">
            <v>1121011301003</v>
          </cell>
          <cell r="F758">
            <v>27</v>
          </cell>
          <cell r="G758">
            <v>2930.361967371658</v>
          </cell>
        </row>
        <row r="759">
          <cell r="A759">
            <v>2023</v>
          </cell>
          <cell r="D759">
            <v>1121011301005</v>
          </cell>
          <cell r="F759">
            <v>11</v>
          </cell>
          <cell r="G759">
            <v>65117.638003271328</v>
          </cell>
        </row>
        <row r="760">
          <cell r="A760">
            <v>2023</v>
          </cell>
          <cell r="D760">
            <v>1121011301005</v>
          </cell>
          <cell r="F760">
            <v>53</v>
          </cell>
          <cell r="G760">
            <v>217058.79334423773</v>
          </cell>
        </row>
        <row r="761">
          <cell r="A761">
            <v>2023</v>
          </cell>
          <cell r="D761">
            <v>1121011401002</v>
          </cell>
          <cell r="F761">
            <v>11</v>
          </cell>
          <cell r="G761">
            <v>414.62095664199143</v>
          </cell>
        </row>
        <row r="762">
          <cell r="A762">
            <v>2023</v>
          </cell>
          <cell r="D762">
            <v>1121011401002</v>
          </cell>
          <cell r="F762">
            <v>27</v>
          </cell>
          <cell r="G762">
            <v>967.52468405460729</v>
          </cell>
        </row>
        <row r="763">
          <cell r="A763">
            <v>2023</v>
          </cell>
          <cell r="D763">
            <v>1121011401003</v>
          </cell>
          <cell r="F763">
            <v>11</v>
          </cell>
          <cell r="G763">
            <v>3627.5860216773267</v>
          </cell>
        </row>
        <row r="764">
          <cell r="A764">
            <v>2023</v>
          </cell>
          <cell r="D764">
            <v>1121011401003</v>
          </cell>
          <cell r="F764">
            <v>27</v>
          </cell>
          <cell r="G764">
            <v>8464.3673839137646</v>
          </cell>
        </row>
        <row r="765">
          <cell r="A765">
            <v>2023</v>
          </cell>
          <cell r="D765">
            <v>1121011401005</v>
          </cell>
          <cell r="F765">
            <v>11</v>
          </cell>
          <cell r="G765">
            <v>38140.591002362016</v>
          </cell>
        </row>
        <row r="766">
          <cell r="A766">
            <v>2023</v>
          </cell>
          <cell r="D766">
            <v>1121011401005</v>
          </cell>
          <cell r="F766">
            <v>53</v>
          </cell>
          <cell r="G766">
            <v>127135.3033412067</v>
          </cell>
        </row>
        <row r="767">
          <cell r="A767">
            <v>2023</v>
          </cell>
          <cell r="D767">
            <v>1121041101000</v>
          </cell>
          <cell r="F767">
            <v>11</v>
          </cell>
          <cell r="G767">
            <v>2013977.3789999995</v>
          </cell>
        </row>
        <row r="768">
          <cell r="A768">
            <v>2023</v>
          </cell>
          <cell r="D768">
            <v>1121041101000</v>
          </cell>
          <cell r="F768">
            <v>94</v>
          </cell>
          <cell r="G768">
            <v>4699280.550999999</v>
          </cell>
        </row>
        <row r="769">
          <cell r="A769">
            <v>2023</v>
          </cell>
          <cell r="D769">
            <v>1121041102000</v>
          </cell>
          <cell r="F769">
            <v>11</v>
          </cell>
          <cell r="G769">
            <v>91961059.799999997</v>
          </cell>
        </row>
        <row r="770">
          <cell r="A770">
            <v>2023</v>
          </cell>
          <cell r="D770">
            <v>1121041102000</v>
          </cell>
          <cell r="F770">
            <v>72</v>
          </cell>
          <cell r="G770">
            <v>214575806.20000002</v>
          </cell>
        </row>
        <row r="771">
          <cell r="A771">
            <v>2023</v>
          </cell>
          <cell r="D771">
            <v>1121041107000</v>
          </cell>
          <cell r="F771">
            <v>11</v>
          </cell>
          <cell r="G771">
            <v>9502.2330000000002</v>
          </cell>
        </row>
        <row r="772">
          <cell r="A772">
            <v>2023</v>
          </cell>
          <cell r="D772">
            <v>1121041107000</v>
          </cell>
          <cell r="F772">
            <v>29</v>
          </cell>
          <cell r="G772">
            <v>22171.876999999993</v>
          </cell>
        </row>
        <row r="773">
          <cell r="A773">
            <v>2023</v>
          </cell>
          <cell r="D773">
            <v>1121041109000</v>
          </cell>
          <cell r="F773">
            <v>11</v>
          </cell>
          <cell r="G773">
            <v>29125.271781564461</v>
          </cell>
        </row>
        <row r="774">
          <cell r="A774">
            <v>2023</v>
          </cell>
          <cell r="D774">
            <v>1121041109000</v>
          </cell>
          <cell r="F774">
            <v>29</v>
          </cell>
          <cell r="G774">
            <v>67958.967490317082</v>
          </cell>
        </row>
        <row r="775">
          <cell r="A775">
            <v>2023</v>
          </cell>
          <cell r="D775">
            <v>1121041202000</v>
          </cell>
          <cell r="F775">
            <v>11</v>
          </cell>
          <cell r="G775">
            <v>418367.0825417132</v>
          </cell>
        </row>
        <row r="776">
          <cell r="A776">
            <v>2023</v>
          </cell>
          <cell r="D776">
            <v>1121041202000</v>
          </cell>
          <cell r="F776">
            <v>72</v>
          </cell>
          <cell r="G776">
            <v>976189.88789397094</v>
          </cell>
        </row>
        <row r="777">
          <cell r="A777">
            <v>2023</v>
          </cell>
          <cell r="D777">
            <v>1121041302000</v>
          </cell>
          <cell r="F777">
            <v>11</v>
          </cell>
          <cell r="G777">
            <v>76828.905054272225</v>
          </cell>
        </row>
        <row r="778">
          <cell r="A778">
            <v>2023</v>
          </cell>
          <cell r="D778">
            <v>1121041302000</v>
          </cell>
          <cell r="F778">
            <v>72</v>
          </cell>
          <cell r="G778">
            <v>188373.80564141076</v>
          </cell>
        </row>
        <row r="779">
          <cell r="A779">
            <v>2023</v>
          </cell>
          <cell r="D779">
            <v>1121041402000</v>
          </cell>
          <cell r="F779">
            <v>11</v>
          </cell>
          <cell r="G779">
            <v>44131.864246867779</v>
          </cell>
        </row>
        <row r="780">
          <cell r="A780">
            <v>2023</v>
          </cell>
          <cell r="D780">
            <v>1121041402000</v>
          </cell>
          <cell r="F780">
            <v>72</v>
          </cell>
          <cell r="G780">
            <v>109218.18330489782</v>
          </cell>
        </row>
        <row r="781">
          <cell r="A781">
            <v>2023</v>
          </cell>
          <cell r="D781">
            <v>1122011101002</v>
          </cell>
          <cell r="F781">
            <v>11</v>
          </cell>
          <cell r="G781">
            <v>7046404.7999999998</v>
          </cell>
        </row>
        <row r="782">
          <cell r="A782">
            <v>2023</v>
          </cell>
          <cell r="D782">
            <v>1122011101002</v>
          </cell>
          <cell r="F782">
            <v>29</v>
          </cell>
          <cell r="G782">
            <v>16441611.199999997</v>
          </cell>
        </row>
        <row r="783">
          <cell r="A783">
            <v>2023</v>
          </cell>
          <cell r="D783">
            <v>1122011101004</v>
          </cell>
          <cell r="F783">
            <v>11</v>
          </cell>
          <cell r="G783">
            <v>362327.49775661272</v>
          </cell>
        </row>
        <row r="784">
          <cell r="A784">
            <v>2023</v>
          </cell>
          <cell r="D784">
            <v>1122011101004</v>
          </cell>
          <cell r="F784">
            <v>29</v>
          </cell>
          <cell r="G784">
            <v>845343.15200552216</v>
          </cell>
        </row>
        <row r="785">
          <cell r="A785">
            <v>2023</v>
          </cell>
          <cell r="D785">
            <v>1122011101005</v>
          </cell>
          <cell r="F785">
            <v>11</v>
          </cell>
          <cell r="G785">
            <v>13004.744317266632</v>
          </cell>
        </row>
        <row r="786">
          <cell r="A786">
            <v>2023</v>
          </cell>
          <cell r="D786">
            <v>1122011101005</v>
          </cell>
          <cell r="F786">
            <v>29</v>
          </cell>
          <cell r="G786">
            <v>30344.403406955465</v>
          </cell>
        </row>
        <row r="787">
          <cell r="A787">
            <v>2023</v>
          </cell>
          <cell r="D787">
            <v>1122011101011</v>
          </cell>
          <cell r="F787">
            <v>11</v>
          </cell>
          <cell r="G787">
            <v>9124823.8200000022</v>
          </cell>
        </row>
        <row r="788">
          <cell r="A788">
            <v>2023</v>
          </cell>
          <cell r="D788">
            <v>1122011101011</v>
          </cell>
          <cell r="F788">
            <v>29</v>
          </cell>
          <cell r="G788">
            <v>21291255.579999998</v>
          </cell>
        </row>
        <row r="789">
          <cell r="A789">
            <v>2023</v>
          </cell>
          <cell r="D789">
            <v>1122011101999</v>
          </cell>
          <cell r="F789">
            <v>10</v>
          </cell>
          <cell r="G789">
            <v>385744.49616908183</v>
          </cell>
        </row>
        <row r="790">
          <cell r="A790">
            <v>2023</v>
          </cell>
          <cell r="D790">
            <v>1122011199000</v>
          </cell>
          <cell r="F790">
            <v>10</v>
          </cell>
          <cell r="G790">
            <v>124697.84846613983</v>
          </cell>
        </row>
        <row r="791">
          <cell r="A791">
            <v>2023</v>
          </cell>
          <cell r="D791">
            <v>1122011201002</v>
          </cell>
          <cell r="F791">
            <v>11</v>
          </cell>
          <cell r="G791">
            <v>143154.24323985286</v>
          </cell>
        </row>
        <row r="792">
          <cell r="A792">
            <v>2023</v>
          </cell>
          <cell r="D792">
            <v>1122011201002</v>
          </cell>
          <cell r="F792">
            <v>29</v>
          </cell>
          <cell r="G792">
            <v>334026.58271670138</v>
          </cell>
        </row>
        <row r="793">
          <cell r="A793">
            <v>2023</v>
          </cell>
          <cell r="D793">
            <v>1122011201004</v>
          </cell>
          <cell r="F793">
            <v>11</v>
          </cell>
          <cell r="G793">
            <v>4194.0135379809699</v>
          </cell>
        </row>
        <row r="794">
          <cell r="A794">
            <v>2023</v>
          </cell>
          <cell r="D794">
            <v>1122011201004</v>
          </cell>
          <cell r="F794">
            <v>29</v>
          </cell>
          <cell r="G794">
            <v>9931.995949625978</v>
          </cell>
        </row>
        <row r="795">
          <cell r="A795">
            <v>2023</v>
          </cell>
          <cell r="D795">
            <v>1122011201999</v>
          </cell>
          <cell r="F795">
            <v>10</v>
          </cell>
          <cell r="G795">
            <v>6793.2414593562908</v>
          </cell>
        </row>
        <row r="796">
          <cell r="A796">
            <v>2023</v>
          </cell>
          <cell r="D796">
            <v>1122011299000</v>
          </cell>
          <cell r="F796">
            <v>10</v>
          </cell>
          <cell r="G796">
            <v>34367.756705835294</v>
          </cell>
        </row>
        <row r="797">
          <cell r="A797">
            <v>2023</v>
          </cell>
          <cell r="D797">
            <v>1122011301999</v>
          </cell>
          <cell r="F797">
            <v>10</v>
          </cell>
          <cell r="G797">
            <v>252954.20051263404</v>
          </cell>
        </row>
        <row r="798">
          <cell r="A798">
            <v>2023</v>
          </cell>
          <cell r="D798">
            <v>1122011401999</v>
          </cell>
          <cell r="F798">
            <v>10</v>
          </cell>
          <cell r="G798">
            <v>403891.34086521593</v>
          </cell>
        </row>
        <row r="799">
          <cell r="A799">
            <v>2023</v>
          </cell>
          <cell r="D799">
            <v>1310011101001</v>
          </cell>
          <cell r="F799">
            <v>10</v>
          </cell>
          <cell r="G799">
            <v>778602.54835006187</v>
          </cell>
        </row>
        <row r="800">
          <cell r="A800">
            <v>2023</v>
          </cell>
          <cell r="D800">
            <v>1310021101002</v>
          </cell>
          <cell r="F800">
            <v>10</v>
          </cell>
          <cell r="G800">
            <v>718279.71551087976</v>
          </cell>
        </row>
        <row r="801">
          <cell r="A801">
            <v>2023</v>
          </cell>
          <cell r="D801">
            <v>1310021101999</v>
          </cell>
          <cell r="F801">
            <v>10</v>
          </cell>
          <cell r="G801">
            <v>2005368.5681389223</v>
          </cell>
        </row>
        <row r="802">
          <cell r="A802">
            <v>2023</v>
          </cell>
          <cell r="D802">
            <v>1310991101000</v>
          </cell>
          <cell r="F802">
            <v>10</v>
          </cell>
          <cell r="G802">
            <v>4763.5223130521454</v>
          </cell>
        </row>
        <row r="803">
          <cell r="A803">
            <v>2023</v>
          </cell>
          <cell r="D803">
            <v>1310991201000</v>
          </cell>
          <cell r="F803">
            <v>10</v>
          </cell>
          <cell r="G803">
            <v>9164.1176123292353</v>
          </cell>
        </row>
        <row r="804">
          <cell r="A804">
            <v>2023</v>
          </cell>
          <cell r="D804">
            <v>1321001101000</v>
          </cell>
          <cell r="F804">
            <v>11</v>
          </cell>
          <cell r="G804">
            <v>95803.937549588169</v>
          </cell>
        </row>
        <row r="805">
          <cell r="A805">
            <v>2023</v>
          </cell>
          <cell r="D805">
            <v>1321001101000</v>
          </cell>
          <cell r="F805">
            <v>10</v>
          </cell>
          <cell r="G805">
            <v>44512678.44319731</v>
          </cell>
        </row>
        <row r="806">
          <cell r="A806">
            <v>2023</v>
          </cell>
          <cell r="D806">
            <v>1321001101000</v>
          </cell>
          <cell r="F806">
            <v>23</v>
          </cell>
          <cell r="G806">
            <v>8491660.7984618265</v>
          </cell>
        </row>
        <row r="807">
          <cell r="A807">
            <v>2023</v>
          </cell>
          <cell r="D807">
            <v>1321001101000</v>
          </cell>
          <cell r="F807">
            <v>25</v>
          </cell>
          <cell r="G807">
            <v>16173710.8297827</v>
          </cell>
        </row>
        <row r="808">
          <cell r="A808">
            <v>2023</v>
          </cell>
          <cell r="D808">
            <v>1321001101000</v>
          </cell>
          <cell r="F808">
            <v>31</v>
          </cell>
          <cell r="G808">
            <v>27335.88756856964</v>
          </cell>
        </row>
        <row r="809">
          <cell r="A809">
            <v>2023</v>
          </cell>
          <cell r="D809">
            <v>1321001101000</v>
          </cell>
          <cell r="F809">
            <v>46</v>
          </cell>
          <cell r="G809">
            <v>849.99999999999943</v>
          </cell>
        </row>
        <row r="810">
          <cell r="A810">
            <v>2023</v>
          </cell>
          <cell r="D810">
            <v>1321001101000</v>
          </cell>
          <cell r="F810">
            <v>71</v>
          </cell>
          <cell r="G810">
            <v>191060.91679007598</v>
          </cell>
        </row>
        <row r="811">
          <cell r="A811">
            <v>2023</v>
          </cell>
          <cell r="D811">
            <v>1321001101000</v>
          </cell>
          <cell r="F811">
            <v>95</v>
          </cell>
          <cell r="G811">
            <v>1533205.4632152326</v>
          </cell>
        </row>
        <row r="812">
          <cell r="A812">
            <v>2023</v>
          </cell>
          <cell r="D812">
            <v>1321005101002</v>
          </cell>
          <cell r="F812">
            <v>10</v>
          </cell>
          <cell r="G812">
            <v>19603.83329892857</v>
          </cell>
        </row>
        <row r="813">
          <cell r="A813">
            <v>2023</v>
          </cell>
          <cell r="D813">
            <v>1321006101000</v>
          </cell>
          <cell r="F813">
            <v>10</v>
          </cell>
          <cell r="G813">
            <v>354853433.63999999</v>
          </cell>
        </row>
        <row r="814">
          <cell r="A814">
            <v>2023</v>
          </cell>
          <cell r="D814">
            <v>1322001101000</v>
          </cell>
          <cell r="F814">
            <v>10</v>
          </cell>
          <cell r="G814">
            <v>995017891.24401724</v>
          </cell>
        </row>
        <row r="815">
          <cell r="A815">
            <v>2023</v>
          </cell>
          <cell r="D815">
            <v>1322001102000</v>
          </cell>
          <cell r="F815">
            <v>10</v>
          </cell>
          <cell r="G815">
            <v>432.60450944366795</v>
          </cell>
        </row>
        <row r="816">
          <cell r="A816">
            <v>2023</v>
          </cell>
          <cell r="D816">
            <v>1390001101000</v>
          </cell>
          <cell r="F816">
            <v>10</v>
          </cell>
          <cell r="G816">
            <v>1609239.4305294994</v>
          </cell>
        </row>
        <row r="817">
          <cell r="A817">
            <v>2023</v>
          </cell>
          <cell r="D817">
            <v>1390001301000</v>
          </cell>
          <cell r="F817">
            <v>10</v>
          </cell>
          <cell r="G817">
            <v>4291466.2618496688</v>
          </cell>
        </row>
        <row r="818">
          <cell r="A818">
            <v>2023</v>
          </cell>
          <cell r="D818">
            <v>1500001102001</v>
          </cell>
          <cell r="F818">
            <v>10</v>
          </cell>
          <cell r="G818">
            <v>49269931.684202231</v>
          </cell>
        </row>
        <row r="819">
          <cell r="A819">
            <v>2023</v>
          </cell>
          <cell r="D819">
            <v>1500001102002</v>
          </cell>
          <cell r="F819">
            <v>10</v>
          </cell>
          <cell r="G819">
            <v>59870.326402334722</v>
          </cell>
        </row>
        <row r="820">
          <cell r="A820">
            <v>2023</v>
          </cell>
          <cell r="D820">
            <v>1500001102999</v>
          </cell>
          <cell r="F820">
            <v>10</v>
          </cell>
          <cell r="G820">
            <v>1173431.4516285893</v>
          </cell>
        </row>
        <row r="821">
          <cell r="A821">
            <v>2023</v>
          </cell>
          <cell r="D821">
            <v>1640011101000</v>
          </cell>
          <cell r="F821">
            <v>11</v>
          </cell>
          <cell r="G821">
            <v>600</v>
          </cell>
        </row>
        <row r="822">
          <cell r="A822">
            <v>2023</v>
          </cell>
          <cell r="D822">
            <v>1640011101000</v>
          </cell>
          <cell r="F822">
            <v>40</v>
          </cell>
          <cell r="G822">
            <v>1400.0000000000002</v>
          </cell>
        </row>
        <row r="823">
          <cell r="A823">
            <v>2023</v>
          </cell>
          <cell r="D823">
            <v>1610011113000</v>
          </cell>
          <cell r="F823">
            <v>10</v>
          </cell>
          <cell r="G823">
            <v>11970.697048320537</v>
          </cell>
        </row>
        <row r="824">
          <cell r="A824">
            <v>2023</v>
          </cell>
          <cell r="D824">
            <v>1610011115000</v>
          </cell>
          <cell r="F824">
            <v>10</v>
          </cell>
          <cell r="G824">
            <v>389951.18234369042</v>
          </cell>
        </row>
        <row r="825">
          <cell r="A825">
            <v>2023</v>
          </cell>
          <cell r="D825">
            <v>1610011119000</v>
          </cell>
          <cell r="F825">
            <v>10</v>
          </cell>
          <cell r="G825">
            <v>24491.190629898643</v>
          </cell>
        </row>
        <row r="826">
          <cell r="A826">
            <v>2023</v>
          </cell>
          <cell r="D826">
            <v>1610011126000</v>
          </cell>
          <cell r="F826">
            <v>10</v>
          </cell>
          <cell r="G826">
            <v>3302.5516195493201</v>
          </cell>
        </row>
        <row r="827">
          <cell r="A827">
            <v>2023</v>
          </cell>
          <cell r="D827">
            <v>1610011199001</v>
          </cell>
          <cell r="F827">
            <v>10</v>
          </cell>
          <cell r="G827">
            <v>12590.45176325892</v>
          </cell>
        </row>
        <row r="828">
          <cell r="A828">
            <v>2023</v>
          </cell>
          <cell r="D828">
            <v>1690991101000</v>
          </cell>
          <cell r="F828">
            <v>10</v>
          </cell>
          <cell r="G828">
            <v>3471.8052849061328</v>
          </cell>
        </row>
        <row r="829">
          <cell r="A829">
            <v>2023</v>
          </cell>
          <cell r="D829">
            <v>1690991301000</v>
          </cell>
          <cell r="F829">
            <v>10</v>
          </cell>
          <cell r="G829">
            <v>3531899.8000000003</v>
          </cell>
        </row>
        <row r="830">
          <cell r="A830">
            <v>2023</v>
          </cell>
          <cell r="D830">
            <v>1718011101001</v>
          </cell>
          <cell r="F830">
            <v>10</v>
          </cell>
          <cell r="G830">
            <v>3951216351.4061007</v>
          </cell>
        </row>
        <row r="831">
          <cell r="A831">
            <v>2023</v>
          </cell>
          <cell r="D831">
            <v>1718011101003</v>
          </cell>
          <cell r="F831">
            <v>23</v>
          </cell>
          <cell r="G831">
            <v>987804087.85152519</v>
          </cell>
        </row>
        <row r="832">
          <cell r="A832">
            <v>2023</v>
          </cell>
          <cell r="D832">
            <v>1718016101001</v>
          </cell>
          <cell r="F832">
            <v>10</v>
          </cell>
          <cell r="G832">
            <v>387039927.02481747</v>
          </cell>
        </row>
        <row r="833">
          <cell r="A833">
            <v>2023</v>
          </cell>
          <cell r="D833">
            <v>1718016101003</v>
          </cell>
          <cell r="F833">
            <v>23</v>
          </cell>
          <cell r="G833">
            <v>96759981.756204367</v>
          </cell>
        </row>
        <row r="834">
          <cell r="A834">
            <v>2023</v>
          </cell>
          <cell r="D834">
            <v>1718016101002</v>
          </cell>
          <cell r="F834">
            <v>20</v>
          </cell>
          <cell r="G834">
            <v>161266636.26034063</v>
          </cell>
        </row>
        <row r="835">
          <cell r="A835">
            <v>2023</v>
          </cell>
          <cell r="D835">
            <v>1718017101001</v>
          </cell>
          <cell r="F835">
            <v>51</v>
          </cell>
          <cell r="G835">
            <v>69422873.046386614</v>
          </cell>
        </row>
        <row r="836">
          <cell r="A836">
            <v>2023</v>
          </cell>
          <cell r="D836">
            <v>1718017101002</v>
          </cell>
          <cell r="F836">
            <v>51</v>
          </cell>
          <cell r="G836">
            <v>23141826.776413638</v>
          </cell>
        </row>
        <row r="837">
          <cell r="A837">
            <v>2023</v>
          </cell>
          <cell r="D837">
            <v>1718018101000</v>
          </cell>
          <cell r="F837">
            <v>10</v>
          </cell>
          <cell r="G837">
            <v>124817.44316221813</v>
          </cell>
        </row>
        <row r="838">
          <cell r="A838">
            <v>2023</v>
          </cell>
          <cell r="D838">
            <v>1718021101000</v>
          </cell>
          <cell r="F838">
            <v>11</v>
          </cell>
          <cell r="G838">
            <v>27618823.939210877</v>
          </cell>
        </row>
        <row r="839">
          <cell r="A839">
            <v>2023</v>
          </cell>
          <cell r="D839">
            <v>1718021101000</v>
          </cell>
          <cell r="F839">
            <v>31</v>
          </cell>
          <cell r="G839">
            <v>64443922.524825372</v>
          </cell>
        </row>
        <row r="840">
          <cell r="A840">
            <v>2023</v>
          </cell>
          <cell r="D840">
            <v>1718022101000</v>
          </cell>
          <cell r="F840">
            <v>11</v>
          </cell>
          <cell r="G840">
            <v>179904513.3736068</v>
          </cell>
        </row>
        <row r="841">
          <cell r="A841">
            <v>2023</v>
          </cell>
          <cell r="D841">
            <v>1718022101000</v>
          </cell>
          <cell r="F841">
            <v>32</v>
          </cell>
          <cell r="G841">
            <v>419777197.87174922</v>
          </cell>
        </row>
        <row r="842">
          <cell r="A842">
            <v>2023</v>
          </cell>
          <cell r="D842">
            <v>1718023101000</v>
          </cell>
          <cell r="F842">
            <v>11</v>
          </cell>
          <cell r="G842">
            <v>6770333.8336383766</v>
          </cell>
        </row>
        <row r="843">
          <cell r="A843">
            <v>2023</v>
          </cell>
          <cell r="D843">
            <v>1718023101000</v>
          </cell>
          <cell r="F843">
            <v>33</v>
          </cell>
          <cell r="G843">
            <v>15797445.611822873</v>
          </cell>
        </row>
        <row r="844">
          <cell r="A844">
            <v>2023</v>
          </cell>
          <cell r="D844">
            <v>1718991199999</v>
          </cell>
          <cell r="F844">
            <v>10</v>
          </cell>
          <cell r="G844">
            <v>390531339.3599999</v>
          </cell>
        </row>
        <row r="845">
          <cell r="A845">
            <v>2023</v>
          </cell>
          <cell r="D845">
            <v>1758011101000</v>
          </cell>
          <cell r="F845">
            <v>23</v>
          </cell>
          <cell r="G845">
            <v>1518568635.6926889</v>
          </cell>
        </row>
        <row r="846">
          <cell r="A846">
            <v>2023</v>
          </cell>
          <cell r="D846">
            <v>1758011103001</v>
          </cell>
          <cell r="F846">
            <v>23</v>
          </cell>
          <cell r="G846">
            <v>6530868311.7178631</v>
          </cell>
        </row>
        <row r="847">
          <cell r="A847">
            <v>2023</v>
          </cell>
          <cell r="D847">
            <v>1758011104001</v>
          </cell>
          <cell r="F847">
            <v>23</v>
          </cell>
          <cell r="G847">
            <v>65560185.017766766</v>
          </cell>
        </row>
        <row r="848">
          <cell r="A848">
            <v>2023</v>
          </cell>
          <cell r="D848">
            <v>1758011105001</v>
          </cell>
          <cell r="F848">
            <v>23</v>
          </cell>
          <cell r="G848">
            <v>501968512.07575643</v>
          </cell>
        </row>
        <row r="849">
          <cell r="A849">
            <v>2023</v>
          </cell>
          <cell r="D849">
            <v>1758011103002</v>
          </cell>
          <cell r="F849">
            <v>23</v>
          </cell>
          <cell r="G849">
            <v>49076365.682799354</v>
          </cell>
        </row>
        <row r="850">
          <cell r="A850">
            <v>2023</v>
          </cell>
          <cell r="D850">
            <v>1758011103003</v>
          </cell>
          <cell r="F850">
            <v>23</v>
          </cell>
          <cell r="G850">
            <v>25429727.418202706</v>
          </cell>
        </row>
        <row r="851">
          <cell r="A851">
            <v>2023</v>
          </cell>
          <cell r="D851">
            <v>1758011106001</v>
          </cell>
          <cell r="F851">
            <v>23</v>
          </cell>
          <cell r="G851">
            <v>12223837.905031286</v>
          </cell>
        </row>
        <row r="852">
          <cell r="A852">
            <v>2023</v>
          </cell>
          <cell r="D852">
            <v>1758011107002</v>
          </cell>
          <cell r="F852">
            <v>23</v>
          </cell>
          <cell r="G852">
            <v>40130003.193268783</v>
          </cell>
        </row>
        <row r="853">
          <cell r="A853">
            <v>2023</v>
          </cell>
          <cell r="D853">
            <v>1758011107001</v>
          </cell>
          <cell r="F853">
            <v>23</v>
          </cell>
          <cell r="G853">
            <v>683886227.12940013</v>
          </cell>
        </row>
        <row r="854">
          <cell r="A854">
            <v>2023</v>
          </cell>
          <cell r="D854">
            <v>1758011108001</v>
          </cell>
          <cell r="F854">
            <v>23</v>
          </cell>
          <cell r="G854">
            <v>108458002.56921183</v>
          </cell>
        </row>
        <row r="855">
          <cell r="A855">
            <v>2023</v>
          </cell>
          <cell r="D855">
            <v>1758011107003</v>
          </cell>
          <cell r="F855">
            <v>23</v>
          </cell>
          <cell r="G855">
            <v>14839810.8577455</v>
          </cell>
        </row>
        <row r="856">
          <cell r="A856">
            <v>2023</v>
          </cell>
          <cell r="D856">
            <v>1758011108003</v>
          </cell>
          <cell r="F856">
            <v>23</v>
          </cell>
          <cell r="G856">
            <v>940205.69489421532</v>
          </cell>
        </row>
        <row r="857">
          <cell r="A857">
            <v>2023</v>
          </cell>
          <cell r="D857">
            <v>1758011108002</v>
          </cell>
          <cell r="F857">
            <v>23</v>
          </cell>
          <cell r="G857">
            <v>2122923.8854734353</v>
          </cell>
        </row>
        <row r="858">
          <cell r="A858">
            <v>2023</v>
          </cell>
          <cell r="D858">
            <v>1910011101000</v>
          </cell>
          <cell r="F858">
            <v>10</v>
          </cell>
          <cell r="G858">
            <v>83554.89279781247</v>
          </cell>
        </row>
        <row r="859">
          <cell r="A859">
            <v>2023</v>
          </cell>
          <cell r="D859">
            <v>1910011103001</v>
          </cell>
          <cell r="F859">
            <v>11</v>
          </cell>
          <cell r="G859">
            <v>54924298.731004387</v>
          </cell>
        </row>
        <row r="860">
          <cell r="A860">
            <v>2023</v>
          </cell>
          <cell r="D860">
            <v>1910011103001</v>
          </cell>
          <cell r="F860">
            <v>82</v>
          </cell>
          <cell r="G860">
            <v>128155118.75149997</v>
          </cell>
        </row>
        <row r="861">
          <cell r="A861">
            <v>2023</v>
          </cell>
          <cell r="D861">
            <v>1910011103003</v>
          </cell>
          <cell r="F861">
            <v>82</v>
          </cell>
          <cell r="G861">
            <v>7372068.2241116837</v>
          </cell>
        </row>
        <row r="862">
          <cell r="A862">
            <v>2023</v>
          </cell>
          <cell r="D862">
            <v>1910091101000</v>
          </cell>
          <cell r="F862">
            <v>10</v>
          </cell>
          <cell r="G862">
            <v>2129965.111409538</v>
          </cell>
        </row>
        <row r="863">
          <cell r="A863">
            <v>2023</v>
          </cell>
          <cell r="D863">
            <v>1910061101000</v>
          </cell>
          <cell r="F863">
            <v>10</v>
          </cell>
          <cell r="G863">
            <v>8712297.7700000014</v>
          </cell>
        </row>
        <row r="864">
          <cell r="A864">
            <v>2023</v>
          </cell>
          <cell r="D864">
            <v>1910041104000</v>
          </cell>
          <cell r="F864">
            <v>10</v>
          </cell>
          <cell r="G864">
            <v>612.1761926089639</v>
          </cell>
        </row>
        <row r="865">
          <cell r="A865">
            <v>2023</v>
          </cell>
          <cell r="D865">
            <v>1910011104999</v>
          </cell>
          <cell r="F865">
            <v>10</v>
          </cell>
          <cell r="G865">
            <v>22547439.027999997</v>
          </cell>
        </row>
        <row r="866">
          <cell r="A866">
            <v>2023</v>
          </cell>
          <cell r="D866">
            <v>1910011104001</v>
          </cell>
          <cell r="F866">
            <v>10</v>
          </cell>
          <cell r="G866">
            <v>378352.67494754749</v>
          </cell>
        </row>
        <row r="867">
          <cell r="A867">
            <v>2023</v>
          </cell>
          <cell r="D867">
            <v>1910011204999</v>
          </cell>
          <cell r="F867">
            <v>10</v>
          </cell>
          <cell r="G867">
            <v>20.703400259897833</v>
          </cell>
        </row>
        <row r="868">
          <cell r="A868">
            <v>2023</v>
          </cell>
          <cell r="D868">
            <v>1910011404999</v>
          </cell>
          <cell r="F868">
            <v>10</v>
          </cell>
          <cell r="G868">
            <v>45.93145903646532</v>
          </cell>
        </row>
        <row r="869">
          <cell r="A869">
            <v>2023</v>
          </cell>
          <cell r="D869">
            <v>1910011304999</v>
          </cell>
          <cell r="F869">
            <v>10</v>
          </cell>
          <cell r="G869">
            <v>27473261.685954448</v>
          </cell>
        </row>
        <row r="870">
          <cell r="A870">
            <v>2023</v>
          </cell>
          <cell r="D870">
            <v>1910011304001</v>
          </cell>
          <cell r="F870">
            <v>10</v>
          </cell>
          <cell r="G870">
            <v>382819.79283171619</v>
          </cell>
        </row>
        <row r="871">
          <cell r="A871">
            <v>2023</v>
          </cell>
          <cell r="D871">
            <v>1921011199000</v>
          </cell>
          <cell r="F871">
            <v>10</v>
          </cell>
          <cell r="G871">
            <v>1000.0000000000001</v>
          </cell>
        </row>
        <row r="872">
          <cell r="A872">
            <v>2023</v>
          </cell>
          <cell r="D872">
            <v>1921991101999</v>
          </cell>
          <cell r="F872">
            <v>10</v>
          </cell>
          <cell r="G872">
            <v>287538.71282873419</v>
          </cell>
        </row>
        <row r="873">
          <cell r="A873">
            <v>2023</v>
          </cell>
          <cell r="D873">
            <v>1921991101999</v>
          </cell>
          <cell r="F873">
            <v>53</v>
          </cell>
          <cell r="G873">
            <v>1000.0000000000001</v>
          </cell>
        </row>
        <row r="874">
          <cell r="A874">
            <v>2023</v>
          </cell>
          <cell r="D874">
            <v>1922011101000</v>
          </cell>
          <cell r="F874">
            <v>10</v>
          </cell>
          <cell r="G874">
            <v>3872901.1390465586</v>
          </cell>
        </row>
        <row r="875">
          <cell r="A875">
            <v>2023</v>
          </cell>
          <cell r="D875">
            <v>1922061101999</v>
          </cell>
          <cell r="F875">
            <v>10</v>
          </cell>
          <cell r="G875">
            <v>1134048.711625092</v>
          </cell>
        </row>
        <row r="876">
          <cell r="A876">
            <v>2023</v>
          </cell>
          <cell r="D876">
            <v>1922061101999</v>
          </cell>
          <cell r="F876">
            <v>11</v>
          </cell>
          <cell r="G876">
            <v>182.02936988812235</v>
          </cell>
        </row>
        <row r="877">
          <cell r="A877">
            <v>2023</v>
          </cell>
          <cell r="D877">
            <v>1922061101999</v>
          </cell>
          <cell r="F877">
            <v>25</v>
          </cell>
          <cell r="G877">
            <v>16213.546808741032</v>
          </cell>
        </row>
        <row r="878">
          <cell r="A878">
            <v>2023</v>
          </cell>
          <cell r="D878">
            <v>1922061101999</v>
          </cell>
          <cell r="F878">
            <v>53</v>
          </cell>
          <cell r="G878">
            <v>606.76456629374115</v>
          </cell>
        </row>
        <row r="879">
          <cell r="A879">
            <v>2023</v>
          </cell>
          <cell r="D879">
            <v>1922991101000</v>
          </cell>
          <cell r="F879">
            <v>10</v>
          </cell>
          <cell r="G879">
            <v>2733947.9333656495</v>
          </cell>
        </row>
        <row r="880">
          <cell r="A880">
            <v>2023</v>
          </cell>
          <cell r="D880">
            <v>1922991199000</v>
          </cell>
          <cell r="F880">
            <v>10</v>
          </cell>
          <cell r="G880">
            <v>81695292.59324868</v>
          </cell>
        </row>
        <row r="881">
          <cell r="A881">
            <v>2023</v>
          </cell>
          <cell r="D881">
            <v>1922991199000</v>
          </cell>
          <cell r="F881">
            <v>11</v>
          </cell>
          <cell r="G881">
            <v>1000.0000000000001</v>
          </cell>
        </row>
        <row r="882">
          <cell r="A882">
            <v>2023</v>
          </cell>
          <cell r="D882">
            <v>1922991199000</v>
          </cell>
          <cell r="F882">
            <v>12</v>
          </cell>
          <cell r="G882">
            <v>5107.9240500219739</v>
          </cell>
        </row>
        <row r="883">
          <cell r="A883">
            <v>2023</v>
          </cell>
          <cell r="D883">
            <v>1922991199000</v>
          </cell>
          <cell r="F883">
            <v>27</v>
          </cell>
          <cell r="G883">
            <v>2920.1449965275619</v>
          </cell>
        </row>
        <row r="884">
          <cell r="A884">
            <v>2023</v>
          </cell>
          <cell r="D884">
            <v>1922991199000</v>
          </cell>
          <cell r="F884">
            <v>31</v>
          </cell>
          <cell r="G884">
            <v>82451.179260638251</v>
          </cell>
        </row>
        <row r="885">
          <cell r="A885">
            <v>2023</v>
          </cell>
          <cell r="D885">
            <v>1922991199000</v>
          </cell>
          <cell r="F885">
            <v>53</v>
          </cell>
          <cell r="G885">
            <v>331.62490969446981</v>
          </cell>
        </row>
        <row r="886">
          <cell r="A886">
            <v>2023</v>
          </cell>
          <cell r="D886">
            <v>1922991199000</v>
          </cell>
          <cell r="F886">
            <v>71</v>
          </cell>
          <cell r="G886">
            <v>433593.56835857854</v>
          </cell>
        </row>
        <row r="887">
          <cell r="A887">
            <v>2023</v>
          </cell>
          <cell r="D887">
            <v>1922991199000</v>
          </cell>
          <cell r="F887">
            <v>72</v>
          </cell>
          <cell r="G887">
            <v>69721.563372530407</v>
          </cell>
        </row>
        <row r="888">
          <cell r="A888">
            <v>2023</v>
          </cell>
          <cell r="D888">
            <v>1990991199000</v>
          </cell>
          <cell r="F888">
            <v>11</v>
          </cell>
          <cell r="G888">
            <v>6693651.5809632642</v>
          </cell>
        </row>
        <row r="889">
          <cell r="A889">
            <v>2023</v>
          </cell>
          <cell r="D889">
            <v>1990991199000</v>
          </cell>
          <cell r="F889">
            <v>10</v>
          </cell>
          <cell r="G889">
            <v>38933390.541259341</v>
          </cell>
        </row>
        <row r="890">
          <cell r="A890">
            <v>2023</v>
          </cell>
          <cell r="D890">
            <v>1990991299000</v>
          </cell>
          <cell r="F890">
            <v>10</v>
          </cell>
          <cell r="G890">
            <v>717110.34390173072</v>
          </cell>
        </row>
        <row r="891">
          <cell r="A891">
            <v>2023</v>
          </cell>
          <cell r="D891">
            <v>1990991299000</v>
          </cell>
          <cell r="F891">
            <v>11</v>
          </cell>
          <cell r="G891">
            <v>52726.945983919235</v>
          </cell>
        </row>
        <row r="892">
          <cell r="A892">
            <v>2023</v>
          </cell>
          <cell r="D892">
            <v>1990991108001</v>
          </cell>
          <cell r="F892">
            <v>10</v>
          </cell>
          <cell r="G892">
            <v>2424981.48</v>
          </cell>
        </row>
        <row r="893">
          <cell r="A893">
            <v>2023</v>
          </cell>
          <cell r="D893">
            <v>1990991108999</v>
          </cell>
          <cell r="F893">
            <v>10</v>
          </cell>
          <cell r="G893">
            <v>4594379.46</v>
          </cell>
        </row>
        <row r="894">
          <cell r="A894">
            <v>2023</v>
          </cell>
          <cell r="D894">
            <v>1990991110000</v>
          </cell>
          <cell r="F894">
            <v>95</v>
          </cell>
          <cell r="G894">
            <v>1559665.4529755085</v>
          </cell>
        </row>
        <row r="895">
          <cell r="A895">
            <v>2023</v>
          </cell>
          <cell r="D895">
            <v>1990991499000</v>
          </cell>
          <cell r="F895">
            <v>10</v>
          </cell>
          <cell r="G895">
            <v>2013657.1699419951</v>
          </cell>
        </row>
        <row r="896">
          <cell r="A896">
            <v>2023</v>
          </cell>
          <cell r="D896">
            <v>2213001199000</v>
          </cell>
          <cell r="F896">
            <v>48</v>
          </cell>
          <cell r="G896">
            <v>3397635.9373019529</v>
          </cell>
        </row>
        <row r="897">
          <cell r="A897">
            <v>2023</v>
          </cell>
          <cell r="D897">
            <v>2218012104000</v>
          </cell>
          <cell r="F897">
            <v>48</v>
          </cell>
          <cell r="G897">
            <v>834699.02220000012</v>
          </cell>
        </row>
        <row r="898">
          <cell r="A898">
            <v>2023</v>
          </cell>
          <cell r="D898">
            <v>2218012105000</v>
          </cell>
          <cell r="F898">
            <v>48</v>
          </cell>
          <cell r="G898">
            <v>570467.48620655213</v>
          </cell>
        </row>
        <row r="899">
          <cell r="A899">
            <v>2023</v>
          </cell>
          <cell r="D899">
            <v>2220001101000</v>
          </cell>
          <cell r="F899">
            <v>48</v>
          </cell>
          <cell r="G899">
            <v>3406204.4939999995</v>
          </cell>
        </row>
        <row r="900">
          <cell r="A900">
            <v>2023</v>
          </cell>
          <cell r="D900">
            <v>2300061101000</v>
          </cell>
          <cell r="F900">
            <v>10</v>
          </cell>
          <cell r="G900">
            <v>737307.96815015597</v>
          </cell>
        </row>
        <row r="901">
          <cell r="A901">
            <v>2023</v>
          </cell>
          <cell r="D901">
            <v>2300071199000</v>
          </cell>
          <cell r="F901">
            <v>11</v>
          </cell>
          <cell r="G901">
            <v>600</v>
          </cell>
        </row>
        <row r="902">
          <cell r="A902">
            <v>2023</v>
          </cell>
          <cell r="D902">
            <v>2300071199000</v>
          </cell>
          <cell r="F902">
            <v>40</v>
          </cell>
          <cell r="G902">
            <v>1400.0000000000002</v>
          </cell>
        </row>
        <row r="903">
          <cell r="A903">
            <v>2023</v>
          </cell>
          <cell r="D903">
            <v>9118021103000</v>
          </cell>
          <cell r="F903">
            <v>23</v>
          </cell>
          <cell r="G903">
            <v>-9519180023.5215015</v>
          </cell>
        </row>
        <row r="904">
          <cell r="A904">
            <v>2023</v>
          </cell>
          <cell r="D904">
            <v>9718011101003</v>
          </cell>
          <cell r="F904">
            <v>23</v>
          </cell>
          <cell r="G904">
            <v>-987804087.85152519</v>
          </cell>
        </row>
        <row r="905">
          <cell r="A905">
            <v>2023</v>
          </cell>
          <cell r="D905">
            <v>9718016101003</v>
          </cell>
          <cell r="F905">
            <v>23</v>
          </cell>
          <cell r="G905">
            <v>-96759981.756204367</v>
          </cell>
        </row>
        <row r="906">
          <cell r="A906">
            <v>2023</v>
          </cell>
          <cell r="D906">
            <v>9118012103000</v>
          </cell>
          <cell r="F906">
            <v>23</v>
          </cell>
          <cell r="G906">
            <v>-672896401.4000001</v>
          </cell>
        </row>
        <row r="907">
          <cell r="A907">
            <v>2023</v>
          </cell>
          <cell r="D907">
            <v>9118013103000</v>
          </cell>
          <cell r="F907">
            <v>23</v>
          </cell>
          <cell r="G907">
            <v>-213430236.60000002</v>
          </cell>
        </row>
        <row r="908">
          <cell r="A908">
            <v>2023</v>
          </cell>
          <cell r="D908">
            <v>9118021203000</v>
          </cell>
          <cell r="F908">
            <v>23</v>
          </cell>
          <cell r="G908">
            <v>-71925782.670134023</v>
          </cell>
        </row>
        <row r="909">
          <cell r="A909">
            <v>2023</v>
          </cell>
          <cell r="D909">
            <v>9118013203000</v>
          </cell>
          <cell r="F909">
            <v>23</v>
          </cell>
          <cell r="G909">
            <v>-4177618.4</v>
          </cell>
        </row>
        <row r="910">
          <cell r="A910">
            <v>2023</v>
          </cell>
          <cell r="D910">
            <v>9118012203000</v>
          </cell>
          <cell r="F910">
            <v>23</v>
          </cell>
          <cell r="G910">
            <v>-39485127.299999997</v>
          </cell>
        </row>
        <row r="911">
          <cell r="A911">
            <v>2023</v>
          </cell>
          <cell r="D911">
            <v>9118013303000</v>
          </cell>
          <cell r="F911">
            <v>23</v>
          </cell>
          <cell r="G911">
            <v>-1850193.8</v>
          </cell>
        </row>
        <row r="912">
          <cell r="A912">
            <v>2023</v>
          </cell>
          <cell r="D912">
            <v>9118012303000</v>
          </cell>
          <cell r="F912">
            <v>23</v>
          </cell>
          <cell r="G912">
            <v>-14601340</v>
          </cell>
        </row>
        <row r="913">
          <cell r="A913">
            <v>2023</v>
          </cell>
          <cell r="D913">
            <v>9118022102000</v>
          </cell>
          <cell r="F913">
            <v>23</v>
          </cell>
          <cell r="G913">
            <v>-159598799.83799765</v>
          </cell>
        </row>
        <row r="914">
          <cell r="A914">
            <v>2023</v>
          </cell>
          <cell r="D914">
            <v>9118022202000</v>
          </cell>
          <cell r="F914">
            <v>23</v>
          </cell>
          <cell r="G914">
            <v>-674405.83982129663</v>
          </cell>
        </row>
        <row r="915">
          <cell r="A915">
            <v>2023</v>
          </cell>
          <cell r="D915">
            <v>9118022302000</v>
          </cell>
          <cell r="F915">
            <v>23</v>
          </cell>
          <cell r="G915">
            <v>-144764.71466019304</v>
          </cell>
        </row>
        <row r="916">
          <cell r="A916">
            <v>2023</v>
          </cell>
          <cell r="D916">
            <v>9910011104001</v>
          </cell>
          <cell r="F916">
            <v>10</v>
          </cell>
          <cell r="G916">
            <v>-378352.67494754749</v>
          </cell>
        </row>
        <row r="917">
          <cell r="A917">
            <v>2023</v>
          </cell>
          <cell r="D917">
            <v>9118021303000</v>
          </cell>
          <cell r="F917">
            <v>23</v>
          </cell>
          <cell r="G917">
            <v>-37422881.910909198</v>
          </cell>
        </row>
        <row r="918">
          <cell r="A918">
            <v>2023</v>
          </cell>
          <cell r="D918">
            <v>9118021301002</v>
          </cell>
          <cell r="F918">
            <v>10</v>
          </cell>
          <cell r="G918">
            <v>-8595543.8668323327</v>
          </cell>
        </row>
        <row r="919">
          <cell r="A919">
            <v>2023</v>
          </cell>
          <cell r="D919">
            <v>9910011304001</v>
          </cell>
          <cell r="F919">
            <v>10</v>
          </cell>
          <cell r="G919">
            <v>-382819.79283171619</v>
          </cell>
        </row>
        <row r="920">
          <cell r="A920">
            <v>2024</v>
          </cell>
          <cell r="D920">
            <v>1113031101000</v>
          </cell>
          <cell r="F920">
            <v>10</v>
          </cell>
          <cell r="G920">
            <v>5883470027.7435713</v>
          </cell>
        </row>
        <row r="921">
          <cell r="A921">
            <v>2024</v>
          </cell>
          <cell r="D921">
            <v>1118012101000</v>
          </cell>
          <cell r="F921">
            <v>10</v>
          </cell>
          <cell r="G921">
            <v>2816505065.1999998</v>
          </cell>
        </row>
        <row r="922">
          <cell r="A922">
            <v>2024</v>
          </cell>
          <cell r="D922">
            <v>1118012102000</v>
          </cell>
          <cell r="F922">
            <v>20</v>
          </cell>
          <cell r="G922">
            <v>3520631331.5000014</v>
          </cell>
        </row>
        <row r="923">
          <cell r="A923">
            <v>2024</v>
          </cell>
          <cell r="D923">
            <v>1118012103000</v>
          </cell>
          <cell r="F923">
            <v>23</v>
          </cell>
          <cell r="G923">
            <v>704126266.29999995</v>
          </cell>
        </row>
        <row r="924">
          <cell r="A924">
            <v>2024</v>
          </cell>
          <cell r="D924">
            <v>1118012201000</v>
          </cell>
          <cell r="F924">
            <v>10</v>
          </cell>
          <cell r="G924">
            <v>165261014</v>
          </cell>
        </row>
        <row r="925">
          <cell r="A925">
            <v>2024</v>
          </cell>
          <cell r="D925">
            <v>1118012202000</v>
          </cell>
          <cell r="F925">
            <v>20</v>
          </cell>
          <cell r="G925">
            <v>206576267.5</v>
          </cell>
        </row>
        <row r="926">
          <cell r="A926">
            <v>2024</v>
          </cell>
          <cell r="D926">
            <v>1118012203000</v>
          </cell>
          <cell r="F926">
            <v>23</v>
          </cell>
          <cell r="G926">
            <v>41315253.5</v>
          </cell>
        </row>
        <row r="927">
          <cell r="A927">
            <v>2024</v>
          </cell>
          <cell r="D927">
            <v>1118012301000</v>
          </cell>
          <cell r="F927">
            <v>10</v>
          </cell>
          <cell r="G927">
            <v>60303534.400000006</v>
          </cell>
        </row>
        <row r="928">
          <cell r="A928">
            <v>2024</v>
          </cell>
          <cell r="D928">
            <v>1118012303000</v>
          </cell>
          <cell r="F928">
            <v>23</v>
          </cell>
          <cell r="G928">
            <v>15075883.600000001</v>
          </cell>
        </row>
        <row r="929">
          <cell r="A929">
            <v>2024</v>
          </cell>
          <cell r="D929">
            <v>1118012302000</v>
          </cell>
          <cell r="F929">
            <v>20</v>
          </cell>
          <cell r="G929">
            <v>75379418</v>
          </cell>
        </row>
        <row r="930">
          <cell r="A930">
            <v>2024</v>
          </cell>
          <cell r="D930">
            <v>1118013101000</v>
          </cell>
          <cell r="F930">
            <v>10</v>
          </cell>
          <cell r="G930">
            <v>893067403.20000017</v>
          </cell>
        </row>
        <row r="931">
          <cell r="A931">
            <v>2024</v>
          </cell>
          <cell r="D931">
            <v>1118013103000</v>
          </cell>
          <cell r="F931">
            <v>23</v>
          </cell>
          <cell r="G931">
            <v>223266850.80000004</v>
          </cell>
        </row>
        <row r="932">
          <cell r="A932">
            <v>2024</v>
          </cell>
          <cell r="D932">
            <v>1118013201000</v>
          </cell>
          <cell r="F932">
            <v>10</v>
          </cell>
          <cell r="G932">
            <v>16067470.4</v>
          </cell>
        </row>
        <row r="933">
          <cell r="A933">
            <v>2024</v>
          </cell>
          <cell r="D933">
            <v>1118013203000</v>
          </cell>
          <cell r="F933">
            <v>23</v>
          </cell>
          <cell r="G933">
            <v>4016867.6</v>
          </cell>
        </row>
        <row r="934">
          <cell r="A934">
            <v>2024</v>
          </cell>
          <cell r="D934">
            <v>1118013301000</v>
          </cell>
          <cell r="F934">
            <v>10</v>
          </cell>
          <cell r="G934">
            <v>7641300.0000000009</v>
          </cell>
        </row>
        <row r="935">
          <cell r="A935">
            <v>2024</v>
          </cell>
          <cell r="D935">
            <v>1118013303000</v>
          </cell>
          <cell r="F935">
            <v>23</v>
          </cell>
          <cell r="G935">
            <v>1910325.0000000002</v>
          </cell>
        </row>
        <row r="936">
          <cell r="A936">
            <v>2024</v>
          </cell>
          <cell r="D936">
            <v>1118021101001</v>
          </cell>
          <cell r="F936">
            <v>10</v>
          </cell>
          <cell r="G936">
            <v>40114130338.043922</v>
          </cell>
        </row>
        <row r="937">
          <cell r="A937">
            <v>2024</v>
          </cell>
          <cell r="D937">
            <v>1118021103000</v>
          </cell>
          <cell r="F937">
            <v>23</v>
          </cell>
          <cell r="G937">
            <v>10028532584.510981</v>
          </cell>
        </row>
        <row r="938">
          <cell r="A938">
            <v>2024</v>
          </cell>
          <cell r="D938">
            <v>1118022102000</v>
          </cell>
          <cell r="F938">
            <v>23</v>
          </cell>
          <cell r="G938">
            <v>168138617.05202881</v>
          </cell>
        </row>
        <row r="939">
          <cell r="A939">
            <v>2024</v>
          </cell>
          <cell r="D939">
            <v>1118021102000</v>
          </cell>
          <cell r="F939">
            <v>20</v>
          </cell>
          <cell r="G939">
            <v>16714220974.184965</v>
          </cell>
        </row>
        <row r="940">
          <cell r="A940">
            <v>2024</v>
          </cell>
          <cell r="D940">
            <v>1118022101000</v>
          </cell>
          <cell r="F940">
            <v>71</v>
          </cell>
          <cell r="G940">
            <v>672554468.20811522</v>
          </cell>
        </row>
        <row r="941">
          <cell r="A941">
            <v>2024</v>
          </cell>
          <cell r="D941">
            <v>1118021201001</v>
          </cell>
          <cell r="F941">
            <v>10</v>
          </cell>
          <cell r="G941">
            <v>287144972.22367197</v>
          </cell>
        </row>
        <row r="942">
          <cell r="A942">
            <v>2024</v>
          </cell>
          <cell r="D942">
            <v>1118021203000</v>
          </cell>
          <cell r="F942">
            <v>23</v>
          </cell>
          <cell r="G942">
            <v>71786243.055917993</v>
          </cell>
        </row>
        <row r="943">
          <cell r="A943">
            <v>2024</v>
          </cell>
          <cell r="D943">
            <v>1118022202000</v>
          </cell>
          <cell r="F943">
            <v>23</v>
          </cell>
          <cell r="G943">
            <v>673097.45877600065</v>
          </cell>
        </row>
        <row r="944">
          <cell r="A944">
            <v>2024</v>
          </cell>
          <cell r="D944">
            <v>1118021202000</v>
          </cell>
          <cell r="F944">
            <v>20</v>
          </cell>
          <cell r="G944">
            <v>119643738.42653</v>
          </cell>
        </row>
        <row r="945">
          <cell r="A945">
            <v>2024</v>
          </cell>
          <cell r="D945">
            <v>1118022201000</v>
          </cell>
          <cell r="F945">
            <v>71</v>
          </cell>
          <cell r="G945">
            <v>2692389.8351040026</v>
          </cell>
        </row>
        <row r="946">
          <cell r="A946">
            <v>2024</v>
          </cell>
          <cell r="D946">
            <v>1118021301001</v>
          </cell>
          <cell r="F946">
            <v>10</v>
          </cell>
          <cell r="G946">
            <v>145681603.23122358</v>
          </cell>
        </row>
        <row r="947">
          <cell r="A947">
            <v>2024</v>
          </cell>
          <cell r="D947">
            <v>1118021303000</v>
          </cell>
          <cell r="F947">
            <v>23</v>
          </cell>
          <cell r="G947">
            <v>38639125.568152875</v>
          </cell>
        </row>
        <row r="948">
          <cell r="A948">
            <v>2024</v>
          </cell>
          <cell r="D948">
            <v>1118022302000</v>
          </cell>
          <cell r="F948">
            <v>23</v>
          </cell>
          <cell r="G948">
            <v>149469.56786784573</v>
          </cell>
        </row>
        <row r="949">
          <cell r="A949">
            <v>2024</v>
          </cell>
          <cell r="D949">
            <v>1118021302000</v>
          </cell>
          <cell r="F949">
            <v>20</v>
          </cell>
          <cell r="G949">
            <v>64398542.613588125</v>
          </cell>
        </row>
        <row r="950">
          <cell r="A950">
            <v>2024</v>
          </cell>
          <cell r="D950">
            <v>1118021301002</v>
          </cell>
          <cell r="F950">
            <v>10</v>
          </cell>
          <cell r="G950">
            <v>8874899.0413879044</v>
          </cell>
        </row>
        <row r="951">
          <cell r="A951">
            <v>2024</v>
          </cell>
          <cell r="D951">
            <v>1118022301000</v>
          </cell>
          <cell r="F951">
            <v>71</v>
          </cell>
          <cell r="G951">
            <v>597878.27147138293</v>
          </cell>
        </row>
        <row r="952">
          <cell r="A952">
            <v>2024</v>
          </cell>
          <cell r="D952">
            <v>1118022401000</v>
          </cell>
          <cell r="F952">
            <v>71</v>
          </cell>
          <cell r="G952">
            <v>1133.7063082964328</v>
          </cell>
        </row>
        <row r="953">
          <cell r="A953">
            <v>2024</v>
          </cell>
          <cell r="D953">
            <v>1121011101001</v>
          </cell>
          <cell r="F953">
            <v>27</v>
          </cell>
          <cell r="G953">
            <v>1134987840.4671645</v>
          </cell>
        </row>
        <row r="954">
          <cell r="A954">
            <v>2024</v>
          </cell>
          <cell r="D954">
            <v>1121011101002</v>
          </cell>
          <cell r="F954">
            <v>27</v>
          </cell>
          <cell r="G954">
            <v>14038835.390218047</v>
          </cell>
        </row>
        <row r="955">
          <cell r="A955">
            <v>2024</v>
          </cell>
          <cell r="D955">
            <v>1121011101003</v>
          </cell>
          <cell r="F955">
            <v>27</v>
          </cell>
          <cell r="G955">
            <v>584403.65013329627</v>
          </cell>
        </row>
        <row r="956">
          <cell r="A956">
            <v>2024</v>
          </cell>
          <cell r="D956">
            <v>1121011101004</v>
          </cell>
          <cell r="F956">
            <v>27</v>
          </cell>
          <cell r="G956">
            <v>1120067669</v>
          </cell>
        </row>
        <row r="957">
          <cell r="A957">
            <v>2024</v>
          </cell>
          <cell r="D957">
            <v>1121011101005</v>
          </cell>
          <cell r="F957">
            <v>53</v>
          </cell>
          <cell r="G957">
            <v>3178555.0000000005</v>
          </cell>
        </row>
        <row r="958">
          <cell r="A958">
            <v>2024</v>
          </cell>
          <cell r="D958">
            <v>1121011101006</v>
          </cell>
          <cell r="F958">
            <v>27</v>
          </cell>
          <cell r="G958">
            <v>8942671.1683353111</v>
          </cell>
        </row>
        <row r="959">
          <cell r="A959">
            <v>2024</v>
          </cell>
          <cell r="D959">
            <v>1121011201001</v>
          </cell>
          <cell r="F959">
            <v>27</v>
          </cell>
          <cell r="G959">
            <v>3137.5759918501949</v>
          </cell>
        </row>
        <row r="960">
          <cell r="A960">
            <v>2024</v>
          </cell>
          <cell r="D960">
            <v>1121011201003</v>
          </cell>
          <cell r="F960">
            <v>27</v>
          </cell>
          <cell r="G960">
            <v>75020.577860257326</v>
          </cell>
        </row>
        <row r="961">
          <cell r="A961">
            <v>2024</v>
          </cell>
          <cell r="D961">
            <v>1121011201004</v>
          </cell>
          <cell r="F961">
            <v>27</v>
          </cell>
          <cell r="G961">
            <v>41304817.246513158</v>
          </cell>
        </row>
        <row r="962">
          <cell r="A962">
            <v>2024</v>
          </cell>
          <cell r="D962">
            <v>1121011201005</v>
          </cell>
          <cell r="F962">
            <v>53</v>
          </cell>
          <cell r="G962">
            <v>569329.8938462747</v>
          </cell>
        </row>
        <row r="963">
          <cell r="A963">
            <v>2024</v>
          </cell>
          <cell r="D963">
            <v>1121011301001</v>
          </cell>
          <cell r="F963">
            <v>27</v>
          </cell>
          <cell r="G963">
            <v>92520.151742269984</v>
          </cell>
        </row>
        <row r="964">
          <cell r="A964">
            <v>2024</v>
          </cell>
          <cell r="D964">
            <v>1121011301001</v>
          </cell>
          <cell r="F964">
            <v>27</v>
          </cell>
          <cell r="G964">
            <v>5430.4902127910073</v>
          </cell>
        </row>
        <row r="965">
          <cell r="A965">
            <v>2024</v>
          </cell>
          <cell r="D965">
            <v>1121011301002</v>
          </cell>
          <cell r="F965">
            <v>27</v>
          </cell>
          <cell r="G965">
            <v>535.97378794544431</v>
          </cell>
        </row>
        <row r="966">
          <cell r="A966">
            <v>2024</v>
          </cell>
          <cell r="D966">
            <v>1121011301003</v>
          </cell>
          <cell r="F966">
            <v>27</v>
          </cell>
          <cell r="G966">
            <v>4430.3771545134159</v>
          </cell>
        </row>
        <row r="967">
          <cell r="A967">
            <v>2024</v>
          </cell>
          <cell r="D967">
            <v>1121011301005</v>
          </cell>
          <cell r="F967">
            <v>53</v>
          </cell>
          <cell r="G967">
            <v>328168.44128000271</v>
          </cell>
        </row>
        <row r="968">
          <cell r="A968">
            <v>2024</v>
          </cell>
          <cell r="D968">
            <v>1121011401002</v>
          </cell>
          <cell r="F968">
            <v>27</v>
          </cell>
          <cell r="G968">
            <v>1462.7883191195151</v>
          </cell>
        </row>
        <row r="969">
          <cell r="A969">
            <v>2024</v>
          </cell>
          <cell r="D969">
            <v>1121011401003</v>
          </cell>
          <cell r="F969">
            <v>27</v>
          </cell>
          <cell r="G969">
            <v>12797.169872749664</v>
          </cell>
        </row>
        <row r="970">
          <cell r="A970">
            <v>2024</v>
          </cell>
          <cell r="D970">
            <v>1121011401005</v>
          </cell>
          <cell r="F970">
            <v>53</v>
          </cell>
          <cell r="G970">
            <v>192214.25534683012</v>
          </cell>
        </row>
        <row r="971">
          <cell r="A971">
            <v>2024</v>
          </cell>
          <cell r="D971">
            <v>1121041101000</v>
          </cell>
          <cell r="F971">
            <v>94</v>
          </cell>
          <cell r="G971">
            <v>6848194.4099999992</v>
          </cell>
        </row>
        <row r="972">
          <cell r="A972">
            <v>2024</v>
          </cell>
          <cell r="D972">
            <v>1121041102000</v>
          </cell>
          <cell r="F972">
            <v>72</v>
          </cell>
          <cell r="G972">
            <v>311384070</v>
          </cell>
        </row>
        <row r="973">
          <cell r="A973">
            <v>2024</v>
          </cell>
          <cell r="D973">
            <v>1121041107000</v>
          </cell>
          <cell r="F973">
            <v>29</v>
          </cell>
          <cell r="G973">
            <v>32310.75</v>
          </cell>
        </row>
        <row r="974">
          <cell r="A974">
            <v>2024</v>
          </cell>
          <cell r="D974">
            <v>1121041109000</v>
          </cell>
          <cell r="F974">
            <v>29</v>
          </cell>
          <cell r="G974">
            <v>102746.30245883006</v>
          </cell>
        </row>
        <row r="975">
          <cell r="A975">
            <v>2024</v>
          </cell>
          <cell r="D975">
            <v>1121041202000</v>
          </cell>
          <cell r="F975">
            <v>72</v>
          </cell>
          <cell r="G975">
            <v>1475889.1310862878</v>
          </cell>
        </row>
        <row r="976">
          <cell r="A976">
            <v>2024</v>
          </cell>
          <cell r="D976">
            <v>1121041302000</v>
          </cell>
          <cell r="F976">
            <v>72</v>
          </cell>
          <cell r="G976">
            <v>284799.98103141907</v>
          </cell>
        </row>
        <row r="977">
          <cell r="A977">
            <v>2024</v>
          </cell>
          <cell r="D977">
            <v>1121041402000</v>
          </cell>
          <cell r="F977">
            <v>72</v>
          </cell>
          <cell r="G977">
            <v>165125.5884287511</v>
          </cell>
        </row>
        <row r="978">
          <cell r="A978">
            <v>2024</v>
          </cell>
          <cell r="D978">
            <v>1122011101002</v>
          </cell>
          <cell r="F978">
            <v>29</v>
          </cell>
          <cell r="G978">
            <v>23715707</v>
          </cell>
        </row>
        <row r="979">
          <cell r="A979">
            <v>2024</v>
          </cell>
          <cell r="D979">
            <v>1122011101004</v>
          </cell>
          <cell r="F979">
            <v>29</v>
          </cell>
          <cell r="G979">
            <v>1278063.6078650774</v>
          </cell>
        </row>
        <row r="980">
          <cell r="A980">
            <v>2024</v>
          </cell>
          <cell r="D980">
            <v>1122011101005</v>
          </cell>
          <cell r="F980">
            <v>29</v>
          </cell>
          <cell r="G980">
            <v>45877.319293116481</v>
          </cell>
        </row>
        <row r="981">
          <cell r="A981">
            <v>2024</v>
          </cell>
          <cell r="D981">
            <v>1122011101011</v>
          </cell>
          <cell r="F981">
            <v>29</v>
          </cell>
          <cell r="G981">
            <v>31027442.600000009</v>
          </cell>
        </row>
        <row r="982">
          <cell r="A982">
            <v>2024</v>
          </cell>
          <cell r="D982">
            <v>1122011101999</v>
          </cell>
          <cell r="F982">
            <v>10</v>
          </cell>
          <cell r="G982">
            <v>408241.55364934303</v>
          </cell>
        </row>
        <row r="983">
          <cell r="A983">
            <v>2024</v>
          </cell>
          <cell r="D983">
            <v>1122011199000</v>
          </cell>
          <cell r="F983">
            <v>10</v>
          </cell>
          <cell r="G983">
            <v>131970.36872882172</v>
          </cell>
        </row>
        <row r="984">
          <cell r="A984">
            <v>2024</v>
          </cell>
          <cell r="D984">
            <v>1122011201002</v>
          </cell>
          <cell r="F984">
            <v>29</v>
          </cell>
          <cell r="G984">
            <v>505010.56099755474</v>
          </cell>
        </row>
        <row r="985">
          <cell r="A985">
            <v>2024</v>
          </cell>
          <cell r="D985">
            <v>1122011201004</v>
          </cell>
          <cell r="F985">
            <v>29</v>
          </cell>
          <cell r="G985">
            <v>15016.058918281016</v>
          </cell>
        </row>
        <row r="986">
          <cell r="A986">
            <v>2024</v>
          </cell>
          <cell r="D986">
            <v>1122011201999</v>
          </cell>
          <cell r="F986">
            <v>10</v>
          </cell>
          <cell r="G986">
            <v>7189.4310229306329</v>
          </cell>
        </row>
        <row r="987">
          <cell r="A987">
            <v>2024</v>
          </cell>
          <cell r="D987">
            <v>1122011299000</v>
          </cell>
          <cell r="F987">
            <v>10</v>
          </cell>
          <cell r="G987">
            <v>36372.12334167165</v>
          </cell>
        </row>
        <row r="988">
          <cell r="A988">
            <v>2024</v>
          </cell>
          <cell r="D988">
            <v>1122011301999</v>
          </cell>
          <cell r="F988">
            <v>10</v>
          </cell>
          <cell r="G988">
            <v>267706.77701164357</v>
          </cell>
        </row>
        <row r="989">
          <cell r="A989">
            <v>2024</v>
          </cell>
          <cell r="D989">
            <v>1122011401999</v>
          </cell>
          <cell r="F989">
            <v>10</v>
          </cell>
          <cell r="G989">
            <v>427446.74295510544</v>
          </cell>
        </row>
        <row r="990">
          <cell r="A990">
            <v>2024</v>
          </cell>
          <cell r="D990">
            <v>1310011101001</v>
          </cell>
          <cell r="F990">
            <v>10</v>
          </cell>
          <cell r="G990">
            <v>803895.55937860708</v>
          </cell>
        </row>
        <row r="991">
          <cell r="A991">
            <v>2024</v>
          </cell>
          <cell r="D991">
            <v>1310021101002</v>
          </cell>
          <cell r="F991">
            <v>10</v>
          </cell>
          <cell r="G991">
            <v>760170.60496551776</v>
          </cell>
        </row>
        <row r="992">
          <cell r="A992">
            <v>2024</v>
          </cell>
          <cell r="D992">
            <v>1310021101999</v>
          </cell>
          <cell r="F992">
            <v>10</v>
          </cell>
          <cell r="G992">
            <v>2122323.9424723913</v>
          </cell>
        </row>
        <row r="993">
          <cell r="A993">
            <v>2024</v>
          </cell>
          <cell r="D993">
            <v>1310991101000</v>
          </cell>
          <cell r="F993">
            <v>10</v>
          </cell>
          <cell r="G993">
            <v>5041.3363488958794</v>
          </cell>
        </row>
        <row r="994">
          <cell r="A994">
            <v>2024</v>
          </cell>
          <cell r="D994">
            <v>1310991201000</v>
          </cell>
          <cell r="F994">
            <v>10</v>
          </cell>
          <cell r="G994">
            <v>9698.5793680455827</v>
          </cell>
        </row>
        <row r="995">
          <cell r="A995">
            <v>2024</v>
          </cell>
          <cell r="D995">
            <v>1321001101000</v>
          </cell>
          <cell r="F995">
            <v>10</v>
          </cell>
          <cell r="G995">
            <v>47138926.471345954</v>
          </cell>
        </row>
        <row r="996">
          <cell r="A996">
            <v>2024</v>
          </cell>
          <cell r="D996">
            <v>1321001101000</v>
          </cell>
          <cell r="F996">
            <v>23</v>
          </cell>
          <cell r="G996">
            <v>8992668.7855710741</v>
          </cell>
        </row>
        <row r="997">
          <cell r="A997">
            <v>2024</v>
          </cell>
          <cell r="D997">
            <v>1321001101000</v>
          </cell>
          <cell r="F997">
            <v>25</v>
          </cell>
          <cell r="G997">
            <v>17127959.768739931</v>
          </cell>
        </row>
        <row r="998">
          <cell r="A998">
            <v>2024</v>
          </cell>
          <cell r="D998">
            <v>1321001101000</v>
          </cell>
          <cell r="F998">
            <v>31</v>
          </cell>
          <cell r="G998">
            <v>41355.292764450358</v>
          </cell>
        </row>
        <row r="999">
          <cell r="A999">
            <v>2024</v>
          </cell>
          <cell r="D999">
            <v>1321001101000</v>
          </cell>
          <cell r="F999">
            <v>46</v>
          </cell>
          <cell r="G999">
            <v>849.99999999999943</v>
          </cell>
        </row>
        <row r="1000">
          <cell r="A1000">
            <v>2024</v>
          </cell>
          <cell r="D1000">
            <v>1321001101000</v>
          </cell>
          <cell r="F1000">
            <v>71</v>
          </cell>
          <cell r="G1000">
            <v>290226.21055443748</v>
          </cell>
        </row>
        <row r="1001">
          <cell r="A1001">
            <v>2024</v>
          </cell>
          <cell r="D1001">
            <v>1321001101000</v>
          </cell>
          <cell r="F1001">
            <v>95</v>
          </cell>
          <cell r="G1001">
            <v>1623664.5855449317</v>
          </cell>
        </row>
        <row r="1002">
          <cell r="A1002">
            <v>2024</v>
          </cell>
          <cell r="D1002">
            <v>1321005101002</v>
          </cell>
          <cell r="F1002">
            <v>10</v>
          </cell>
          <cell r="G1002">
            <v>16663.258304089282</v>
          </cell>
        </row>
        <row r="1003">
          <cell r="A1003">
            <v>2024</v>
          </cell>
          <cell r="D1003">
            <v>1321006101000</v>
          </cell>
          <cell r="F1003">
            <v>10</v>
          </cell>
          <cell r="G1003">
            <v>374673932.56</v>
          </cell>
        </row>
        <row r="1004">
          <cell r="A1004">
            <v>2024</v>
          </cell>
          <cell r="D1004">
            <v>1322001101000</v>
          </cell>
          <cell r="F1004">
            <v>10</v>
          </cell>
          <cell r="G1004">
            <v>1085410356.8268979</v>
          </cell>
        </row>
        <row r="1005">
          <cell r="A1005">
            <v>2024</v>
          </cell>
          <cell r="D1005">
            <v>1322001102000</v>
          </cell>
          <cell r="F1005">
            <v>10</v>
          </cell>
          <cell r="G1005">
            <v>457.83449616241165</v>
          </cell>
        </row>
        <row r="1006">
          <cell r="A1006">
            <v>2024</v>
          </cell>
          <cell r="D1006">
            <v>1390001101000</v>
          </cell>
          <cell r="F1006">
            <v>10</v>
          </cell>
          <cell r="G1006">
            <v>1703092.1032900105</v>
          </cell>
        </row>
        <row r="1007">
          <cell r="A1007">
            <v>2024</v>
          </cell>
          <cell r="D1007">
            <v>1390001301000</v>
          </cell>
          <cell r="F1007">
            <v>10</v>
          </cell>
          <cell r="G1007">
            <v>4541749.4522159556</v>
          </cell>
        </row>
        <row r="1008">
          <cell r="A1008">
            <v>2024</v>
          </cell>
          <cell r="D1008">
            <v>1500001102001</v>
          </cell>
          <cell r="F1008">
            <v>10</v>
          </cell>
          <cell r="G1008">
            <v>52143410.103612252</v>
          </cell>
        </row>
        <row r="1009">
          <cell r="A1009">
            <v>2024</v>
          </cell>
          <cell r="D1009">
            <v>1500001102002</v>
          </cell>
          <cell r="F1009">
            <v>10</v>
          </cell>
          <cell r="G1009">
            <v>63362.031890842707</v>
          </cell>
        </row>
        <row r="1010">
          <cell r="A1010">
            <v>2024</v>
          </cell>
          <cell r="D1010">
            <v>1500001102999</v>
          </cell>
          <cell r="F1010">
            <v>10</v>
          </cell>
          <cell r="G1010">
            <v>1241867.3076903271</v>
          </cell>
        </row>
        <row r="1011">
          <cell r="A1011">
            <v>2024</v>
          </cell>
          <cell r="D1011">
            <v>1640011101000</v>
          </cell>
          <cell r="F1011">
            <v>40</v>
          </cell>
          <cell r="G1011">
            <v>2000.0000000000002</v>
          </cell>
        </row>
        <row r="1012">
          <cell r="A1012">
            <v>2024</v>
          </cell>
          <cell r="D1012">
            <v>1610011113000</v>
          </cell>
          <cell r="F1012">
            <v>10</v>
          </cell>
          <cell r="G1012">
            <v>12668.841706894791</v>
          </cell>
        </row>
        <row r="1013">
          <cell r="A1013">
            <v>2024</v>
          </cell>
          <cell r="D1013">
            <v>1610011115000</v>
          </cell>
          <cell r="F1013">
            <v>10</v>
          </cell>
          <cell r="G1013">
            <v>412693.57854326331</v>
          </cell>
        </row>
        <row r="1014">
          <cell r="A1014">
            <v>2024</v>
          </cell>
          <cell r="D1014">
            <v>1610011119000</v>
          </cell>
          <cell r="F1014">
            <v>10</v>
          </cell>
          <cell r="G1014">
            <v>25919.544705803219</v>
          </cell>
        </row>
        <row r="1015">
          <cell r="A1015">
            <v>2024</v>
          </cell>
          <cell r="D1015">
            <v>1610011126000</v>
          </cell>
          <cell r="F1015">
            <v>10</v>
          </cell>
          <cell r="G1015">
            <v>3495.1601839083683</v>
          </cell>
        </row>
        <row r="1016">
          <cell r="A1016">
            <v>2024</v>
          </cell>
          <cell r="D1016">
            <v>1610011199001</v>
          </cell>
          <cell r="F1016">
            <v>10</v>
          </cell>
          <cell r="G1016">
            <v>13324.741221264143</v>
          </cell>
        </row>
        <row r="1017">
          <cell r="A1017">
            <v>2024</v>
          </cell>
          <cell r="D1017">
            <v>1690991101000</v>
          </cell>
          <cell r="F1017">
            <v>10</v>
          </cell>
          <cell r="G1017">
            <v>3674.2849154141281</v>
          </cell>
        </row>
        <row r="1018">
          <cell r="A1018">
            <v>2024</v>
          </cell>
          <cell r="D1018">
            <v>1690991301000</v>
          </cell>
          <cell r="F1018">
            <v>10</v>
          </cell>
          <cell r="G1018">
            <v>3602890.98</v>
          </cell>
        </row>
        <row r="1019">
          <cell r="A1019">
            <v>2024</v>
          </cell>
          <cell r="D1019">
            <v>1718011101001</v>
          </cell>
          <cell r="F1019">
            <v>10</v>
          </cell>
          <cell r="G1019">
            <v>4181621654.897469</v>
          </cell>
        </row>
        <row r="1020">
          <cell r="A1020">
            <v>2024</v>
          </cell>
          <cell r="D1020">
            <v>1718011101003</v>
          </cell>
          <cell r="F1020">
            <v>23</v>
          </cell>
          <cell r="G1020">
            <v>1045405413.7243673</v>
          </cell>
        </row>
        <row r="1021">
          <cell r="A1021">
            <v>2024</v>
          </cell>
          <cell r="D1021">
            <v>1718016101001</v>
          </cell>
          <cell r="F1021">
            <v>10</v>
          </cell>
          <cell r="G1021">
            <v>409609192.7694521</v>
          </cell>
        </row>
        <row r="1022">
          <cell r="A1022">
            <v>2024</v>
          </cell>
          <cell r="D1022">
            <v>1718016101003</v>
          </cell>
          <cell r="F1022">
            <v>23</v>
          </cell>
          <cell r="G1022">
            <v>102402298.19236302</v>
          </cell>
        </row>
        <row r="1023">
          <cell r="A1023">
            <v>2024</v>
          </cell>
          <cell r="D1023">
            <v>1718016101002</v>
          </cell>
          <cell r="F1023">
            <v>20</v>
          </cell>
          <cell r="G1023">
            <v>170670496.98727173</v>
          </cell>
        </row>
        <row r="1024">
          <cell r="A1024">
            <v>2024</v>
          </cell>
          <cell r="D1024">
            <v>1718017101001</v>
          </cell>
          <cell r="F1024">
            <v>51</v>
          </cell>
          <cell r="G1024">
            <v>73471693.913256109</v>
          </cell>
        </row>
        <row r="1025">
          <cell r="A1025">
            <v>2024</v>
          </cell>
          <cell r="D1025">
            <v>1718017101002</v>
          </cell>
          <cell r="F1025">
            <v>51</v>
          </cell>
          <cell r="G1025">
            <v>24491484.418603364</v>
          </cell>
        </row>
        <row r="1026">
          <cell r="A1026">
            <v>2024</v>
          </cell>
          <cell r="D1026">
            <v>1718018101000</v>
          </cell>
          <cell r="F1026">
            <v>10</v>
          </cell>
          <cell r="G1026">
            <v>132096.93832351483</v>
          </cell>
        </row>
        <row r="1027">
          <cell r="A1027">
            <v>2024</v>
          </cell>
          <cell r="D1027">
            <v>1718021101000</v>
          </cell>
          <cell r="F1027">
            <v>31</v>
          </cell>
          <cell r="G1027">
            <v>97431155.367220387</v>
          </cell>
        </row>
        <row r="1028">
          <cell r="A1028">
            <v>2024</v>
          </cell>
          <cell r="D1028">
            <v>1718022101000</v>
          </cell>
          <cell r="F1028">
            <v>32</v>
          </cell>
          <cell r="G1028">
            <v>634650651.0323509</v>
          </cell>
        </row>
        <row r="1029">
          <cell r="A1029">
            <v>2024</v>
          </cell>
          <cell r="D1029">
            <v>1718023101000</v>
          </cell>
          <cell r="F1029">
            <v>33</v>
          </cell>
          <cell r="G1029">
            <v>23883763.084374711</v>
          </cell>
        </row>
        <row r="1030">
          <cell r="A1030">
            <v>2024</v>
          </cell>
          <cell r="D1030">
            <v>1718991199999</v>
          </cell>
          <cell r="F1030">
            <v>10</v>
          </cell>
          <cell r="G1030">
            <v>390531339.3599999</v>
          </cell>
        </row>
        <row r="1031">
          <cell r="A1031">
            <v>2024</v>
          </cell>
          <cell r="D1031">
            <v>1758011101000</v>
          </cell>
          <cell r="F1031">
            <v>23</v>
          </cell>
          <cell r="G1031">
            <v>1607120169.2615192</v>
          </cell>
        </row>
        <row r="1032">
          <cell r="A1032">
            <v>2024</v>
          </cell>
          <cell r="D1032">
            <v>1758011103001</v>
          </cell>
          <cell r="F1032">
            <v>23</v>
          </cell>
          <cell r="G1032">
            <v>6880322202.8974428</v>
          </cell>
        </row>
        <row r="1033">
          <cell r="A1033">
            <v>2024</v>
          </cell>
          <cell r="D1033">
            <v>1758011104001</v>
          </cell>
          <cell r="F1033">
            <v>23</v>
          </cell>
          <cell r="G1033">
            <v>69383163.306615293</v>
          </cell>
        </row>
        <row r="1034">
          <cell r="A1034">
            <v>2024</v>
          </cell>
          <cell r="D1034">
            <v>1758011105001</v>
          </cell>
          <cell r="F1034">
            <v>23</v>
          </cell>
          <cell r="G1034">
            <v>531239550.93617404</v>
          </cell>
        </row>
        <row r="1035">
          <cell r="A1035">
            <v>2024</v>
          </cell>
          <cell r="D1035">
            <v>1758011103002</v>
          </cell>
          <cell r="F1035">
            <v>23</v>
          </cell>
          <cell r="G1035">
            <v>48981155.079865649</v>
          </cell>
        </row>
        <row r="1036">
          <cell r="A1036">
            <v>2024</v>
          </cell>
          <cell r="D1036">
            <v>1758011103003</v>
          </cell>
          <cell r="F1036">
            <v>23</v>
          </cell>
          <cell r="G1036">
            <v>26256193.555991214</v>
          </cell>
        </row>
        <row r="1037">
          <cell r="A1037">
            <v>2024</v>
          </cell>
          <cell r="D1037">
            <v>1758011106001</v>
          </cell>
          <cell r="F1037">
            <v>23</v>
          </cell>
          <cell r="G1037">
            <v>12936746.026106186</v>
          </cell>
        </row>
        <row r="1038">
          <cell r="A1038">
            <v>2024</v>
          </cell>
          <cell r="D1038">
            <v>1758011107002</v>
          </cell>
          <cell r="F1038">
            <v>23</v>
          </cell>
          <cell r="G1038">
            <v>41990019.236577451</v>
          </cell>
        </row>
        <row r="1039">
          <cell r="A1039">
            <v>2024</v>
          </cell>
          <cell r="D1039">
            <v>1758011107001</v>
          </cell>
          <cell r="F1039">
            <v>23</v>
          </cell>
          <cell r="G1039">
            <v>715626141.97481441</v>
          </cell>
        </row>
        <row r="1040">
          <cell r="A1040">
            <v>2024</v>
          </cell>
          <cell r="D1040">
            <v>1758011108001</v>
          </cell>
          <cell r="F1040">
            <v>23</v>
          </cell>
          <cell r="G1040">
            <v>113456636.05794005</v>
          </cell>
        </row>
        <row r="1041">
          <cell r="A1041">
            <v>2024</v>
          </cell>
          <cell r="D1041">
            <v>1758011107003</v>
          </cell>
          <cell r="F1041">
            <v>23</v>
          </cell>
          <cell r="G1041">
            <v>15322104.761438835</v>
          </cell>
        </row>
        <row r="1042">
          <cell r="A1042">
            <v>2024</v>
          </cell>
          <cell r="D1042">
            <v>1758011108003</v>
          </cell>
          <cell r="F1042">
            <v>23</v>
          </cell>
          <cell r="G1042">
            <v>970762.32992392033</v>
          </cell>
        </row>
        <row r="1043">
          <cell r="A1043">
            <v>2024</v>
          </cell>
          <cell r="D1043">
            <v>1758011108002</v>
          </cell>
          <cell r="F1043">
            <v>23</v>
          </cell>
          <cell r="G1043">
            <v>2041235.784681615</v>
          </cell>
        </row>
        <row r="1044">
          <cell r="A1044">
            <v>2024</v>
          </cell>
          <cell r="D1044">
            <v>1910011101000</v>
          </cell>
          <cell r="F1044">
            <v>10</v>
          </cell>
          <cell r="G1044">
            <v>88427.909120009092</v>
          </cell>
        </row>
        <row r="1045">
          <cell r="A1045">
            <v>2024</v>
          </cell>
          <cell r="D1045">
            <v>1910011103001</v>
          </cell>
          <cell r="F1045">
            <v>82</v>
          </cell>
          <cell r="G1045">
            <v>193756101.35284984</v>
          </cell>
        </row>
        <row r="1046">
          <cell r="A1046">
            <v>2024</v>
          </cell>
          <cell r="D1046">
            <v>1910011103003</v>
          </cell>
          <cell r="F1046">
            <v>82</v>
          </cell>
          <cell r="G1046">
            <v>7802015.6225408046</v>
          </cell>
        </row>
        <row r="1047">
          <cell r="A1047">
            <v>2024</v>
          </cell>
          <cell r="D1047">
            <v>1910091101000</v>
          </cell>
          <cell r="F1047">
            <v>10</v>
          </cell>
          <cell r="G1047">
            <v>2254187.0977715356</v>
          </cell>
        </row>
        <row r="1048">
          <cell r="A1048">
            <v>2024</v>
          </cell>
          <cell r="D1048">
            <v>1910061101000</v>
          </cell>
          <cell r="F1048">
            <v>10</v>
          </cell>
          <cell r="G1048">
            <v>8887414.9499999974</v>
          </cell>
        </row>
        <row r="1049">
          <cell r="A1049">
            <v>2024</v>
          </cell>
          <cell r="D1049">
            <v>1910041104000</v>
          </cell>
          <cell r="F1049">
            <v>10</v>
          </cell>
          <cell r="G1049">
            <v>647.87900400341255</v>
          </cell>
        </row>
        <row r="1050">
          <cell r="A1050">
            <v>2024</v>
          </cell>
          <cell r="D1050">
            <v>1910011104999</v>
          </cell>
          <cell r="F1050">
            <v>10</v>
          </cell>
          <cell r="G1050">
            <v>22547439.027999997</v>
          </cell>
        </row>
        <row r="1051">
          <cell r="A1051">
            <v>2024</v>
          </cell>
          <cell r="D1051">
            <v>1910011104001</v>
          </cell>
          <cell r="F1051">
            <v>10</v>
          </cell>
          <cell r="G1051">
            <v>400418.63301211735</v>
          </cell>
        </row>
        <row r="1052">
          <cell r="A1052">
            <v>2024</v>
          </cell>
          <cell r="D1052">
            <v>1910011204999</v>
          </cell>
          <cell r="F1052">
            <v>10</v>
          </cell>
          <cell r="G1052">
            <v>21.910846095961357</v>
          </cell>
        </row>
        <row r="1053">
          <cell r="A1053">
            <v>2024</v>
          </cell>
          <cell r="D1053">
            <v>1910011404999</v>
          </cell>
          <cell r="F1053">
            <v>10</v>
          </cell>
          <cell r="G1053">
            <v>48.610233936322082</v>
          </cell>
        </row>
        <row r="1054">
          <cell r="A1054">
            <v>2024</v>
          </cell>
          <cell r="D1054">
            <v>1910011304999</v>
          </cell>
          <cell r="F1054">
            <v>10</v>
          </cell>
          <cell r="G1054">
            <v>29075533.535474911</v>
          </cell>
        </row>
        <row r="1055">
          <cell r="A1055">
            <v>2024</v>
          </cell>
          <cell r="D1055">
            <v>1910011304001</v>
          </cell>
          <cell r="F1055">
            <v>10</v>
          </cell>
          <cell r="G1055">
            <v>405146.27828892373</v>
          </cell>
        </row>
        <row r="1056">
          <cell r="A1056">
            <v>2024</v>
          </cell>
          <cell r="D1056">
            <v>1921011199000</v>
          </cell>
          <cell r="F1056">
            <v>10</v>
          </cell>
          <cell r="G1056">
            <v>1000.0000000000001</v>
          </cell>
        </row>
        <row r="1057">
          <cell r="A1057">
            <v>2024</v>
          </cell>
          <cell r="D1057">
            <v>1921991101999</v>
          </cell>
          <cell r="F1057">
            <v>10</v>
          </cell>
          <cell r="G1057">
            <v>304305.81402055977</v>
          </cell>
        </row>
        <row r="1058">
          <cell r="A1058">
            <v>2024</v>
          </cell>
          <cell r="D1058">
            <v>1921991101999</v>
          </cell>
          <cell r="F1058">
            <v>53</v>
          </cell>
          <cell r="G1058">
            <v>1000.0000000000001</v>
          </cell>
        </row>
        <row r="1059">
          <cell r="A1059">
            <v>2024</v>
          </cell>
          <cell r="D1059">
            <v>1922011101000</v>
          </cell>
          <cell r="F1059">
            <v>10</v>
          </cell>
          <cell r="G1059">
            <v>4098773.1356811109</v>
          </cell>
        </row>
        <row r="1060">
          <cell r="A1060">
            <v>2024</v>
          </cell>
          <cell r="D1060">
            <v>1922061101999</v>
          </cell>
          <cell r="F1060">
            <v>10</v>
          </cell>
          <cell r="G1060">
            <v>1200187.7215246991</v>
          </cell>
        </row>
        <row r="1061">
          <cell r="A1061">
            <v>2024</v>
          </cell>
          <cell r="D1061">
            <v>1922061101999</v>
          </cell>
          <cell r="F1061">
            <v>25</v>
          </cell>
          <cell r="G1061">
            <v>17159.139288057366</v>
          </cell>
        </row>
        <row r="1062">
          <cell r="A1062">
            <v>2024</v>
          </cell>
          <cell r="D1062">
            <v>1922061101999</v>
          </cell>
          <cell r="F1062">
            <v>53</v>
          </cell>
          <cell r="G1062">
            <v>917.35966498608605</v>
          </cell>
        </row>
        <row r="1063">
          <cell r="A1063">
            <v>2024</v>
          </cell>
          <cell r="D1063">
            <v>1922991101000</v>
          </cell>
          <cell r="F1063">
            <v>10</v>
          </cell>
          <cell r="G1063">
            <v>2893394.8844324746</v>
          </cell>
        </row>
        <row r="1064">
          <cell r="A1064">
            <v>2024</v>
          </cell>
          <cell r="D1064">
            <v>1922991199000</v>
          </cell>
          <cell r="F1064">
            <v>10</v>
          </cell>
          <cell r="G1064">
            <v>86459854.917765871</v>
          </cell>
        </row>
        <row r="1065">
          <cell r="A1065">
            <v>2024</v>
          </cell>
          <cell r="D1065">
            <v>1922991199000</v>
          </cell>
          <cell r="F1065">
            <v>12</v>
          </cell>
          <cell r="G1065">
            <v>5405.8239866364502</v>
          </cell>
        </row>
        <row r="1066">
          <cell r="A1066">
            <v>2024</v>
          </cell>
          <cell r="D1066">
            <v>1922991199000</v>
          </cell>
          <cell r="F1066">
            <v>27</v>
          </cell>
          <cell r="G1066">
            <v>3090.4511719623556</v>
          </cell>
        </row>
        <row r="1067">
          <cell r="A1067">
            <v>2024</v>
          </cell>
          <cell r="D1067">
            <v>1922991199000</v>
          </cell>
          <cell r="F1067">
            <v>31</v>
          </cell>
          <cell r="G1067">
            <v>87259.825754790305</v>
          </cell>
        </row>
        <row r="1068">
          <cell r="A1068">
            <v>2024</v>
          </cell>
          <cell r="D1068">
            <v>1922991199000</v>
          </cell>
          <cell r="F1068">
            <v>53</v>
          </cell>
          <cell r="G1068">
            <v>350.96565137549374</v>
          </cell>
        </row>
        <row r="1069">
          <cell r="A1069">
            <v>2024</v>
          </cell>
          <cell r="D1069">
            <v>1922991199000</v>
          </cell>
          <cell r="F1069">
            <v>71</v>
          </cell>
          <cell r="G1069">
            <v>458881.23811747209</v>
          </cell>
        </row>
        <row r="1070">
          <cell r="A1070">
            <v>2024</v>
          </cell>
          <cell r="D1070">
            <v>1922991199000</v>
          </cell>
          <cell r="F1070">
            <v>72</v>
          </cell>
          <cell r="G1070">
            <v>73787.804198732541</v>
          </cell>
        </row>
        <row r="1071">
          <cell r="A1071">
            <v>2024</v>
          </cell>
          <cell r="D1071">
            <v>1990991199000</v>
          </cell>
          <cell r="F1071">
            <v>10</v>
          </cell>
          <cell r="G1071">
            <v>48288063.081619561</v>
          </cell>
        </row>
        <row r="1072">
          <cell r="A1072">
            <v>2024</v>
          </cell>
          <cell r="D1072">
            <v>1990991299000</v>
          </cell>
          <cell r="F1072">
            <v>10</v>
          </cell>
          <cell r="G1072">
            <v>814735.07568170328</v>
          </cell>
        </row>
        <row r="1073">
          <cell r="A1073">
            <v>2024</v>
          </cell>
          <cell r="D1073">
            <v>1990991108001</v>
          </cell>
          <cell r="F1073">
            <v>10</v>
          </cell>
          <cell r="G1073">
            <v>2503793.3799999994</v>
          </cell>
        </row>
        <row r="1074">
          <cell r="A1074">
            <v>2024</v>
          </cell>
          <cell r="D1074">
            <v>1990991108999</v>
          </cell>
          <cell r="F1074">
            <v>10</v>
          </cell>
          <cell r="G1074">
            <v>5408665.25</v>
          </cell>
        </row>
        <row r="1075">
          <cell r="A1075">
            <v>2024</v>
          </cell>
          <cell r="D1075">
            <v>1990991110000</v>
          </cell>
          <cell r="F1075">
            <v>95</v>
          </cell>
          <cell r="G1075">
            <v>1650626.915015884</v>
          </cell>
        </row>
        <row r="1076">
          <cell r="A1076">
            <v>2024</v>
          </cell>
          <cell r="D1076">
            <v>1990991499000</v>
          </cell>
          <cell r="F1076">
            <v>10</v>
          </cell>
          <cell r="G1076">
            <v>2131095.9449540144</v>
          </cell>
        </row>
        <row r="1077">
          <cell r="A1077">
            <v>2024</v>
          </cell>
          <cell r="D1077">
            <v>2213001199000</v>
          </cell>
          <cell r="F1077">
            <v>48</v>
          </cell>
          <cell r="G1077">
            <v>3595789.9271516982</v>
          </cell>
        </row>
        <row r="1078">
          <cell r="A1078">
            <v>2024</v>
          </cell>
          <cell r="D1078">
            <v>2218012104000</v>
          </cell>
          <cell r="F1078">
            <v>48</v>
          </cell>
          <cell r="G1078">
            <v>751229.11998000031</v>
          </cell>
        </row>
        <row r="1079">
          <cell r="A1079">
            <v>2024</v>
          </cell>
          <cell r="D1079">
            <v>2218012105000</v>
          </cell>
          <cell r="F1079">
            <v>48</v>
          </cell>
          <cell r="G1079">
            <v>541944.11189622455</v>
          </cell>
        </row>
        <row r="1080">
          <cell r="A1080">
            <v>2024</v>
          </cell>
          <cell r="D1080">
            <v>2220001101000</v>
          </cell>
          <cell r="F1080">
            <v>48</v>
          </cell>
          <cell r="G1080">
            <v>3406204.4939999995</v>
          </cell>
        </row>
        <row r="1081">
          <cell r="A1081">
            <v>2024</v>
          </cell>
          <cell r="D1081">
            <v>2300061101000</v>
          </cell>
          <cell r="F1081">
            <v>10</v>
          </cell>
          <cell r="G1081">
            <v>700442.56974264828</v>
          </cell>
        </row>
        <row r="1082">
          <cell r="A1082">
            <v>2024</v>
          </cell>
          <cell r="D1082">
            <v>2300071199000</v>
          </cell>
          <cell r="F1082">
            <v>40</v>
          </cell>
          <cell r="G1082">
            <v>2000.0000000000002</v>
          </cell>
        </row>
        <row r="1083">
          <cell r="A1083">
            <v>2024</v>
          </cell>
          <cell r="D1083">
            <v>9118021103000</v>
          </cell>
          <cell r="F1083">
            <v>23</v>
          </cell>
          <cell r="G1083">
            <v>-10028532584.510981</v>
          </cell>
        </row>
        <row r="1084">
          <cell r="A1084">
            <v>2024</v>
          </cell>
          <cell r="D1084">
            <v>9718011101003</v>
          </cell>
          <cell r="F1084">
            <v>23</v>
          </cell>
          <cell r="G1084">
            <v>-1045405413.7243673</v>
          </cell>
        </row>
        <row r="1085">
          <cell r="A1085">
            <v>2024</v>
          </cell>
          <cell r="D1085">
            <v>9718016101003</v>
          </cell>
          <cell r="F1085">
            <v>23</v>
          </cell>
          <cell r="G1085">
            <v>-102402298.19236302</v>
          </cell>
        </row>
        <row r="1086">
          <cell r="A1086">
            <v>2024</v>
          </cell>
          <cell r="D1086">
            <v>9118012103000</v>
          </cell>
          <cell r="F1086">
            <v>23</v>
          </cell>
          <cell r="G1086">
            <v>-704126266.29999995</v>
          </cell>
        </row>
        <row r="1087">
          <cell r="A1087">
            <v>2024</v>
          </cell>
          <cell r="D1087">
            <v>9118013103000</v>
          </cell>
          <cell r="F1087">
            <v>23</v>
          </cell>
          <cell r="G1087">
            <v>-223266850.80000004</v>
          </cell>
        </row>
        <row r="1088">
          <cell r="A1088">
            <v>2024</v>
          </cell>
          <cell r="D1088">
            <v>9118021203000</v>
          </cell>
          <cell r="F1088">
            <v>23</v>
          </cell>
          <cell r="G1088">
            <v>-71786243.055917993</v>
          </cell>
        </row>
        <row r="1089">
          <cell r="A1089">
            <v>2024</v>
          </cell>
          <cell r="D1089">
            <v>9118013203000</v>
          </cell>
          <cell r="F1089">
            <v>23</v>
          </cell>
          <cell r="G1089">
            <v>-4016867.6</v>
          </cell>
        </row>
        <row r="1090">
          <cell r="A1090">
            <v>2024</v>
          </cell>
          <cell r="D1090">
            <v>9118012203000</v>
          </cell>
          <cell r="F1090">
            <v>23</v>
          </cell>
          <cell r="G1090">
            <v>-41315253.5</v>
          </cell>
        </row>
        <row r="1091">
          <cell r="A1091">
            <v>2024</v>
          </cell>
          <cell r="D1091">
            <v>9118013303000</v>
          </cell>
          <cell r="F1091">
            <v>23</v>
          </cell>
          <cell r="G1091">
            <v>-1910325.0000000002</v>
          </cell>
        </row>
        <row r="1092">
          <cell r="A1092">
            <v>2024</v>
          </cell>
          <cell r="D1092">
            <v>9118012303000</v>
          </cell>
          <cell r="F1092">
            <v>23</v>
          </cell>
          <cell r="G1092">
            <v>-15075883.600000001</v>
          </cell>
        </row>
        <row r="1093">
          <cell r="A1093">
            <v>2024</v>
          </cell>
          <cell r="D1093">
            <v>9118022102000</v>
          </cell>
          <cell r="F1093">
            <v>23</v>
          </cell>
          <cell r="G1093">
            <v>-168138617.05202881</v>
          </cell>
        </row>
        <row r="1094">
          <cell r="A1094">
            <v>2024</v>
          </cell>
          <cell r="D1094">
            <v>9118022202000</v>
          </cell>
          <cell r="F1094">
            <v>23</v>
          </cell>
          <cell r="G1094">
            <v>-673097.45877600065</v>
          </cell>
        </row>
        <row r="1095">
          <cell r="A1095">
            <v>2024</v>
          </cell>
          <cell r="D1095">
            <v>9118022302000</v>
          </cell>
          <cell r="F1095">
            <v>23</v>
          </cell>
          <cell r="G1095">
            <v>-149469.56786784573</v>
          </cell>
        </row>
        <row r="1096">
          <cell r="A1096">
            <v>2024</v>
          </cell>
          <cell r="D1096">
            <v>9910011104001</v>
          </cell>
          <cell r="F1096">
            <v>10</v>
          </cell>
          <cell r="G1096">
            <v>-400418.63301211735</v>
          </cell>
        </row>
        <row r="1097">
          <cell r="A1097">
            <v>2024</v>
          </cell>
          <cell r="D1097">
            <v>9118021303000</v>
          </cell>
          <cell r="F1097">
            <v>23</v>
          </cell>
          <cell r="G1097">
            <v>-38639125.568152875</v>
          </cell>
        </row>
        <row r="1098">
          <cell r="A1098">
            <v>2024</v>
          </cell>
          <cell r="D1098">
            <v>9118021301002</v>
          </cell>
          <cell r="F1098">
            <v>10</v>
          </cell>
          <cell r="G1098">
            <v>-8874899.0413879044</v>
          </cell>
        </row>
        <row r="1099">
          <cell r="A1099">
            <v>2024</v>
          </cell>
          <cell r="D1099">
            <v>9910011304001</v>
          </cell>
          <cell r="F1099">
            <v>10</v>
          </cell>
          <cell r="G1099">
            <v>-405146.27828892373</v>
          </cell>
        </row>
        <row r="1100">
          <cell r="A1100">
            <v>2022</v>
          </cell>
          <cell r="D1100">
            <v>1718991105001</v>
          </cell>
          <cell r="F1100">
            <v>57</v>
          </cell>
          <cell r="G1100">
            <v>4000000</v>
          </cell>
        </row>
        <row r="1101">
          <cell r="A1101">
            <v>2022</v>
          </cell>
          <cell r="D1101">
            <v>1321001101000</v>
          </cell>
          <cell r="F1101">
            <v>74</v>
          </cell>
          <cell r="G1101">
            <v>130000</v>
          </cell>
        </row>
        <row r="1102">
          <cell r="A1102">
            <v>2022</v>
          </cell>
          <cell r="D1102">
            <v>1321001101000</v>
          </cell>
          <cell r="F1102">
            <v>24</v>
          </cell>
          <cell r="G1102">
            <v>500000</v>
          </cell>
        </row>
        <row r="1103">
          <cell r="A1103">
            <v>2022</v>
          </cell>
          <cell r="D1103">
            <v>1718109117002</v>
          </cell>
          <cell r="F1103">
            <v>24</v>
          </cell>
          <cell r="G1103">
            <v>1500000</v>
          </cell>
        </row>
        <row r="1104">
          <cell r="A1104">
            <v>2022</v>
          </cell>
          <cell r="D1104">
            <v>1321001101000</v>
          </cell>
          <cell r="F1104">
            <v>24</v>
          </cell>
          <cell r="G1104">
            <v>233446</v>
          </cell>
        </row>
        <row r="1105">
          <cell r="A1105">
            <v>2022</v>
          </cell>
          <cell r="D1105">
            <v>1738109120002</v>
          </cell>
          <cell r="F1105">
            <v>70</v>
          </cell>
          <cell r="G1105">
            <v>54864.07</v>
          </cell>
        </row>
        <row r="1106">
          <cell r="A1106">
            <v>2022</v>
          </cell>
          <cell r="D1106">
            <v>1738109120002</v>
          </cell>
          <cell r="F1106">
            <v>70</v>
          </cell>
          <cell r="G1106">
            <v>62390</v>
          </cell>
        </row>
        <row r="1107">
          <cell r="A1107">
            <v>2022</v>
          </cell>
          <cell r="D1107">
            <v>1738109120003</v>
          </cell>
          <cell r="F1107">
            <v>70</v>
          </cell>
          <cell r="G1107">
            <v>1493582</v>
          </cell>
        </row>
        <row r="1108">
          <cell r="A1108">
            <v>2022</v>
          </cell>
          <cell r="D1108">
            <v>1738109120002</v>
          </cell>
          <cell r="F1108">
            <v>70</v>
          </cell>
          <cell r="G1108">
            <v>100169.39</v>
          </cell>
        </row>
        <row r="1109">
          <cell r="A1109">
            <v>2022</v>
          </cell>
          <cell r="D1109">
            <v>1738109120002</v>
          </cell>
          <cell r="F1109">
            <v>70</v>
          </cell>
          <cell r="G1109">
            <v>29240</v>
          </cell>
        </row>
        <row r="1110">
          <cell r="A1110">
            <v>2022</v>
          </cell>
          <cell r="D1110">
            <v>1738109120002</v>
          </cell>
          <cell r="F1110">
            <v>70</v>
          </cell>
          <cell r="G1110">
            <v>1002759.05</v>
          </cell>
        </row>
        <row r="1111">
          <cell r="A1111">
            <v>2022</v>
          </cell>
          <cell r="D1111">
            <v>1738109120002</v>
          </cell>
          <cell r="F1111">
            <v>70</v>
          </cell>
          <cell r="G1111">
            <v>4659</v>
          </cell>
        </row>
        <row r="1112">
          <cell r="A1112">
            <v>2022</v>
          </cell>
          <cell r="D1112">
            <v>1738109120002</v>
          </cell>
          <cell r="F1112">
            <v>70</v>
          </cell>
          <cell r="G1112">
            <v>60000</v>
          </cell>
        </row>
        <row r="1113">
          <cell r="A1113">
            <v>2022</v>
          </cell>
          <cell r="D1113">
            <v>1738109120002</v>
          </cell>
          <cell r="F1113">
            <v>70</v>
          </cell>
          <cell r="G1113">
            <v>143000</v>
          </cell>
        </row>
        <row r="1114">
          <cell r="A1114">
            <v>2022</v>
          </cell>
          <cell r="D1114">
            <v>1738109120002</v>
          </cell>
          <cell r="F1114">
            <v>70</v>
          </cell>
          <cell r="G1114">
            <v>60882</v>
          </cell>
        </row>
        <row r="1115">
          <cell r="A1115">
            <v>2022</v>
          </cell>
          <cell r="D1115">
            <v>1728109120003</v>
          </cell>
          <cell r="F1115">
            <v>70</v>
          </cell>
          <cell r="G1115">
            <v>522882</v>
          </cell>
        </row>
        <row r="1116">
          <cell r="A1116">
            <v>2022</v>
          </cell>
          <cell r="D1116">
            <v>1718109120002</v>
          </cell>
          <cell r="F1116">
            <v>24</v>
          </cell>
          <cell r="G1116">
            <v>454848</v>
          </cell>
        </row>
        <row r="1117">
          <cell r="A1117">
            <v>2022</v>
          </cell>
          <cell r="D1117">
            <v>1738109120002</v>
          </cell>
          <cell r="F1117">
            <v>70</v>
          </cell>
          <cell r="G1117">
            <v>174900</v>
          </cell>
        </row>
        <row r="1118">
          <cell r="A1118">
            <v>2022</v>
          </cell>
          <cell r="D1118">
            <v>1738109120002</v>
          </cell>
          <cell r="F1118">
            <v>70</v>
          </cell>
          <cell r="G1118">
            <v>176000</v>
          </cell>
        </row>
        <row r="1119">
          <cell r="A1119">
            <v>2022</v>
          </cell>
          <cell r="D1119">
            <v>1738109120002</v>
          </cell>
          <cell r="F1119">
            <v>70</v>
          </cell>
          <cell r="G1119">
            <v>56899</v>
          </cell>
        </row>
        <row r="1120">
          <cell r="A1120">
            <v>2022</v>
          </cell>
          <cell r="D1120">
            <v>1738109120002</v>
          </cell>
          <cell r="F1120">
            <v>70</v>
          </cell>
          <cell r="G1120">
            <v>1218814</v>
          </cell>
        </row>
        <row r="1121">
          <cell r="A1121">
            <v>2022</v>
          </cell>
          <cell r="D1121">
            <v>1738109120002</v>
          </cell>
          <cell r="F1121">
            <v>70</v>
          </cell>
          <cell r="G1121">
            <v>157192.20000000001</v>
          </cell>
        </row>
        <row r="1122">
          <cell r="A1122">
            <v>2022</v>
          </cell>
          <cell r="D1122">
            <v>1738109120002</v>
          </cell>
          <cell r="F1122">
            <v>70</v>
          </cell>
          <cell r="G1122">
            <v>96497.96</v>
          </cell>
        </row>
        <row r="1123">
          <cell r="A1123">
            <v>2022</v>
          </cell>
          <cell r="D1123">
            <v>1738109120002</v>
          </cell>
          <cell r="F1123">
            <v>70</v>
          </cell>
          <cell r="G1123">
            <v>72721</v>
          </cell>
        </row>
        <row r="1124">
          <cell r="A1124">
            <v>2022</v>
          </cell>
          <cell r="D1124">
            <v>1738109120002</v>
          </cell>
          <cell r="F1124">
            <v>70</v>
          </cell>
          <cell r="G1124">
            <v>66000</v>
          </cell>
        </row>
        <row r="1125">
          <cell r="A1125">
            <v>2022</v>
          </cell>
          <cell r="D1125">
            <v>1738109120002</v>
          </cell>
          <cell r="F1125">
            <v>70</v>
          </cell>
          <cell r="G1125">
            <v>99825</v>
          </cell>
        </row>
        <row r="1126">
          <cell r="A1126">
            <v>2022</v>
          </cell>
          <cell r="D1126">
            <v>1738109120002</v>
          </cell>
          <cell r="F1126">
            <v>70</v>
          </cell>
          <cell r="G1126">
            <v>84497.71</v>
          </cell>
        </row>
        <row r="1127">
          <cell r="A1127">
            <v>2022</v>
          </cell>
          <cell r="D1127">
            <v>1738109120002</v>
          </cell>
          <cell r="F1127">
            <v>70</v>
          </cell>
          <cell r="G1127">
            <v>50211</v>
          </cell>
        </row>
        <row r="1128">
          <cell r="A1128">
            <v>2022</v>
          </cell>
          <cell r="D1128">
            <v>1738109120002</v>
          </cell>
          <cell r="F1128">
            <v>70</v>
          </cell>
          <cell r="G1128">
            <v>40000</v>
          </cell>
        </row>
        <row r="1129">
          <cell r="A1129">
            <v>2022</v>
          </cell>
          <cell r="D1129">
            <v>1738109120002</v>
          </cell>
          <cell r="F1129">
            <v>70</v>
          </cell>
          <cell r="G1129">
            <v>122100</v>
          </cell>
        </row>
        <row r="1130">
          <cell r="A1130">
            <v>2022</v>
          </cell>
          <cell r="D1130">
            <v>1738109120002</v>
          </cell>
          <cell r="F1130">
            <v>70</v>
          </cell>
          <cell r="G1130">
            <v>29180.799999999999</v>
          </cell>
        </row>
        <row r="1131">
          <cell r="A1131">
            <v>2022</v>
          </cell>
          <cell r="D1131">
            <v>1738109120002</v>
          </cell>
          <cell r="F1131">
            <v>70</v>
          </cell>
          <cell r="G1131">
            <v>20000</v>
          </cell>
        </row>
        <row r="1132">
          <cell r="A1132">
            <v>2022</v>
          </cell>
          <cell r="D1132">
            <v>1738109120002</v>
          </cell>
          <cell r="F1132">
            <v>70</v>
          </cell>
          <cell r="G1132">
            <v>5668</v>
          </cell>
        </row>
        <row r="1133">
          <cell r="A1133">
            <v>2022</v>
          </cell>
          <cell r="D1133">
            <v>1718109120006</v>
          </cell>
          <cell r="F1133">
            <v>24</v>
          </cell>
          <cell r="G1133">
            <v>200000</v>
          </cell>
        </row>
        <row r="1134">
          <cell r="A1134">
            <v>2022</v>
          </cell>
          <cell r="D1134">
            <v>1738109120002</v>
          </cell>
          <cell r="F1134">
            <v>70</v>
          </cell>
          <cell r="G1134">
            <v>77000</v>
          </cell>
        </row>
        <row r="1135">
          <cell r="A1135">
            <v>2022</v>
          </cell>
          <cell r="D1135">
            <v>1738109120002</v>
          </cell>
          <cell r="F1135">
            <v>70</v>
          </cell>
          <cell r="G1135">
            <v>36000</v>
          </cell>
        </row>
        <row r="1136">
          <cell r="A1136">
            <v>2022</v>
          </cell>
          <cell r="D1136">
            <v>1738109120002</v>
          </cell>
          <cell r="F1136">
            <v>70</v>
          </cell>
          <cell r="G1136">
            <v>31900</v>
          </cell>
        </row>
        <row r="1137">
          <cell r="A1137">
            <v>2022</v>
          </cell>
          <cell r="D1137">
            <v>1718102102002</v>
          </cell>
          <cell r="F1137">
            <v>24</v>
          </cell>
          <cell r="G1137">
            <v>1800000</v>
          </cell>
        </row>
        <row r="1138">
          <cell r="A1138">
            <v>2022</v>
          </cell>
          <cell r="D1138">
            <v>1738109120002</v>
          </cell>
          <cell r="F1138">
            <v>70</v>
          </cell>
          <cell r="G1138">
            <v>9280</v>
          </cell>
        </row>
        <row r="1139">
          <cell r="A1139">
            <v>2022</v>
          </cell>
          <cell r="D1139">
            <v>1738109120002</v>
          </cell>
          <cell r="F1139">
            <v>70</v>
          </cell>
          <cell r="G1139">
            <v>160000</v>
          </cell>
        </row>
        <row r="1140">
          <cell r="A1140">
            <v>2022</v>
          </cell>
          <cell r="D1140">
            <v>1738109120002</v>
          </cell>
          <cell r="F1140">
            <v>70</v>
          </cell>
          <cell r="G1140">
            <v>18000</v>
          </cell>
        </row>
        <row r="1141">
          <cell r="A1141">
            <v>2022</v>
          </cell>
          <cell r="D1141">
            <v>1738109120002</v>
          </cell>
          <cell r="F1141">
            <v>70</v>
          </cell>
          <cell r="G1141">
            <v>26000</v>
          </cell>
        </row>
        <row r="1142">
          <cell r="A1142">
            <v>2022</v>
          </cell>
          <cell r="D1142">
            <v>1738109120002</v>
          </cell>
          <cell r="F1142">
            <v>70</v>
          </cell>
          <cell r="G1142">
            <v>150000</v>
          </cell>
        </row>
        <row r="1143">
          <cell r="A1143">
            <v>2022</v>
          </cell>
          <cell r="D1143">
            <v>1738109120002</v>
          </cell>
          <cell r="F1143">
            <v>70</v>
          </cell>
          <cell r="G1143">
            <v>200000</v>
          </cell>
        </row>
        <row r="1144">
          <cell r="A1144">
            <v>2022</v>
          </cell>
          <cell r="D1144">
            <v>1718109120010</v>
          </cell>
          <cell r="F1144">
            <v>24</v>
          </cell>
          <cell r="G1144">
            <v>250000</v>
          </cell>
        </row>
        <row r="1145">
          <cell r="A1145">
            <v>2022</v>
          </cell>
          <cell r="D1145">
            <v>1718109120010</v>
          </cell>
          <cell r="F1145">
            <v>24</v>
          </cell>
          <cell r="G1145">
            <v>238750</v>
          </cell>
        </row>
        <row r="1146">
          <cell r="A1146">
            <v>2022</v>
          </cell>
          <cell r="D1146">
            <v>1738109120002</v>
          </cell>
          <cell r="F1146">
            <v>70</v>
          </cell>
          <cell r="G1146">
            <v>100800</v>
          </cell>
        </row>
        <row r="1147">
          <cell r="A1147">
            <v>2022</v>
          </cell>
          <cell r="D1147">
            <v>1718109120003</v>
          </cell>
          <cell r="F1147">
            <v>73</v>
          </cell>
          <cell r="G1147">
            <v>8600000</v>
          </cell>
        </row>
        <row r="1148">
          <cell r="A1148">
            <v>2022</v>
          </cell>
          <cell r="D1148">
            <v>1718109120007</v>
          </cell>
          <cell r="F1148">
            <v>97</v>
          </cell>
          <cell r="G1148">
            <v>1500000</v>
          </cell>
        </row>
        <row r="1149">
          <cell r="A1149">
            <v>2022</v>
          </cell>
          <cell r="D1149">
            <v>1738109120002</v>
          </cell>
          <cell r="F1149">
            <v>70</v>
          </cell>
          <cell r="G1149">
            <v>1500000</v>
          </cell>
        </row>
        <row r="1150">
          <cell r="A1150">
            <v>2022</v>
          </cell>
          <cell r="D1150">
            <v>1718109120010</v>
          </cell>
          <cell r="F1150">
            <v>24</v>
          </cell>
          <cell r="G1150">
            <v>3500000</v>
          </cell>
        </row>
        <row r="1151">
          <cell r="A1151">
            <v>2022</v>
          </cell>
          <cell r="D1151">
            <v>1321001101000</v>
          </cell>
          <cell r="F1151">
            <v>24</v>
          </cell>
          <cell r="G1151">
            <v>250000</v>
          </cell>
        </row>
        <row r="1152">
          <cell r="A1152">
            <v>2022</v>
          </cell>
          <cell r="D1152">
            <v>1321001101000</v>
          </cell>
          <cell r="F1152">
            <v>70</v>
          </cell>
          <cell r="G1152">
            <v>150000</v>
          </cell>
        </row>
        <row r="1153">
          <cell r="A1153">
            <v>2022</v>
          </cell>
          <cell r="D1153">
            <v>1321001101000</v>
          </cell>
          <cell r="F1153">
            <v>73</v>
          </cell>
          <cell r="G1153">
            <v>350000</v>
          </cell>
        </row>
        <row r="1154">
          <cell r="A1154">
            <v>2022</v>
          </cell>
          <cell r="D1154">
            <v>1718102102001</v>
          </cell>
          <cell r="F1154">
            <v>24</v>
          </cell>
          <cell r="G1154">
            <v>241251</v>
          </cell>
        </row>
        <row r="1155">
          <cell r="A1155">
            <v>2022</v>
          </cell>
          <cell r="D1155">
            <v>1321001101000</v>
          </cell>
          <cell r="F1155">
            <v>24</v>
          </cell>
          <cell r="G1155">
            <v>50000</v>
          </cell>
        </row>
        <row r="1156">
          <cell r="A1156">
            <v>2022</v>
          </cell>
          <cell r="D1156">
            <v>1922991199000</v>
          </cell>
          <cell r="F1156">
            <v>24</v>
          </cell>
          <cell r="G1156">
            <v>50000</v>
          </cell>
        </row>
        <row r="1157">
          <cell r="A1157">
            <v>2022</v>
          </cell>
          <cell r="D1157">
            <v>1922011101000</v>
          </cell>
          <cell r="F1157">
            <v>24</v>
          </cell>
          <cell r="G1157">
            <v>50000</v>
          </cell>
        </row>
        <row r="1158">
          <cell r="A1158">
            <v>2022</v>
          </cell>
          <cell r="D1158">
            <v>1321001101000</v>
          </cell>
          <cell r="F1158">
            <v>70</v>
          </cell>
          <cell r="G1158">
            <v>50000</v>
          </cell>
        </row>
        <row r="1159">
          <cell r="A1159">
            <v>2022</v>
          </cell>
          <cell r="D1159">
            <v>1321001101000</v>
          </cell>
          <cell r="F1159">
            <v>70</v>
          </cell>
          <cell r="G1159">
            <v>100000</v>
          </cell>
        </row>
        <row r="1160">
          <cell r="A1160">
            <v>2022</v>
          </cell>
          <cell r="D1160">
            <v>1718109115002</v>
          </cell>
          <cell r="F1160">
            <v>73</v>
          </cell>
          <cell r="G1160">
            <v>960000</v>
          </cell>
        </row>
        <row r="1161">
          <cell r="A1161">
            <v>2022</v>
          </cell>
          <cell r="D1161">
            <v>1321001101000</v>
          </cell>
          <cell r="F1161">
            <v>24</v>
          </cell>
          <cell r="G1161">
            <v>2000000</v>
          </cell>
        </row>
        <row r="1162">
          <cell r="A1162">
            <v>2022</v>
          </cell>
          <cell r="D1162">
            <v>1321001101000</v>
          </cell>
          <cell r="F1162">
            <v>70</v>
          </cell>
          <cell r="G1162">
            <v>28000</v>
          </cell>
        </row>
        <row r="1163">
          <cell r="A1163">
            <v>2022</v>
          </cell>
          <cell r="D1163">
            <v>1321001101000</v>
          </cell>
          <cell r="F1163">
            <v>73</v>
          </cell>
          <cell r="G1163">
            <v>4000</v>
          </cell>
        </row>
        <row r="1164">
          <cell r="A1164">
            <v>2022</v>
          </cell>
          <cell r="D1164">
            <v>1321001101000</v>
          </cell>
          <cell r="F1164">
            <v>74</v>
          </cell>
          <cell r="G1164">
            <v>53000</v>
          </cell>
        </row>
        <row r="1165">
          <cell r="A1165">
            <v>2022</v>
          </cell>
          <cell r="D1165">
            <v>1718109111001</v>
          </cell>
          <cell r="F1165">
            <v>24</v>
          </cell>
          <cell r="G1165">
            <v>3253020.3</v>
          </cell>
        </row>
        <row r="1166">
          <cell r="A1166">
            <v>2022</v>
          </cell>
          <cell r="D1166">
            <v>1321001101000</v>
          </cell>
          <cell r="F1166">
            <v>24</v>
          </cell>
          <cell r="G1166">
            <v>100000</v>
          </cell>
        </row>
        <row r="1167">
          <cell r="A1167">
            <v>2022</v>
          </cell>
          <cell r="D1167">
            <v>1738109120001</v>
          </cell>
          <cell r="F1167">
            <v>70</v>
          </cell>
          <cell r="G1167">
            <v>50000</v>
          </cell>
        </row>
        <row r="1168">
          <cell r="A1168">
            <v>2022</v>
          </cell>
          <cell r="D1168">
            <v>1728109120002</v>
          </cell>
          <cell r="F1168">
            <v>74</v>
          </cell>
          <cell r="G1168">
            <v>20000</v>
          </cell>
        </row>
        <row r="1169">
          <cell r="A1169">
            <v>2022</v>
          </cell>
          <cell r="D1169">
            <v>1738109120001</v>
          </cell>
          <cell r="F1169">
            <v>70</v>
          </cell>
          <cell r="G1169">
            <v>50000</v>
          </cell>
        </row>
        <row r="1170">
          <cell r="A1170">
            <v>2022</v>
          </cell>
          <cell r="D1170">
            <v>1321001101000</v>
          </cell>
          <cell r="F1170">
            <v>24</v>
          </cell>
          <cell r="G1170">
            <v>50000</v>
          </cell>
        </row>
        <row r="1171">
          <cell r="A1171">
            <v>2022</v>
          </cell>
          <cell r="D1171">
            <v>1321001101000</v>
          </cell>
          <cell r="F1171">
            <v>74</v>
          </cell>
          <cell r="G1171">
            <v>1000</v>
          </cell>
        </row>
        <row r="1172">
          <cell r="A1172">
            <v>2022</v>
          </cell>
          <cell r="D1172">
            <v>1321001101000</v>
          </cell>
          <cell r="F1172">
            <v>70</v>
          </cell>
          <cell r="G1172">
            <v>4000</v>
          </cell>
        </row>
        <row r="1173">
          <cell r="A1173">
            <v>2022</v>
          </cell>
          <cell r="D1173">
            <v>1321001101000</v>
          </cell>
          <cell r="F1173">
            <v>24</v>
          </cell>
          <cell r="G1173">
            <v>134000</v>
          </cell>
        </row>
        <row r="1174">
          <cell r="A1174">
            <v>2022</v>
          </cell>
          <cell r="D1174">
            <v>1718109111004</v>
          </cell>
          <cell r="F1174">
            <v>24</v>
          </cell>
          <cell r="G1174">
            <v>100000</v>
          </cell>
        </row>
        <row r="1175">
          <cell r="A1175">
            <v>2022</v>
          </cell>
          <cell r="D1175">
            <v>1718109111004</v>
          </cell>
          <cell r="F1175">
            <v>24</v>
          </cell>
          <cell r="G1175">
            <v>100000</v>
          </cell>
        </row>
        <row r="1176">
          <cell r="A1176">
            <v>2022</v>
          </cell>
          <cell r="D1176">
            <v>1718109111003</v>
          </cell>
          <cell r="F1176">
            <v>24</v>
          </cell>
          <cell r="G1176">
            <v>550000</v>
          </cell>
        </row>
        <row r="1177">
          <cell r="A1177">
            <v>2022</v>
          </cell>
          <cell r="D1177">
            <v>1718109111003</v>
          </cell>
          <cell r="F1177">
            <v>24</v>
          </cell>
          <cell r="G1177">
            <v>1000000</v>
          </cell>
        </row>
        <row r="1178">
          <cell r="A1178">
            <v>2022</v>
          </cell>
          <cell r="D1178">
            <v>1718109111003</v>
          </cell>
          <cell r="F1178">
            <v>24</v>
          </cell>
          <cell r="G1178">
            <v>1000000</v>
          </cell>
        </row>
        <row r="1179">
          <cell r="A1179">
            <v>2022</v>
          </cell>
          <cell r="D1179">
            <v>1321001101000</v>
          </cell>
          <cell r="F1179">
            <v>24</v>
          </cell>
          <cell r="G1179">
            <v>257180</v>
          </cell>
        </row>
        <row r="1180">
          <cell r="A1180">
            <v>2022</v>
          </cell>
          <cell r="D1180">
            <v>1321001101000</v>
          </cell>
          <cell r="F1180">
            <v>24</v>
          </cell>
          <cell r="G1180">
            <v>30000</v>
          </cell>
        </row>
        <row r="1181">
          <cell r="A1181">
            <v>2022</v>
          </cell>
          <cell r="D1181">
            <v>1748101102001</v>
          </cell>
          <cell r="F1181">
            <v>24</v>
          </cell>
          <cell r="G1181">
            <v>1000000</v>
          </cell>
        </row>
        <row r="1182">
          <cell r="A1182">
            <v>2022</v>
          </cell>
          <cell r="D1182">
            <v>1748101102001</v>
          </cell>
          <cell r="F1182">
            <v>24</v>
          </cell>
          <cell r="G1182">
            <v>500000</v>
          </cell>
        </row>
        <row r="1183">
          <cell r="A1183">
            <v>2022</v>
          </cell>
          <cell r="D1183">
            <v>1748101102001</v>
          </cell>
          <cell r="F1183">
            <v>24</v>
          </cell>
          <cell r="G1183">
            <v>25015</v>
          </cell>
        </row>
        <row r="1184">
          <cell r="A1184">
            <v>2022</v>
          </cell>
          <cell r="D1184">
            <v>1718109106002</v>
          </cell>
          <cell r="F1184">
            <v>24</v>
          </cell>
          <cell r="G1184">
            <v>3600000</v>
          </cell>
        </row>
        <row r="1185">
          <cell r="A1185">
            <v>2022</v>
          </cell>
          <cell r="D1185">
            <v>1748101107001</v>
          </cell>
          <cell r="F1185">
            <v>70</v>
          </cell>
          <cell r="G1185">
            <v>800000</v>
          </cell>
        </row>
        <row r="1186">
          <cell r="A1186">
            <v>2022</v>
          </cell>
          <cell r="D1186">
            <v>1321001101000</v>
          </cell>
          <cell r="F1186">
            <v>24</v>
          </cell>
          <cell r="G1186">
            <v>50000</v>
          </cell>
        </row>
        <row r="1187">
          <cell r="A1187">
            <v>2022</v>
          </cell>
          <cell r="D1187">
            <v>1321001101000</v>
          </cell>
          <cell r="F1187">
            <v>70</v>
          </cell>
          <cell r="G1187">
            <v>250000</v>
          </cell>
        </row>
        <row r="1188">
          <cell r="A1188">
            <v>2022</v>
          </cell>
          <cell r="D1188">
            <v>1321001101000</v>
          </cell>
          <cell r="F1188">
            <v>70</v>
          </cell>
          <cell r="G1188">
            <v>6000</v>
          </cell>
        </row>
        <row r="1189">
          <cell r="A1189">
            <v>2022</v>
          </cell>
          <cell r="D1189">
            <v>1321001101000</v>
          </cell>
          <cell r="F1189">
            <v>74</v>
          </cell>
          <cell r="G1189">
            <v>500</v>
          </cell>
        </row>
        <row r="1190">
          <cell r="A1190">
            <v>2022</v>
          </cell>
          <cell r="D1190">
            <v>1718109117002</v>
          </cell>
          <cell r="F1190">
            <v>24</v>
          </cell>
          <cell r="G1190">
            <v>85706.06</v>
          </cell>
        </row>
        <row r="1191">
          <cell r="A1191">
            <v>2022</v>
          </cell>
          <cell r="D1191">
            <v>1321001101000</v>
          </cell>
          <cell r="F1191">
            <v>24</v>
          </cell>
          <cell r="G1191">
            <v>1000</v>
          </cell>
        </row>
        <row r="1192">
          <cell r="A1192">
            <v>2022</v>
          </cell>
          <cell r="D1192">
            <v>1718109109002</v>
          </cell>
          <cell r="F1192">
            <v>24</v>
          </cell>
          <cell r="G1192">
            <v>877000</v>
          </cell>
        </row>
        <row r="1193">
          <cell r="A1193">
            <v>2022</v>
          </cell>
          <cell r="D1193">
            <v>1321001101000</v>
          </cell>
          <cell r="F1193">
            <v>24</v>
          </cell>
          <cell r="G1193">
            <v>1000</v>
          </cell>
        </row>
        <row r="1194">
          <cell r="A1194">
            <v>2022</v>
          </cell>
          <cell r="D1194">
            <v>1718109116003</v>
          </cell>
          <cell r="F1194">
            <v>73</v>
          </cell>
          <cell r="G1194">
            <v>500000</v>
          </cell>
        </row>
        <row r="1195">
          <cell r="A1195">
            <v>2022</v>
          </cell>
          <cell r="D1195">
            <v>1718109116003</v>
          </cell>
          <cell r="F1195">
            <v>73</v>
          </cell>
          <cell r="G1195">
            <v>739200</v>
          </cell>
        </row>
        <row r="1196">
          <cell r="A1196">
            <v>2022</v>
          </cell>
          <cell r="D1196">
            <v>1718109116003</v>
          </cell>
          <cell r="F1196">
            <v>73</v>
          </cell>
          <cell r="G1196">
            <v>3000000</v>
          </cell>
        </row>
        <row r="1197">
          <cell r="A1197">
            <v>2022</v>
          </cell>
          <cell r="D1197">
            <v>1321001101000</v>
          </cell>
          <cell r="F1197">
            <v>73</v>
          </cell>
          <cell r="G1197">
            <v>50000</v>
          </cell>
        </row>
        <row r="1198">
          <cell r="A1198">
            <v>2022</v>
          </cell>
          <cell r="D1198">
            <v>1922991199000</v>
          </cell>
          <cell r="F1198">
            <v>73</v>
          </cell>
          <cell r="G1198">
            <v>5000</v>
          </cell>
        </row>
        <row r="1199">
          <cell r="A1199">
            <v>2022</v>
          </cell>
          <cell r="D1199">
            <v>1738101101001</v>
          </cell>
          <cell r="F1199">
            <v>70</v>
          </cell>
          <cell r="G1199">
            <v>200000</v>
          </cell>
        </row>
        <row r="1200">
          <cell r="A1200">
            <v>2022</v>
          </cell>
          <cell r="D1200">
            <v>1738101101001</v>
          </cell>
          <cell r="F1200">
            <v>70</v>
          </cell>
          <cell r="G1200">
            <v>900000</v>
          </cell>
        </row>
        <row r="1201">
          <cell r="A1201">
            <v>2022</v>
          </cell>
          <cell r="D1201">
            <v>1738101101001</v>
          </cell>
          <cell r="F1201">
            <v>70</v>
          </cell>
          <cell r="G1201">
            <v>2216247.84</v>
          </cell>
        </row>
        <row r="1202">
          <cell r="A1202">
            <v>2022</v>
          </cell>
          <cell r="D1202">
            <v>1738101101001</v>
          </cell>
          <cell r="F1202">
            <v>70</v>
          </cell>
          <cell r="G1202">
            <v>1378968.38</v>
          </cell>
        </row>
        <row r="1203">
          <cell r="A1203">
            <v>2022</v>
          </cell>
          <cell r="D1203">
            <v>1748101199000</v>
          </cell>
          <cell r="F1203">
            <v>70</v>
          </cell>
          <cell r="G1203">
            <v>42058.04</v>
          </cell>
        </row>
        <row r="1204">
          <cell r="A1204">
            <v>2022</v>
          </cell>
          <cell r="D1204">
            <v>1748101199000</v>
          </cell>
          <cell r="F1204">
            <v>70</v>
          </cell>
          <cell r="G1204">
            <v>131638.92000000001</v>
          </cell>
        </row>
        <row r="1205">
          <cell r="A1205">
            <v>2022</v>
          </cell>
          <cell r="D1205">
            <v>1748101199000</v>
          </cell>
          <cell r="F1205">
            <v>70</v>
          </cell>
          <cell r="G1205">
            <v>152413.25</v>
          </cell>
        </row>
        <row r="1206">
          <cell r="A1206">
            <v>2022</v>
          </cell>
          <cell r="D1206">
            <v>1748101199000</v>
          </cell>
          <cell r="F1206">
            <v>70</v>
          </cell>
          <cell r="G1206">
            <v>91553.47</v>
          </cell>
        </row>
        <row r="1207">
          <cell r="A1207">
            <v>2022</v>
          </cell>
          <cell r="D1207">
            <v>1748101199000</v>
          </cell>
          <cell r="F1207">
            <v>70</v>
          </cell>
          <cell r="G1207">
            <v>11258.58</v>
          </cell>
        </row>
        <row r="1208">
          <cell r="A1208">
            <v>2022</v>
          </cell>
          <cell r="D1208">
            <v>1748101199000</v>
          </cell>
          <cell r="F1208">
            <v>70</v>
          </cell>
          <cell r="G1208">
            <v>1099.52</v>
          </cell>
        </row>
        <row r="1209">
          <cell r="A1209">
            <v>2022</v>
          </cell>
          <cell r="D1209">
            <v>1748101199000</v>
          </cell>
          <cell r="F1209">
            <v>70</v>
          </cell>
          <cell r="G1209">
            <v>15865.33</v>
          </cell>
        </row>
        <row r="1210">
          <cell r="A1210">
            <v>2022</v>
          </cell>
          <cell r="D1210">
            <v>1748101199000</v>
          </cell>
          <cell r="F1210">
            <v>70</v>
          </cell>
          <cell r="G1210">
            <v>1470.81</v>
          </cell>
        </row>
        <row r="1211">
          <cell r="A1211">
            <v>2022</v>
          </cell>
          <cell r="D1211">
            <v>1748101199000</v>
          </cell>
          <cell r="F1211">
            <v>70</v>
          </cell>
          <cell r="G1211">
            <v>101517.86</v>
          </cell>
        </row>
        <row r="1212">
          <cell r="A1212">
            <v>2022</v>
          </cell>
          <cell r="D1212">
            <v>1321001101000</v>
          </cell>
          <cell r="F1212">
            <v>24</v>
          </cell>
          <cell r="G1212">
            <v>45110</v>
          </cell>
        </row>
        <row r="1213">
          <cell r="A1213">
            <v>2022</v>
          </cell>
          <cell r="D1213">
            <v>1321001101000</v>
          </cell>
          <cell r="F1213">
            <v>70</v>
          </cell>
          <cell r="G1213">
            <v>360400</v>
          </cell>
        </row>
        <row r="1214">
          <cell r="A1214">
            <v>2022</v>
          </cell>
          <cell r="D1214">
            <v>1321001101000</v>
          </cell>
          <cell r="F1214">
            <v>70</v>
          </cell>
          <cell r="G1214">
            <v>15000</v>
          </cell>
        </row>
        <row r="1215">
          <cell r="A1215">
            <v>2022</v>
          </cell>
          <cell r="D1215">
            <v>1321001101000</v>
          </cell>
          <cell r="F1215">
            <v>57</v>
          </cell>
          <cell r="G1215">
            <v>4000</v>
          </cell>
        </row>
        <row r="1216">
          <cell r="A1216">
            <v>2022</v>
          </cell>
          <cell r="D1216">
            <v>1738102101001</v>
          </cell>
          <cell r="F1216">
            <v>70</v>
          </cell>
          <cell r="G1216">
            <v>1000000</v>
          </cell>
        </row>
        <row r="1217">
          <cell r="A1217">
            <v>2022</v>
          </cell>
          <cell r="D1217">
            <v>1738102101001</v>
          </cell>
          <cell r="F1217">
            <v>70</v>
          </cell>
          <cell r="G1217">
            <v>400000</v>
          </cell>
        </row>
        <row r="1218">
          <cell r="A1218">
            <v>2022</v>
          </cell>
          <cell r="D1218">
            <v>1738102101001</v>
          </cell>
          <cell r="F1218">
            <v>70</v>
          </cell>
          <cell r="G1218">
            <v>2000000</v>
          </cell>
        </row>
        <row r="1219">
          <cell r="A1219">
            <v>2022</v>
          </cell>
          <cell r="D1219">
            <v>1738102101001</v>
          </cell>
          <cell r="F1219">
            <v>70</v>
          </cell>
          <cell r="G1219">
            <v>250000</v>
          </cell>
        </row>
        <row r="1220">
          <cell r="A1220">
            <v>2022</v>
          </cell>
          <cell r="D1220">
            <v>1738102101001</v>
          </cell>
          <cell r="F1220">
            <v>70</v>
          </cell>
          <cell r="G1220">
            <v>700000</v>
          </cell>
        </row>
        <row r="1221">
          <cell r="A1221">
            <v>2022</v>
          </cell>
          <cell r="D1221">
            <v>1738102101001</v>
          </cell>
          <cell r="F1221">
            <v>70</v>
          </cell>
          <cell r="G1221">
            <v>1300000</v>
          </cell>
        </row>
        <row r="1222">
          <cell r="A1222">
            <v>2022</v>
          </cell>
          <cell r="D1222">
            <v>1738102101001</v>
          </cell>
          <cell r="F1222">
            <v>70</v>
          </cell>
          <cell r="G1222">
            <v>5500000</v>
          </cell>
        </row>
        <row r="1223">
          <cell r="A1223">
            <v>2022</v>
          </cell>
          <cell r="D1223">
            <v>1738102101001</v>
          </cell>
          <cell r="F1223">
            <v>70</v>
          </cell>
          <cell r="G1223">
            <v>2000000</v>
          </cell>
        </row>
        <row r="1224">
          <cell r="A1224">
            <v>2022</v>
          </cell>
          <cell r="D1224">
            <v>1738102101001</v>
          </cell>
          <cell r="F1224">
            <v>70</v>
          </cell>
          <cell r="G1224">
            <v>2500000</v>
          </cell>
        </row>
        <row r="1225">
          <cell r="A1225">
            <v>2022</v>
          </cell>
          <cell r="D1225">
            <v>1738102101001</v>
          </cell>
          <cell r="F1225">
            <v>70</v>
          </cell>
          <cell r="G1225">
            <v>650000</v>
          </cell>
        </row>
        <row r="1226">
          <cell r="A1226">
            <v>2022</v>
          </cell>
          <cell r="D1226">
            <v>1738102101001</v>
          </cell>
          <cell r="F1226">
            <v>70</v>
          </cell>
          <cell r="G1226">
            <v>1200000</v>
          </cell>
        </row>
        <row r="1227">
          <cell r="A1227">
            <v>2022</v>
          </cell>
          <cell r="D1227">
            <v>1738102101001</v>
          </cell>
          <cell r="F1227">
            <v>70</v>
          </cell>
          <cell r="G1227">
            <v>500000</v>
          </cell>
        </row>
        <row r="1228">
          <cell r="A1228">
            <v>2022</v>
          </cell>
          <cell r="D1228">
            <v>1718102104001</v>
          </cell>
          <cell r="F1228">
            <v>24</v>
          </cell>
          <cell r="G1228">
            <v>600000</v>
          </cell>
        </row>
        <row r="1229">
          <cell r="A1229">
            <v>2022</v>
          </cell>
          <cell r="D1229">
            <v>1718102101001</v>
          </cell>
          <cell r="F1229">
            <v>24</v>
          </cell>
          <cell r="G1229">
            <v>8000000</v>
          </cell>
        </row>
        <row r="1230">
          <cell r="A1230">
            <v>2022</v>
          </cell>
          <cell r="D1230">
            <v>1718102104001</v>
          </cell>
          <cell r="F1230">
            <v>24</v>
          </cell>
          <cell r="G1230">
            <v>400000</v>
          </cell>
        </row>
        <row r="1231">
          <cell r="A1231">
            <v>2022</v>
          </cell>
          <cell r="D1231">
            <v>1718102101001</v>
          </cell>
          <cell r="F1231">
            <v>24</v>
          </cell>
          <cell r="G1231">
            <v>1000000</v>
          </cell>
        </row>
        <row r="1232">
          <cell r="A1232">
            <v>2022</v>
          </cell>
          <cell r="D1232">
            <v>1321001101000</v>
          </cell>
          <cell r="F1232">
            <v>24</v>
          </cell>
          <cell r="G1232">
            <v>55467</v>
          </cell>
        </row>
        <row r="1233">
          <cell r="A1233">
            <v>2022</v>
          </cell>
          <cell r="D1233">
            <v>1321001101000</v>
          </cell>
          <cell r="F1233">
            <v>70</v>
          </cell>
          <cell r="G1233">
            <v>141318</v>
          </cell>
        </row>
        <row r="1234">
          <cell r="A1234">
            <v>2022</v>
          </cell>
          <cell r="D1234">
            <v>1718101103001</v>
          </cell>
          <cell r="F1234">
            <v>24</v>
          </cell>
          <cell r="G1234">
            <v>20000</v>
          </cell>
        </row>
        <row r="1235">
          <cell r="A1235">
            <v>2022</v>
          </cell>
          <cell r="D1235">
            <v>1718101101002</v>
          </cell>
          <cell r="F1235">
            <v>24</v>
          </cell>
          <cell r="G1235">
            <v>525000</v>
          </cell>
        </row>
        <row r="1236">
          <cell r="A1236">
            <v>2022</v>
          </cell>
          <cell r="D1236">
            <v>1718101101002</v>
          </cell>
          <cell r="F1236">
            <v>24</v>
          </cell>
          <cell r="G1236">
            <v>137618.5</v>
          </cell>
        </row>
        <row r="1237">
          <cell r="A1237">
            <v>2022</v>
          </cell>
          <cell r="D1237">
            <v>1718101101002</v>
          </cell>
          <cell r="F1237">
            <v>24</v>
          </cell>
          <cell r="G1237">
            <v>259303.5</v>
          </cell>
        </row>
        <row r="1238">
          <cell r="A1238">
            <v>2022</v>
          </cell>
          <cell r="D1238">
            <v>1321001101000</v>
          </cell>
          <cell r="F1238">
            <v>24</v>
          </cell>
          <cell r="G1238">
            <v>120000</v>
          </cell>
        </row>
        <row r="1239">
          <cell r="A1239">
            <v>2022</v>
          </cell>
          <cell r="D1239">
            <v>1718109106001</v>
          </cell>
          <cell r="F1239">
            <v>73</v>
          </cell>
          <cell r="G1239">
            <v>35000000</v>
          </cell>
        </row>
        <row r="1240">
          <cell r="A1240">
            <v>2022</v>
          </cell>
          <cell r="D1240">
            <v>1321001101000</v>
          </cell>
          <cell r="F1240">
            <v>73</v>
          </cell>
          <cell r="G1240">
            <v>100000</v>
          </cell>
        </row>
        <row r="1241">
          <cell r="A1241">
            <v>2022</v>
          </cell>
          <cell r="D1241">
            <v>1718102104000</v>
          </cell>
          <cell r="F1241">
            <v>24</v>
          </cell>
          <cell r="G1241">
            <v>518440</v>
          </cell>
        </row>
        <row r="1242">
          <cell r="A1242">
            <v>2022</v>
          </cell>
          <cell r="D1242">
            <v>1321001101000</v>
          </cell>
          <cell r="F1242">
            <v>24</v>
          </cell>
          <cell r="G1242">
            <v>1000</v>
          </cell>
        </row>
        <row r="1243">
          <cell r="A1243">
            <v>2022</v>
          </cell>
          <cell r="D1243">
            <v>1718109105003</v>
          </cell>
          <cell r="F1243">
            <v>24</v>
          </cell>
          <cell r="G1243">
            <v>2000000</v>
          </cell>
        </row>
        <row r="1244">
          <cell r="A1244">
            <v>2022</v>
          </cell>
          <cell r="D1244">
            <v>1718109105003</v>
          </cell>
          <cell r="F1244">
            <v>24</v>
          </cell>
          <cell r="G1244">
            <v>1000000</v>
          </cell>
        </row>
        <row r="1245">
          <cell r="A1245">
            <v>2022</v>
          </cell>
          <cell r="D1245">
            <v>1321001101000</v>
          </cell>
          <cell r="F1245">
            <v>24</v>
          </cell>
          <cell r="G1245">
            <v>10000</v>
          </cell>
        </row>
        <row r="1246">
          <cell r="A1246">
            <v>2022</v>
          </cell>
          <cell r="D1246">
            <v>1718109111005</v>
          </cell>
          <cell r="F1246">
            <v>24</v>
          </cell>
          <cell r="G1246">
            <v>500000</v>
          </cell>
        </row>
        <row r="1247">
          <cell r="A1247">
            <v>2022</v>
          </cell>
          <cell r="D1247">
            <v>1718109111005</v>
          </cell>
          <cell r="F1247">
            <v>24</v>
          </cell>
          <cell r="G1247">
            <v>1499992.26</v>
          </cell>
        </row>
        <row r="1248">
          <cell r="A1248">
            <v>2022</v>
          </cell>
          <cell r="D1248">
            <v>1718104101001</v>
          </cell>
          <cell r="F1248">
            <v>24</v>
          </cell>
          <cell r="G1248">
            <v>25600000</v>
          </cell>
        </row>
        <row r="1249">
          <cell r="A1249">
            <v>2022</v>
          </cell>
          <cell r="D1249">
            <v>1321001101000</v>
          </cell>
          <cell r="F1249">
            <v>24</v>
          </cell>
          <cell r="G1249">
            <v>100000</v>
          </cell>
        </row>
        <row r="1250">
          <cell r="A1250">
            <v>2022</v>
          </cell>
          <cell r="D1250">
            <v>1738109105001</v>
          </cell>
          <cell r="F1250">
            <v>74</v>
          </cell>
          <cell r="G1250">
            <v>72000000</v>
          </cell>
        </row>
        <row r="1251">
          <cell r="A1251">
            <v>2022</v>
          </cell>
          <cell r="D1251">
            <v>1718109105003</v>
          </cell>
          <cell r="F1251">
            <v>24</v>
          </cell>
          <cell r="G1251">
            <v>1005644.4</v>
          </cell>
        </row>
        <row r="1252">
          <cell r="A1252">
            <v>2022</v>
          </cell>
          <cell r="D1252">
            <v>1321001101000</v>
          </cell>
          <cell r="F1252">
            <v>57</v>
          </cell>
          <cell r="G1252">
            <v>150000</v>
          </cell>
        </row>
        <row r="1253">
          <cell r="A1253">
            <v>2022</v>
          </cell>
          <cell r="D1253">
            <v>1718111101000</v>
          </cell>
          <cell r="F1253">
            <v>57</v>
          </cell>
          <cell r="G1253">
            <v>1000</v>
          </cell>
        </row>
        <row r="1254">
          <cell r="A1254">
            <v>2022</v>
          </cell>
          <cell r="D1254">
            <v>1321001101000</v>
          </cell>
          <cell r="F1254">
            <v>57</v>
          </cell>
          <cell r="G1254">
            <v>100000</v>
          </cell>
        </row>
        <row r="1255">
          <cell r="A1255">
            <v>2022</v>
          </cell>
          <cell r="D1255">
            <v>1718991103001</v>
          </cell>
          <cell r="F1255">
            <v>57</v>
          </cell>
          <cell r="G1255">
            <v>1000</v>
          </cell>
        </row>
        <row r="1256">
          <cell r="A1256">
            <v>2022</v>
          </cell>
          <cell r="D1256">
            <v>1718991199999</v>
          </cell>
          <cell r="F1256">
            <v>57</v>
          </cell>
          <cell r="G1256">
            <v>4347934</v>
          </cell>
        </row>
        <row r="1257">
          <cell r="A1257">
            <v>2022</v>
          </cell>
          <cell r="D1257">
            <v>1718109102001</v>
          </cell>
          <cell r="F1257">
            <v>24</v>
          </cell>
          <cell r="G1257">
            <v>37716</v>
          </cell>
        </row>
        <row r="1258">
          <cell r="A1258">
            <v>2022</v>
          </cell>
          <cell r="D1258">
            <v>1321001101000</v>
          </cell>
          <cell r="F1258">
            <v>24</v>
          </cell>
          <cell r="G1258">
            <v>2263</v>
          </cell>
        </row>
        <row r="1259">
          <cell r="A1259">
            <v>2022</v>
          </cell>
          <cell r="D1259">
            <v>1738109102001</v>
          </cell>
          <cell r="F1259">
            <v>70</v>
          </cell>
          <cell r="G1259">
            <v>720000</v>
          </cell>
        </row>
        <row r="1260">
          <cell r="A1260">
            <v>2022</v>
          </cell>
          <cell r="D1260">
            <v>1321001101000</v>
          </cell>
          <cell r="F1260">
            <v>70</v>
          </cell>
          <cell r="G1260">
            <v>223200</v>
          </cell>
        </row>
        <row r="1261">
          <cell r="A1261">
            <v>2022</v>
          </cell>
          <cell r="D1261">
            <v>1922991199000</v>
          </cell>
          <cell r="F1261">
            <v>24</v>
          </cell>
          <cell r="G1261">
            <v>107284</v>
          </cell>
        </row>
        <row r="1262">
          <cell r="A1262">
            <v>2022</v>
          </cell>
          <cell r="D1262">
            <v>1321001101000</v>
          </cell>
          <cell r="F1262">
            <v>24</v>
          </cell>
          <cell r="G1262">
            <v>608500</v>
          </cell>
        </row>
        <row r="1263">
          <cell r="A1263">
            <v>2022</v>
          </cell>
          <cell r="D1263">
            <v>1321001101000</v>
          </cell>
          <cell r="F1263">
            <v>97</v>
          </cell>
          <cell r="G1263">
            <v>30000</v>
          </cell>
        </row>
        <row r="1264">
          <cell r="A1264">
            <v>2022</v>
          </cell>
          <cell r="D1264">
            <v>2448101108002</v>
          </cell>
          <cell r="F1264">
            <v>74</v>
          </cell>
          <cell r="G1264">
            <v>12400000</v>
          </cell>
        </row>
        <row r="1265">
          <cell r="A1265">
            <v>2022</v>
          </cell>
          <cell r="D1265">
            <v>2418105104000</v>
          </cell>
          <cell r="F1265">
            <v>24</v>
          </cell>
          <cell r="G1265">
            <v>45789767.270000003</v>
          </cell>
        </row>
        <row r="1266">
          <cell r="A1266">
            <v>2022</v>
          </cell>
          <cell r="D1266">
            <v>2418105104000</v>
          </cell>
          <cell r="F1266">
            <v>24</v>
          </cell>
          <cell r="G1266">
            <v>3005520.08</v>
          </cell>
        </row>
        <row r="1267">
          <cell r="A1267">
            <v>2022</v>
          </cell>
          <cell r="D1267">
            <v>2418105104000</v>
          </cell>
          <cell r="F1267">
            <v>24</v>
          </cell>
          <cell r="G1267">
            <v>9887407.0099999998</v>
          </cell>
        </row>
        <row r="1268">
          <cell r="A1268">
            <v>2022</v>
          </cell>
          <cell r="D1268">
            <v>2418105104000</v>
          </cell>
          <cell r="F1268">
            <v>24</v>
          </cell>
          <cell r="G1268">
            <v>17382813.370000001</v>
          </cell>
        </row>
        <row r="1269">
          <cell r="A1269">
            <v>2022</v>
          </cell>
          <cell r="D1269">
            <v>2418105104000</v>
          </cell>
          <cell r="F1269">
            <v>24</v>
          </cell>
          <cell r="G1269">
            <v>238856</v>
          </cell>
        </row>
        <row r="1270">
          <cell r="A1270">
            <v>2022</v>
          </cell>
          <cell r="D1270">
            <v>2418109105011</v>
          </cell>
          <cell r="F1270">
            <v>24</v>
          </cell>
          <cell r="G1270">
            <v>21200000</v>
          </cell>
        </row>
        <row r="1271">
          <cell r="A1271">
            <v>2022</v>
          </cell>
          <cell r="D1271">
            <v>2418109105011</v>
          </cell>
          <cell r="F1271">
            <v>24</v>
          </cell>
          <cell r="G1271">
            <v>477500</v>
          </cell>
        </row>
        <row r="1272">
          <cell r="A1272">
            <v>2022</v>
          </cell>
          <cell r="D1272">
            <v>2418105104001</v>
          </cell>
          <cell r="F1272">
            <v>24</v>
          </cell>
          <cell r="G1272">
            <v>1901000</v>
          </cell>
        </row>
        <row r="1273">
          <cell r="A1273">
            <v>2022</v>
          </cell>
          <cell r="D1273">
            <v>2418109105011</v>
          </cell>
          <cell r="F1273">
            <v>24</v>
          </cell>
          <cell r="G1273">
            <v>497399</v>
          </cell>
        </row>
        <row r="1274">
          <cell r="A1274">
            <v>2022</v>
          </cell>
          <cell r="D1274">
            <v>2438109120001</v>
          </cell>
          <cell r="F1274">
            <v>70</v>
          </cell>
          <cell r="G1274">
            <v>275135.93</v>
          </cell>
        </row>
        <row r="1275">
          <cell r="A1275">
            <v>2022</v>
          </cell>
          <cell r="D1275">
            <v>2438109120001</v>
          </cell>
          <cell r="F1275">
            <v>70</v>
          </cell>
          <cell r="G1275">
            <v>97177</v>
          </cell>
        </row>
        <row r="1276">
          <cell r="A1276">
            <v>2022</v>
          </cell>
          <cell r="D1276">
            <v>2438109120005</v>
          </cell>
          <cell r="F1276">
            <v>70</v>
          </cell>
          <cell r="G1276">
            <v>403895</v>
          </cell>
        </row>
        <row r="1277">
          <cell r="A1277">
            <v>2022</v>
          </cell>
          <cell r="D1277">
            <v>2438109120001</v>
          </cell>
          <cell r="F1277">
            <v>70</v>
          </cell>
          <cell r="G1277">
            <v>42830.61</v>
          </cell>
        </row>
        <row r="1278">
          <cell r="A1278">
            <v>2022</v>
          </cell>
          <cell r="D1278">
            <v>2438109120001</v>
          </cell>
          <cell r="F1278">
            <v>70</v>
          </cell>
          <cell r="G1278">
            <v>20370</v>
          </cell>
        </row>
        <row r="1279">
          <cell r="A1279">
            <v>2022</v>
          </cell>
          <cell r="D1279">
            <v>2438109120001</v>
          </cell>
          <cell r="F1279">
            <v>70</v>
          </cell>
          <cell r="G1279">
            <v>748928</v>
          </cell>
        </row>
        <row r="1280">
          <cell r="A1280">
            <v>2022</v>
          </cell>
          <cell r="D1280">
            <v>2438109120001</v>
          </cell>
          <cell r="F1280">
            <v>70</v>
          </cell>
          <cell r="G1280">
            <v>13651</v>
          </cell>
        </row>
        <row r="1281">
          <cell r="A1281">
            <v>2022</v>
          </cell>
          <cell r="D1281">
            <v>2438109120001</v>
          </cell>
          <cell r="F1281">
            <v>70</v>
          </cell>
          <cell r="G1281">
            <v>20000</v>
          </cell>
        </row>
        <row r="1282">
          <cell r="A1282">
            <v>2022</v>
          </cell>
          <cell r="D1282">
            <v>2428109120003</v>
          </cell>
          <cell r="F1282">
            <v>70</v>
          </cell>
          <cell r="G1282">
            <v>370738</v>
          </cell>
        </row>
        <row r="1283">
          <cell r="A1283">
            <v>2022</v>
          </cell>
          <cell r="D1283">
            <v>2418109120001</v>
          </cell>
          <cell r="F1283">
            <v>24</v>
          </cell>
          <cell r="G1283">
            <v>286371</v>
          </cell>
        </row>
        <row r="1284">
          <cell r="A1284">
            <v>2022</v>
          </cell>
          <cell r="D1284">
            <v>2418109120010</v>
          </cell>
          <cell r="F1284">
            <v>24</v>
          </cell>
          <cell r="G1284">
            <v>82000</v>
          </cell>
        </row>
        <row r="1285">
          <cell r="A1285">
            <v>2022</v>
          </cell>
          <cell r="D1285">
            <v>2418109120010</v>
          </cell>
          <cell r="F1285">
            <v>24</v>
          </cell>
          <cell r="G1285">
            <v>323000</v>
          </cell>
        </row>
        <row r="1286">
          <cell r="A1286">
            <v>2022</v>
          </cell>
          <cell r="D1286">
            <v>2418109120010</v>
          </cell>
          <cell r="F1286">
            <v>24</v>
          </cell>
          <cell r="G1286">
            <v>208459</v>
          </cell>
        </row>
        <row r="1287">
          <cell r="A1287">
            <v>2022</v>
          </cell>
          <cell r="D1287">
            <v>2418109120010</v>
          </cell>
          <cell r="F1287">
            <v>24</v>
          </cell>
          <cell r="G1287">
            <v>1726969</v>
          </cell>
        </row>
        <row r="1288">
          <cell r="A1288">
            <v>2022</v>
          </cell>
          <cell r="D1288">
            <v>2418109120010</v>
          </cell>
          <cell r="F1288">
            <v>24</v>
          </cell>
          <cell r="G1288">
            <v>71000</v>
          </cell>
        </row>
        <row r="1289">
          <cell r="A1289">
            <v>2022</v>
          </cell>
          <cell r="D1289">
            <v>2418109120010</v>
          </cell>
          <cell r="F1289">
            <v>24</v>
          </cell>
          <cell r="G1289">
            <v>125000</v>
          </cell>
        </row>
        <row r="1290">
          <cell r="A1290">
            <v>2022</v>
          </cell>
          <cell r="D1290">
            <v>2438109120001</v>
          </cell>
          <cell r="F1290">
            <v>70</v>
          </cell>
          <cell r="G1290">
            <v>24220</v>
          </cell>
        </row>
        <row r="1291">
          <cell r="A1291">
            <v>2022</v>
          </cell>
          <cell r="D1291">
            <v>2438109120001</v>
          </cell>
          <cell r="F1291">
            <v>70</v>
          </cell>
          <cell r="G1291">
            <v>366550.46</v>
          </cell>
        </row>
        <row r="1292">
          <cell r="A1292">
            <v>2022</v>
          </cell>
          <cell r="D1292">
            <v>2438109120001</v>
          </cell>
          <cell r="F1292">
            <v>70</v>
          </cell>
          <cell r="G1292">
            <v>7807.8</v>
          </cell>
        </row>
        <row r="1293">
          <cell r="A1293">
            <v>2022</v>
          </cell>
          <cell r="D1293">
            <v>2438109120001</v>
          </cell>
          <cell r="F1293">
            <v>70</v>
          </cell>
          <cell r="G1293">
            <v>15406</v>
          </cell>
        </row>
        <row r="1294">
          <cell r="A1294">
            <v>2022</v>
          </cell>
          <cell r="D1294">
            <v>2438109120001</v>
          </cell>
          <cell r="F1294">
            <v>70</v>
          </cell>
          <cell r="G1294">
            <v>35502.04</v>
          </cell>
        </row>
        <row r="1295">
          <cell r="A1295">
            <v>2022</v>
          </cell>
          <cell r="D1295">
            <v>2438109120001</v>
          </cell>
          <cell r="F1295">
            <v>70</v>
          </cell>
          <cell r="G1295">
            <v>42779</v>
          </cell>
        </row>
        <row r="1296">
          <cell r="A1296">
            <v>2022</v>
          </cell>
          <cell r="D1296">
            <v>2438109120001</v>
          </cell>
          <cell r="F1296">
            <v>70</v>
          </cell>
          <cell r="G1296">
            <v>9565</v>
          </cell>
        </row>
        <row r="1297">
          <cell r="A1297">
            <v>2022</v>
          </cell>
          <cell r="D1297">
            <v>2438109120001</v>
          </cell>
          <cell r="F1297">
            <v>70</v>
          </cell>
          <cell r="G1297">
            <v>31130</v>
          </cell>
        </row>
        <row r="1298">
          <cell r="A1298">
            <v>2022</v>
          </cell>
          <cell r="D1298">
            <v>2438109120001</v>
          </cell>
          <cell r="F1298">
            <v>70</v>
          </cell>
          <cell r="G1298">
            <v>40000</v>
          </cell>
        </row>
        <row r="1299">
          <cell r="A1299">
            <v>2022</v>
          </cell>
          <cell r="D1299">
            <v>2438109120001</v>
          </cell>
          <cell r="F1299">
            <v>70</v>
          </cell>
          <cell r="G1299">
            <v>36300</v>
          </cell>
        </row>
        <row r="1300">
          <cell r="A1300">
            <v>2022</v>
          </cell>
          <cell r="D1300">
            <v>2418109120010</v>
          </cell>
          <cell r="F1300">
            <v>24</v>
          </cell>
          <cell r="G1300">
            <v>124000</v>
          </cell>
        </row>
        <row r="1301">
          <cell r="A1301">
            <v>2022</v>
          </cell>
          <cell r="D1301">
            <v>2438109120001</v>
          </cell>
          <cell r="F1301">
            <v>70</v>
          </cell>
          <cell r="G1301">
            <v>4414.67</v>
          </cell>
        </row>
        <row r="1302">
          <cell r="A1302">
            <v>2022</v>
          </cell>
          <cell r="D1302">
            <v>2438109120001</v>
          </cell>
          <cell r="F1302">
            <v>70</v>
          </cell>
          <cell r="G1302">
            <v>5000</v>
          </cell>
        </row>
        <row r="1303">
          <cell r="A1303">
            <v>2022</v>
          </cell>
          <cell r="D1303">
            <v>2418109120010</v>
          </cell>
          <cell r="F1303">
            <v>24</v>
          </cell>
          <cell r="G1303">
            <v>660230.91</v>
          </cell>
        </row>
        <row r="1304">
          <cell r="A1304">
            <v>2022</v>
          </cell>
          <cell r="D1304">
            <v>2418109120010</v>
          </cell>
          <cell r="F1304">
            <v>24</v>
          </cell>
          <cell r="G1304">
            <v>100000</v>
          </cell>
        </row>
        <row r="1305">
          <cell r="A1305">
            <v>2022</v>
          </cell>
          <cell r="D1305">
            <v>2418109120010</v>
          </cell>
          <cell r="F1305">
            <v>24</v>
          </cell>
          <cell r="G1305">
            <v>156975</v>
          </cell>
        </row>
        <row r="1306">
          <cell r="A1306">
            <v>2022</v>
          </cell>
          <cell r="D1306">
            <v>2438109120001</v>
          </cell>
          <cell r="F1306">
            <v>70</v>
          </cell>
          <cell r="G1306">
            <v>16893</v>
          </cell>
        </row>
        <row r="1307">
          <cell r="A1307">
            <v>2022</v>
          </cell>
          <cell r="D1307">
            <v>2418109120008</v>
          </cell>
          <cell r="F1307">
            <v>24</v>
          </cell>
          <cell r="G1307">
            <v>363000</v>
          </cell>
        </row>
        <row r="1308">
          <cell r="A1308">
            <v>2022</v>
          </cell>
          <cell r="D1308">
            <v>2438109120001</v>
          </cell>
          <cell r="F1308">
            <v>70</v>
          </cell>
          <cell r="G1308">
            <v>42680</v>
          </cell>
        </row>
        <row r="1309">
          <cell r="A1309">
            <v>2022</v>
          </cell>
          <cell r="D1309">
            <v>2418109120010</v>
          </cell>
          <cell r="F1309">
            <v>24</v>
          </cell>
          <cell r="G1309">
            <v>150000</v>
          </cell>
        </row>
        <row r="1310">
          <cell r="A1310">
            <v>2022</v>
          </cell>
          <cell r="D1310">
            <v>2438109120001</v>
          </cell>
          <cell r="F1310">
            <v>70</v>
          </cell>
          <cell r="G1310">
            <v>58000</v>
          </cell>
        </row>
        <row r="1311">
          <cell r="A1311">
            <v>2022</v>
          </cell>
          <cell r="D1311">
            <v>2438109120001</v>
          </cell>
          <cell r="F1311">
            <v>70</v>
          </cell>
          <cell r="G1311">
            <v>18000</v>
          </cell>
        </row>
        <row r="1312">
          <cell r="A1312">
            <v>2022</v>
          </cell>
          <cell r="D1312">
            <v>2438109120001</v>
          </cell>
          <cell r="F1312">
            <v>70</v>
          </cell>
          <cell r="G1312">
            <v>26000</v>
          </cell>
        </row>
        <row r="1313">
          <cell r="A1313">
            <v>2022</v>
          </cell>
          <cell r="D1313">
            <v>2438109120001</v>
          </cell>
          <cell r="F1313">
            <v>70</v>
          </cell>
          <cell r="G1313">
            <v>40000</v>
          </cell>
        </row>
        <row r="1314">
          <cell r="A1314">
            <v>2022</v>
          </cell>
          <cell r="D1314">
            <v>2438109120001</v>
          </cell>
          <cell r="F1314">
            <v>70</v>
          </cell>
          <cell r="G1314">
            <v>587135.5</v>
          </cell>
        </row>
        <row r="1315">
          <cell r="A1315">
            <v>2022</v>
          </cell>
          <cell r="D1315">
            <v>2438109120001</v>
          </cell>
          <cell r="F1315">
            <v>70</v>
          </cell>
          <cell r="G1315">
            <v>200000</v>
          </cell>
        </row>
        <row r="1316">
          <cell r="A1316">
            <v>2022</v>
          </cell>
          <cell r="D1316">
            <v>2418109120010</v>
          </cell>
          <cell r="F1316">
            <v>24</v>
          </cell>
          <cell r="G1316">
            <v>29252168.460000001</v>
          </cell>
        </row>
        <row r="1317">
          <cell r="A1317">
            <v>2022</v>
          </cell>
          <cell r="D1317">
            <v>2418109120010</v>
          </cell>
          <cell r="F1317">
            <v>24</v>
          </cell>
          <cell r="G1317">
            <v>4603110</v>
          </cell>
        </row>
        <row r="1318">
          <cell r="A1318">
            <v>2022</v>
          </cell>
          <cell r="D1318">
            <v>2418109120010</v>
          </cell>
          <cell r="F1318">
            <v>24</v>
          </cell>
          <cell r="G1318">
            <v>12433477.869999999</v>
          </cell>
        </row>
        <row r="1319">
          <cell r="A1319">
            <v>2022</v>
          </cell>
          <cell r="D1319">
            <v>2418109120010</v>
          </cell>
          <cell r="F1319">
            <v>24</v>
          </cell>
          <cell r="G1319">
            <v>990876.81</v>
          </cell>
        </row>
        <row r="1320">
          <cell r="A1320">
            <v>2022</v>
          </cell>
          <cell r="D1320">
            <v>2418109120010</v>
          </cell>
          <cell r="F1320">
            <v>24</v>
          </cell>
          <cell r="G1320">
            <v>1728550</v>
          </cell>
        </row>
        <row r="1321">
          <cell r="A1321">
            <v>2022</v>
          </cell>
          <cell r="D1321">
            <v>2418109120010</v>
          </cell>
          <cell r="F1321">
            <v>24</v>
          </cell>
          <cell r="G1321">
            <v>238750</v>
          </cell>
        </row>
        <row r="1322">
          <cell r="A1322">
            <v>2022</v>
          </cell>
          <cell r="D1322">
            <v>2418109120010</v>
          </cell>
          <cell r="F1322">
            <v>24</v>
          </cell>
          <cell r="G1322">
            <v>735350</v>
          </cell>
        </row>
        <row r="1323">
          <cell r="A1323">
            <v>2022</v>
          </cell>
          <cell r="D1323">
            <v>2418109120010</v>
          </cell>
          <cell r="F1323">
            <v>24</v>
          </cell>
          <cell r="G1323">
            <v>759762</v>
          </cell>
        </row>
        <row r="1324">
          <cell r="A1324">
            <v>2022</v>
          </cell>
          <cell r="D1324">
            <v>2418109120010</v>
          </cell>
          <cell r="F1324">
            <v>24</v>
          </cell>
          <cell r="G1324">
            <v>1194526</v>
          </cell>
        </row>
        <row r="1325">
          <cell r="A1325">
            <v>2022</v>
          </cell>
          <cell r="D1325">
            <v>2438109120001</v>
          </cell>
          <cell r="F1325">
            <v>70</v>
          </cell>
          <cell r="G1325">
            <v>4000000</v>
          </cell>
        </row>
        <row r="1326">
          <cell r="A1326">
            <v>2022</v>
          </cell>
          <cell r="D1326">
            <v>2438109120001</v>
          </cell>
          <cell r="F1326">
            <v>70</v>
          </cell>
          <cell r="G1326">
            <v>43200</v>
          </cell>
        </row>
        <row r="1327">
          <cell r="A1327">
            <v>2022</v>
          </cell>
          <cell r="D1327">
            <v>2418109120002</v>
          </cell>
          <cell r="F1327">
            <v>73</v>
          </cell>
          <cell r="G1327">
            <v>26000000</v>
          </cell>
        </row>
        <row r="1328">
          <cell r="A1328">
            <v>2022</v>
          </cell>
          <cell r="D1328">
            <v>2418991199001</v>
          </cell>
          <cell r="F1328">
            <v>97</v>
          </cell>
          <cell r="G1328">
            <v>15000000</v>
          </cell>
        </row>
        <row r="1329">
          <cell r="A1329">
            <v>2022</v>
          </cell>
          <cell r="D1329">
            <v>2438109120001</v>
          </cell>
          <cell r="F1329">
            <v>70</v>
          </cell>
          <cell r="G1329">
            <v>3500000</v>
          </cell>
        </row>
        <row r="1330">
          <cell r="A1330">
            <v>2022</v>
          </cell>
          <cell r="D1330">
            <v>2418109120010</v>
          </cell>
          <cell r="F1330">
            <v>24</v>
          </cell>
          <cell r="G1330">
            <v>8500000</v>
          </cell>
        </row>
        <row r="1331">
          <cell r="A1331">
            <v>2022</v>
          </cell>
          <cell r="D1331">
            <v>2428107103001</v>
          </cell>
          <cell r="F1331">
            <v>70</v>
          </cell>
          <cell r="G1331">
            <v>1500000</v>
          </cell>
        </row>
        <row r="1332">
          <cell r="A1332">
            <v>2022</v>
          </cell>
          <cell r="D1332">
            <v>2418109105013</v>
          </cell>
          <cell r="F1332">
            <v>24</v>
          </cell>
          <cell r="G1332">
            <v>11673666.65</v>
          </cell>
        </row>
        <row r="1333">
          <cell r="A1333">
            <v>2022</v>
          </cell>
          <cell r="D1333">
            <v>2418109105013</v>
          </cell>
          <cell r="F1333">
            <v>24</v>
          </cell>
          <cell r="G1333">
            <v>13727012.949999999</v>
          </cell>
        </row>
        <row r="1334">
          <cell r="A1334">
            <v>2022</v>
          </cell>
          <cell r="D1334">
            <v>2418105104001</v>
          </cell>
          <cell r="F1334">
            <v>24</v>
          </cell>
          <cell r="G1334">
            <v>6570512.3799999999</v>
          </cell>
        </row>
        <row r="1335">
          <cell r="A1335">
            <v>2022</v>
          </cell>
          <cell r="D1335">
            <v>2418107102001</v>
          </cell>
          <cell r="F1335">
            <v>24</v>
          </cell>
          <cell r="G1335">
            <v>1359653.85</v>
          </cell>
        </row>
        <row r="1336">
          <cell r="A1336">
            <v>2022</v>
          </cell>
          <cell r="D1336">
            <v>2418107102001</v>
          </cell>
          <cell r="F1336">
            <v>24</v>
          </cell>
          <cell r="G1336">
            <v>13370120.02</v>
          </cell>
        </row>
        <row r="1337">
          <cell r="A1337">
            <v>2022</v>
          </cell>
          <cell r="D1337">
            <v>2418107102001</v>
          </cell>
          <cell r="F1337">
            <v>24</v>
          </cell>
          <cell r="G1337">
            <v>13994000</v>
          </cell>
        </row>
        <row r="1338">
          <cell r="A1338">
            <v>2022</v>
          </cell>
          <cell r="D1338">
            <v>2418107102001</v>
          </cell>
          <cell r="F1338">
            <v>24</v>
          </cell>
          <cell r="G1338">
            <v>14058000</v>
          </cell>
        </row>
        <row r="1339">
          <cell r="A1339">
            <v>2022</v>
          </cell>
          <cell r="D1339">
            <v>2418107102001</v>
          </cell>
          <cell r="F1339">
            <v>24</v>
          </cell>
          <cell r="G1339">
            <v>12450472.119999999</v>
          </cell>
        </row>
        <row r="1340">
          <cell r="A1340">
            <v>2022</v>
          </cell>
          <cell r="D1340">
            <v>2418107102001</v>
          </cell>
          <cell r="F1340">
            <v>24</v>
          </cell>
          <cell r="G1340">
            <v>11874472.119999999</v>
          </cell>
        </row>
        <row r="1341">
          <cell r="A1341">
            <v>2022</v>
          </cell>
          <cell r="D1341">
            <v>2418107102001</v>
          </cell>
          <cell r="F1341">
            <v>24</v>
          </cell>
          <cell r="G1341">
            <v>11952000</v>
          </cell>
        </row>
        <row r="1342">
          <cell r="A1342">
            <v>2022</v>
          </cell>
          <cell r="D1342">
            <v>2418107102001</v>
          </cell>
          <cell r="F1342">
            <v>24</v>
          </cell>
          <cell r="G1342">
            <v>7950472.1200000001</v>
          </cell>
        </row>
        <row r="1343">
          <cell r="A1343">
            <v>2022</v>
          </cell>
          <cell r="D1343">
            <v>2418107102001</v>
          </cell>
          <cell r="F1343">
            <v>24</v>
          </cell>
          <cell r="G1343">
            <v>22500000</v>
          </cell>
        </row>
        <row r="1344">
          <cell r="A1344">
            <v>2022</v>
          </cell>
          <cell r="D1344">
            <v>2418107102001</v>
          </cell>
          <cell r="F1344">
            <v>24</v>
          </cell>
          <cell r="G1344">
            <v>8985471.8200000003</v>
          </cell>
        </row>
        <row r="1345">
          <cell r="A1345">
            <v>2022</v>
          </cell>
          <cell r="D1345">
            <v>2418107102001</v>
          </cell>
          <cell r="F1345">
            <v>24</v>
          </cell>
          <cell r="G1345">
            <v>31500000</v>
          </cell>
        </row>
        <row r="1346">
          <cell r="A1346">
            <v>2022</v>
          </cell>
          <cell r="D1346">
            <v>2418107102001</v>
          </cell>
          <cell r="F1346">
            <v>24</v>
          </cell>
          <cell r="G1346">
            <v>31455000</v>
          </cell>
        </row>
        <row r="1347">
          <cell r="A1347">
            <v>2022</v>
          </cell>
          <cell r="D1347">
            <v>2418107102001</v>
          </cell>
          <cell r="F1347">
            <v>24</v>
          </cell>
          <cell r="G1347">
            <v>5000000</v>
          </cell>
        </row>
        <row r="1348">
          <cell r="A1348">
            <v>2022</v>
          </cell>
          <cell r="D1348">
            <v>2418107102001</v>
          </cell>
          <cell r="F1348">
            <v>24</v>
          </cell>
          <cell r="G1348">
            <v>10975079.73</v>
          </cell>
        </row>
        <row r="1349">
          <cell r="A1349">
            <v>2022</v>
          </cell>
          <cell r="D1349">
            <v>2428109122001</v>
          </cell>
          <cell r="F1349">
            <v>70</v>
          </cell>
          <cell r="G1349">
            <v>3777369.08</v>
          </cell>
        </row>
        <row r="1350">
          <cell r="A1350">
            <v>2022</v>
          </cell>
          <cell r="D1350">
            <v>2438109120003</v>
          </cell>
          <cell r="F1350">
            <v>70</v>
          </cell>
          <cell r="G1350">
            <v>50000</v>
          </cell>
        </row>
        <row r="1351">
          <cell r="A1351">
            <v>2022</v>
          </cell>
          <cell r="D1351">
            <v>2428109120001</v>
          </cell>
          <cell r="F1351">
            <v>74</v>
          </cell>
          <cell r="G1351">
            <v>20000</v>
          </cell>
        </row>
        <row r="1352">
          <cell r="A1352">
            <v>2022</v>
          </cell>
          <cell r="D1352">
            <v>2418109120006</v>
          </cell>
          <cell r="F1352">
            <v>24</v>
          </cell>
          <cell r="G1352">
            <v>3500000</v>
          </cell>
        </row>
        <row r="1353">
          <cell r="A1353">
            <v>2022</v>
          </cell>
          <cell r="D1353">
            <v>2438109120003</v>
          </cell>
          <cell r="F1353">
            <v>70</v>
          </cell>
          <cell r="G1353">
            <v>50000</v>
          </cell>
        </row>
        <row r="1354">
          <cell r="A1354">
            <v>2022</v>
          </cell>
          <cell r="D1354">
            <v>2418109120012</v>
          </cell>
          <cell r="F1354">
            <v>24</v>
          </cell>
          <cell r="G1354">
            <v>500000</v>
          </cell>
        </row>
        <row r="1355">
          <cell r="A1355">
            <v>2022</v>
          </cell>
          <cell r="D1355">
            <v>2418109120018</v>
          </cell>
          <cell r="F1355">
            <v>24</v>
          </cell>
          <cell r="G1355">
            <v>33696690.07</v>
          </cell>
        </row>
        <row r="1356">
          <cell r="A1356">
            <v>2022</v>
          </cell>
          <cell r="D1356">
            <v>2418109120012</v>
          </cell>
          <cell r="F1356">
            <v>24</v>
          </cell>
          <cell r="G1356">
            <v>3245169.84</v>
          </cell>
        </row>
        <row r="1357">
          <cell r="A1357">
            <v>2022</v>
          </cell>
          <cell r="D1357">
            <v>2418109120012</v>
          </cell>
          <cell r="F1357">
            <v>24</v>
          </cell>
          <cell r="G1357">
            <v>120000</v>
          </cell>
        </row>
        <row r="1358">
          <cell r="A1358">
            <v>2022</v>
          </cell>
          <cell r="D1358">
            <v>2418109110002</v>
          </cell>
          <cell r="F1358">
            <v>24</v>
          </cell>
          <cell r="G1358">
            <v>441454.88</v>
          </cell>
        </row>
        <row r="1359">
          <cell r="A1359">
            <v>2022</v>
          </cell>
          <cell r="D1359">
            <v>2418109110002</v>
          </cell>
          <cell r="F1359">
            <v>24</v>
          </cell>
          <cell r="G1359">
            <v>150000</v>
          </cell>
        </row>
        <row r="1360">
          <cell r="A1360">
            <v>2022</v>
          </cell>
          <cell r="D1360">
            <v>2418109120004</v>
          </cell>
          <cell r="F1360">
            <v>24</v>
          </cell>
          <cell r="G1360">
            <v>1385019.46</v>
          </cell>
        </row>
        <row r="1361">
          <cell r="A1361">
            <v>2022</v>
          </cell>
          <cell r="D1361">
            <v>2418109120004</v>
          </cell>
          <cell r="F1361">
            <v>24</v>
          </cell>
          <cell r="G1361">
            <v>2557921.64</v>
          </cell>
        </row>
        <row r="1362">
          <cell r="A1362">
            <v>2022</v>
          </cell>
          <cell r="D1362">
            <v>2418109106002</v>
          </cell>
          <cell r="F1362">
            <v>24</v>
          </cell>
          <cell r="G1362">
            <v>1200000</v>
          </cell>
        </row>
        <row r="1363">
          <cell r="A1363">
            <v>2022</v>
          </cell>
          <cell r="D1363">
            <v>2418109105001</v>
          </cell>
          <cell r="F1363">
            <v>24</v>
          </cell>
          <cell r="G1363">
            <v>100000</v>
          </cell>
        </row>
        <row r="1364">
          <cell r="A1364">
            <v>2022</v>
          </cell>
          <cell r="D1364">
            <v>2418109105001</v>
          </cell>
          <cell r="F1364">
            <v>24</v>
          </cell>
          <cell r="G1364">
            <v>14293.94</v>
          </cell>
        </row>
        <row r="1365">
          <cell r="A1365">
            <v>2022</v>
          </cell>
          <cell r="D1365">
            <v>2438109120004</v>
          </cell>
          <cell r="F1365">
            <v>70</v>
          </cell>
          <cell r="G1365">
            <v>1270739.02</v>
          </cell>
        </row>
        <row r="1366">
          <cell r="A1366">
            <v>2022</v>
          </cell>
          <cell r="D1366">
            <v>2418101101004</v>
          </cell>
          <cell r="F1366">
            <v>24</v>
          </cell>
          <cell r="G1366">
            <v>499922</v>
          </cell>
        </row>
        <row r="1367">
          <cell r="A1367">
            <v>2022</v>
          </cell>
          <cell r="D1367">
            <v>2418101101004</v>
          </cell>
          <cell r="F1367">
            <v>24</v>
          </cell>
          <cell r="G1367">
            <v>380000</v>
          </cell>
        </row>
        <row r="1368">
          <cell r="A1368">
            <v>2022</v>
          </cell>
          <cell r="D1368">
            <v>2418101101004</v>
          </cell>
          <cell r="F1368">
            <v>24</v>
          </cell>
          <cell r="G1368">
            <v>449980</v>
          </cell>
        </row>
        <row r="1369">
          <cell r="A1369">
            <v>2022</v>
          </cell>
          <cell r="D1369">
            <v>2428107103001</v>
          </cell>
          <cell r="F1369">
            <v>70</v>
          </cell>
          <cell r="G1369">
            <v>14152.76</v>
          </cell>
        </row>
        <row r="1370">
          <cell r="A1370">
            <v>2022</v>
          </cell>
          <cell r="D1370">
            <v>2438102101001</v>
          </cell>
          <cell r="F1370">
            <v>70</v>
          </cell>
          <cell r="G1370">
            <v>200000</v>
          </cell>
        </row>
        <row r="1371">
          <cell r="A1371">
            <v>2022</v>
          </cell>
          <cell r="D1371">
            <v>2438102101001</v>
          </cell>
          <cell r="F1371">
            <v>70</v>
          </cell>
          <cell r="G1371">
            <v>1500000</v>
          </cell>
        </row>
        <row r="1372">
          <cell r="A1372">
            <v>2022</v>
          </cell>
          <cell r="D1372">
            <v>2438102101001</v>
          </cell>
          <cell r="F1372">
            <v>70</v>
          </cell>
          <cell r="G1372">
            <v>500000</v>
          </cell>
        </row>
        <row r="1373">
          <cell r="A1373">
            <v>2022</v>
          </cell>
          <cell r="D1373">
            <v>2418102103001</v>
          </cell>
          <cell r="F1373">
            <v>24</v>
          </cell>
          <cell r="G1373">
            <v>200000</v>
          </cell>
        </row>
        <row r="1374">
          <cell r="A1374">
            <v>2022</v>
          </cell>
          <cell r="D1374">
            <v>2418101101001</v>
          </cell>
          <cell r="F1374">
            <v>24</v>
          </cell>
          <cell r="G1374">
            <v>40000</v>
          </cell>
        </row>
        <row r="1375">
          <cell r="A1375">
            <v>2022</v>
          </cell>
          <cell r="D1375">
            <v>2418101101001</v>
          </cell>
          <cell r="F1375">
            <v>24</v>
          </cell>
          <cell r="G1375">
            <v>50000</v>
          </cell>
        </row>
        <row r="1376">
          <cell r="A1376">
            <v>2022</v>
          </cell>
          <cell r="D1376">
            <v>2418101101001</v>
          </cell>
          <cell r="F1376">
            <v>24</v>
          </cell>
          <cell r="G1376">
            <v>20000</v>
          </cell>
        </row>
        <row r="1377">
          <cell r="A1377">
            <v>2022</v>
          </cell>
          <cell r="D1377">
            <v>2418101101001</v>
          </cell>
          <cell r="F1377">
            <v>24</v>
          </cell>
          <cell r="G1377">
            <v>150000</v>
          </cell>
        </row>
        <row r="1378">
          <cell r="A1378">
            <v>2022</v>
          </cell>
          <cell r="D1378">
            <v>2418101101001</v>
          </cell>
          <cell r="F1378">
            <v>24</v>
          </cell>
          <cell r="G1378">
            <v>2220000</v>
          </cell>
        </row>
        <row r="1379">
          <cell r="A1379">
            <v>2022</v>
          </cell>
          <cell r="D1379">
            <v>2418101101001</v>
          </cell>
          <cell r="F1379">
            <v>24</v>
          </cell>
          <cell r="G1379">
            <v>80000</v>
          </cell>
        </row>
        <row r="1380">
          <cell r="A1380">
            <v>2022</v>
          </cell>
          <cell r="D1380">
            <v>2418101101001</v>
          </cell>
          <cell r="F1380">
            <v>24</v>
          </cell>
          <cell r="G1380">
            <v>250000</v>
          </cell>
        </row>
        <row r="1381">
          <cell r="A1381">
            <v>2022</v>
          </cell>
          <cell r="D1381">
            <v>2418109106001</v>
          </cell>
          <cell r="F1381">
            <v>73</v>
          </cell>
          <cell r="G1381">
            <v>5000000</v>
          </cell>
        </row>
        <row r="1382">
          <cell r="A1382">
            <v>2022</v>
          </cell>
          <cell r="D1382">
            <v>2418105104000</v>
          </cell>
          <cell r="F1382">
            <v>24</v>
          </cell>
          <cell r="G1382">
            <v>200000</v>
          </cell>
        </row>
        <row r="1383">
          <cell r="A1383">
            <v>2022</v>
          </cell>
          <cell r="D1383">
            <v>2418109105012</v>
          </cell>
          <cell r="F1383">
            <v>24</v>
          </cell>
          <cell r="G1383">
            <v>1000000</v>
          </cell>
        </row>
        <row r="1384">
          <cell r="A1384">
            <v>2022</v>
          </cell>
          <cell r="D1384">
            <v>2418109105001</v>
          </cell>
          <cell r="F1384">
            <v>24</v>
          </cell>
          <cell r="G1384">
            <v>888150</v>
          </cell>
        </row>
        <row r="1385">
          <cell r="A1385">
            <v>2022</v>
          </cell>
          <cell r="D1385">
            <v>2418105104001</v>
          </cell>
          <cell r="F1385">
            <v>24</v>
          </cell>
          <cell r="G1385">
            <v>1037986.74</v>
          </cell>
        </row>
        <row r="1386">
          <cell r="A1386">
            <v>2022</v>
          </cell>
          <cell r="D1386">
            <v>2418105104001</v>
          </cell>
          <cell r="F1386">
            <v>24</v>
          </cell>
          <cell r="G1386">
            <v>500000</v>
          </cell>
        </row>
        <row r="1387">
          <cell r="A1387">
            <v>2022</v>
          </cell>
          <cell r="D1387">
            <v>2418105104001</v>
          </cell>
          <cell r="F1387">
            <v>24</v>
          </cell>
          <cell r="G1387">
            <v>287306</v>
          </cell>
        </row>
        <row r="1388">
          <cell r="A1388">
            <v>2022</v>
          </cell>
          <cell r="D1388">
            <v>2418109105007</v>
          </cell>
          <cell r="F1388">
            <v>24</v>
          </cell>
          <cell r="G1388">
            <v>162350</v>
          </cell>
        </row>
        <row r="1389">
          <cell r="A1389">
            <v>2022</v>
          </cell>
          <cell r="D1389">
            <v>2418109105007</v>
          </cell>
          <cell r="F1389">
            <v>24</v>
          </cell>
          <cell r="G1389">
            <v>950000</v>
          </cell>
        </row>
        <row r="1390">
          <cell r="A1390">
            <v>2022</v>
          </cell>
          <cell r="D1390">
            <v>2418991103001</v>
          </cell>
          <cell r="F1390">
            <v>57</v>
          </cell>
          <cell r="G1390">
            <v>1000</v>
          </cell>
        </row>
        <row r="1391">
          <cell r="A1391">
            <v>2022</v>
          </cell>
          <cell r="D1391">
            <v>2418991104001</v>
          </cell>
          <cell r="F1391">
            <v>57</v>
          </cell>
          <cell r="G1391">
            <v>1000</v>
          </cell>
        </row>
        <row r="1392">
          <cell r="A1392">
            <v>2022</v>
          </cell>
          <cell r="D1392">
            <v>1718109120007</v>
          </cell>
          <cell r="F1392">
            <v>97</v>
          </cell>
          <cell r="G1392">
            <v>-1500000</v>
          </cell>
        </row>
        <row r="1393">
          <cell r="A1393">
            <v>2022</v>
          </cell>
          <cell r="D1393">
            <v>1321001101000</v>
          </cell>
          <cell r="F1393">
            <v>97</v>
          </cell>
          <cell r="G1393">
            <v>-30000</v>
          </cell>
        </row>
        <row r="1394">
          <cell r="A1394">
            <v>2022</v>
          </cell>
          <cell r="D1394">
            <v>2418991199001</v>
          </cell>
          <cell r="F1394">
            <v>97</v>
          </cell>
          <cell r="G1394">
            <v>-15000000</v>
          </cell>
        </row>
        <row r="1395">
          <cell r="A1395">
            <v>2022</v>
          </cell>
          <cell r="D1395">
            <v>1718109120007</v>
          </cell>
          <cell r="F1395">
            <v>97</v>
          </cell>
          <cell r="G1395">
            <v>1500000</v>
          </cell>
        </row>
        <row r="1396">
          <cell r="A1396">
            <v>2022</v>
          </cell>
          <cell r="D1396">
            <v>1321001101000</v>
          </cell>
          <cell r="F1396">
            <v>97</v>
          </cell>
          <cell r="G1396">
            <v>30000</v>
          </cell>
        </row>
        <row r="1397">
          <cell r="A1397">
            <v>2022</v>
          </cell>
          <cell r="D1397">
            <v>2418991199001</v>
          </cell>
          <cell r="F1397">
            <v>97</v>
          </cell>
          <cell r="G1397">
            <v>15000000</v>
          </cell>
        </row>
        <row r="1398">
          <cell r="A1398">
            <v>2022</v>
          </cell>
          <cell r="D1398">
            <v>1218022104000</v>
          </cell>
          <cell r="F1398">
            <v>78</v>
          </cell>
          <cell r="G1398">
            <v>471157029</v>
          </cell>
        </row>
        <row r="1399">
          <cell r="A1399">
            <v>2022</v>
          </cell>
          <cell r="D1399">
            <v>1218023104000</v>
          </cell>
          <cell r="F1399">
            <v>78</v>
          </cell>
          <cell r="G1399">
            <v>690889223</v>
          </cell>
        </row>
        <row r="1400">
          <cell r="A1400">
            <v>2022</v>
          </cell>
          <cell r="D1400">
            <v>1218024104000</v>
          </cell>
          <cell r="F1400">
            <v>78</v>
          </cell>
          <cell r="G1400">
            <v>181346669</v>
          </cell>
        </row>
        <row r="1401">
          <cell r="A1401">
            <v>2023</v>
          </cell>
          <cell r="D1401">
            <v>1218022104000</v>
          </cell>
          <cell r="F1401">
            <v>78</v>
          </cell>
          <cell r="G1401">
            <v>486469632.4425</v>
          </cell>
        </row>
        <row r="1402">
          <cell r="A1402">
            <v>2023</v>
          </cell>
          <cell r="D1402">
            <v>1218023104000</v>
          </cell>
          <cell r="F1402">
            <v>78</v>
          </cell>
          <cell r="G1402">
            <v>713343122.74749994</v>
          </cell>
        </row>
        <row r="1403">
          <cell r="A1403">
            <v>2023</v>
          </cell>
          <cell r="D1403">
            <v>1218024104000</v>
          </cell>
          <cell r="F1403">
            <v>78</v>
          </cell>
          <cell r="G1403">
            <v>187240435.74250001</v>
          </cell>
        </row>
        <row r="1404">
          <cell r="A1404">
            <v>2024</v>
          </cell>
          <cell r="D1404">
            <v>1218022104000</v>
          </cell>
          <cell r="F1404">
            <v>78</v>
          </cell>
          <cell r="G1404">
            <v>644572262.98631239</v>
          </cell>
        </row>
        <row r="1405">
          <cell r="A1405">
            <v>2024</v>
          </cell>
          <cell r="D1405">
            <v>1218023104000</v>
          </cell>
          <cell r="F1405">
            <v>78</v>
          </cell>
          <cell r="G1405">
            <v>945179637.64043748</v>
          </cell>
        </row>
        <row r="1406">
          <cell r="A1406">
            <v>2024</v>
          </cell>
          <cell r="D1406">
            <v>1218024104000</v>
          </cell>
          <cell r="F1406">
            <v>78</v>
          </cell>
          <cell r="G1406">
            <v>248093577.35881248</v>
          </cell>
        </row>
        <row r="1407">
          <cell r="A1407">
            <v>2022</v>
          </cell>
          <cell r="D1407">
            <v>7210041102001</v>
          </cell>
          <cell r="F1407">
            <v>42</v>
          </cell>
          <cell r="G1407">
            <v>80338016.731909975</v>
          </cell>
        </row>
        <row r="1408">
          <cell r="A1408">
            <v>2022</v>
          </cell>
          <cell r="D1408">
            <v>1210042102000</v>
          </cell>
          <cell r="F1408">
            <v>43</v>
          </cell>
          <cell r="G1408">
            <v>82313220.129920185</v>
          </cell>
        </row>
        <row r="1409">
          <cell r="A1409">
            <v>2022</v>
          </cell>
          <cell r="D1409">
            <v>1210043102000</v>
          </cell>
          <cell r="F1409">
            <v>43</v>
          </cell>
          <cell r="G1409">
            <v>40489776.104771011</v>
          </cell>
        </row>
        <row r="1410">
          <cell r="A1410">
            <v>2022</v>
          </cell>
          <cell r="D1410">
            <v>1210044102000</v>
          </cell>
          <cell r="F1410">
            <v>43</v>
          </cell>
          <cell r="G1410">
            <v>6490181.0218035663</v>
          </cell>
        </row>
        <row r="1411">
          <cell r="A1411">
            <v>2022</v>
          </cell>
          <cell r="D1411">
            <v>7210041104001</v>
          </cell>
          <cell r="F1411">
            <v>42</v>
          </cell>
          <cell r="G1411">
            <v>699541766.27338803</v>
          </cell>
        </row>
        <row r="1412">
          <cell r="A1412">
            <v>2022</v>
          </cell>
          <cell r="D1412">
            <v>1210042104000</v>
          </cell>
          <cell r="F1412">
            <v>43</v>
          </cell>
          <cell r="G1412">
            <v>349770883.13669401</v>
          </cell>
        </row>
        <row r="1413">
          <cell r="A1413">
            <v>2022</v>
          </cell>
          <cell r="D1413">
            <v>1210043104000</v>
          </cell>
          <cell r="F1413">
            <v>43</v>
          </cell>
          <cell r="G1413">
            <v>164110382.07936683</v>
          </cell>
        </row>
        <row r="1414">
          <cell r="A1414">
            <v>2022</v>
          </cell>
          <cell r="D1414">
            <v>1210044104000</v>
          </cell>
          <cell r="F1414">
            <v>43</v>
          </cell>
          <cell r="G1414">
            <v>32748521.642916448</v>
          </cell>
        </row>
        <row r="1415">
          <cell r="A1415">
            <v>2022</v>
          </cell>
          <cell r="D1415">
            <v>7210041105001</v>
          </cell>
          <cell r="F1415">
            <v>42</v>
          </cell>
          <cell r="G1415">
            <v>5241343.6056054775</v>
          </cell>
        </row>
        <row r="1416">
          <cell r="A1416">
            <v>2022</v>
          </cell>
          <cell r="D1416">
            <v>1210042105000</v>
          </cell>
          <cell r="F1416">
            <v>43</v>
          </cell>
          <cell r="G1416">
            <v>2620671.8028027387</v>
          </cell>
        </row>
        <row r="1417">
          <cell r="A1417">
            <v>2022</v>
          </cell>
          <cell r="D1417">
            <v>1210043105000</v>
          </cell>
          <cell r="F1417">
            <v>43</v>
          </cell>
          <cell r="G1417">
            <v>1427002.2350014728</v>
          </cell>
        </row>
        <row r="1418">
          <cell r="A1418">
            <v>2022</v>
          </cell>
          <cell r="D1418">
            <v>1210044105000</v>
          </cell>
          <cell r="F1418">
            <v>43</v>
          </cell>
          <cell r="G1418">
            <v>274214.73562580801</v>
          </cell>
        </row>
        <row r="1419">
          <cell r="A1419">
            <v>2022</v>
          </cell>
          <cell r="D1419">
            <v>7210041106001</v>
          </cell>
          <cell r="F1419">
            <v>42</v>
          </cell>
          <cell r="G1419">
            <v>306123353.2586025</v>
          </cell>
        </row>
        <row r="1420">
          <cell r="A1420">
            <v>2022</v>
          </cell>
          <cell r="D1420">
            <v>1210042106000</v>
          </cell>
          <cell r="F1420">
            <v>43</v>
          </cell>
          <cell r="G1420">
            <v>153061676.62930125</v>
          </cell>
        </row>
        <row r="1421">
          <cell r="A1421">
            <v>2022</v>
          </cell>
          <cell r="D1421">
            <v>1210043106000</v>
          </cell>
          <cell r="F1421">
            <v>43</v>
          </cell>
          <cell r="G1421">
            <v>32758977.062855072</v>
          </cell>
        </row>
        <row r="1422">
          <cell r="A1422">
            <v>2022</v>
          </cell>
          <cell r="D1422">
            <v>1210044106000</v>
          </cell>
          <cell r="F1422">
            <v>43</v>
          </cell>
          <cell r="G1422">
            <v>8626762.5812353306</v>
          </cell>
        </row>
        <row r="1423">
          <cell r="A1423">
            <v>2022</v>
          </cell>
          <cell r="D1423">
            <v>7210041103001</v>
          </cell>
          <cell r="F1423">
            <v>42</v>
          </cell>
          <cell r="G1423">
            <v>96217268.408142269</v>
          </cell>
        </row>
        <row r="1424">
          <cell r="A1424">
            <v>2022</v>
          </cell>
          <cell r="D1424">
            <v>1210042103000</v>
          </cell>
          <cell r="F1424">
            <v>43</v>
          </cell>
          <cell r="G1424">
            <v>48108634.204071134</v>
          </cell>
        </row>
        <row r="1425">
          <cell r="A1425">
            <v>2022</v>
          </cell>
          <cell r="D1425">
            <v>1210043103000</v>
          </cell>
          <cell r="F1425">
            <v>43</v>
          </cell>
          <cell r="G1425">
            <v>38982779.819467656</v>
          </cell>
        </row>
        <row r="1426">
          <cell r="A1426">
            <v>2022</v>
          </cell>
          <cell r="D1426">
            <v>7210041101001</v>
          </cell>
          <cell r="F1426">
            <v>42</v>
          </cell>
          <cell r="G1426">
            <v>2115954563.398191</v>
          </cell>
        </row>
        <row r="1427">
          <cell r="A1427">
            <v>2022</v>
          </cell>
          <cell r="D1427">
            <v>7210041101002</v>
          </cell>
          <cell r="F1427">
            <v>42</v>
          </cell>
          <cell r="G1427">
            <v>1811752296.0050769</v>
          </cell>
        </row>
        <row r="1428">
          <cell r="A1428">
            <v>2022</v>
          </cell>
          <cell r="D1428">
            <v>1210042101000</v>
          </cell>
          <cell r="F1428">
            <v>43</v>
          </cell>
          <cell r="G1428">
            <v>1057977281.6990955</v>
          </cell>
        </row>
        <row r="1429">
          <cell r="A1429">
            <v>2022</v>
          </cell>
          <cell r="D1429">
            <v>1210042199001</v>
          </cell>
          <cell r="F1429">
            <v>43</v>
          </cell>
          <cell r="G1429">
            <v>19289941</v>
          </cell>
        </row>
        <row r="1430">
          <cell r="A1430">
            <v>2022</v>
          </cell>
          <cell r="D1430">
            <v>1210043101000</v>
          </cell>
          <cell r="F1430">
            <v>43</v>
          </cell>
          <cell r="G1430">
            <v>713206535.95246601</v>
          </cell>
        </row>
        <row r="1431">
          <cell r="A1431">
            <v>2022</v>
          </cell>
          <cell r="D1431">
            <v>1210044101000</v>
          </cell>
          <cell r="F1431">
            <v>43</v>
          </cell>
          <cell r="G1431">
            <v>130868405.65270504</v>
          </cell>
        </row>
        <row r="1432">
          <cell r="A1432">
            <v>2022</v>
          </cell>
          <cell r="D1432">
            <v>7210041107001</v>
          </cell>
          <cell r="F1432">
            <v>42</v>
          </cell>
          <cell r="G1432">
            <v>40287256.783760898</v>
          </cell>
        </row>
        <row r="1433">
          <cell r="A1433">
            <v>2022</v>
          </cell>
          <cell r="D1433">
            <v>1210042107000</v>
          </cell>
          <cell r="F1433">
            <v>43</v>
          </cell>
          <cell r="G1433">
            <v>20143628.391880464</v>
          </cell>
        </row>
        <row r="1434">
          <cell r="A1434">
            <v>2022</v>
          </cell>
          <cell r="D1434">
            <v>1210043107000</v>
          </cell>
          <cell r="F1434">
            <v>43</v>
          </cell>
          <cell r="G1434">
            <v>15193167.459651794</v>
          </cell>
        </row>
        <row r="1435">
          <cell r="A1435">
            <v>2022</v>
          </cell>
          <cell r="D1435">
            <v>1321001101000</v>
          </cell>
          <cell r="F1435">
            <v>25</v>
          </cell>
          <cell r="G1435">
            <v>-4000</v>
          </cell>
        </row>
        <row r="1436">
          <cell r="A1436">
            <v>2022</v>
          </cell>
          <cell r="D1436">
            <v>2129001103001</v>
          </cell>
          <cell r="F1436">
            <v>25</v>
          </cell>
          <cell r="G1436">
            <v>7360980</v>
          </cell>
        </row>
        <row r="1437">
          <cell r="A1437">
            <v>2022</v>
          </cell>
          <cell r="D1437">
            <v>1121041301000</v>
          </cell>
          <cell r="F1437">
            <v>26</v>
          </cell>
          <cell r="G1437">
            <v>140000</v>
          </cell>
        </row>
        <row r="1438">
          <cell r="A1438">
            <v>2022</v>
          </cell>
          <cell r="D1438">
            <v>1990991110000</v>
          </cell>
          <cell r="F1438">
            <v>95</v>
          </cell>
          <cell r="G1438">
            <v>-1473717</v>
          </cell>
        </row>
        <row r="1439">
          <cell r="A1439">
            <v>2023</v>
          </cell>
          <cell r="D1439">
            <v>1990991110000</v>
          </cell>
          <cell r="F1439">
            <v>95</v>
          </cell>
          <cell r="G1439">
            <v>-1559665.4529755099</v>
          </cell>
        </row>
        <row r="1440">
          <cell r="A1440">
            <v>2024</v>
          </cell>
          <cell r="D1440">
            <v>1990991110000</v>
          </cell>
          <cell r="F1440">
            <v>95</v>
          </cell>
          <cell r="G1440">
            <v>-1650626.91501588</v>
          </cell>
        </row>
        <row r="1441">
          <cell r="A1441">
            <v>2022</v>
          </cell>
          <cell r="D1441">
            <v>1748101199000</v>
          </cell>
          <cell r="F1441">
            <v>95</v>
          </cell>
          <cell r="G1441">
            <v>99481432</v>
          </cell>
        </row>
        <row r="1442">
          <cell r="A1442">
            <v>2022</v>
          </cell>
          <cell r="D1442">
            <v>2448101199000</v>
          </cell>
          <cell r="F1442">
            <v>95</v>
          </cell>
          <cell r="G1442">
            <v>1942185235</v>
          </cell>
        </row>
        <row r="1443">
          <cell r="A1443">
            <v>2023</v>
          </cell>
          <cell r="D1443">
            <v>1748101199000</v>
          </cell>
          <cell r="F1443">
            <v>95</v>
          </cell>
          <cell r="G1443">
            <v>185862267</v>
          </cell>
        </row>
        <row r="1444">
          <cell r="A1444">
            <v>2023</v>
          </cell>
          <cell r="D1444">
            <v>2448101199000</v>
          </cell>
          <cell r="F1444">
            <v>95</v>
          </cell>
          <cell r="G1444">
            <v>1855804399</v>
          </cell>
        </row>
        <row r="1445">
          <cell r="A1445">
            <v>2024</v>
          </cell>
          <cell r="D1445">
            <v>2448101199000</v>
          </cell>
          <cell r="F1445">
            <v>95</v>
          </cell>
          <cell r="G1445">
            <v>825000000</v>
          </cell>
        </row>
        <row r="1446">
          <cell r="A1446">
            <v>2023</v>
          </cell>
          <cell r="D1446">
            <v>1321001101000</v>
          </cell>
          <cell r="F1446">
            <v>60</v>
          </cell>
          <cell r="G1446">
            <v>5678667.5000000009</v>
          </cell>
        </row>
        <row r="1447">
          <cell r="A1447">
            <v>2023</v>
          </cell>
          <cell r="D1447">
            <v>1360011101000</v>
          </cell>
          <cell r="F1447">
            <v>60</v>
          </cell>
          <cell r="G1447">
            <v>681440.10000000009</v>
          </cell>
        </row>
        <row r="1448">
          <cell r="A1448">
            <v>2023</v>
          </cell>
          <cell r="D1448">
            <v>1922991199000</v>
          </cell>
          <cell r="F1448">
            <v>60</v>
          </cell>
          <cell r="G1448">
            <v>309745.50000000006</v>
          </cell>
        </row>
        <row r="1449">
          <cell r="A1449">
            <v>2023</v>
          </cell>
          <cell r="D1449">
            <v>1990991199000</v>
          </cell>
          <cell r="F1449">
            <v>60</v>
          </cell>
          <cell r="G1449">
            <v>557541.9</v>
          </cell>
        </row>
        <row r="1450">
          <cell r="A1450">
            <v>2023</v>
          </cell>
          <cell r="D1450">
            <v>1321001101000</v>
          </cell>
          <cell r="F1450">
            <v>60</v>
          </cell>
          <cell r="G1450">
            <v>2011280.7800000003</v>
          </cell>
        </row>
        <row r="1451">
          <cell r="A1451">
            <v>2023</v>
          </cell>
          <cell r="D1451">
            <v>1921991101999</v>
          </cell>
          <cell r="F1451">
            <v>60</v>
          </cell>
          <cell r="G1451">
            <v>285.99834500000003</v>
          </cell>
        </row>
        <row r="1452">
          <cell r="A1452">
            <v>2023</v>
          </cell>
          <cell r="D1452">
            <v>1922061101999</v>
          </cell>
          <cell r="F1452">
            <v>60</v>
          </cell>
          <cell r="G1452">
            <v>143308.91800000001</v>
          </cell>
        </row>
        <row r="1453">
          <cell r="A1453">
            <v>2023</v>
          </cell>
          <cell r="D1453">
            <v>1922991199000</v>
          </cell>
          <cell r="F1453">
            <v>60</v>
          </cell>
          <cell r="G1453">
            <v>2178.5433500000004</v>
          </cell>
        </row>
        <row r="1454">
          <cell r="A1454">
            <v>2023</v>
          </cell>
          <cell r="D1454">
            <v>1990991299000</v>
          </cell>
          <cell r="F1454">
            <v>60</v>
          </cell>
          <cell r="G1454">
            <v>3330.7966100000003</v>
          </cell>
        </row>
        <row r="1455">
          <cell r="A1455">
            <v>2023</v>
          </cell>
          <cell r="D1455">
            <v>1321001101000</v>
          </cell>
          <cell r="F1455">
            <v>60</v>
          </cell>
          <cell r="G1455">
            <v>40267446.729775004</v>
          </cell>
        </row>
        <row r="1456">
          <cell r="A1456">
            <v>2023</v>
          </cell>
          <cell r="D1456">
            <v>1922991199000</v>
          </cell>
          <cell r="F1456">
            <v>60</v>
          </cell>
          <cell r="G1456">
            <v>6194.9100000000008</v>
          </cell>
        </row>
        <row r="1457">
          <cell r="A1457">
            <v>2023</v>
          </cell>
          <cell r="D1457">
            <v>1990991199000</v>
          </cell>
          <cell r="F1457">
            <v>60</v>
          </cell>
          <cell r="G1457">
            <v>6194.9100000000008</v>
          </cell>
        </row>
        <row r="1458">
          <cell r="A1458">
            <v>2023</v>
          </cell>
          <cell r="D1458">
            <v>1321001101000</v>
          </cell>
          <cell r="F1458">
            <v>60</v>
          </cell>
          <cell r="G1458">
            <v>185847.30000000002</v>
          </cell>
        </row>
        <row r="1459">
          <cell r="A1459">
            <v>2023</v>
          </cell>
          <cell r="D1459">
            <v>1360011101000</v>
          </cell>
          <cell r="F1459">
            <v>60</v>
          </cell>
          <cell r="G1459">
            <v>100151.04500000001</v>
          </cell>
        </row>
        <row r="1460">
          <cell r="A1460">
            <v>2023</v>
          </cell>
          <cell r="D1460">
            <v>1610011113000</v>
          </cell>
          <cell r="F1460">
            <v>60</v>
          </cell>
          <cell r="G1460">
            <v>516.24250000000006</v>
          </cell>
        </row>
        <row r="1461">
          <cell r="A1461">
            <v>2023</v>
          </cell>
          <cell r="D1461">
            <v>1610011199001</v>
          </cell>
          <cell r="F1461">
            <v>60</v>
          </cell>
          <cell r="G1461">
            <v>258.12125000000003</v>
          </cell>
        </row>
        <row r="1462">
          <cell r="A1462">
            <v>2023</v>
          </cell>
          <cell r="D1462">
            <v>1610031104000</v>
          </cell>
          <cell r="F1462">
            <v>60</v>
          </cell>
          <cell r="G1462">
            <v>258.12125000000003</v>
          </cell>
        </row>
        <row r="1463">
          <cell r="A1463">
            <v>2023</v>
          </cell>
          <cell r="D1463">
            <v>1718991105001</v>
          </cell>
          <cell r="F1463">
            <v>57</v>
          </cell>
          <cell r="G1463">
            <v>4129940.0000000005</v>
          </cell>
        </row>
        <row r="1464">
          <cell r="A1464">
            <v>2023</v>
          </cell>
          <cell r="D1464">
            <v>1310011101001</v>
          </cell>
          <cell r="F1464">
            <v>60</v>
          </cell>
          <cell r="G1464">
            <v>51624.250000000007</v>
          </cell>
        </row>
        <row r="1465">
          <cell r="A1465">
            <v>2023</v>
          </cell>
          <cell r="D1465">
            <v>1321001101000</v>
          </cell>
          <cell r="F1465">
            <v>47</v>
          </cell>
          <cell r="G1465">
            <v>103248.50000000001</v>
          </cell>
        </row>
        <row r="1466">
          <cell r="A1466">
            <v>2023</v>
          </cell>
          <cell r="D1466">
            <v>1321001101000</v>
          </cell>
          <cell r="F1466">
            <v>60</v>
          </cell>
          <cell r="G1466">
            <v>8259880.0000000009</v>
          </cell>
        </row>
        <row r="1467">
          <cell r="A1467">
            <v>2023</v>
          </cell>
          <cell r="D1467">
            <v>1610021101000</v>
          </cell>
          <cell r="F1467">
            <v>60</v>
          </cell>
          <cell r="G1467">
            <v>6194910.0000000009</v>
          </cell>
        </row>
        <row r="1468">
          <cell r="A1468">
            <v>2023</v>
          </cell>
          <cell r="D1468">
            <v>1910011105000</v>
          </cell>
          <cell r="F1468">
            <v>60</v>
          </cell>
          <cell r="G1468">
            <v>15487.275000000001</v>
          </cell>
        </row>
        <row r="1469">
          <cell r="A1469">
            <v>2023</v>
          </cell>
          <cell r="D1469">
            <v>1910091101000</v>
          </cell>
          <cell r="F1469">
            <v>60</v>
          </cell>
          <cell r="G1469">
            <v>51624.250000000007</v>
          </cell>
        </row>
        <row r="1470">
          <cell r="A1470">
            <v>2023</v>
          </cell>
          <cell r="D1470">
            <v>1921991101999</v>
          </cell>
          <cell r="F1470">
            <v>60</v>
          </cell>
          <cell r="G1470">
            <v>154872.75000000003</v>
          </cell>
        </row>
        <row r="1471">
          <cell r="A1471">
            <v>2023</v>
          </cell>
          <cell r="D1471">
            <v>1922991199000</v>
          </cell>
          <cell r="F1471">
            <v>60</v>
          </cell>
          <cell r="G1471">
            <v>2581212.5000000005</v>
          </cell>
        </row>
        <row r="1472">
          <cell r="A1472">
            <v>2023</v>
          </cell>
          <cell r="D1472">
            <v>2213001199000</v>
          </cell>
          <cell r="F1472">
            <v>47</v>
          </cell>
          <cell r="G1472">
            <v>619491.00000000012</v>
          </cell>
        </row>
        <row r="1473">
          <cell r="A1473">
            <v>2023</v>
          </cell>
          <cell r="D1473">
            <v>7922991199000</v>
          </cell>
          <cell r="F1473">
            <v>60</v>
          </cell>
          <cell r="G1473">
            <v>51624.250000000007</v>
          </cell>
        </row>
        <row r="1474">
          <cell r="A1474">
            <v>2023</v>
          </cell>
          <cell r="D1474">
            <v>1321001101000</v>
          </cell>
          <cell r="F1474">
            <v>74</v>
          </cell>
          <cell r="G1474">
            <v>134223.05000000002</v>
          </cell>
        </row>
        <row r="1475">
          <cell r="A1475">
            <v>2023</v>
          </cell>
          <cell r="D1475">
            <v>2448101108002</v>
          </cell>
          <cell r="F1475">
            <v>74</v>
          </cell>
          <cell r="G1475">
            <v>12802814.000000002</v>
          </cell>
        </row>
        <row r="1476">
          <cell r="A1476">
            <v>2023</v>
          </cell>
          <cell r="D1476">
            <v>1321001101000</v>
          </cell>
          <cell r="F1476">
            <v>24</v>
          </cell>
          <cell r="G1476">
            <v>516242.50000000006</v>
          </cell>
        </row>
        <row r="1477">
          <cell r="A1477">
            <v>2023</v>
          </cell>
          <cell r="D1477">
            <v>1610011119000</v>
          </cell>
          <cell r="F1477">
            <v>60</v>
          </cell>
          <cell r="G1477">
            <v>5162.4250000000002</v>
          </cell>
        </row>
        <row r="1478">
          <cell r="A1478">
            <v>2023</v>
          </cell>
          <cell r="D1478">
            <v>2418105104000</v>
          </cell>
          <cell r="F1478">
            <v>24</v>
          </cell>
          <cell r="G1478">
            <v>78783110.985769063</v>
          </cell>
        </row>
        <row r="1479">
          <cell r="A1479">
            <v>2023</v>
          </cell>
          <cell r="D1479">
            <v>1321001101000</v>
          </cell>
          <cell r="F1479">
            <v>24</v>
          </cell>
          <cell r="G1479">
            <v>241029.49331000002</v>
          </cell>
        </row>
        <row r="1480">
          <cell r="A1480">
            <v>2023</v>
          </cell>
          <cell r="D1480">
            <v>1349011103000</v>
          </cell>
          <cell r="F1480">
            <v>59</v>
          </cell>
          <cell r="G1480">
            <v>1548727.5000000002</v>
          </cell>
        </row>
        <row r="1481">
          <cell r="A1481">
            <v>2023</v>
          </cell>
          <cell r="D1481">
            <v>1718109117002</v>
          </cell>
          <cell r="F1481">
            <v>24</v>
          </cell>
          <cell r="G1481">
            <v>1548727.5000000002</v>
          </cell>
        </row>
        <row r="1482">
          <cell r="A1482">
            <v>2023</v>
          </cell>
          <cell r="D1482">
            <v>2418105104001</v>
          </cell>
          <cell r="F1482">
            <v>24</v>
          </cell>
          <cell r="G1482">
            <v>1962753.9850000001</v>
          </cell>
        </row>
        <row r="1483">
          <cell r="A1483">
            <v>2023</v>
          </cell>
          <cell r="D1483">
            <v>2418109105011</v>
          </cell>
          <cell r="F1483">
            <v>24</v>
          </cell>
          <cell r="G1483">
            <v>22895250.594015002</v>
          </cell>
        </row>
        <row r="1484">
          <cell r="A1484">
            <v>2023</v>
          </cell>
          <cell r="D1484">
            <v>1310012101000</v>
          </cell>
          <cell r="F1484">
            <v>60</v>
          </cell>
          <cell r="G1484">
            <v>277230.48238</v>
          </cell>
        </row>
        <row r="1485">
          <cell r="A1485">
            <v>2023</v>
          </cell>
          <cell r="D1485">
            <v>1310021101001</v>
          </cell>
          <cell r="F1485">
            <v>60</v>
          </cell>
          <cell r="G1485">
            <v>796098.59173500002</v>
          </cell>
        </row>
        <row r="1486">
          <cell r="A1486">
            <v>2023</v>
          </cell>
          <cell r="D1486">
            <v>1321001101000</v>
          </cell>
          <cell r="F1486">
            <v>24</v>
          </cell>
          <cell r="G1486">
            <v>258121.25000000003</v>
          </cell>
        </row>
        <row r="1487">
          <cell r="A1487">
            <v>2023</v>
          </cell>
          <cell r="D1487">
            <v>1321001101000</v>
          </cell>
          <cell r="F1487">
            <v>45</v>
          </cell>
          <cell r="G1487">
            <v>31877.974375000002</v>
          </cell>
        </row>
        <row r="1488">
          <cell r="A1488">
            <v>2023</v>
          </cell>
          <cell r="D1488">
            <v>1321001101000</v>
          </cell>
          <cell r="F1488">
            <v>60</v>
          </cell>
          <cell r="G1488">
            <v>516.24250000000006</v>
          </cell>
        </row>
        <row r="1489">
          <cell r="A1489">
            <v>2023</v>
          </cell>
          <cell r="D1489">
            <v>1321001101000</v>
          </cell>
          <cell r="F1489">
            <v>70</v>
          </cell>
          <cell r="G1489">
            <v>154872.75000000003</v>
          </cell>
        </row>
        <row r="1490">
          <cell r="A1490">
            <v>2023</v>
          </cell>
          <cell r="D1490">
            <v>1321001101000</v>
          </cell>
          <cell r="F1490">
            <v>73</v>
          </cell>
          <cell r="G1490">
            <v>361369.75000000006</v>
          </cell>
        </row>
        <row r="1491">
          <cell r="A1491">
            <v>2023</v>
          </cell>
          <cell r="D1491">
            <v>1610011103000</v>
          </cell>
          <cell r="F1491">
            <v>60</v>
          </cell>
          <cell r="G1491">
            <v>1594.1568400000001</v>
          </cell>
        </row>
        <row r="1492">
          <cell r="A1492">
            <v>2023</v>
          </cell>
          <cell r="D1492">
            <v>1610011124000</v>
          </cell>
          <cell r="F1492">
            <v>60</v>
          </cell>
          <cell r="G1492">
            <v>26661.860155000002</v>
          </cell>
        </row>
        <row r="1493">
          <cell r="A1493">
            <v>2023</v>
          </cell>
          <cell r="D1493">
            <v>1610011199001</v>
          </cell>
          <cell r="F1493">
            <v>60</v>
          </cell>
          <cell r="G1493">
            <v>182886.13302000001</v>
          </cell>
        </row>
        <row r="1494">
          <cell r="A1494">
            <v>2023</v>
          </cell>
          <cell r="D1494">
            <v>1610021101000</v>
          </cell>
          <cell r="F1494">
            <v>60</v>
          </cell>
          <cell r="G1494">
            <v>1747153.5647550002</v>
          </cell>
        </row>
        <row r="1495">
          <cell r="A1495">
            <v>2023</v>
          </cell>
          <cell r="D1495">
            <v>1718102102002</v>
          </cell>
          <cell r="F1495">
            <v>24</v>
          </cell>
          <cell r="G1495">
            <v>1858473.0000000002</v>
          </cell>
        </row>
        <row r="1496">
          <cell r="A1496">
            <v>2023</v>
          </cell>
          <cell r="D1496">
            <v>1718109120002</v>
          </cell>
          <cell r="F1496">
            <v>24</v>
          </cell>
          <cell r="G1496">
            <v>469623.73728000006</v>
          </cell>
        </row>
        <row r="1497">
          <cell r="A1497">
            <v>2023</v>
          </cell>
          <cell r="D1497">
            <v>1718109120003</v>
          </cell>
          <cell r="F1497">
            <v>73</v>
          </cell>
          <cell r="G1497">
            <v>8879371</v>
          </cell>
        </row>
        <row r="1498">
          <cell r="A1498">
            <v>2023</v>
          </cell>
          <cell r="D1498">
            <v>1718109120006</v>
          </cell>
          <cell r="F1498">
            <v>24</v>
          </cell>
          <cell r="G1498">
            <v>206497.00000000003</v>
          </cell>
        </row>
        <row r="1499">
          <cell r="A1499">
            <v>2023</v>
          </cell>
          <cell r="D1499">
            <v>1718109120007</v>
          </cell>
          <cell r="F1499">
            <v>97</v>
          </cell>
          <cell r="G1499">
            <v>0</v>
          </cell>
        </row>
        <row r="1500">
          <cell r="A1500">
            <v>2023</v>
          </cell>
          <cell r="D1500">
            <v>1718109120010</v>
          </cell>
          <cell r="F1500">
            <v>24</v>
          </cell>
          <cell r="G1500">
            <v>4118324.5437500002</v>
          </cell>
        </row>
        <row r="1501">
          <cell r="A1501">
            <v>2023</v>
          </cell>
          <cell r="D1501">
            <v>1728109120003</v>
          </cell>
          <cell r="F1501">
            <v>70</v>
          </cell>
          <cell r="G1501">
            <v>539867.82177000004</v>
          </cell>
        </row>
        <row r="1502">
          <cell r="A1502">
            <v>2023</v>
          </cell>
          <cell r="D1502">
            <v>1738109120002</v>
          </cell>
          <cell r="F1502">
            <v>70</v>
          </cell>
          <cell r="G1502">
            <v>6502022.8490973003</v>
          </cell>
        </row>
        <row r="1503">
          <cell r="A1503">
            <v>2023</v>
          </cell>
          <cell r="D1503">
            <v>1738109120003</v>
          </cell>
          <cell r="F1503">
            <v>70</v>
          </cell>
          <cell r="G1503">
            <v>1542101.0112700001</v>
          </cell>
        </row>
        <row r="1504">
          <cell r="A1504">
            <v>2023</v>
          </cell>
          <cell r="D1504">
            <v>1740001199000</v>
          </cell>
          <cell r="F1504">
            <v>45</v>
          </cell>
          <cell r="G1504">
            <v>135452.73963500001</v>
          </cell>
        </row>
        <row r="1505">
          <cell r="A1505">
            <v>2023</v>
          </cell>
          <cell r="D1505">
            <v>1770001199000</v>
          </cell>
          <cell r="F1505">
            <v>45</v>
          </cell>
          <cell r="G1505">
            <v>1895.6424600000003</v>
          </cell>
        </row>
        <row r="1506">
          <cell r="A1506">
            <v>2023</v>
          </cell>
          <cell r="D1506">
            <v>1910091101000</v>
          </cell>
          <cell r="F1506">
            <v>60</v>
          </cell>
          <cell r="G1506">
            <v>112019.46007500001</v>
          </cell>
        </row>
        <row r="1507">
          <cell r="A1507">
            <v>2023</v>
          </cell>
          <cell r="D1507">
            <v>1922991199000</v>
          </cell>
          <cell r="F1507">
            <v>60</v>
          </cell>
          <cell r="G1507">
            <v>8618.1522950000017</v>
          </cell>
        </row>
        <row r="1508">
          <cell r="A1508">
            <v>2023</v>
          </cell>
          <cell r="D1508">
            <v>1990991199000</v>
          </cell>
          <cell r="F1508">
            <v>60</v>
          </cell>
          <cell r="G1508">
            <v>14426.912905000001</v>
          </cell>
        </row>
        <row r="1509">
          <cell r="A1509">
            <v>2023</v>
          </cell>
          <cell r="D1509">
            <v>2418109120001</v>
          </cell>
          <cell r="F1509">
            <v>24</v>
          </cell>
          <cell r="G1509">
            <v>295673.76193500002</v>
          </cell>
        </row>
        <row r="1510">
          <cell r="A1510">
            <v>2023</v>
          </cell>
          <cell r="D1510">
            <v>2418109120002</v>
          </cell>
          <cell r="F1510">
            <v>73</v>
          </cell>
          <cell r="G1510">
            <v>26844610.000000004</v>
          </cell>
        </row>
        <row r="1511">
          <cell r="A1511">
            <v>2023</v>
          </cell>
          <cell r="D1511">
            <v>2418109120008</v>
          </cell>
          <cell r="F1511">
            <v>24</v>
          </cell>
          <cell r="G1511">
            <v>374792.05500000005</v>
          </cell>
        </row>
        <row r="1512">
          <cell r="A1512">
            <v>2023</v>
          </cell>
          <cell r="D1512">
            <v>2418109120010</v>
          </cell>
          <cell r="F1512">
            <v>24</v>
          </cell>
          <cell r="G1512">
            <v>66248579.25104925</v>
          </cell>
        </row>
        <row r="1513">
          <cell r="A1513">
            <v>2023</v>
          </cell>
          <cell r="D1513">
            <v>2418991199001</v>
          </cell>
          <cell r="F1513">
            <v>97</v>
          </cell>
          <cell r="G1513">
            <v>0</v>
          </cell>
        </row>
        <row r="1514">
          <cell r="A1514">
            <v>2023</v>
          </cell>
          <cell r="D1514">
            <v>2428109120003</v>
          </cell>
          <cell r="F1514">
            <v>70</v>
          </cell>
          <cell r="G1514">
            <v>382781.42393000005</v>
          </cell>
        </row>
        <row r="1515">
          <cell r="A1515">
            <v>2023</v>
          </cell>
          <cell r="D1515">
            <v>2438109120001</v>
          </cell>
          <cell r="F1515">
            <v>70</v>
          </cell>
          <cell r="G1515">
            <v>10705502.45018485</v>
          </cell>
        </row>
        <row r="1516">
          <cell r="A1516">
            <v>2023</v>
          </cell>
          <cell r="D1516">
            <v>2438109120005</v>
          </cell>
          <cell r="F1516">
            <v>70</v>
          </cell>
          <cell r="G1516">
            <v>417015.52907500003</v>
          </cell>
        </row>
        <row r="1517">
          <cell r="A1517">
            <v>2023</v>
          </cell>
          <cell r="D1517">
            <v>2440001199000</v>
          </cell>
          <cell r="F1517">
            <v>45</v>
          </cell>
          <cell r="G1517">
            <v>1157905.0828900002</v>
          </cell>
        </row>
        <row r="1518">
          <cell r="A1518">
            <v>2023</v>
          </cell>
          <cell r="D1518">
            <v>2470001101000</v>
          </cell>
          <cell r="F1518">
            <v>45</v>
          </cell>
          <cell r="G1518">
            <v>1735.6072850000003</v>
          </cell>
        </row>
        <row r="1519">
          <cell r="A1519">
            <v>2023</v>
          </cell>
          <cell r="D1519">
            <v>1321001101000</v>
          </cell>
          <cell r="F1519">
            <v>21</v>
          </cell>
          <cell r="G1519">
            <v>51624.250000000007</v>
          </cell>
        </row>
        <row r="1520">
          <cell r="A1520">
            <v>2023</v>
          </cell>
          <cell r="D1520">
            <v>1321001101000</v>
          </cell>
          <cell r="F1520">
            <v>23</v>
          </cell>
          <cell r="G1520">
            <v>51624.250000000007</v>
          </cell>
        </row>
        <row r="1521">
          <cell r="A1521">
            <v>2023</v>
          </cell>
          <cell r="D1521">
            <v>1321001101000</v>
          </cell>
          <cell r="F1521">
            <v>24</v>
          </cell>
          <cell r="G1521">
            <v>51624.250000000007</v>
          </cell>
        </row>
        <row r="1522">
          <cell r="A1522">
            <v>2023</v>
          </cell>
          <cell r="D1522">
            <v>1321001101000</v>
          </cell>
          <cell r="F1522">
            <v>36</v>
          </cell>
          <cell r="G1522">
            <v>51624.250000000007</v>
          </cell>
        </row>
        <row r="1523">
          <cell r="A1523">
            <v>2023</v>
          </cell>
          <cell r="D1523">
            <v>1321001101000</v>
          </cell>
          <cell r="F1523">
            <v>70</v>
          </cell>
          <cell r="G1523">
            <v>51624.250000000007</v>
          </cell>
        </row>
        <row r="1524">
          <cell r="A1524">
            <v>2023</v>
          </cell>
          <cell r="D1524">
            <v>1718052101000</v>
          </cell>
          <cell r="F1524">
            <v>36</v>
          </cell>
          <cell r="G1524">
            <v>51624.250000000007</v>
          </cell>
        </row>
        <row r="1525">
          <cell r="A1525">
            <v>2023</v>
          </cell>
          <cell r="D1525">
            <v>1718053101000</v>
          </cell>
          <cell r="F1525">
            <v>21</v>
          </cell>
          <cell r="G1525">
            <v>728727913.00000012</v>
          </cell>
        </row>
        <row r="1526">
          <cell r="A1526">
            <v>2023</v>
          </cell>
          <cell r="D1526">
            <v>1718053101000</v>
          </cell>
          <cell r="F1526">
            <v>36</v>
          </cell>
          <cell r="G1526">
            <v>198237120.00000003</v>
          </cell>
        </row>
        <row r="1527">
          <cell r="A1527">
            <v>2023</v>
          </cell>
          <cell r="D1527">
            <v>1718054101000</v>
          </cell>
          <cell r="F1527">
            <v>36</v>
          </cell>
          <cell r="G1527">
            <v>51624.250000000007</v>
          </cell>
        </row>
        <row r="1528">
          <cell r="A1528">
            <v>2023</v>
          </cell>
          <cell r="D1528">
            <v>1718059107000</v>
          </cell>
          <cell r="F1528">
            <v>36</v>
          </cell>
          <cell r="G1528">
            <v>51624.250000000007</v>
          </cell>
        </row>
        <row r="1529">
          <cell r="A1529">
            <v>2023</v>
          </cell>
          <cell r="D1529">
            <v>1718059109000</v>
          </cell>
          <cell r="F1529">
            <v>36</v>
          </cell>
          <cell r="G1529">
            <v>51624.250000000007</v>
          </cell>
        </row>
        <row r="1530">
          <cell r="A1530">
            <v>2023</v>
          </cell>
          <cell r="D1530">
            <v>1718059199000</v>
          </cell>
          <cell r="F1530">
            <v>36</v>
          </cell>
          <cell r="G1530">
            <v>51624.250000000007</v>
          </cell>
        </row>
        <row r="1531">
          <cell r="A1531">
            <v>2023</v>
          </cell>
          <cell r="D1531">
            <v>1718102102001</v>
          </cell>
          <cell r="F1531">
            <v>24</v>
          </cell>
          <cell r="G1531">
            <v>249088.03873500001</v>
          </cell>
        </row>
        <row r="1532">
          <cell r="A1532">
            <v>2023</v>
          </cell>
          <cell r="D1532">
            <v>1758011101000</v>
          </cell>
          <cell r="F1532">
            <v>23</v>
          </cell>
          <cell r="G1532">
            <v>51624.250000000007</v>
          </cell>
        </row>
        <row r="1533">
          <cell r="A1533">
            <v>2023</v>
          </cell>
          <cell r="D1533">
            <v>1758011102001</v>
          </cell>
          <cell r="F1533">
            <v>23</v>
          </cell>
          <cell r="G1533">
            <v>51624.250000000007</v>
          </cell>
        </row>
        <row r="1534">
          <cell r="A1534">
            <v>2023</v>
          </cell>
          <cell r="D1534">
            <v>1758011103001</v>
          </cell>
          <cell r="F1534">
            <v>23</v>
          </cell>
          <cell r="G1534">
            <v>51624.250000000007</v>
          </cell>
        </row>
        <row r="1535">
          <cell r="A1535">
            <v>2023</v>
          </cell>
          <cell r="D1535">
            <v>1758011103005</v>
          </cell>
          <cell r="F1535">
            <v>23</v>
          </cell>
          <cell r="G1535">
            <v>51624.250000000007</v>
          </cell>
        </row>
        <row r="1536">
          <cell r="A1536">
            <v>2023</v>
          </cell>
          <cell r="D1536">
            <v>1758011104001</v>
          </cell>
          <cell r="F1536">
            <v>23</v>
          </cell>
          <cell r="G1536">
            <v>51624.250000000007</v>
          </cell>
        </row>
        <row r="1537">
          <cell r="A1537">
            <v>2023</v>
          </cell>
          <cell r="D1537">
            <v>1758011105001</v>
          </cell>
          <cell r="F1537">
            <v>23</v>
          </cell>
          <cell r="G1537">
            <v>51624.250000000007</v>
          </cell>
        </row>
        <row r="1538">
          <cell r="A1538">
            <v>2023</v>
          </cell>
          <cell r="D1538">
            <v>1758011106001</v>
          </cell>
          <cell r="F1538">
            <v>23</v>
          </cell>
          <cell r="G1538">
            <v>51624.250000000007</v>
          </cell>
        </row>
        <row r="1539">
          <cell r="A1539">
            <v>2023</v>
          </cell>
          <cell r="D1539">
            <v>1758011107001</v>
          </cell>
          <cell r="F1539">
            <v>23</v>
          </cell>
          <cell r="G1539">
            <v>51624.250000000007</v>
          </cell>
        </row>
        <row r="1540">
          <cell r="A1540">
            <v>2023</v>
          </cell>
          <cell r="D1540">
            <v>1758011107005</v>
          </cell>
          <cell r="F1540">
            <v>23</v>
          </cell>
          <cell r="G1540">
            <v>51624.250000000007</v>
          </cell>
        </row>
        <row r="1541">
          <cell r="A1541">
            <v>2023</v>
          </cell>
          <cell r="D1541">
            <v>1758011108001</v>
          </cell>
          <cell r="F1541">
            <v>23</v>
          </cell>
          <cell r="G1541">
            <v>51624.250000000007</v>
          </cell>
        </row>
        <row r="1542">
          <cell r="A1542">
            <v>2023</v>
          </cell>
          <cell r="D1542">
            <v>1758011108005</v>
          </cell>
          <cell r="F1542">
            <v>23</v>
          </cell>
          <cell r="G1542">
            <v>51624.250000000007</v>
          </cell>
        </row>
        <row r="1543">
          <cell r="A1543">
            <v>2023</v>
          </cell>
          <cell r="D1543">
            <v>1922011101000</v>
          </cell>
          <cell r="F1543">
            <v>24</v>
          </cell>
          <cell r="G1543">
            <v>51624.250000000007</v>
          </cell>
        </row>
        <row r="1544">
          <cell r="A1544">
            <v>2023</v>
          </cell>
          <cell r="D1544">
            <v>1922991102000</v>
          </cell>
          <cell r="F1544">
            <v>36</v>
          </cell>
          <cell r="G1544">
            <v>51624.250000000007</v>
          </cell>
        </row>
        <row r="1545">
          <cell r="A1545">
            <v>2023</v>
          </cell>
          <cell r="D1545">
            <v>1922991103000</v>
          </cell>
          <cell r="F1545">
            <v>36</v>
          </cell>
          <cell r="G1545">
            <v>51624.250000000007</v>
          </cell>
        </row>
        <row r="1546">
          <cell r="A1546">
            <v>2023</v>
          </cell>
          <cell r="D1546">
            <v>1922991104000</v>
          </cell>
          <cell r="F1546">
            <v>23</v>
          </cell>
          <cell r="G1546">
            <v>51624.250000000007</v>
          </cell>
        </row>
        <row r="1547">
          <cell r="A1547">
            <v>2023</v>
          </cell>
          <cell r="D1547">
            <v>1922991105000</v>
          </cell>
          <cell r="F1547">
            <v>21</v>
          </cell>
          <cell r="G1547">
            <v>51624.250000000007</v>
          </cell>
        </row>
        <row r="1548">
          <cell r="A1548">
            <v>2023</v>
          </cell>
          <cell r="D1548">
            <v>1922991106000</v>
          </cell>
          <cell r="F1548">
            <v>36</v>
          </cell>
          <cell r="G1548">
            <v>51624.250000000007</v>
          </cell>
        </row>
        <row r="1549">
          <cell r="A1549">
            <v>2023</v>
          </cell>
          <cell r="D1549">
            <v>1922991107000</v>
          </cell>
          <cell r="F1549">
            <v>36</v>
          </cell>
          <cell r="G1549">
            <v>51624.250000000007</v>
          </cell>
        </row>
        <row r="1550">
          <cell r="A1550">
            <v>2023</v>
          </cell>
          <cell r="D1550">
            <v>1922991108000</v>
          </cell>
          <cell r="F1550">
            <v>36</v>
          </cell>
          <cell r="G1550">
            <v>51624.250000000007</v>
          </cell>
        </row>
        <row r="1551">
          <cell r="A1551">
            <v>2023</v>
          </cell>
          <cell r="D1551">
            <v>1922991199000</v>
          </cell>
          <cell r="F1551">
            <v>23</v>
          </cell>
          <cell r="G1551">
            <v>51624.250000000007</v>
          </cell>
        </row>
        <row r="1552">
          <cell r="A1552">
            <v>2023</v>
          </cell>
          <cell r="D1552">
            <v>1922991199000</v>
          </cell>
          <cell r="F1552">
            <v>24</v>
          </cell>
          <cell r="G1552">
            <v>51624.250000000007</v>
          </cell>
        </row>
        <row r="1553">
          <cell r="A1553">
            <v>2023</v>
          </cell>
          <cell r="D1553">
            <v>1922991199000</v>
          </cell>
          <cell r="F1553">
            <v>36</v>
          </cell>
          <cell r="G1553">
            <v>51624.250000000007</v>
          </cell>
        </row>
        <row r="1554">
          <cell r="A1554">
            <v>2023</v>
          </cell>
          <cell r="D1554">
            <v>1990991199000</v>
          </cell>
          <cell r="F1554">
            <v>60</v>
          </cell>
          <cell r="G1554">
            <v>51624.250000000007</v>
          </cell>
        </row>
        <row r="1555">
          <cell r="A1555">
            <v>2023</v>
          </cell>
          <cell r="D1555">
            <v>2418051101002</v>
          </cell>
          <cell r="F1555">
            <v>36</v>
          </cell>
          <cell r="G1555">
            <v>51624.250000000007</v>
          </cell>
        </row>
        <row r="1556">
          <cell r="A1556">
            <v>2023</v>
          </cell>
          <cell r="D1556">
            <v>2418051101003</v>
          </cell>
          <cell r="F1556">
            <v>36</v>
          </cell>
          <cell r="G1556">
            <v>51624.250000000007</v>
          </cell>
        </row>
        <row r="1557">
          <cell r="A1557">
            <v>2023</v>
          </cell>
          <cell r="D1557">
            <v>1321001101000</v>
          </cell>
          <cell r="F1557">
            <v>70</v>
          </cell>
          <cell r="G1557">
            <v>103248.50000000001</v>
          </cell>
        </row>
        <row r="1558">
          <cell r="A1558">
            <v>2023</v>
          </cell>
          <cell r="D1558">
            <v>2428107103001</v>
          </cell>
          <cell r="F1558">
            <v>70</v>
          </cell>
          <cell r="G1558">
            <v>1548727.5000000002</v>
          </cell>
        </row>
        <row r="1559">
          <cell r="A1559">
            <v>2023</v>
          </cell>
          <cell r="D1559">
            <v>1321001101000</v>
          </cell>
          <cell r="F1559">
            <v>24</v>
          </cell>
          <cell r="G1559">
            <v>2064970.0000000002</v>
          </cell>
        </row>
        <row r="1560">
          <cell r="A1560">
            <v>2023</v>
          </cell>
          <cell r="D1560">
            <v>1321001101000</v>
          </cell>
          <cell r="F1560">
            <v>70</v>
          </cell>
          <cell r="G1560">
            <v>28909.58</v>
          </cell>
        </row>
        <row r="1561">
          <cell r="A1561">
            <v>2023</v>
          </cell>
          <cell r="D1561">
            <v>1321001101000</v>
          </cell>
          <cell r="F1561">
            <v>73</v>
          </cell>
          <cell r="G1561">
            <v>4129.9400000000005</v>
          </cell>
        </row>
        <row r="1562">
          <cell r="A1562">
            <v>2023</v>
          </cell>
          <cell r="D1562">
            <v>1321001101000</v>
          </cell>
          <cell r="F1562">
            <v>74</v>
          </cell>
          <cell r="G1562">
            <v>54721.705000000002</v>
          </cell>
        </row>
        <row r="1563">
          <cell r="A1563">
            <v>2023</v>
          </cell>
          <cell r="D1563">
            <v>1718109115002</v>
          </cell>
          <cell r="F1563">
            <v>73</v>
          </cell>
          <cell r="G1563">
            <v>991185.60000000009</v>
          </cell>
        </row>
        <row r="1564">
          <cell r="A1564">
            <v>2023</v>
          </cell>
          <cell r="D1564">
            <v>2418105104001</v>
          </cell>
          <cell r="F1564">
            <v>24</v>
          </cell>
          <cell r="G1564">
            <v>6783955.4746643007</v>
          </cell>
        </row>
        <row r="1565">
          <cell r="A1565">
            <v>2023</v>
          </cell>
          <cell r="D1565">
            <v>2418107102001</v>
          </cell>
          <cell r="F1565">
            <v>24</v>
          </cell>
          <cell r="G1565">
            <v>203838084.51672336</v>
          </cell>
        </row>
        <row r="1566">
          <cell r="A1566">
            <v>2023</v>
          </cell>
          <cell r="D1566">
            <v>2418109105013</v>
          </cell>
          <cell r="F1566">
            <v>24</v>
          </cell>
          <cell r="G1566">
            <v>26225820.676806003</v>
          </cell>
        </row>
        <row r="1567">
          <cell r="A1567">
            <v>2023</v>
          </cell>
          <cell r="D1567">
            <v>2428109122001</v>
          </cell>
          <cell r="F1567">
            <v>70</v>
          </cell>
          <cell r="G1567">
            <v>3900076.9145638007</v>
          </cell>
        </row>
        <row r="1568">
          <cell r="A1568">
            <v>2023</v>
          </cell>
          <cell r="D1568">
            <v>1321001101000</v>
          </cell>
          <cell r="F1568">
            <v>24</v>
          </cell>
          <cell r="G1568">
            <v>103248.50000000001</v>
          </cell>
        </row>
        <row r="1569">
          <cell r="A1569">
            <v>2023</v>
          </cell>
          <cell r="D1569">
            <v>1718109111001</v>
          </cell>
          <cell r="F1569">
            <v>24</v>
          </cell>
          <cell r="G1569">
            <v>3358694.6644455004</v>
          </cell>
        </row>
        <row r="1570">
          <cell r="A1570">
            <v>2023</v>
          </cell>
          <cell r="D1570">
            <v>1921991101001</v>
          </cell>
          <cell r="F1570">
            <v>59</v>
          </cell>
          <cell r="G1570">
            <v>4987782.2272200007</v>
          </cell>
        </row>
        <row r="1571">
          <cell r="A1571">
            <v>2023</v>
          </cell>
          <cell r="D1571">
            <v>1310011101002</v>
          </cell>
          <cell r="F1571">
            <v>60</v>
          </cell>
          <cell r="G1571">
            <v>42693.254750000007</v>
          </cell>
        </row>
        <row r="1572">
          <cell r="A1572">
            <v>2023</v>
          </cell>
          <cell r="D1572">
            <v>1310011201002</v>
          </cell>
          <cell r="F1572">
            <v>60</v>
          </cell>
          <cell r="G1572">
            <v>1033.5174850000001</v>
          </cell>
        </row>
        <row r="1573">
          <cell r="A1573">
            <v>2023</v>
          </cell>
          <cell r="D1573">
            <v>1321001101000</v>
          </cell>
          <cell r="F1573">
            <v>24</v>
          </cell>
          <cell r="G1573">
            <v>51624.250000000007</v>
          </cell>
        </row>
        <row r="1574">
          <cell r="A1574">
            <v>2023</v>
          </cell>
          <cell r="D1574">
            <v>1321001101000</v>
          </cell>
          <cell r="F1574">
            <v>70</v>
          </cell>
          <cell r="G1574">
            <v>4129.9400000000005</v>
          </cell>
        </row>
        <row r="1575">
          <cell r="A1575">
            <v>2023</v>
          </cell>
          <cell r="D1575">
            <v>1321001101000</v>
          </cell>
          <cell r="F1575">
            <v>74</v>
          </cell>
          <cell r="G1575">
            <v>1032.4850000000001</v>
          </cell>
        </row>
        <row r="1576">
          <cell r="A1576">
            <v>2023</v>
          </cell>
          <cell r="D1576">
            <v>1610011111001</v>
          </cell>
          <cell r="F1576">
            <v>60</v>
          </cell>
          <cell r="G1576">
            <v>7431.8270300000004</v>
          </cell>
        </row>
        <row r="1577">
          <cell r="A1577">
            <v>2023</v>
          </cell>
          <cell r="D1577">
            <v>1610011127000</v>
          </cell>
          <cell r="F1577">
            <v>60</v>
          </cell>
          <cell r="G1577">
            <v>188330.42642500001</v>
          </cell>
        </row>
        <row r="1578">
          <cell r="A1578">
            <v>2023</v>
          </cell>
          <cell r="D1578">
            <v>1610021101000</v>
          </cell>
          <cell r="F1578">
            <v>60</v>
          </cell>
          <cell r="G1578">
            <v>123.89820000000002</v>
          </cell>
        </row>
        <row r="1579">
          <cell r="A1579">
            <v>2023</v>
          </cell>
          <cell r="D1579">
            <v>1728109120002</v>
          </cell>
          <cell r="F1579">
            <v>74</v>
          </cell>
          <cell r="G1579">
            <v>20649.7</v>
          </cell>
        </row>
        <row r="1580">
          <cell r="A1580">
            <v>2023</v>
          </cell>
          <cell r="D1580">
            <v>1738109120001</v>
          </cell>
          <cell r="F1580">
            <v>70</v>
          </cell>
          <cell r="G1580">
            <v>103248.50000000001</v>
          </cell>
        </row>
        <row r="1581">
          <cell r="A1581">
            <v>2023</v>
          </cell>
          <cell r="D1581">
            <v>1910011106000</v>
          </cell>
          <cell r="F1581">
            <v>60</v>
          </cell>
          <cell r="G1581">
            <v>2079507.3888000003</v>
          </cell>
        </row>
        <row r="1582">
          <cell r="A1582">
            <v>2023</v>
          </cell>
          <cell r="D1582">
            <v>1910011107000</v>
          </cell>
          <cell r="F1582">
            <v>60</v>
          </cell>
          <cell r="G1582">
            <v>58.851645000000005</v>
          </cell>
        </row>
        <row r="1583">
          <cell r="A1583">
            <v>2023</v>
          </cell>
          <cell r="D1583">
            <v>1910011111000</v>
          </cell>
          <cell r="F1583">
            <v>60</v>
          </cell>
          <cell r="G1583">
            <v>7829.3337550000006</v>
          </cell>
        </row>
        <row r="1584">
          <cell r="A1584">
            <v>2023</v>
          </cell>
          <cell r="D1584">
            <v>1921991101999</v>
          </cell>
          <cell r="F1584">
            <v>60</v>
          </cell>
          <cell r="G1584">
            <v>9754.9182800000017</v>
          </cell>
        </row>
        <row r="1585">
          <cell r="A1585">
            <v>2023</v>
          </cell>
          <cell r="D1585">
            <v>1922061101999</v>
          </cell>
          <cell r="F1585">
            <v>60</v>
          </cell>
          <cell r="G1585">
            <v>70.208980000000011</v>
          </cell>
        </row>
        <row r="1586">
          <cell r="A1586">
            <v>2023</v>
          </cell>
          <cell r="D1586">
            <v>1922991199000</v>
          </cell>
          <cell r="F1586">
            <v>60</v>
          </cell>
          <cell r="G1586">
            <v>145481.26644000001</v>
          </cell>
        </row>
        <row r="1587">
          <cell r="A1587">
            <v>2023</v>
          </cell>
          <cell r="D1587">
            <v>2418109120006</v>
          </cell>
          <cell r="F1587">
            <v>24</v>
          </cell>
          <cell r="G1587">
            <v>3613697.5000000005</v>
          </cell>
        </row>
        <row r="1588">
          <cell r="A1588">
            <v>2023</v>
          </cell>
          <cell r="D1588">
            <v>2428109120001</v>
          </cell>
          <cell r="F1588">
            <v>74</v>
          </cell>
          <cell r="G1588">
            <v>20649.7</v>
          </cell>
        </row>
        <row r="1589">
          <cell r="A1589">
            <v>2023</v>
          </cell>
          <cell r="D1589">
            <v>2438109120003</v>
          </cell>
          <cell r="F1589">
            <v>70</v>
          </cell>
          <cell r="G1589">
            <v>103248.50000000001</v>
          </cell>
        </row>
        <row r="1590">
          <cell r="A1590">
            <v>2023</v>
          </cell>
          <cell r="D1590">
            <v>1321001101000</v>
          </cell>
          <cell r="F1590">
            <v>60</v>
          </cell>
          <cell r="G1590">
            <v>495592.80000000005</v>
          </cell>
        </row>
        <row r="1591">
          <cell r="A1591">
            <v>2023</v>
          </cell>
          <cell r="D1591">
            <v>1321001101000</v>
          </cell>
          <cell r="F1591">
            <v>24</v>
          </cell>
          <cell r="G1591">
            <v>138352.99000000002</v>
          </cell>
        </row>
        <row r="1592">
          <cell r="A1592">
            <v>2023</v>
          </cell>
          <cell r="D1592">
            <v>1400001102001</v>
          </cell>
          <cell r="F1592">
            <v>61</v>
          </cell>
          <cell r="G1592">
            <v>10324.85</v>
          </cell>
        </row>
        <row r="1593">
          <cell r="A1593">
            <v>2023</v>
          </cell>
          <cell r="D1593">
            <v>1500001101005</v>
          </cell>
          <cell r="F1593">
            <v>61</v>
          </cell>
          <cell r="G1593">
            <v>123898.20000000001</v>
          </cell>
        </row>
        <row r="1594">
          <cell r="A1594">
            <v>2023</v>
          </cell>
          <cell r="D1594">
            <v>1923991101000</v>
          </cell>
          <cell r="F1594">
            <v>60</v>
          </cell>
          <cell r="G1594">
            <v>3097455.0000000005</v>
          </cell>
        </row>
        <row r="1595">
          <cell r="A1595">
            <v>2023</v>
          </cell>
          <cell r="D1595">
            <v>2418109120012</v>
          </cell>
          <cell r="F1595">
            <v>24</v>
          </cell>
          <cell r="G1595">
            <v>3990729.8822524003</v>
          </cell>
        </row>
        <row r="1596">
          <cell r="A1596">
            <v>2023</v>
          </cell>
          <cell r="D1596">
            <v>2418109120018</v>
          </cell>
          <cell r="F1596">
            <v>24</v>
          </cell>
          <cell r="G1596">
            <v>34791327.04692395</v>
          </cell>
        </row>
        <row r="1597">
          <cell r="A1597">
            <v>2023</v>
          </cell>
          <cell r="D1597">
            <v>1321001101000</v>
          </cell>
          <cell r="F1597">
            <v>24</v>
          </cell>
          <cell r="G1597">
            <v>265534.49230000004</v>
          </cell>
        </row>
        <row r="1598">
          <cell r="A1598">
            <v>2023</v>
          </cell>
          <cell r="D1598">
            <v>1718109111003</v>
          </cell>
          <cell r="F1598">
            <v>24</v>
          </cell>
          <cell r="G1598">
            <v>2632836.7500000005</v>
          </cell>
        </row>
        <row r="1599">
          <cell r="A1599">
            <v>2023</v>
          </cell>
          <cell r="D1599">
            <v>1718109111004</v>
          </cell>
          <cell r="F1599">
            <v>24</v>
          </cell>
          <cell r="G1599">
            <v>206497.00000000003</v>
          </cell>
        </row>
        <row r="1600">
          <cell r="A1600">
            <v>2023</v>
          </cell>
          <cell r="D1600">
            <v>1718991101001</v>
          </cell>
          <cell r="F1600">
            <v>38</v>
          </cell>
          <cell r="G1600">
            <v>16106766.000000002</v>
          </cell>
        </row>
        <row r="1601">
          <cell r="A1601">
            <v>2023</v>
          </cell>
          <cell r="D1601">
            <v>1740001199000</v>
          </cell>
          <cell r="F1601">
            <v>45</v>
          </cell>
          <cell r="G1601">
            <v>2467639.1500000004</v>
          </cell>
        </row>
        <row r="1602">
          <cell r="A1602">
            <v>2023</v>
          </cell>
          <cell r="D1602">
            <v>1922011101000</v>
          </cell>
          <cell r="F1602">
            <v>38</v>
          </cell>
          <cell r="G1602">
            <v>41489.377240000002</v>
          </cell>
        </row>
        <row r="1603">
          <cell r="A1603">
            <v>2023</v>
          </cell>
          <cell r="D1603">
            <v>2418109110002</v>
          </cell>
          <cell r="F1603">
            <v>24</v>
          </cell>
          <cell r="G1603">
            <v>610668.29177680006</v>
          </cell>
        </row>
        <row r="1604">
          <cell r="A1604">
            <v>2023</v>
          </cell>
          <cell r="D1604">
            <v>1113031101000</v>
          </cell>
          <cell r="F1604">
            <v>10</v>
          </cell>
          <cell r="G1604">
            <v>1032.4850000000001</v>
          </cell>
        </row>
        <row r="1605">
          <cell r="A1605">
            <v>2023</v>
          </cell>
          <cell r="D1605">
            <v>1321001101000</v>
          </cell>
          <cell r="F1605">
            <v>97</v>
          </cell>
          <cell r="G1605">
            <v>0</v>
          </cell>
        </row>
        <row r="1606">
          <cell r="A1606">
            <v>2023</v>
          </cell>
          <cell r="D1606">
            <v>1321001101000</v>
          </cell>
          <cell r="F1606">
            <v>24</v>
          </cell>
          <cell r="G1606">
            <v>30974.550000000003</v>
          </cell>
        </row>
        <row r="1607">
          <cell r="A1607">
            <v>2023</v>
          </cell>
          <cell r="D1607">
            <v>1610011106000</v>
          </cell>
          <cell r="F1607">
            <v>60</v>
          </cell>
          <cell r="G1607">
            <v>3716946.0000000005</v>
          </cell>
        </row>
        <row r="1608">
          <cell r="A1608">
            <v>2023</v>
          </cell>
          <cell r="D1608">
            <v>1610011111003</v>
          </cell>
          <cell r="F1608">
            <v>60</v>
          </cell>
          <cell r="G1608">
            <v>12389820.000000002</v>
          </cell>
        </row>
        <row r="1609">
          <cell r="A1609">
            <v>2023</v>
          </cell>
          <cell r="D1609">
            <v>1610011117000</v>
          </cell>
          <cell r="F1609">
            <v>60</v>
          </cell>
          <cell r="G1609">
            <v>77642872</v>
          </cell>
        </row>
        <row r="1610">
          <cell r="A1610">
            <v>2023</v>
          </cell>
          <cell r="D1610">
            <v>2418109120004</v>
          </cell>
          <cell r="F1610">
            <v>24</v>
          </cell>
          <cell r="G1610">
            <v>4071027.5416335003</v>
          </cell>
        </row>
        <row r="1611">
          <cell r="A1611">
            <v>2023</v>
          </cell>
          <cell r="D1611">
            <v>1210991101008</v>
          </cell>
          <cell r="F1611">
            <v>60</v>
          </cell>
          <cell r="G1611">
            <v>131623.25277000002</v>
          </cell>
        </row>
        <row r="1612">
          <cell r="A1612">
            <v>2023</v>
          </cell>
          <cell r="D1612">
            <v>1210991102001</v>
          </cell>
          <cell r="F1612">
            <v>50</v>
          </cell>
          <cell r="G1612">
            <v>232950398.33604503</v>
          </cell>
        </row>
        <row r="1613">
          <cell r="A1613">
            <v>2023</v>
          </cell>
          <cell r="D1613">
            <v>1210991102002</v>
          </cell>
          <cell r="F1613">
            <v>50</v>
          </cell>
          <cell r="G1613">
            <v>262396464.76944003</v>
          </cell>
        </row>
        <row r="1614">
          <cell r="A1614">
            <v>2023</v>
          </cell>
          <cell r="D1614">
            <v>1210991102003</v>
          </cell>
          <cell r="F1614">
            <v>60</v>
          </cell>
          <cell r="G1614">
            <v>42323432.045305006</v>
          </cell>
        </row>
        <row r="1615">
          <cell r="A1615">
            <v>2023</v>
          </cell>
          <cell r="D1615">
            <v>1210991102004</v>
          </cell>
          <cell r="F1615">
            <v>50</v>
          </cell>
          <cell r="G1615">
            <v>4703754.8960850006</v>
          </cell>
        </row>
        <row r="1616">
          <cell r="A1616">
            <v>2023</v>
          </cell>
          <cell r="D1616">
            <v>1210991102005</v>
          </cell>
          <cell r="F1616">
            <v>50</v>
          </cell>
          <cell r="G1616">
            <v>133420304.26983501</v>
          </cell>
        </row>
        <row r="1617">
          <cell r="A1617">
            <v>2023</v>
          </cell>
          <cell r="D1617">
            <v>1210991102006</v>
          </cell>
          <cell r="F1617">
            <v>50</v>
          </cell>
          <cell r="G1617">
            <v>52198023.596685007</v>
          </cell>
        </row>
        <row r="1618">
          <cell r="A1618">
            <v>2023</v>
          </cell>
          <cell r="D1618">
            <v>1210991102007</v>
          </cell>
          <cell r="F1618">
            <v>50</v>
          </cell>
          <cell r="G1618">
            <v>153513.99974000003</v>
          </cell>
        </row>
        <row r="1619">
          <cell r="A1619">
            <v>2023</v>
          </cell>
          <cell r="D1619">
            <v>1210991102008</v>
          </cell>
          <cell r="F1619">
            <v>60</v>
          </cell>
          <cell r="G1619">
            <v>263246.50554000004</v>
          </cell>
        </row>
        <row r="1620">
          <cell r="A1620">
            <v>2023</v>
          </cell>
          <cell r="D1620">
            <v>1210991102009</v>
          </cell>
          <cell r="F1620">
            <v>60</v>
          </cell>
          <cell r="G1620">
            <v>222220.71406500001</v>
          </cell>
        </row>
        <row r="1621">
          <cell r="A1621">
            <v>2023</v>
          </cell>
          <cell r="D1621">
            <v>1210991102010</v>
          </cell>
          <cell r="F1621">
            <v>60</v>
          </cell>
          <cell r="G1621">
            <v>107529.18281000001</v>
          </cell>
        </row>
        <row r="1622">
          <cell r="A1622">
            <v>2023</v>
          </cell>
          <cell r="D1622">
            <v>1210991102011</v>
          </cell>
          <cell r="F1622">
            <v>60</v>
          </cell>
          <cell r="G1622">
            <v>41815.642500000002</v>
          </cell>
        </row>
        <row r="1623">
          <cell r="A1623">
            <v>2023</v>
          </cell>
          <cell r="D1623">
            <v>1210991110000</v>
          </cell>
          <cell r="F1623">
            <v>60</v>
          </cell>
          <cell r="G1623">
            <v>1032.4850000000001</v>
          </cell>
        </row>
        <row r="1624">
          <cell r="A1624">
            <v>2023</v>
          </cell>
          <cell r="D1624">
            <v>1210991299000</v>
          </cell>
          <cell r="F1624">
            <v>60</v>
          </cell>
          <cell r="G1624">
            <v>4293.0726300000006</v>
          </cell>
        </row>
        <row r="1625">
          <cell r="A1625">
            <v>2023</v>
          </cell>
          <cell r="D1625">
            <v>1210991399000</v>
          </cell>
          <cell r="F1625">
            <v>60</v>
          </cell>
          <cell r="G1625">
            <v>1378877.5225900002</v>
          </cell>
        </row>
        <row r="1626">
          <cell r="A1626">
            <v>2023</v>
          </cell>
          <cell r="D1626">
            <v>1210991499000</v>
          </cell>
          <cell r="F1626">
            <v>60</v>
          </cell>
          <cell r="G1626">
            <v>3470763.3740550005</v>
          </cell>
        </row>
        <row r="1627">
          <cell r="A1627">
            <v>2023</v>
          </cell>
          <cell r="D1627">
            <v>1310011101001</v>
          </cell>
          <cell r="F1627">
            <v>60</v>
          </cell>
          <cell r="G1627">
            <v>1032.4850000000001</v>
          </cell>
        </row>
        <row r="1628">
          <cell r="A1628">
            <v>2023</v>
          </cell>
          <cell r="D1628">
            <v>1310021101999</v>
          </cell>
          <cell r="F1628">
            <v>60</v>
          </cell>
          <cell r="G1628">
            <v>289915.59309000004</v>
          </cell>
        </row>
        <row r="1629">
          <cell r="A1629">
            <v>2023</v>
          </cell>
          <cell r="D1629">
            <v>1321001101000</v>
          </cell>
          <cell r="F1629">
            <v>60</v>
          </cell>
          <cell r="G1629">
            <v>4604814.9559900006</v>
          </cell>
        </row>
        <row r="1630">
          <cell r="A1630">
            <v>2023</v>
          </cell>
          <cell r="D1630">
            <v>1322001102000</v>
          </cell>
          <cell r="F1630">
            <v>60</v>
          </cell>
          <cell r="G1630">
            <v>1032.4850000000001</v>
          </cell>
        </row>
        <row r="1631">
          <cell r="A1631">
            <v>2023</v>
          </cell>
          <cell r="D1631">
            <v>1610011120000</v>
          </cell>
          <cell r="F1631">
            <v>60</v>
          </cell>
          <cell r="G1631">
            <v>1032.4850000000001</v>
          </cell>
        </row>
        <row r="1632">
          <cell r="A1632">
            <v>2023</v>
          </cell>
          <cell r="D1632">
            <v>1610011199001</v>
          </cell>
          <cell r="F1632">
            <v>60</v>
          </cell>
          <cell r="G1632">
            <v>55484.711415000005</v>
          </cell>
        </row>
        <row r="1633">
          <cell r="A1633">
            <v>2023</v>
          </cell>
          <cell r="D1633">
            <v>1610021101000</v>
          </cell>
          <cell r="F1633">
            <v>60</v>
          </cell>
          <cell r="G1633">
            <v>283933.375</v>
          </cell>
        </row>
        <row r="1634">
          <cell r="A1634">
            <v>2023</v>
          </cell>
          <cell r="D1634">
            <v>1630011108001</v>
          </cell>
          <cell r="F1634">
            <v>60</v>
          </cell>
          <cell r="G1634">
            <v>65548406.724070005</v>
          </cell>
        </row>
        <row r="1635">
          <cell r="A1635">
            <v>2023</v>
          </cell>
          <cell r="D1635">
            <v>1630011108002</v>
          </cell>
          <cell r="F1635">
            <v>60</v>
          </cell>
          <cell r="G1635">
            <v>3542797.7875350001</v>
          </cell>
        </row>
        <row r="1636">
          <cell r="A1636">
            <v>2023</v>
          </cell>
          <cell r="D1636">
            <v>1910091101000</v>
          </cell>
          <cell r="F1636">
            <v>50</v>
          </cell>
          <cell r="G1636">
            <v>1032.4850000000001</v>
          </cell>
        </row>
        <row r="1637">
          <cell r="A1637">
            <v>2023</v>
          </cell>
          <cell r="D1637">
            <v>1910091101000</v>
          </cell>
          <cell r="F1637">
            <v>60</v>
          </cell>
          <cell r="G1637">
            <v>57476.374980000008</v>
          </cell>
        </row>
        <row r="1638">
          <cell r="A1638">
            <v>2023</v>
          </cell>
          <cell r="D1638">
            <v>1921991101999</v>
          </cell>
          <cell r="F1638">
            <v>60</v>
          </cell>
          <cell r="G1638">
            <v>1032.4850000000001</v>
          </cell>
        </row>
        <row r="1639">
          <cell r="A1639">
            <v>2023</v>
          </cell>
          <cell r="D1639">
            <v>1922061101999</v>
          </cell>
          <cell r="F1639">
            <v>60</v>
          </cell>
          <cell r="G1639">
            <v>30974.550000000003</v>
          </cell>
        </row>
        <row r="1640">
          <cell r="A1640">
            <v>2023</v>
          </cell>
          <cell r="D1640">
            <v>1922991199000</v>
          </cell>
          <cell r="F1640">
            <v>49</v>
          </cell>
          <cell r="G1640">
            <v>1032.4850000000001</v>
          </cell>
        </row>
        <row r="1641">
          <cell r="A1641">
            <v>2023</v>
          </cell>
          <cell r="D1641">
            <v>1922991199000</v>
          </cell>
          <cell r="F1641">
            <v>50</v>
          </cell>
          <cell r="G1641">
            <v>1032.4850000000001</v>
          </cell>
        </row>
        <row r="1642">
          <cell r="A1642">
            <v>2023</v>
          </cell>
          <cell r="D1642">
            <v>1922991199000</v>
          </cell>
          <cell r="F1642">
            <v>60</v>
          </cell>
          <cell r="G1642">
            <v>466817.44305000006</v>
          </cell>
        </row>
        <row r="1643">
          <cell r="A1643">
            <v>2023</v>
          </cell>
          <cell r="D1643">
            <v>1990991199000</v>
          </cell>
          <cell r="F1643">
            <v>60</v>
          </cell>
          <cell r="G1643">
            <v>1092488.8982600002</v>
          </cell>
        </row>
        <row r="1644">
          <cell r="A1644">
            <v>2023</v>
          </cell>
          <cell r="D1644">
            <v>2213001199000</v>
          </cell>
          <cell r="F1644">
            <v>47</v>
          </cell>
          <cell r="G1644">
            <v>1032.4850000000001</v>
          </cell>
        </row>
        <row r="1645">
          <cell r="A1645">
            <v>2023</v>
          </cell>
          <cell r="D1645">
            <v>2300061101000</v>
          </cell>
          <cell r="F1645">
            <v>60</v>
          </cell>
          <cell r="G1645">
            <v>1032.4850000000001</v>
          </cell>
        </row>
        <row r="1646">
          <cell r="A1646">
            <v>2023</v>
          </cell>
          <cell r="D1646">
            <v>7210991101001</v>
          </cell>
          <cell r="F1646">
            <v>49</v>
          </cell>
          <cell r="G1646">
            <v>123334566.43850002</v>
          </cell>
        </row>
        <row r="1647">
          <cell r="A1647">
            <v>2023</v>
          </cell>
          <cell r="D1647">
            <v>7210991101002</v>
          </cell>
          <cell r="F1647">
            <v>49</v>
          </cell>
          <cell r="G1647">
            <v>124021561.30780001</v>
          </cell>
        </row>
        <row r="1648">
          <cell r="A1648">
            <v>2023</v>
          </cell>
          <cell r="D1648">
            <v>7210991101003</v>
          </cell>
          <cell r="F1648">
            <v>49</v>
          </cell>
          <cell r="G1648">
            <v>21043292.574365001</v>
          </cell>
        </row>
        <row r="1649">
          <cell r="A1649">
            <v>2023</v>
          </cell>
          <cell r="D1649">
            <v>7210991101004</v>
          </cell>
          <cell r="F1649">
            <v>49</v>
          </cell>
          <cell r="G1649">
            <v>2343849.3609250002</v>
          </cell>
        </row>
        <row r="1650">
          <cell r="A1650">
            <v>2023</v>
          </cell>
          <cell r="D1650">
            <v>7210991101005</v>
          </cell>
          <cell r="F1650">
            <v>49</v>
          </cell>
          <cell r="G1650">
            <v>66583492.553785004</v>
          </cell>
        </row>
        <row r="1651">
          <cell r="A1651">
            <v>2023</v>
          </cell>
          <cell r="D1651">
            <v>7210991101006</v>
          </cell>
          <cell r="F1651">
            <v>49</v>
          </cell>
          <cell r="G1651">
            <v>26037365.732690003</v>
          </cell>
        </row>
        <row r="1652">
          <cell r="A1652">
            <v>2023</v>
          </cell>
          <cell r="D1652">
            <v>7210991101007</v>
          </cell>
          <cell r="F1652">
            <v>49</v>
          </cell>
          <cell r="G1652">
            <v>70854.283125000002</v>
          </cell>
        </row>
        <row r="1653">
          <cell r="A1653">
            <v>2023</v>
          </cell>
          <cell r="D1653">
            <v>7310011101001</v>
          </cell>
          <cell r="F1653">
            <v>60</v>
          </cell>
          <cell r="G1653">
            <v>2601984.0332300002</v>
          </cell>
        </row>
        <row r="1654">
          <cell r="A1654">
            <v>2023</v>
          </cell>
          <cell r="D1654">
            <v>1321001101000</v>
          </cell>
          <cell r="F1654">
            <v>60</v>
          </cell>
          <cell r="G1654">
            <v>516242.50000000006</v>
          </cell>
        </row>
        <row r="1655">
          <cell r="A1655">
            <v>2023</v>
          </cell>
          <cell r="D1655">
            <v>1922991199000</v>
          </cell>
          <cell r="F1655">
            <v>60</v>
          </cell>
          <cell r="G1655">
            <v>1032.4850000000001</v>
          </cell>
        </row>
        <row r="1656">
          <cell r="A1656">
            <v>2023</v>
          </cell>
          <cell r="D1656">
            <v>1990991102000</v>
          </cell>
          <cell r="F1656">
            <v>60</v>
          </cell>
          <cell r="G1656">
            <v>5947113.6000000006</v>
          </cell>
        </row>
        <row r="1657">
          <cell r="A1657">
            <v>2023</v>
          </cell>
          <cell r="D1657">
            <v>1990991103000</v>
          </cell>
          <cell r="F1657">
            <v>60</v>
          </cell>
          <cell r="G1657">
            <v>15590523.500000002</v>
          </cell>
        </row>
        <row r="1658">
          <cell r="A1658">
            <v>2023</v>
          </cell>
          <cell r="D1658">
            <v>1310011101001</v>
          </cell>
          <cell r="F1658">
            <v>60</v>
          </cell>
          <cell r="G1658">
            <v>10324.85</v>
          </cell>
        </row>
        <row r="1659">
          <cell r="A1659">
            <v>2023</v>
          </cell>
          <cell r="D1659">
            <v>1321001101000</v>
          </cell>
          <cell r="F1659">
            <v>60</v>
          </cell>
          <cell r="G1659">
            <v>1032.4850000000001</v>
          </cell>
        </row>
        <row r="1660">
          <cell r="A1660">
            <v>2023</v>
          </cell>
          <cell r="D1660">
            <v>1610011103000</v>
          </cell>
          <cell r="F1660">
            <v>60</v>
          </cell>
          <cell r="G1660">
            <v>2064.9700000000003</v>
          </cell>
        </row>
        <row r="1661">
          <cell r="A1661">
            <v>2023</v>
          </cell>
          <cell r="D1661">
            <v>1610011124000</v>
          </cell>
          <cell r="F1661">
            <v>60</v>
          </cell>
          <cell r="G1661">
            <v>677310.16</v>
          </cell>
        </row>
        <row r="1662">
          <cell r="A1662">
            <v>2023</v>
          </cell>
          <cell r="D1662">
            <v>1610011130000</v>
          </cell>
          <cell r="F1662">
            <v>60</v>
          </cell>
          <cell r="G1662">
            <v>407831.57500000001</v>
          </cell>
        </row>
        <row r="1663">
          <cell r="A1663">
            <v>2023</v>
          </cell>
          <cell r="D1663">
            <v>1610011199001</v>
          </cell>
          <cell r="F1663">
            <v>60</v>
          </cell>
          <cell r="G1663">
            <v>1032.4850000000001</v>
          </cell>
        </row>
        <row r="1664">
          <cell r="A1664">
            <v>2023</v>
          </cell>
          <cell r="D1664">
            <v>1610021101000</v>
          </cell>
          <cell r="F1664">
            <v>60</v>
          </cell>
          <cell r="G1664">
            <v>188944.755</v>
          </cell>
        </row>
        <row r="1665">
          <cell r="A1665">
            <v>2023</v>
          </cell>
          <cell r="D1665">
            <v>1610031104000</v>
          </cell>
          <cell r="F1665">
            <v>60</v>
          </cell>
          <cell r="G1665">
            <v>326265.26</v>
          </cell>
        </row>
        <row r="1666">
          <cell r="A1666">
            <v>2023</v>
          </cell>
          <cell r="D1666">
            <v>1740001199000</v>
          </cell>
          <cell r="F1666">
            <v>45</v>
          </cell>
          <cell r="G1666">
            <v>206497.00000000003</v>
          </cell>
        </row>
        <row r="1667">
          <cell r="A1667">
            <v>2023</v>
          </cell>
          <cell r="D1667">
            <v>1922991199000</v>
          </cell>
          <cell r="F1667">
            <v>60</v>
          </cell>
          <cell r="G1667">
            <v>252958.82500000001</v>
          </cell>
        </row>
        <row r="1668">
          <cell r="A1668">
            <v>2023</v>
          </cell>
          <cell r="D1668">
            <v>2213001199000</v>
          </cell>
          <cell r="F1668">
            <v>47</v>
          </cell>
          <cell r="G1668">
            <v>20649.7</v>
          </cell>
        </row>
        <row r="1669">
          <cell r="A1669">
            <v>2023</v>
          </cell>
          <cell r="D1669">
            <v>7610011124000</v>
          </cell>
          <cell r="F1669">
            <v>60</v>
          </cell>
          <cell r="G1669">
            <v>175522.45</v>
          </cell>
        </row>
        <row r="1670">
          <cell r="A1670">
            <v>2023</v>
          </cell>
          <cell r="D1670">
            <v>7610011130000</v>
          </cell>
          <cell r="F1670">
            <v>60</v>
          </cell>
          <cell r="G1670">
            <v>46461.825000000004</v>
          </cell>
        </row>
        <row r="1671">
          <cell r="A1671">
            <v>2023</v>
          </cell>
          <cell r="D1671">
            <v>1310011101001</v>
          </cell>
          <cell r="F1671">
            <v>60</v>
          </cell>
          <cell r="G1671">
            <v>1357924.2720000001</v>
          </cell>
        </row>
        <row r="1672">
          <cell r="A1672">
            <v>2023</v>
          </cell>
          <cell r="D1672">
            <v>1321001101000</v>
          </cell>
          <cell r="F1672">
            <v>24</v>
          </cell>
          <cell r="G1672">
            <v>51624.250000000007</v>
          </cell>
        </row>
        <row r="1673">
          <cell r="A1673">
            <v>2023</v>
          </cell>
          <cell r="D1673">
            <v>1321001101000</v>
          </cell>
          <cell r="F1673">
            <v>60</v>
          </cell>
          <cell r="G1673">
            <v>1913.1947050000001</v>
          </cell>
        </row>
        <row r="1674">
          <cell r="A1674">
            <v>2023</v>
          </cell>
          <cell r="D1674">
            <v>1321001101000</v>
          </cell>
          <cell r="F1674">
            <v>70</v>
          </cell>
          <cell r="G1674">
            <v>258121.25000000003</v>
          </cell>
        </row>
        <row r="1675">
          <cell r="A1675">
            <v>2023</v>
          </cell>
          <cell r="D1675">
            <v>1718109106002</v>
          </cell>
          <cell r="F1675">
            <v>24</v>
          </cell>
          <cell r="G1675">
            <v>3716946.0000000005</v>
          </cell>
        </row>
        <row r="1676">
          <cell r="A1676">
            <v>2023</v>
          </cell>
          <cell r="D1676">
            <v>1748101102001</v>
          </cell>
          <cell r="F1676">
            <v>24</v>
          </cell>
          <cell r="G1676">
            <v>1574555.1122750002</v>
          </cell>
        </row>
        <row r="1677">
          <cell r="A1677">
            <v>2023</v>
          </cell>
          <cell r="D1677">
            <v>1748101107001</v>
          </cell>
          <cell r="F1677">
            <v>70</v>
          </cell>
          <cell r="G1677">
            <v>825988.00000000012</v>
          </cell>
        </row>
        <row r="1678">
          <cell r="A1678">
            <v>2023</v>
          </cell>
          <cell r="D1678">
            <v>1922991199000</v>
          </cell>
          <cell r="F1678">
            <v>60</v>
          </cell>
          <cell r="G1678">
            <v>19447648.955965001</v>
          </cell>
        </row>
        <row r="1679">
          <cell r="A1679">
            <v>2023</v>
          </cell>
          <cell r="D1679">
            <v>2418109106002</v>
          </cell>
          <cell r="F1679">
            <v>24</v>
          </cell>
          <cell r="G1679">
            <v>1238982.0000000002</v>
          </cell>
        </row>
        <row r="1680">
          <cell r="A1680">
            <v>2023</v>
          </cell>
          <cell r="D1680">
            <v>1121041103000</v>
          </cell>
          <cell r="F1680">
            <v>52</v>
          </cell>
          <cell r="G1680">
            <v>28909580.000000004</v>
          </cell>
        </row>
        <row r="1681">
          <cell r="A1681">
            <v>2023</v>
          </cell>
          <cell r="D1681">
            <v>1121041104000</v>
          </cell>
          <cell r="F1681">
            <v>91</v>
          </cell>
          <cell r="G1681">
            <v>46461.825000000004</v>
          </cell>
        </row>
        <row r="1682">
          <cell r="A1682">
            <v>2023</v>
          </cell>
          <cell r="D1682">
            <v>1121041109000</v>
          </cell>
          <cell r="F1682">
            <v>91</v>
          </cell>
          <cell r="G1682">
            <v>72273.950000000012</v>
          </cell>
        </row>
        <row r="1683">
          <cell r="A1683">
            <v>2023</v>
          </cell>
          <cell r="D1683">
            <v>1121041203000</v>
          </cell>
          <cell r="F1683">
            <v>52</v>
          </cell>
          <cell r="G1683">
            <v>1342230.5000000002</v>
          </cell>
        </row>
        <row r="1684">
          <cell r="A1684">
            <v>2023</v>
          </cell>
          <cell r="D1684">
            <v>1121041303000</v>
          </cell>
          <cell r="F1684">
            <v>52</v>
          </cell>
          <cell r="G1684">
            <v>139385.47500000001</v>
          </cell>
        </row>
        <row r="1685">
          <cell r="A1685">
            <v>2023</v>
          </cell>
          <cell r="D1685">
            <v>1121041403000</v>
          </cell>
          <cell r="F1685">
            <v>52</v>
          </cell>
          <cell r="G1685">
            <v>82598.8</v>
          </cell>
        </row>
        <row r="1686">
          <cell r="A1686">
            <v>2023</v>
          </cell>
          <cell r="D1686">
            <v>1321001101000</v>
          </cell>
          <cell r="F1686">
            <v>45</v>
          </cell>
          <cell r="G1686">
            <v>2477.9640000000004</v>
          </cell>
        </row>
        <row r="1687">
          <cell r="A1687">
            <v>2023</v>
          </cell>
          <cell r="D1687">
            <v>1610011128000</v>
          </cell>
          <cell r="F1687">
            <v>60</v>
          </cell>
          <cell r="G1687">
            <v>39234.43</v>
          </cell>
        </row>
        <row r="1688">
          <cell r="A1688">
            <v>2023</v>
          </cell>
          <cell r="D1688">
            <v>1610011199001</v>
          </cell>
          <cell r="F1688">
            <v>60</v>
          </cell>
          <cell r="G1688">
            <v>108410.92500000002</v>
          </cell>
        </row>
        <row r="1689">
          <cell r="A1689">
            <v>2023</v>
          </cell>
          <cell r="D1689">
            <v>1690991301000</v>
          </cell>
          <cell r="F1689">
            <v>60</v>
          </cell>
          <cell r="G1689">
            <v>6194910.0000000009</v>
          </cell>
        </row>
        <row r="1690">
          <cell r="A1690">
            <v>2023</v>
          </cell>
          <cell r="D1690">
            <v>1910061101000</v>
          </cell>
          <cell r="F1690">
            <v>60</v>
          </cell>
          <cell r="G1690">
            <v>10324850.000000002</v>
          </cell>
        </row>
        <row r="1691">
          <cell r="A1691">
            <v>2023</v>
          </cell>
          <cell r="D1691">
            <v>1922991199000</v>
          </cell>
          <cell r="F1691">
            <v>60</v>
          </cell>
          <cell r="G1691">
            <v>43364.37</v>
          </cell>
        </row>
        <row r="1692">
          <cell r="A1692">
            <v>2023</v>
          </cell>
          <cell r="D1692">
            <v>2213001199000</v>
          </cell>
          <cell r="F1692">
            <v>47</v>
          </cell>
          <cell r="G1692">
            <v>36136.975000000006</v>
          </cell>
        </row>
        <row r="1693">
          <cell r="A1693">
            <v>2023</v>
          </cell>
          <cell r="D1693">
            <v>1121041101000</v>
          </cell>
          <cell r="F1693">
            <v>26</v>
          </cell>
          <cell r="G1693">
            <v>72273950</v>
          </cell>
        </row>
        <row r="1694">
          <cell r="A1694">
            <v>2023</v>
          </cell>
          <cell r="D1694">
            <v>1121041103000</v>
          </cell>
          <cell r="F1694">
            <v>52</v>
          </cell>
          <cell r="G1694">
            <v>2095944.5500000003</v>
          </cell>
        </row>
        <row r="1695">
          <cell r="A1695">
            <v>2023</v>
          </cell>
          <cell r="D1695">
            <v>1121041105000</v>
          </cell>
          <cell r="F1695">
            <v>91</v>
          </cell>
          <cell r="G1695">
            <v>2385040.35</v>
          </cell>
        </row>
        <row r="1696">
          <cell r="A1696">
            <v>2023</v>
          </cell>
          <cell r="D1696">
            <v>1121041106000</v>
          </cell>
          <cell r="F1696">
            <v>91</v>
          </cell>
          <cell r="G1696">
            <v>180684.87500000003</v>
          </cell>
        </row>
        <row r="1697">
          <cell r="A1697">
            <v>2023</v>
          </cell>
          <cell r="D1697">
            <v>1121041107000</v>
          </cell>
          <cell r="F1697">
            <v>91</v>
          </cell>
          <cell r="G1697">
            <v>13009311.000000002</v>
          </cell>
        </row>
        <row r="1698">
          <cell r="A1698">
            <v>2023</v>
          </cell>
          <cell r="D1698">
            <v>1121041109000</v>
          </cell>
          <cell r="F1698">
            <v>91</v>
          </cell>
          <cell r="G1698">
            <v>144547.90000000002</v>
          </cell>
        </row>
        <row r="1699">
          <cell r="A1699">
            <v>2023</v>
          </cell>
          <cell r="D1699">
            <v>1121041201000</v>
          </cell>
          <cell r="F1699">
            <v>26</v>
          </cell>
          <cell r="G1699">
            <v>72273.950000000012</v>
          </cell>
        </row>
        <row r="1700">
          <cell r="A1700">
            <v>2023</v>
          </cell>
          <cell r="D1700">
            <v>1121041301000</v>
          </cell>
          <cell r="F1700">
            <v>26</v>
          </cell>
          <cell r="G1700">
            <v>289095.80000000005</v>
          </cell>
        </row>
        <row r="1701">
          <cell r="A1701">
            <v>2023</v>
          </cell>
          <cell r="D1701">
            <v>1121041303000</v>
          </cell>
          <cell r="F1701">
            <v>52</v>
          </cell>
          <cell r="G1701">
            <v>1032.4850000000001</v>
          </cell>
        </row>
        <row r="1702">
          <cell r="A1702">
            <v>2023</v>
          </cell>
          <cell r="D1702">
            <v>1121041403000</v>
          </cell>
          <cell r="F1702">
            <v>52</v>
          </cell>
          <cell r="G1702">
            <v>1032.4850000000001</v>
          </cell>
        </row>
        <row r="1703">
          <cell r="A1703">
            <v>2023</v>
          </cell>
          <cell r="D1703">
            <v>1321001101000</v>
          </cell>
          <cell r="F1703">
            <v>70</v>
          </cell>
          <cell r="G1703">
            <v>6194.9100000000008</v>
          </cell>
        </row>
        <row r="1704">
          <cell r="A1704">
            <v>2023</v>
          </cell>
          <cell r="D1704">
            <v>1321001101000</v>
          </cell>
          <cell r="F1704">
            <v>74</v>
          </cell>
          <cell r="G1704">
            <v>516.24250000000006</v>
          </cell>
        </row>
        <row r="1705">
          <cell r="A1705">
            <v>2023</v>
          </cell>
          <cell r="D1705">
            <v>1349011101000</v>
          </cell>
          <cell r="F1705">
            <v>61</v>
          </cell>
          <cell r="G1705">
            <v>10841092.500000002</v>
          </cell>
        </row>
        <row r="1706">
          <cell r="A1706">
            <v>2023</v>
          </cell>
          <cell r="D1706">
            <v>1349011102000</v>
          </cell>
          <cell r="F1706">
            <v>61</v>
          </cell>
          <cell r="G1706">
            <v>1032.4850000000001</v>
          </cell>
        </row>
        <row r="1707">
          <cell r="A1707">
            <v>2023</v>
          </cell>
          <cell r="D1707">
            <v>1349011199000</v>
          </cell>
          <cell r="F1707">
            <v>61</v>
          </cell>
          <cell r="G1707">
            <v>10841092.500000002</v>
          </cell>
        </row>
        <row r="1708">
          <cell r="A1708">
            <v>2023</v>
          </cell>
          <cell r="D1708">
            <v>1610011111002</v>
          </cell>
          <cell r="F1708">
            <v>60</v>
          </cell>
          <cell r="G1708">
            <v>51624.250000000007</v>
          </cell>
        </row>
        <row r="1709">
          <cell r="A1709">
            <v>2023</v>
          </cell>
          <cell r="D1709">
            <v>1610011118000</v>
          </cell>
          <cell r="F1709">
            <v>61</v>
          </cell>
          <cell r="G1709">
            <v>2529588.2500000005</v>
          </cell>
        </row>
        <row r="1710">
          <cell r="A1710">
            <v>2023</v>
          </cell>
          <cell r="D1710">
            <v>1610011121000</v>
          </cell>
          <cell r="F1710">
            <v>60</v>
          </cell>
          <cell r="G1710">
            <v>6711152.5000000009</v>
          </cell>
        </row>
        <row r="1711">
          <cell r="A1711">
            <v>2023</v>
          </cell>
          <cell r="D1711">
            <v>1690991301000</v>
          </cell>
          <cell r="F1711">
            <v>60</v>
          </cell>
          <cell r="G1711">
            <v>5162425.0000000009</v>
          </cell>
        </row>
        <row r="1712">
          <cell r="A1712">
            <v>2023</v>
          </cell>
          <cell r="D1712">
            <v>1910061101000</v>
          </cell>
          <cell r="F1712">
            <v>60</v>
          </cell>
          <cell r="G1712">
            <v>5162425.0000000009</v>
          </cell>
        </row>
        <row r="1713">
          <cell r="A1713">
            <v>2023</v>
          </cell>
          <cell r="D1713">
            <v>1921991101001</v>
          </cell>
          <cell r="F1713">
            <v>61</v>
          </cell>
          <cell r="G1713">
            <v>1032.4850000000001</v>
          </cell>
        </row>
        <row r="1714">
          <cell r="A1714">
            <v>2023</v>
          </cell>
          <cell r="D1714">
            <v>1922991199000</v>
          </cell>
          <cell r="F1714">
            <v>26</v>
          </cell>
          <cell r="G1714">
            <v>216821.85000000003</v>
          </cell>
        </row>
        <row r="1715">
          <cell r="A1715">
            <v>2023</v>
          </cell>
          <cell r="D1715">
            <v>1922991199000</v>
          </cell>
          <cell r="F1715">
            <v>52</v>
          </cell>
          <cell r="G1715">
            <v>1032.4850000000001</v>
          </cell>
        </row>
        <row r="1716">
          <cell r="A1716">
            <v>2023</v>
          </cell>
          <cell r="D1716">
            <v>1922991199000</v>
          </cell>
          <cell r="F1716">
            <v>60</v>
          </cell>
          <cell r="G1716">
            <v>41299.4</v>
          </cell>
        </row>
        <row r="1717">
          <cell r="A1717">
            <v>2023</v>
          </cell>
          <cell r="D1717">
            <v>1922991199000</v>
          </cell>
          <cell r="F1717">
            <v>61</v>
          </cell>
          <cell r="G1717">
            <v>1032.4850000000001</v>
          </cell>
        </row>
        <row r="1718">
          <cell r="A1718">
            <v>2023</v>
          </cell>
          <cell r="D1718">
            <v>1922991199000</v>
          </cell>
          <cell r="F1718">
            <v>91</v>
          </cell>
          <cell r="G1718">
            <v>1032.4850000000001</v>
          </cell>
        </row>
        <row r="1719">
          <cell r="A1719">
            <v>2023</v>
          </cell>
          <cell r="D1719">
            <v>1990991199000</v>
          </cell>
          <cell r="F1719">
            <v>60</v>
          </cell>
          <cell r="G1719">
            <v>1858473.0000000002</v>
          </cell>
        </row>
        <row r="1720">
          <cell r="A1720">
            <v>2023</v>
          </cell>
          <cell r="D1720">
            <v>2213001199000</v>
          </cell>
          <cell r="F1720">
            <v>47</v>
          </cell>
          <cell r="G1720">
            <v>258121.25000000003</v>
          </cell>
        </row>
        <row r="1721">
          <cell r="A1721">
            <v>2023</v>
          </cell>
          <cell r="D1721">
            <v>1210991111001</v>
          </cell>
          <cell r="F1721">
            <v>50</v>
          </cell>
          <cell r="G1721">
            <v>36033.726500000004</v>
          </cell>
        </row>
        <row r="1722">
          <cell r="A1722">
            <v>2023</v>
          </cell>
          <cell r="D1722">
            <v>1210991111002</v>
          </cell>
          <cell r="F1722">
            <v>50</v>
          </cell>
          <cell r="G1722">
            <v>2832622.5975000001</v>
          </cell>
        </row>
        <row r="1723">
          <cell r="A1723">
            <v>2023</v>
          </cell>
          <cell r="D1723">
            <v>1310011101001</v>
          </cell>
          <cell r="F1723">
            <v>60</v>
          </cell>
          <cell r="G1723">
            <v>1983919.9275000002</v>
          </cell>
        </row>
        <row r="1724">
          <cell r="A1724">
            <v>2023</v>
          </cell>
          <cell r="D1724">
            <v>1310011201001</v>
          </cell>
          <cell r="F1724">
            <v>60</v>
          </cell>
          <cell r="G1724">
            <v>19823.712000000003</v>
          </cell>
        </row>
        <row r="1725">
          <cell r="A1725">
            <v>2023</v>
          </cell>
          <cell r="D1725">
            <v>1322001102000</v>
          </cell>
          <cell r="F1725">
            <v>60</v>
          </cell>
          <cell r="G1725">
            <v>15487.275000000001</v>
          </cell>
        </row>
        <row r="1726">
          <cell r="A1726">
            <v>2023</v>
          </cell>
          <cell r="D1726">
            <v>1329001102000</v>
          </cell>
          <cell r="F1726">
            <v>60</v>
          </cell>
          <cell r="G1726">
            <v>1032485.0000000001</v>
          </cell>
        </row>
        <row r="1727">
          <cell r="A1727">
            <v>2023</v>
          </cell>
          <cell r="D1727">
            <v>1610011199001</v>
          </cell>
          <cell r="F1727">
            <v>60</v>
          </cell>
          <cell r="G1727">
            <v>2581212.5000000005</v>
          </cell>
        </row>
        <row r="1728">
          <cell r="A1728">
            <v>2023</v>
          </cell>
          <cell r="D1728">
            <v>1630011108001</v>
          </cell>
          <cell r="F1728">
            <v>60</v>
          </cell>
          <cell r="G1728">
            <v>82598800.000000015</v>
          </cell>
        </row>
        <row r="1729">
          <cell r="A1729">
            <v>2023</v>
          </cell>
          <cell r="D1729">
            <v>1630011108002</v>
          </cell>
          <cell r="F1729">
            <v>60</v>
          </cell>
          <cell r="G1729">
            <v>10324850.000000002</v>
          </cell>
        </row>
        <row r="1730">
          <cell r="A1730">
            <v>2023</v>
          </cell>
          <cell r="D1730">
            <v>1690991101000</v>
          </cell>
          <cell r="F1730">
            <v>60</v>
          </cell>
          <cell r="G1730">
            <v>61949.100000000006</v>
          </cell>
        </row>
        <row r="1731">
          <cell r="A1731">
            <v>2023</v>
          </cell>
          <cell r="D1731">
            <v>1922991199000</v>
          </cell>
          <cell r="F1731">
            <v>60</v>
          </cell>
          <cell r="G1731">
            <v>1032485.0000000001</v>
          </cell>
        </row>
        <row r="1732">
          <cell r="A1732">
            <v>2023</v>
          </cell>
          <cell r="D1732">
            <v>1990991199000</v>
          </cell>
          <cell r="F1732">
            <v>60</v>
          </cell>
          <cell r="G1732">
            <v>5162425.0000000009</v>
          </cell>
        </row>
        <row r="1733">
          <cell r="A1733">
            <v>2023</v>
          </cell>
          <cell r="D1733">
            <v>2213001199000</v>
          </cell>
          <cell r="F1733">
            <v>47</v>
          </cell>
          <cell r="G1733">
            <v>103764.74250000001</v>
          </cell>
        </row>
        <row r="1734">
          <cell r="A1734">
            <v>2023</v>
          </cell>
          <cell r="D1734">
            <v>7210991112000</v>
          </cell>
          <cell r="F1734">
            <v>49</v>
          </cell>
          <cell r="G1734">
            <v>5754348.6505000005</v>
          </cell>
        </row>
        <row r="1735">
          <cell r="A1735">
            <v>2023</v>
          </cell>
          <cell r="D1735">
            <v>1310011101001</v>
          </cell>
          <cell r="F1735">
            <v>60</v>
          </cell>
          <cell r="G1735">
            <v>5162.4250000000002</v>
          </cell>
        </row>
        <row r="1736">
          <cell r="A1736">
            <v>2023</v>
          </cell>
          <cell r="D1736">
            <v>1400001101000</v>
          </cell>
          <cell r="F1736">
            <v>60</v>
          </cell>
          <cell r="G1736">
            <v>17552.245000000003</v>
          </cell>
        </row>
        <row r="1737">
          <cell r="A1737">
            <v>2023</v>
          </cell>
          <cell r="D1737">
            <v>1610011199001</v>
          </cell>
          <cell r="F1737">
            <v>60</v>
          </cell>
          <cell r="G1737">
            <v>165197.6</v>
          </cell>
        </row>
        <row r="1738">
          <cell r="A1738">
            <v>2023</v>
          </cell>
          <cell r="D1738">
            <v>1321001101000</v>
          </cell>
          <cell r="F1738">
            <v>24</v>
          </cell>
          <cell r="G1738">
            <v>1032.4850000000001</v>
          </cell>
        </row>
        <row r="1739">
          <cell r="A1739">
            <v>2023</v>
          </cell>
          <cell r="D1739">
            <v>1718109117002</v>
          </cell>
          <cell r="F1739">
            <v>24</v>
          </cell>
          <cell r="G1739">
            <v>88490.221359100004</v>
          </cell>
        </row>
        <row r="1740">
          <cell r="A1740">
            <v>2023</v>
          </cell>
          <cell r="D1740">
            <v>2418109105001</v>
          </cell>
          <cell r="F1740">
            <v>24</v>
          </cell>
          <cell r="G1740">
            <v>118006.77864090001</v>
          </cell>
        </row>
        <row r="1741">
          <cell r="A1741">
            <v>2023</v>
          </cell>
          <cell r="D1741">
            <v>1310011101001</v>
          </cell>
          <cell r="F1741">
            <v>60</v>
          </cell>
          <cell r="G1741">
            <v>2942582.2500000005</v>
          </cell>
        </row>
        <row r="1742">
          <cell r="A1742">
            <v>2023</v>
          </cell>
          <cell r="D1742">
            <v>1610011124000</v>
          </cell>
          <cell r="F1742">
            <v>60</v>
          </cell>
          <cell r="G1742">
            <v>10324.85</v>
          </cell>
        </row>
        <row r="1743">
          <cell r="A1743">
            <v>2023</v>
          </cell>
          <cell r="D1743">
            <v>1610011127000</v>
          </cell>
          <cell r="F1743">
            <v>60</v>
          </cell>
          <cell r="G1743">
            <v>443968.55000000005</v>
          </cell>
        </row>
        <row r="1744">
          <cell r="A1744">
            <v>2023</v>
          </cell>
          <cell r="D1744">
            <v>1921991101999</v>
          </cell>
          <cell r="F1744">
            <v>60</v>
          </cell>
          <cell r="G1744">
            <v>51624.250000000007</v>
          </cell>
        </row>
        <row r="1745">
          <cell r="A1745">
            <v>2023</v>
          </cell>
          <cell r="D1745">
            <v>2213001199000</v>
          </cell>
          <cell r="F1745">
            <v>47</v>
          </cell>
          <cell r="G1745">
            <v>61949.100000000006</v>
          </cell>
        </row>
        <row r="1746">
          <cell r="A1746">
            <v>2023</v>
          </cell>
          <cell r="D1746">
            <v>1321001101000</v>
          </cell>
          <cell r="F1746">
            <v>24</v>
          </cell>
          <cell r="G1746">
            <v>1032.4850000000001</v>
          </cell>
        </row>
        <row r="1747">
          <cell r="A1747">
            <v>2023</v>
          </cell>
          <cell r="D1747">
            <v>1321001101000</v>
          </cell>
          <cell r="F1747">
            <v>45</v>
          </cell>
          <cell r="G1747">
            <v>147330.447075</v>
          </cell>
        </row>
        <row r="1748">
          <cell r="A1748">
            <v>2023</v>
          </cell>
          <cell r="D1748">
            <v>1690991101000</v>
          </cell>
          <cell r="F1748">
            <v>60</v>
          </cell>
          <cell r="G1748">
            <v>4088.6406000000002</v>
          </cell>
        </row>
        <row r="1749">
          <cell r="A1749">
            <v>2023</v>
          </cell>
          <cell r="D1749">
            <v>1718109109002</v>
          </cell>
          <cell r="F1749">
            <v>24</v>
          </cell>
          <cell r="G1749">
            <v>905489.34500000009</v>
          </cell>
        </row>
        <row r="1750">
          <cell r="A1750">
            <v>2023</v>
          </cell>
          <cell r="D1750">
            <v>1310011101001</v>
          </cell>
          <cell r="F1750">
            <v>60</v>
          </cell>
          <cell r="G1750">
            <v>1486778.4000000001</v>
          </cell>
        </row>
        <row r="1751">
          <cell r="A1751">
            <v>2023</v>
          </cell>
          <cell r="D1751">
            <v>1610011107000</v>
          </cell>
          <cell r="F1751">
            <v>60</v>
          </cell>
          <cell r="G1751">
            <v>991185.60000000009</v>
          </cell>
        </row>
        <row r="1752">
          <cell r="A1752">
            <v>2023</v>
          </cell>
          <cell r="D1752">
            <v>1121041104000</v>
          </cell>
          <cell r="F1752">
            <v>91</v>
          </cell>
          <cell r="G1752">
            <v>8347641.2250000006</v>
          </cell>
        </row>
        <row r="1753">
          <cell r="A1753">
            <v>2023</v>
          </cell>
          <cell r="D1753">
            <v>1121041108000</v>
          </cell>
          <cell r="F1753">
            <v>91</v>
          </cell>
          <cell r="G1753">
            <v>326.26526000000001</v>
          </cell>
        </row>
        <row r="1754">
          <cell r="A1754">
            <v>2023</v>
          </cell>
          <cell r="D1754">
            <v>1121041109000</v>
          </cell>
          <cell r="F1754">
            <v>91</v>
          </cell>
          <cell r="G1754">
            <v>57660.157310000002</v>
          </cell>
        </row>
        <row r="1755">
          <cell r="A1755">
            <v>2023</v>
          </cell>
          <cell r="D1755">
            <v>1321001101000</v>
          </cell>
          <cell r="F1755">
            <v>73</v>
          </cell>
          <cell r="G1755">
            <v>51624.250000000007</v>
          </cell>
        </row>
        <row r="1756">
          <cell r="A1756">
            <v>2023</v>
          </cell>
          <cell r="D1756">
            <v>1345011101000</v>
          </cell>
          <cell r="F1756">
            <v>61</v>
          </cell>
          <cell r="G1756">
            <v>40378053.750370003</v>
          </cell>
        </row>
        <row r="1757">
          <cell r="A1757">
            <v>2023</v>
          </cell>
          <cell r="D1757">
            <v>1345011301000</v>
          </cell>
          <cell r="F1757">
            <v>61</v>
          </cell>
          <cell r="G1757">
            <v>17787744.503650002</v>
          </cell>
        </row>
        <row r="1758">
          <cell r="A1758">
            <v>2023</v>
          </cell>
          <cell r="D1758">
            <v>1690991301000</v>
          </cell>
          <cell r="F1758">
            <v>60</v>
          </cell>
          <cell r="G1758">
            <v>16188749.438940002</v>
          </cell>
        </row>
        <row r="1759">
          <cell r="A1759">
            <v>2023</v>
          </cell>
          <cell r="D1759">
            <v>1718109116003</v>
          </cell>
          <cell r="F1759">
            <v>73</v>
          </cell>
          <cell r="G1759">
            <v>4376910.4120000005</v>
          </cell>
        </row>
        <row r="1760">
          <cell r="A1760">
            <v>2023</v>
          </cell>
          <cell r="D1760">
            <v>1910061101000</v>
          </cell>
          <cell r="F1760">
            <v>60</v>
          </cell>
          <cell r="G1760">
            <v>17041131.885480002</v>
          </cell>
        </row>
        <row r="1761">
          <cell r="A1761">
            <v>2023</v>
          </cell>
          <cell r="D1761">
            <v>1922991199000</v>
          </cell>
          <cell r="F1761">
            <v>60</v>
          </cell>
          <cell r="G1761">
            <v>5162.4250000000002</v>
          </cell>
        </row>
        <row r="1762">
          <cell r="A1762">
            <v>2023</v>
          </cell>
          <cell r="D1762">
            <v>1922991199000</v>
          </cell>
          <cell r="F1762">
            <v>72</v>
          </cell>
          <cell r="G1762">
            <v>5162.4250000000002</v>
          </cell>
        </row>
        <row r="1763">
          <cell r="A1763">
            <v>2023</v>
          </cell>
          <cell r="D1763">
            <v>1922991199000</v>
          </cell>
          <cell r="F1763">
            <v>73</v>
          </cell>
          <cell r="G1763">
            <v>5162.4250000000002</v>
          </cell>
        </row>
        <row r="1764">
          <cell r="A1764">
            <v>2023</v>
          </cell>
          <cell r="D1764">
            <v>1922991199000</v>
          </cell>
          <cell r="F1764">
            <v>91</v>
          </cell>
          <cell r="G1764">
            <v>98879.023480000003</v>
          </cell>
        </row>
        <row r="1765">
          <cell r="A1765">
            <v>2023</v>
          </cell>
          <cell r="D1765">
            <v>2213001199000</v>
          </cell>
          <cell r="F1765">
            <v>47</v>
          </cell>
          <cell r="G1765">
            <v>20649.7</v>
          </cell>
        </row>
        <row r="1766">
          <cell r="A1766">
            <v>2023</v>
          </cell>
          <cell r="D1766">
            <v>1610031106000</v>
          </cell>
          <cell r="F1766">
            <v>60</v>
          </cell>
          <cell r="G1766">
            <v>65121360.603220008</v>
          </cell>
        </row>
        <row r="1767">
          <cell r="A1767">
            <v>2023</v>
          </cell>
          <cell r="D1767">
            <v>1921991101999</v>
          </cell>
          <cell r="F1767">
            <v>60</v>
          </cell>
          <cell r="G1767">
            <v>103.24850000000001</v>
          </cell>
        </row>
        <row r="1768">
          <cell r="A1768">
            <v>2023</v>
          </cell>
          <cell r="D1768">
            <v>1922991199000</v>
          </cell>
          <cell r="F1768">
            <v>60</v>
          </cell>
          <cell r="G1768">
            <v>5162.4250000000002</v>
          </cell>
        </row>
        <row r="1769">
          <cell r="A1769">
            <v>2023</v>
          </cell>
          <cell r="D1769">
            <v>1923991199000</v>
          </cell>
          <cell r="F1769">
            <v>60</v>
          </cell>
          <cell r="G1769">
            <v>103.24850000000001</v>
          </cell>
        </row>
        <row r="1770">
          <cell r="A1770">
            <v>2023</v>
          </cell>
          <cell r="D1770">
            <v>1310011101001</v>
          </cell>
          <cell r="F1770">
            <v>60</v>
          </cell>
          <cell r="G1770">
            <v>40705.721125000004</v>
          </cell>
        </row>
        <row r="1771">
          <cell r="A1771">
            <v>2023</v>
          </cell>
          <cell r="D1771">
            <v>1500001101003</v>
          </cell>
          <cell r="F1771">
            <v>60</v>
          </cell>
          <cell r="G1771">
            <v>425425119.40000004</v>
          </cell>
        </row>
        <row r="1772">
          <cell r="A1772">
            <v>2023</v>
          </cell>
          <cell r="D1772">
            <v>1500001101999</v>
          </cell>
          <cell r="F1772">
            <v>60</v>
          </cell>
          <cell r="G1772">
            <v>15514301.327360002</v>
          </cell>
        </row>
        <row r="1773">
          <cell r="A1773">
            <v>2023</v>
          </cell>
          <cell r="D1773">
            <v>7630011104000</v>
          </cell>
          <cell r="F1773">
            <v>60</v>
          </cell>
          <cell r="G1773">
            <v>2237788.3717850004</v>
          </cell>
        </row>
        <row r="1774">
          <cell r="A1774">
            <v>2023</v>
          </cell>
          <cell r="D1774">
            <v>1310011101001</v>
          </cell>
          <cell r="F1774">
            <v>60</v>
          </cell>
          <cell r="G1774">
            <v>37566.966725000006</v>
          </cell>
        </row>
        <row r="1775">
          <cell r="A1775">
            <v>2023</v>
          </cell>
          <cell r="D1775">
            <v>1321001101000</v>
          </cell>
          <cell r="F1775">
            <v>24</v>
          </cell>
          <cell r="G1775">
            <v>46575.398350000003</v>
          </cell>
        </row>
        <row r="1776">
          <cell r="A1776">
            <v>2023</v>
          </cell>
          <cell r="D1776">
            <v>1321001101000</v>
          </cell>
          <cell r="F1776">
            <v>45</v>
          </cell>
          <cell r="G1776">
            <v>37602.071215000004</v>
          </cell>
        </row>
        <row r="1777">
          <cell r="A1777">
            <v>2023</v>
          </cell>
          <cell r="D1777">
            <v>1321001101000</v>
          </cell>
          <cell r="F1777">
            <v>60</v>
          </cell>
          <cell r="G1777">
            <v>78.468860000000006</v>
          </cell>
        </row>
        <row r="1778">
          <cell r="A1778">
            <v>2023</v>
          </cell>
          <cell r="D1778">
            <v>1321001101000</v>
          </cell>
          <cell r="F1778">
            <v>70</v>
          </cell>
          <cell r="G1778">
            <v>372107.59400000004</v>
          </cell>
        </row>
        <row r="1779">
          <cell r="A1779">
            <v>2023</v>
          </cell>
          <cell r="D1779">
            <v>1322001102000</v>
          </cell>
          <cell r="F1779">
            <v>60</v>
          </cell>
          <cell r="G1779">
            <v>103.24850000000001</v>
          </cell>
        </row>
        <row r="1780">
          <cell r="A1780">
            <v>2023</v>
          </cell>
          <cell r="D1780">
            <v>1329001199000</v>
          </cell>
          <cell r="F1780">
            <v>60</v>
          </cell>
          <cell r="G1780">
            <v>103.24850000000001</v>
          </cell>
        </row>
        <row r="1781">
          <cell r="A1781">
            <v>2023</v>
          </cell>
          <cell r="D1781">
            <v>1500001101002</v>
          </cell>
          <cell r="F1781">
            <v>60</v>
          </cell>
          <cell r="G1781">
            <v>11648.495770000001</v>
          </cell>
        </row>
        <row r="1782">
          <cell r="A1782">
            <v>2023</v>
          </cell>
          <cell r="D1782">
            <v>1610011129000</v>
          </cell>
          <cell r="F1782">
            <v>60</v>
          </cell>
          <cell r="G1782">
            <v>103.24850000000001</v>
          </cell>
        </row>
        <row r="1783">
          <cell r="A1783">
            <v>2023</v>
          </cell>
          <cell r="D1783">
            <v>1610011199001</v>
          </cell>
          <cell r="F1783">
            <v>60</v>
          </cell>
          <cell r="G1783">
            <v>709317.19500000007</v>
          </cell>
        </row>
        <row r="1784">
          <cell r="A1784">
            <v>2023</v>
          </cell>
          <cell r="D1784">
            <v>1610021101000</v>
          </cell>
          <cell r="F1784">
            <v>60</v>
          </cell>
          <cell r="G1784">
            <v>151775.29500000001</v>
          </cell>
        </row>
        <row r="1785">
          <cell r="A1785">
            <v>2023</v>
          </cell>
          <cell r="D1785">
            <v>1630011101000</v>
          </cell>
          <cell r="F1785">
            <v>60</v>
          </cell>
          <cell r="G1785">
            <v>230303765.52147502</v>
          </cell>
        </row>
        <row r="1786">
          <cell r="A1786">
            <v>2023</v>
          </cell>
          <cell r="D1786">
            <v>1738101101001</v>
          </cell>
          <cell r="F1786">
            <v>70</v>
          </cell>
          <cell r="G1786">
            <v>4847740.3189067002</v>
          </cell>
        </row>
        <row r="1787">
          <cell r="A1787">
            <v>2023</v>
          </cell>
          <cell r="D1787">
            <v>1748101199000</v>
          </cell>
          <cell r="F1787">
            <v>70</v>
          </cell>
          <cell r="G1787">
            <v>566706.00971330004</v>
          </cell>
        </row>
        <row r="1788">
          <cell r="A1788">
            <v>2023</v>
          </cell>
          <cell r="D1788">
            <v>1770001199000</v>
          </cell>
          <cell r="F1788">
            <v>45</v>
          </cell>
          <cell r="G1788">
            <v>103.24850000000001</v>
          </cell>
        </row>
        <row r="1789">
          <cell r="A1789">
            <v>2023</v>
          </cell>
          <cell r="D1789">
            <v>1910091101000</v>
          </cell>
          <cell r="F1789">
            <v>60</v>
          </cell>
          <cell r="G1789">
            <v>25262.842980000001</v>
          </cell>
        </row>
        <row r="1790">
          <cell r="A1790">
            <v>2023</v>
          </cell>
          <cell r="D1790">
            <v>1921991101999</v>
          </cell>
          <cell r="F1790">
            <v>60</v>
          </cell>
          <cell r="G1790">
            <v>103.24850000000001</v>
          </cell>
        </row>
        <row r="1791">
          <cell r="A1791">
            <v>2023</v>
          </cell>
          <cell r="D1791">
            <v>1922991101000</v>
          </cell>
          <cell r="F1791">
            <v>10</v>
          </cell>
          <cell r="G1791">
            <v>6418282.967325001</v>
          </cell>
        </row>
        <row r="1792">
          <cell r="A1792">
            <v>2023</v>
          </cell>
          <cell r="D1792">
            <v>1922991199000</v>
          </cell>
          <cell r="F1792">
            <v>60</v>
          </cell>
          <cell r="G1792">
            <v>274357.07662500005</v>
          </cell>
        </row>
        <row r="1793">
          <cell r="A1793">
            <v>2023</v>
          </cell>
          <cell r="D1793">
            <v>1990991199000</v>
          </cell>
          <cell r="F1793">
            <v>60</v>
          </cell>
          <cell r="G1793">
            <v>85732.391975000006</v>
          </cell>
        </row>
        <row r="1794">
          <cell r="A1794">
            <v>2023</v>
          </cell>
          <cell r="D1794">
            <v>2213001199000</v>
          </cell>
          <cell r="F1794">
            <v>47</v>
          </cell>
          <cell r="G1794">
            <v>209735.90544500001</v>
          </cell>
        </row>
        <row r="1795">
          <cell r="A1795">
            <v>2023</v>
          </cell>
          <cell r="D1795">
            <v>2418101101004</v>
          </cell>
          <cell r="F1795">
            <v>24</v>
          </cell>
          <cell r="G1795">
            <v>1373103.8664700002</v>
          </cell>
        </row>
        <row r="1796">
          <cell r="A1796">
            <v>2023</v>
          </cell>
          <cell r="D1796">
            <v>2438109120004</v>
          </cell>
          <cell r="F1796">
            <v>70</v>
          </cell>
          <cell r="G1796">
            <v>1312018.9770647001</v>
          </cell>
        </row>
        <row r="1797">
          <cell r="A1797">
            <v>2023</v>
          </cell>
          <cell r="D1797">
            <v>1310011201001</v>
          </cell>
          <cell r="F1797">
            <v>60</v>
          </cell>
          <cell r="G1797">
            <v>103.24850000000001</v>
          </cell>
        </row>
        <row r="1798">
          <cell r="A1798">
            <v>2023</v>
          </cell>
          <cell r="D1798">
            <v>1310021101001</v>
          </cell>
          <cell r="F1798">
            <v>60</v>
          </cell>
          <cell r="G1798">
            <v>309.74550000000005</v>
          </cell>
        </row>
        <row r="1799">
          <cell r="A1799">
            <v>2023</v>
          </cell>
          <cell r="D1799">
            <v>1321001101000</v>
          </cell>
          <cell r="F1799">
            <v>36</v>
          </cell>
          <cell r="G1799">
            <v>70674.630735000013</v>
          </cell>
        </row>
        <row r="1800">
          <cell r="A1800">
            <v>2023</v>
          </cell>
          <cell r="D1800">
            <v>1610011124000</v>
          </cell>
          <cell r="F1800">
            <v>60</v>
          </cell>
          <cell r="G1800">
            <v>309.74550000000005</v>
          </cell>
        </row>
        <row r="1801">
          <cell r="A1801">
            <v>2023</v>
          </cell>
          <cell r="D1801">
            <v>1610011199001</v>
          </cell>
          <cell r="F1801">
            <v>60</v>
          </cell>
          <cell r="G1801">
            <v>206.49700000000001</v>
          </cell>
        </row>
        <row r="1802">
          <cell r="A1802">
            <v>2023</v>
          </cell>
          <cell r="D1802">
            <v>1690991201000</v>
          </cell>
          <cell r="F1802">
            <v>60</v>
          </cell>
          <cell r="G1802">
            <v>103.24850000000001</v>
          </cell>
        </row>
        <row r="1803">
          <cell r="A1803">
            <v>2023</v>
          </cell>
          <cell r="D1803">
            <v>1718059105000</v>
          </cell>
          <cell r="F1803">
            <v>36</v>
          </cell>
          <cell r="G1803">
            <v>2372908.6512500001</v>
          </cell>
        </row>
        <row r="1804">
          <cell r="A1804">
            <v>2023</v>
          </cell>
          <cell r="D1804">
            <v>2213001199000</v>
          </cell>
          <cell r="F1804">
            <v>47</v>
          </cell>
          <cell r="G1804">
            <v>1032.4850000000001</v>
          </cell>
        </row>
        <row r="1805">
          <cell r="A1805">
            <v>2023</v>
          </cell>
          <cell r="D1805">
            <v>1122011101001</v>
          </cell>
          <cell r="F1805">
            <v>91</v>
          </cell>
          <cell r="G1805">
            <v>3332861.5800000005</v>
          </cell>
        </row>
        <row r="1806">
          <cell r="A1806">
            <v>2023</v>
          </cell>
          <cell r="D1806">
            <v>1122011101006</v>
          </cell>
          <cell r="F1806">
            <v>91</v>
          </cell>
          <cell r="G1806">
            <v>139385.47500000001</v>
          </cell>
        </row>
        <row r="1807">
          <cell r="A1807">
            <v>2023</v>
          </cell>
          <cell r="D1807">
            <v>1122011104000</v>
          </cell>
          <cell r="F1807">
            <v>91</v>
          </cell>
          <cell r="G1807">
            <v>25192.634000000002</v>
          </cell>
        </row>
        <row r="1808">
          <cell r="A1808">
            <v>2023</v>
          </cell>
          <cell r="D1808">
            <v>1122011107000</v>
          </cell>
          <cell r="F1808">
            <v>60</v>
          </cell>
          <cell r="G1808">
            <v>30974.550000000003</v>
          </cell>
        </row>
        <row r="1809">
          <cell r="A1809">
            <v>2023</v>
          </cell>
          <cell r="D1809">
            <v>1122011201006</v>
          </cell>
          <cell r="F1809">
            <v>91</v>
          </cell>
          <cell r="G1809">
            <v>32007.035000000003</v>
          </cell>
        </row>
        <row r="1810">
          <cell r="A1810">
            <v>2023</v>
          </cell>
          <cell r="D1810">
            <v>1122011301006</v>
          </cell>
          <cell r="F1810">
            <v>91</v>
          </cell>
          <cell r="G1810">
            <v>213724.39500000002</v>
          </cell>
        </row>
        <row r="1811">
          <cell r="A1811">
            <v>2023</v>
          </cell>
          <cell r="D1811">
            <v>1122011401006</v>
          </cell>
          <cell r="F1811">
            <v>91</v>
          </cell>
          <cell r="G1811">
            <v>65046.555000000008</v>
          </cell>
        </row>
        <row r="1812">
          <cell r="A1812">
            <v>2023</v>
          </cell>
          <cell r="D1812">
            <v>1321001101000</v>
          </cell>
          <cell r="F1812">
            <v>51</v>
          </cell>
          <cell r="G1812">
            <v>15487.275000000001</v>
          </cell>
        </row>
        <row r="1813">
          <cell r="A1813">
            <v>2023</v>
          </cell>
          <cell r="D1813">
            <v>1321001101000</v>
          </cell>
          <cell r="F1813">
            <v>57</v>
          </cell>
          <cell r="G1813">
            <v>4129.9400000000005</v>
          </cell>
        </row>
        <row r="1814">
          <cell r="A1814">
            <v>2023</v>
          </cell>
          <cell r="D1814">
            <v>1321001101000</v>
          </cell>
          <cell r="F1814">
            <v>70</v>
          </cell>
          <cell r="G1814">
            <v>15487.275000000001</v>
          </cell>
        </row>
        <row r="1815">
          <cell r="A1815">
            <v>2023</v>
          </cell>
          <cell r="D1815">
            <v>1610011103000</v>
          </cell>
          <cell r="F1815">
            <v>60</v>
          </cell>
          <cell r="G1815">
            <v>4129.9400000000005</v>
          </cell>
        </row>
        <row r="1816">
          <cell r="A1816">
            <v>2023</v>
          </cell>
          <cell r="D1816">
            <v>1610011128000</v>
          </cell>
          <cell r="F1816">
            <v>60</v>
          </cell>
          <cell r="G1816">
            <v>14454.79</v>
          </cell>
        </row>
        <row r="1817">
          <cell r="A1817">
            <v>2023</v>
          </cell>
          <cell r="D1817">
            <v>1690991101000</v>
          </cell>
          <cell r="F1817">
            <v>10</v>
          </cell>
          <cell r="G1817">
            <v>20649.7</v>
          </cell>
        </row>
        <row r="1818">
          <cell r="A1818">
            <v>2023</v>
          </cell>
          <cell r="D1818">
            <v>1690991201000</v>
          </cell>
          <cell r="F1818">
            <v>60</v>
          </cell>
          <cell r="G1818">
            <v>30974.550000000003</v>
          </cell>
        </row>
        <row r="1819">
          <cell r="A1819">
            <v>2023</v>
          </cell>
          <cell r="D1819">
            <v>1910011199000</v>
          </cell>
          <cell r="F1819">
            <v>60</v>
          </cell>
          <cell r="G1819">
            <v>20649.7</v>
          </cell>
        </row>
        <row r="1820">
          <cell r="A1820">
            <v>2023</v>
          </cell>
          <cell r="D1820">
            <v>1921991101999</v>
          </cell>
          <cell r="F1820">
            <v>60</v>
          </cell>
          <cell r="G1820">
            <v>23747.155000000002</v>
          </cell>
        </row>
        <row r="1821">
          <cell r="A1821">
            <v>2023</v>
          </cell>
          <cell r="D1821">
            <v>1922991199000</v>
          </cell>
          <cell r="F1821">
            <v>51</v>
          </cell>
          <cell r="G1821">
            <v>10324.85</v>
          </cell>
        </row>
        <row r="1822">
          <cell r="A1822">
            <v>2023</v>
          </cell>
          <cell r="D1822">
            <v>1990991199000</v>
          </cell>
          <cell r="F1822">
            <v>60</v>
          </cell>
          <cell r="G1822">
            <v>475975.58500000002</v>
          </cell>
        </row>
        <row r="1823">
          <cell r="A1823">
            <v>2023</v>
          </cell>
          <cell r="D1823">
            <v>1990991299000</v>
          </cell>
          <cell r="F1823">
            <v>60</v>
          </cell>
          <cell r="G1823">
            <v>1548727.5000000002</v>
          </cell>
        </row>
        <row r="1824">
          <cell r="A1824">
            <v>2023</v>
          </cell>
          <cell r="D1824">
            <v>2213001199000</v>
          </cell>
          <cell r="F1824">
            <v>47</v>
          </cell>
          <cell r="G1824">
            <v>412994.00000000006</v>
          </cell>
        </row>
        <row r="1825">
          <cell r="A1825">
            <v>2023</v>
          </cell>
          <cell r="D1825">
            <v>2428107103001</v>
          </cell>
          <cell r="F1825">
            <v>70</v>
          </cell>
          <cell r="G1825">
            <v>14612.512408600001</v>
          </cell>
        </row>
        <row r="1826">
          <cell r="A1826">
            <v>2023</v>
          </cell>
          <cell r="D1826">
            <v>1321001101000</v>
          </cell>
          <cell r="F1826">
            <v>24</v>
          </cell>
          <cell r="G1826">
            <v>57268.845495000009</v>
          </cell>
        </row>
        <row r="1827">
          <cell r="A1827">
            <v>2023</v>
          </cell>
          <cell r="D1827">
            <v>1321001101000</v>
          </cell>
          <cell r="F1827">
            <v>36</v>
          </cell>
          <cell r="G1827">
            <v>18515.553505000003</v>
          </cell>
        </row>
        <row r="1828">
          <cell r="A1828">
            <v>2023</v>
          </cell>
          <cell r="D1828">
            <v>1321001101000</v>
          </cell>
          <cell r="F1828">
            <v>60</v>
          </cell>
          <cell r="G1828">
            <v>91915.944640000002</v>
          </cell>
        </row>
        <row r="1829">
          <cell r="A1829">
            <v>2023</v>
          </cell>
          <cell r="D1829">
            <v>1321001101000</v>
          </cell>
          <cell r="F1829">
            <v>70</v>
          </cell>
          <cell r="G1829">
            <v>145908.71523</v>
          </cell>
        </row>
        <row r="1830">
          <cell r="A1830">
            <v>2023</v>
          </cell>
          <cell r="D1830">
            <v>1610011124000</v>
          </cell>
          <cell r="F1830">
            <v>60</v>
          </cell>
          <cell r="G1830">
            <v>129823.63141500001</v>
          </cell>
        </row>
        <row r="1831">
          <cell r="A1831">
            <v>2023</v>
          </cell>
          <cell r="D1831">
            <v>1610021101000</v>
          </cell>
          <cell r="F1831">
            <v>60</v>
          </cell>
          <cell r="G1831">
            <v>932850.19750000013</v>
          </cell>
        </row>
        <row r="1832">
          <cell r="A1832">
            <v>2023</v>
          </cell>
          <cell r="D1832">
            <v>1630011101000</v>
          </cell>
          <cell r="F1832">
            <v>60</v>
          </cell>
          <cell r="G1832">
            <v>11977926.629010001</v>
          </cell>
        </row>
        <row r="1833">
          <cell r="A1833">
            <v>2023</v>
          </cell>
          <cell r="D1833">
            <v>1718102101001</v>
          </cell>
          <cell r="F1833">
            <v>24</v>
          </cell>
          <cell r="G1833">
            <v>9292365</v>
          </cell>
        </row>
        <row r="1834">
          <cell r="A1834">
            <v>2023</v>
          </cell>
          <cell r="D1834">
            <v>1718102104001</v>
          </cell>
          <cell r="F1834">
            <v>24</v>
          </cell>
          <cell r="G1834">
            <v>1032485.0000000001</v>
          </cell>
        </row>
        <row r="1835">
          <cell r="A1835">
            <v>2023</v>
          </cell>
          <cell r="D1835">
            <v>1738102101001</v>
          </cell>
          <cell r="F1835">
            <v>70</v>
          </cell>
          <cell r="G1835">
            <v>18584730</v>
          </cell>
        </row>
        <row r="1836">
          <cell r="A1836">
            <v>2023</v>
          </cell>
          <cell r="D1836">
            <v>2418102103001</v>
          </cell>
          <cell r="F1836">
            <v>24</v>
          </cell>
          <cell r="G1836">
            <v>206497.00000000003</v>
          </cell>
        </row>
        <row r="1837">
          <cell r="A1837">
            <v>2023</v>
          </cell>
          <cell r="D1837">
            <v>2438102101001</v>
          </cell>
          <cell r="F1837">
            <v>70</v>
          </cell>
          <cell r="G1837">
            <v>2271467</v>
          </cell>
        </row>
        <row r="1838">
          <cell r="A1838">
            <v>2023</v>
          </cell>
          <cell r="D1838">
            <v>1321001101000</v>
          </cell>
          <cell r="F1838">
            <v>24</v>
          </cell>
          <cell r="G1838">
            <v>123898.20000000001</v>
          </cell>
        </row>
        <row r="1839">
          <cell r="A1839">
            <v>2023</v>
          </cell>
          <cell r="D1839">
            <v>1321001101000</v>
          </cell>
          <cell r="F1839">
            <v>60</v>
          </cell>
          <cell r="G1839">
            <v>22714.670000000002</v>
          </cell>
        </row>
        <row r="1840">
          <cell r="A1840">
            <v>2023</v>
          </cell>
          <cell r="D1840">
            <v>1322001102000</v>
          </cell>
          <cell r="F1840">
            <v>60</v>
          </cell>
          <cell r="G1840">
            <v>280.83592000000004</v>
          </cell>
        </row>
        <row r="1841">
          <cell r="A1841">
            <v>2023</v>
          </cell>
          <cell r="D1841">
            <v>1630011101000</v>
          </cell>
          <cell r="F1841">
            <v>60</v>
          </cell>
          <cell r="G1841">
            <v>805338.3</v>
          </cell>
        </row>
        <row r="1842">
          <cell r="A1842">
            <v>2023</v>
          </cell>
          <cell r="D1842">
            <v>1630011103000</v>
          </cell>
          <cell r="F1842">
            <v>60</v>
          </cell>
          <cell r="G1842">
            <v>1238982.0000000002</v>
          </cell>
        </row>
        <row r="1843">
          <cell r="A1843">
            <v>2023</v>
          </cell>
          <cell r="D1843">
            <v>1630011105000</v>
          </cell>
          <cell r="F1843">
            <v>60</v>
          </cell>
          <cell r="G1843">
            <v>730999.38000000012</v>
          </cell>
        </row>
        <row r="1844">
          <cell r="A1844">
            <v>2023</v>
          </cell>
          <cell r="D1844">
            <v>1630011107000</v>
          </cell>
          <cell r="F1844">
            <v>60</v>
          </cell>
          <cell r="G1844">
            <v>16850155.200000003</v>
          </cell>
        </row>
        <row r="1845">
          <cell r="A1845">
            <v>2023</v>
          </cell>
          <cell r="D1845">
            <v>1630011201000</v>
          </cell>
          <cell r="F1845">
            <v>60</v>
          </cell>
          <cell r="G1845">
            <v>1228.6571500000002</v>
          </cell>
        </row>
        <row r="1846">
          <cell r="A1846">
            <v>2023</v>
          </cell>
          <cell r="D1846">
            <v>1630011205000</v>
          </cell>
          <cell r="F1846">
            <v>60</v>
          </cell>
          <cell r="G1846">
            <v>9292.3650000000016</v>
          </cell>
        </row>
        <row r="1847">
          <cell r="A1847">
            <v>2023</v>
          </cell>
          <cell r="D1847">
            <v>1630011207000</v>
          </cell>
          <cell r="F1847">
            <v>60</v>
          </cell>
          <cell r="G1847">
            <v>113961.56436</v>
          </cell>
        </row>
        <row r="1848">
          <cell r="A1848">
            <v>2023</v>
          </cell>
          <cell r="D1848">
            <v>1718101101002</v>
          </cell>
          <cell r="F1848">
            <v>24</v>
          </cell>
          <cell r="G1848">
            <v>951870.63617000007</v>
          </cell>
        </row>
        <row r="1849">
          <cell r="A1849">
            <v>2023</v>
          </cell>
          <cell r="D1849">
            <v>1718101103001</v>
          </cell>
          <cell r="F1849">
            <v>24</v>
          </cell>
          <cell r="G1849">
            <v>20649.7</v>
          </cell>
        </row>
        <row r="1850">
          <cell r="A1850">
            <v>2023</v>
          </cell>
          <cell r="D1850">
            <v>1910091101000</v>
          </cell>
          <cell r="F1850">
            <v>60</v>
          </cell>
          <cell r="G1850">
            <v>381392.73160500004</v>
          </cell>
        </row>
        <row r="1851">
          <cell r="A1851">
            <v>2023</v>
          </cell>
          <cell r="D1851">
            <v>1910091201000</v>
          </cell>
          <cell r="F1851">
            <v>60</v>
          </cell>
          <cell r="G1851">
            <v>1161.5456250000002</v>
          </cell>
        </row>
        <row r="1852">
          <cell r="A1852">
            <v>2023</v>
          </cell>
          <cell r="D1852">
            <v>1921991101999</v>
          </cell>
          <cell r="F1852">
            <v>60</v>
          </cell>
          <cell r="G1852">
            <v>3534.1961550000005</v>
          </cell>
        </row>
        <row r="1853">
          <cell r="A1853">
            <v>2023</v>
          </cell>
          <cell r="D1853">
            <v>1922991199000</v>
          </cell>
          <cell r="F1853">
            <v>60</v>
          </cell>
          <cell r="G1853">
            <v>22369.820010000003</v>
          </cell>
        </row>
        <row r="1854">
          <cell r="A1854">
            <v>2023</v>
          </cell>
          <cell r="D1854">
            <v>1990991199000</v>
          </cell>
          <cell r="F1854">
            <v>60</v>
          </cell>
          <cell r="G1854">
            <v>26894.169280000002</v>
          </cell>
        </row>
        <row r="1855">
          <cell r="A1855">
            <v>2023</v>
          </cell>
          <cell r="D1855">
            <v>2213001199000</v>
          </cell>
          <cell r="F1855">
            <v>47</v>
          </cell>
          <cell r="G1855">
            <v>32007.035000000003</v>
          </cell>
        </row>
        <row r="1856">
          <cell r="A1856">
            <v>2023</v>
          </cell>
          <cell r="D1856">
            <v>2418101101001</v>
          </cell>
          <cell r="F1856">
            <v>24</v>
          </cell>
          <cell r="G1856">
            <v>2901282.85</v>
          </cell>
        </row>
        <row r="1857">
          <cell r="A1857">
            <v>2023</v>
          </cell>
          <cell r="D1857">
            <v>7630011106000</v>
          </cell>
          <cell r="F1857">
            <v>60</v>
          </cell>
          <cell r="G1857">
            <v>60365866.851300009</v>
          </cell>
        </row>
        <row r="1858">
          <cell r="A1858">
            <v>2023</v>
          </cell>
          <cell r="D1858">
            <v>7630011107000</v>
          </cell>
          <cell r="F1858">
            <v>60</v>
          </cell>
          <cell r="G1858">
            <v>1982371.2000000002</v>
          </cell>
        </row>
        <row r="1859">
          <cell r="A1859">
            <v>2023</v>
          </cell>
          <cell r="D1859">
            <v>7630011207000</v>
          </cell>
          <cell r="F1859">
            <v>60</v>
          </cell>
          <cell r="G1859">
            <v>3555.8783400000002</v>
          </cell>
        </row>
        <row r="1860">
          <cell r="A1860">
            <v>2023</v>
          </cell>
          <cell r="D1860">
            <v>1321001101000</v>
          </cell>
          <cell r="F1860">
            <v>73</v>
          </cell>
          <cell r="G1860">
            <v>103248.50000000001</v>
          </cell>
        </row>
        <row r="1861">
          <cell r="A1861">
            <v>2023</v>
          </cell>
          <cell r="D1861">
            <v>1718109106001</v>
          </cell>
          <cell r="F1861">
            <v>73</v>
          </cell>
          <cell r="G1861">
            <v>36136975</v>
          </cell>
        </row>
        <row r="1862">
          <cell r="A1862">
            <v>2023</v>
          </cell>
          <cell r="D1862">
            <v>2418109106001</v>
          </cell>
          <cell r="F1862">
            <v>73</v>
          </cell>
          <cell r="G1862">
            <v>5162425.0000000009</v>
          </cell>
        </row>
        <row r="1863">
          <cell r="A1863">
            <v>2023</v>
          </cell>
          <cell r="D1863">
            <v>1310011101002</v>
          </cell>
          <cell r="F1863">
            <v>60</v>
          </cell>
          <cell r="G1863">
            <v>154872.75000000003</v>
          </cell>
        </row>
        <row r="1864">
          <cell r="A1864">
            <v>2023</v>
          </cell>
          <cell r="D1864">
            <v>1321001101000</v>
          </cell>
          <cell r="F1864">
            <v>24</v>
          </cell>
          <cell r="G1864">
            <v>1032.4850000000001</v>
          </cell>
        </row>
        <row r="1865">
          <cell r="A1865">
            <v>2023</v>
          </cell>
          <cell r="D1865">
            <v>1610011124000</v>
          </cell>
          <cell r="F1865">
            <v>60</v>
          </cell>
          <cell r="G1865">
            <v>516242.50000000006</v>
          </cell>
        </row>
        <row r="1866">
          <cell r="A1866">
            <v>2023</v>
          </cell>
          <cell r="D1866">
            <v>1610021101000</v>
          </cell>
          <cell r="F1866">
            <v>60</v>
          </cell>
          <cell r="G1866">
            <v>1032485.0000000001</v>
          </cell>
        </row>
        <row r="1867">
          <cell r="A1867">
            <v>2023</v>
          </cell>
          <cell r="D1867">
            <v>1718102104000</v>
          </cell>
          <cell r="F1867">
            <v>24</v>
          </cell>
          <cell r="G1867">
            <v>535281.52340000006</v>
          </cell>
        </row>
        <row r="1868">
          <cell r="A1868">
            <v>2023</v>
          </cell>
          <cell r="D1868">
            <v>2213001199000</v>
          </cell>
          <cell r="F1868">
            <v>60</v>
          </cell>
          <cell r="G1868">
            <v>103248.50000000001</v>
          </cell>
        </row>
        <row r="1869">
          <cell r="A1869">
            <v>2023</v>
          </cell>
          <cell r="D1869">
            <v>2418105104000</v>
          </cell>
          <cell r="F1869">
            <v>24</v>
          </cell>
          <cell r="G1869">
            <v>206497.00000000003</v>
          </cell>
        </row>
        <row r="1870">
          <cell r="A1870">
            <v>2023</v>
          </cell>
          <cell r="D1870">
            <v>1210991104002</v>
          </cell>
          <cell r="F1870">
            <v>60</v>
          </cell>
          <cell r="G1870">
            <v>1431024.2100000002</v>
          </cell>
        </row>
        <row r="1871">
          <cell r="A1871">
            <v>2023</v>
          </cell>
          <cell r="D1871">
            <v>1210991105001</v>
          </cell>
          <cell r="F1871">
            <v>60</v>
          </cell>
          <cell r="G1871">
            <v>4108774.0575000006</v>
          </cell>
        </row>
        <row r="1872">
          <cell r="A1872">
            <v>2023</v>
          </cell>
          <cell r="D1872">
            <v>1210991105002</v>
          </cell>
          <cell r="F1872">
            <v>60</v>
          </cell>
          <cell r="G1872">
            <v>2656067.6625000001</v>
          </cell>
        </row>
        <row r="1873">
          <cell r="A1873">
            <v>2023</v>
          </cell>
          <cell r="D1873">
            <v>1210991105003</v>
          </cell>
          <cell r="F1873">
            <v>60</v>
          </cell>
          <cell r="G1873">
            <v>1620743.3287500001</v>
          </cell>
        </row>
        <row r="1874">
          <cell r="A1874">
            <v>2023</v>
          </cell>
          <cell r="D1874">
            <v>1310011101001</v>
          </cell>
          <cell r="F1874">
            <v>60</v>
          </cell>
          <cell r="G1874">
            <v>54205.462500000009</v>
          </cell>
        </row>
        <row r="1875">
          <cell r="A1875">
            <v>2023</v>
          </cell>
          <cell r="D1875">
            <v>1321001101000</v>
          </cell>
          <cell r="F1875">
            <v>60</v>
          </cell>
          <cell r="G1875">
            <v>30355059.000000004</v>
          </cell>
        </row>
        <row r="1876">
          <cell r="A1876">
            <v>2023</v>
          </cell>
          <cell r="D1876">
            <v>1322001102000</v>
          </cell>
          <cell r="F1876">
            <v>60</v>
          </cell>
          <cell r="G1876">
            <v>27102.731250000004</v>
          </cell>
        </row>
        <row r="1877">
          <cell r="A1877">
            <v>2023</v>
          </cell>
          <cell r="D1877">
            <v>1640011101000</v>
          </cell>
          <cell r="F1877">
            <v>60</v>
          </cell>
          <cell r="G1877">
            <v>1463547.4875</v>
          </cell>
        </row>
        <row r="1878">
          <cell r="A1878">
            <v>2023</v>
          </cell>
          <cell r="D1878">
            <v>1640011199000</v>
          </cell>
          <cell r="F1878">
            <v>60</v>
          </cell>
          <cell r="G1878">
            <v>135513.65625</v>
          </cell>
        </row>
        <row r="1879">
          <cell r="A1879">
            <v>2023</v>
          </cell>
          <cell r="D1879">
            <v>1922991199000</v>
          </cell>
          <cell r="F1879">
            <v>60</v>
          </cell>
          <cell r="G1879">
            <v>140934.20250000001</v>
          </cell>
        </row>
        <row r="1880">
          <cell r="A1880">
            <v>2023</v>
          </cell>
          <cell r="D1880">
            <v>1990991199000</v>
          </cell>
          <cell r="F1880">
            <v>60</v>
          </cell>
          <cell r="G1880">
            <v>16912104.300000001</v>
          </cell>
        </row>
        <row r="1881">
          <cell r="A1881">
            <v>2023</v>
          </cell>
          <cell r="D1881">
            <v>2990001101000</v>
          </cell>
          <cell r="F1881">
            <v>60</v>
          </cell>
          <cell r="G1881">
            <v>27618973.750000004</v>
          </cell>
        </row>
        <row r="1882">
          <cell r="A1882">
            <v>2023</v>
          </cell>
          <cell r="D1882">
            <v>2990001199000</v>
          </cell>
          <cell r="F1882">
            <v>60</v>
          </cell>
          <cell r="G1882">
            <v>10582971.250000002</v>
          </cell>
        </row>
        <row r="1883">
          <cell r="A1883">
            <v>2023</v>
          </cell>
          <cell r="D1883">
            <v>7210991104001</v>
          </cell>
          <cell r="F1883">
            <v>60</v>
          </cell>
          <cell r="G1883">
            <v>3290529.6950000003</v>
          </cell>
        </row>
        <row r="1884">
          <cell r="A1884">
            <v>2023</v>
          </cell>
          <cell r="D1884">
            <v>7990991105000</v>
          </cell>
          <cell r="F1884">
            <v>60</v>
          </cell>
          <cell r="G1884">
            <v>12341293.205000002</v>
          </cell>
        </row>
        <row r="1885">
          <cell r="A1885">
            <v>2023</v>
          </cell>
          <cell r="D1885">
            <v>1122011101003</v>
          </cell>
          <cell r="F1885">
            <v>91</v>
          </cell>
          <cell r="G1885">
            <v>49628170.496655002</v>
          </cell>
        </row>
        <row r="1886">
          <cell r="A1886">
            <v>2023</v>
          </cell>
          <cell r="D1886">
            <v>1310011101001</v>
          </cell>
          <cell r="F1886">
            <v>60</v>
          </cell>
          <cell r="G1886">
            <v>9470.9849050000012</v>
          </cell>
        </row>
        <row r="1887">
          <cell r="A1887">
            <v>2023</v>
          </cell>
          <cell r="D1887">
            <v>1321001101000</v>
          </cell>
          <cell r="F1887">
            <v>24</v>
          </cell>
          <cell r="G1887">
            <v>10324.85</v>
          </cell>
        </row>
        <row r="1888">
          <cell r="A1888">
            <v>2023</v>
          </cell>
          <cell r="D1888">
            <v>1321001101000</v>
          </cell>
          <cell r="F1888">
            <v>60</v>
          </cell>
          <cell r="G1888">
            <v>9292.3650000000016</v>
          </cell>
        </row>
        <row r="1889">
          <cell r="A1889">
            <v>2023</v>
          </cell>
          <cell r="D1889">
            <v>1610011125000</v>
          </cell>
          <cell r="F1889">
            <v>60</v>
          </cell>
          <cell r="G1889">
            <v>160863.22797000001</v>
          </cell>
        </row>
        <row r="1890">
          <cell r="A1890">
            <v>2023</v>
          </cell>
          <cell r="D1890">
            <v>1610031104000</v>
          </cell>
          <cell r="F1890">
            <v>60</v>
          </cell>
          <cell r="G1890">
            <v>193066.43512000001</v>
          </cell>
        </row>
        <row r="1891">
          <cell r="A1891">
            <v>2023</v>
          </cell>
          <cell r="D1891">
            <v>1610031106000</v>
          </cell>
          <cell r="F1891">
            <v>60</v>
          </cell>
          <cell r="G1891">
            <v>486072.25581500004</v>
          </cell>
        </row>
        <row r="1892">
          <cell r="A1892">
            <v>2023</v>
          </cell>
          <cell r="D1892">
            <v>1610031199000</v>
          </cell>
          <cell r="F1892">
            <v>60</v>
          </cell>
          <cell r="G1892">
            <v>439808.66793500003</v>
          </cell>
        </row>
        <row r="1893">
          <cell r="A1893">
            <v>2023</v>
          </cell>
          <cell r="D1893">
            <v>1690991101000</v>
          </cell>
          <cell r="F1893">
            <v>60</v>
          </cell>
          <cell r="G1893">
            <v>1403563.2064550002</v>
          </cell>
        </row>
        <row r="1894">
          <cell r="A1894">
            <v>2023</v>
          </cell>
          <cell r="D1894">
            <v>1718109105003</v>
          </cell>
          <cell r="F1894">
            <v>24</v>
          </cell>
          <cell r="G1894">
            <v>3097455.0000000005</v>
          </cell>
        </row>
        <row r="1895">
          <cell r="A1895">
            <v>2023</v>
          </cell>
          <cell r="D1895">
            <v>1922991199000</v>
          </cell>
          <cell r="F1895">
            <v>60</v>
          </cell>
          <cell r="G1895">
            <v>140053.49279500003</v>
          </cell>
        </row>
        <row r="1896">
          <cell r="A1896">
            <v>2023</v>
          </cell>
          <cell r="D1896">
            <v>1990991299000</v>
          </cell>
          <cell r="F1896">
            <v>60</v>
          </cell>
          <cell r="G1896">
            <v>4773884.3747400008</v>
          </cell>
        </row>
        <row r="1897">
          <cell r="A1897">
            <v>2023</v>
          </cell>
          <cell r="D1897">
            <v>2213001199000</v>
          </cell>
          <cell r="F1897">
            <v>47</v>
          </cell>
          <cell r="G1897">
            <v>619491.00000000012</v>
          </cell>
        </row>
        <row r="1898">
          <cell r="A1898">
            <v>2023</v>
          </cell>
          <cell r="D1898">
            <v>2418109105012</v>
          </cell>
          <cell r="F1898">
            <v>24</v>
          </cell>
          <cell r="G1898">
            <v>1032485.0000000001</v>
          </cell>
        </row>
        <row r="1899">
          <cell r="A1899">
            <v>2023</v>
          </cell>
          <cell r="D1899">
            <v>1321001101000</v>
          </cell>
          <cell r="F1899">
            <v>24</v>
          </cell>
          <cell r="G1899">
            <v>103248.50000000001</v>
          </cell>
        </row>
        <row r="1900">
          <cell r="A1900">
            <v>2023</v>
          </cell>
          <cell r="D1900">
            <v>1718104101001</v>
          </cell>
          <cell r="F1900">
            <v>24</v>
          </cell>
          <cell r="G1900">
            <v>26431616.000000004</v>
          </cell>
        </row>
        <row r="1901">
          <cell r="A1901">
            <v>2023</v>
          </cell>
          <cell r="D1901">
            <v>1718109111005</v>
          </cell>
          <cell r="F1901">
            <v>24</v>
          </cell>
          <cell r="G1901">
            <v>2064962.0085661002</v>
          </cell>
        </row>
        <row r="1902">
          <cell r="A1902">
            <v>2023</v>
          </cell>
          <cell r="D1902">
            <v>2418105104001</v>
          </cell>
          <cell r="F1902">
            <v>24</v>
          </cell>
          <cell r="G1902">
            <v>1884587.3746589001</v>
          </cell>
        </row>
        <row r="1903">
          <cell r="A1903">
            <v>2023</v>
          </cell>
          <cell r="D1903">
            <v>2418109105001</v>
          </cell>
          <cell r="F1903">
            <v>24</v>
          </cell>
          <cell r="G1903">
            <v>917001.55275000003</v>
          </cell>
        </row>
        <row r="1904">
          <cell r="A1904">
            <v>2023</v>
          </cell>
          <cell r="D1904">
            <v>1610011199001</v>
          </cell>
          <cell r="F1904">
            <v>60</v>
          </cell>
          <cell r="G1904">
            <v>856962.55</v>
          </cell>
        </row>
        <row r="1905">
          <cell r="A1905">
            <v>2023</v>
          </cell>
          <cell r="D1905">
            <v>1121011104000</v>
          </cell>
          <cell r="F1905">
            <v>59</v>
          </cell>
          <cell r="G1905">
            <v>56294972.603480004</v>
          </cell>
        </row>
        <row r="1906">
          <cell r="A1906">
            <v>2023</v>
          </cell>
          <cell r="D1906">
            <v>1922991199000</v>
          </cell>
          <cell r="F1906">
            <v>59</v>
          </cell>
          <cell r="G1906">
            <v>15487.275000000001</v>
          </cell>
        </row>
        <row r="1907">
          <cell r="A1907">
            <v>2023</v>
          </cell>
          <cell r="D1907">
            <v>1610011199001</v>
          </cell>
          <cell r="F1907">
            <v>60</v>
          </cell>
          <cell r="G1907">
            <v>51624.250000000007</v>
          </cell>
        </row>
        <row r="1908">
          <cell r="A1908">
            <v>2023</v>
          </cell>
          <cell r="D1908">
            <v>1610011128000</v>
          </cell>
          <cell r="F1908">
            <v>60</v>
          </cell>
          <cell r="G1908">
            <v>15487275.000000002</v>
          </cell>
        </row>
        <row r="1909">
          <cell r="A1909">
            <v>2023</v>
          </cell>
          <cell r="D1909">
            <v>1738109105001</v>
          </cell>
          <cell r="F1909">
            <v>74</v>
          </cell>
          <cell r="G1909">
            <v>74338920</v>
          </cell>
        </row>
        <row r="1910">
          <cell r="A1910">
            <v>2023</v>
          </cell>
          <cell r="D1910">
            <v>2418109105007</v>
          </cell>
          <cell r="F1910">
            <v>24</v>
          </cell>
          <cell r="G1910">
            <v>1148484.6897500001</v>
          </cell>
        </row>
        <row r="1911">
          <cell r="A1911">
            <v>2023</v>
          </cell>
          <cell r="D1911">
            <v>1400001101000</v>
          </cell>
          <cell r="F1911">
            <v>60</v>
          </cell>
          <cell r="G1911">
            <v>4510156.7311900007</v>
          </cell>
        </row>
        <row r="1912">
          <cell r="A1912">
            <v>2023</v>
          </cell>
          <cell r="D1912">
            <v>1400001102999</v>
          </cell>
          <cell r="F1912">
            <v>60</v>
          </cell>
          <cell r="G1912">
            <v>4479742.820545</v>
          </cell>
        </row>
        <row r="1913">
          <cell r="A1913">
            <v>2023</v>
          </cell>
          <cell r="D1913">
            <v>1400001199000</v>
          </cell>
          <cell r="F1913">
            <v>60</v>
          </cell>
          <cell r="G1913">
            <v>1032.4850000000001</v>
          </cell>
        </row>
        <row r="1914">
          <cell r="A1914">
            <v>2023</v>
          </cell>
          <cell r="D1914">
            <v>1500001101004</v>
          </cell>
          <cell r="F1914">
            <v>60</v>
          </cell>
          <cell r="G1914">
            <v>513454.79050000006</v>
          </cell>
        </row>
        <row r="1915">
          <cell r="A1915">
            <v>2023</v>
          </cell>
          <cell r="D1915">
            <v>1610011124000</v>
          </cell>
          <cell r="F1915">
            <v>60</v>
          </cell>
          <cell r="G1915">
            <v>474839.85150000005</v>
          </cell>
        </row>
        <row r="1916">
          <cell r="A1916">
            <v>2023</v>
          </cell>
          <cell r="D1916">
            <v>1610011129000</v>
          </cell>
          <cell r="F1916">
            <v>60</v>
          </cell>
          <cell r="G1916">
            <v>1032.4850000000001</v>
          </cell>
        </row>
        <row r="1917">
          <cell r="A1917">
            <v>2023</v>
          </cell>
          <cell r="D1917">
            <v>1610011130000</v>
          </cell>
          <cell r="F1917">
            <v>60</v>
          </cell>
          <cell r="G1917">
            <v>414102.88889000006</v>
          </cell>
        </row>
        <row r="1918">
          <cell r="A1918">
            <v>2023</v>
          </cell>
          <cell r="D1918">
            <v>1610041102000</v>
          </cell>
          <cell r="F1918">
            <v>60</v>
          </cell>
          <cell r="G1918">
            <v>107981.41124000002</v>
          </cell>
        </row>
        <row r="1919">
          <cell r="A1919">
            <v>2023</v>
          </cell>
          <cell r="D1919">
            <v>1690991101000</v>
          </cell>
          <cell r="F1919">
            <v>60</v>
          </cell>
          <cell r="G1919">
            <v>2890958.0000000005</v>
          </cell>
        </row>
        <row r="1920">
          <cell r="A1920">
            <v>2023</v>
          </cell>
          <cell r="D1920">
            <v>1718109105003</v>
          </cell>
          <cell r="F1920">
            <v>24</v>
          </cell>
          <cell r="G1920">
            <v>1038312.7583340001</v>
          </cell>
        </row>
        <row r="1921">
          <cell r="A1921">
            <v>2023</v>
          </cell>
          <cell r="D1921">
            <v>1990991199000</v>
          </cell>
          <cell r="F1921">
            <v>60</v>
          </cell>
          <cell r="G1921">
            <v>336590.11000000004</v>
          </cell>
        </row>
        <row r="1922">
          <cell r="A1922">
            <v>2023</v>
          </cell>
          <cell r="D1922">
            <v>1610011107000</v>
          </cell>
          <cell r="F1922">
            <v>60</v>
          </cell>
          <cell r="G1922">
            <v>624653.42500000005</v>
          </cell>
        </row>
        <row r="1923">
          <cell r="A1923">
            <v>2023</v>
          </cell>
          <cell r="D1923">
            <v>1121011102000</v>
          </cell>
          <cell r="F1923">
            <v>77</v>
          </cell>
          <cell r="G1923">
            <v>874490049.43200505</v>
          </cell>
        </row>
        <row r="1924">
          <cell r="A1924">
            <v>2023</v>
          </cell>
          <cell r="D1924">
            <v>1121011202000</v>
          </cell>
          <cell r="F1924">
            <v>77</v>
          </cell>
          <cell r="G1924">
            <v>1706767.9139800002</v>
          </cell>
        </row>
        <row r="1925">
          <cell r="A1925">
            <v>2023</v>
          </cell>
          <cell r="D1925">
            <v>1121011302000</v>
          </cell>
          <cell r="F1925">
            <v>77</v>
          </cell>
          <cell r="G1925">
            <v>125461.38229000001</v>
          </cell>
        </row>
        <row r="1926">
          <cell r="A1926">
            <v>2023</v>
          </cell>
          <cell r="D1926">
            <v>1121011402000</v>
          </cell>
          <cell r="F1926">
            <v>77</v>
          </cell>
          <cell r="G1926">
            <v>144666.635775</v>
          </cell>
        </row>
        <row r="1927">
          <cell r="A1927">
            <v>2023</v>
          </cell>
          <cell r="D1927">
            <v>1122021101000</v>
          </cell>
          <cell r="F1927">
            <v>77</v>
          </cell>
          <cell r="G1927">
            <v>104543677.06109501</v>
          </cell>
        </row>
        <row r="1928">
          <cell r="A1928">
            <v>2023</v>
          </cell>
          <cell r="D1928">
            <v>1122021102000</v>
          </cell>
          <cell r="F1928">
            <v>77</v>
          </cell>
          <cell r="G1928">
            <v>9388482.1261050012</v>
          </cell>
        </row>
        <row r="1929">
          <cell r="A1929">
            <v>2023</v>
          </cell>
          <cell r="D1929">
            <v>1122021103000</v>
          </cell>
          <cell r="F1929">
            <v>77</v>
          </cell>
          <cell r="G1929">
            <v>86490453.819335014</v>
          </cell>
        </row>
        <row r="1930">
          <cell r="A1930">
            <v>2023</v>
          </cell>
          <cell r="D1930">
            <v>1122021201000</v>
          </cell>
          <cell r="F1930">
            <v>77</v>
          </cell>
          <cell r="G1930">
            <v>1177.0329000000002</v>
          </cell>
        </row>
        <row r="1931">
          <cell r="A1931">
            <v>2023</v>
          </cell>
          <cell r="D1931">
            <v>1122021202000</v>
          </cell>
          <cell r="F1931">
            <v>77</v>
          </cell>
          <cell r="G1931">
            <v>123.89820000000002</v>
          </cell>
        </row>
        <row r="1932">
          <cell r="A1932">
            <v>2023</v>
          </cell>
          <cell r="D1932">
            <v>1122021203000</v>
          </cell>
          <cell r="F1932">
            <v>77</v>
          </cell>
          <cell r="G1932">
            <v>594.71136000000001</v>
          </cell>
        </row>
        <row r="1933">
          <cell r="A1933">
            <v>2023</v>
          </cell>
          <cell r="D1933">
            <v>1122021301000</v>
          </cell>
          <cell r="F1933">
            <v>77</v>
          </cell>
          <cell r="G1933">
            <v>4592348.7321000006</v>
          </cell>
        </row>
        <row r="1934">
          <cell r="A1934">
            <v>2023</v>
          </cell>
          <cell r="D1934">
            <v>1122021302000</v>
          </cell>
          <cell r="F1934">
            <v>77</v>
          </cell>
          <cell r="G1934">
            <v>664453.65678000008</v>
          </cell>
        </row>
        <row r="1935">
          <cell r="A1935">
            <v>2023</v>
          </cell>
          <cell r="D1935">
            <v>1122021303000</v>
          </cell>
          <cell r="F1935">
            <v>77</v>
          </cell>
          <cell r="G1935">
            <v>2589757.3458600002</v>
          </cell>
        </row>
        <row r="1936">
          <cell r="A1936">
            <v>2023</v>
          </cell>
          <cell r="D1936">
            <v>1122021401000</v>
          </cell>
          <cell r="F1936">
            <v>77</v>
          </cell>
          <cell r="G1936">
            <v>797768.11998000008</v>
          </cell>
        </row>
        <row r="1937">
          <cell r="A1937">
            <v>2023</v>
          </cell>
          <cell r="D1937">
            <v>1122021402000</v>
          </cell>
          <cell r="F1937">
            <v>77</v>
          </cell>
          <cell r="G1937">
            <v>93518.36136000001</v>
          </cell>
        </row>
        <row r="1938">
          <cell r="A1938">
            <v>2023</v>
          </cell>
          <cell r="D1938">
            <v>1122021403000</v>
          </cell>
          <cell r="F1938">
            <v>77</v>
          </cell>
          <cell r="G1938">
            <v>396437.07054000004</v>
          </cell>
        </row>
        <row r="1939">
          <cell r="A1939">
            <v>2023</v>
          </cell>
          <cell r="D1939">
            <v>1310021101001</v>
          </cell>
          <cell r="F1939">
            <v>60</v>
          </cell>
          <cell r="G1939">
            <v>719638.94754500012</v>
          </cell>
        </row>
        <row r="1940">
          <cell r="A1940">
            <v>2023</v>
          </cell>
          <cell r="D1940">
            <v>1321001101000</v>
          </cell>
          <cell r="F1940">
            <v>24</v>
          </cell>
          <cell r="G1940">
            <v>2336.513555</v>
          </cell>
        </row>
        <row r="1941">
          <cell r="A1941">
            <v>2023</v>
          </cell>
          <cell r="D1941">
            <v>1321001101000</v>
          </cell>
          <cell r="F1941">
            <v>60</v>
          </cell>
          <cell r="G1941">
            <v>118922063.17109501</v>
          </cell>
        </row>
        <row r="1942">
          <cell r="A1942">
            <v>2023</v>
          </cell>
          <cell r="D1942">
            <v>1321001101000</v>
          </cell>
          <cell r="F1942">
            <v>70</v>
          </cell>
          <cell r="G1942">
            <v>230450.65200000003</v>
          </cell>
        </row>
        <row r="1943">
          <cell r="A1943">
            <v>2023</v>
          </cell>
          <cell r="D1943">
            <v>1360011101000</v>
          </cell>
          <cell r="F1943">
            <v>60</v>
          </cell>
          <cell r="G1943">
            <v>6194.9100000000008</v>
          </cell>
        </row>
        <row r="1944">
          <cell r="A1944">
            <v>2023</v>
          </cell>
          <cell r="D1944">
            <v>1610011101000</v>
          </cell>
          <cell r="F1944">
            <v>60</v>
          </cell>
          <cell r="G1944">
            <v>47897103.048200004</v>
          </cell>
        </row>
        <row r="1945">
          <cell r="A1945">
            <v>2023</v>
          </cell>
          <cell r="D1945">
            <v>1610011113000</v>
          </cell>
          <cell r="F1945">
            <v>60</v>
          </cell>
          <cell r="G1945">
            <v>6194.9100000000008</v>
          </cell>
        </row>
        <row r="1946">
          <cell r="A1946">
            <v>2023</v>
          </cell>
          <cell r="D1946">
            <v>1610011123002</v>
          </cell>
          <cell r="F1946">
            <v>60</v>
          </cell>
          <cell r="G1946">
            <v>12987993.282205001</v>
          </cell>
        </row>
        <row r="1947">
          <cell r="A1947">
            <v>2023</v>
          </cell>
          <cell r="D1947">
            <v>1610011123003</v>
          </cell>
          <cell r="F1947">
            <v>61</v>
          </cell>
          <cell r="G1947">
            <v>25295886.629940003</v>
          </cell>
        </row>
        <row r="1948">
          <cell r="A1948">
            <v>2023</v>
          </cell>
          <cell r="D1948">
            <v>1610011223002</v>
          </cell>
          <cell r="F1948">
            <v>60</v>
          </cell>
          <cell r="G1948">
            <v>272.57604000000003</v>
          </cell>
        </row>
        <row r="1949">
          <cell r="A1949">
            <v>2023</v>
          </cell>
          <cell r="D1949">
            <v>1610011323002</v>
          </cell>
          <cell r="F1949">
            <v>60</v>
          </cell>
          <cell r="G1949">
            <v>1263612.9621600001</v>
          </cell>
        </row>
        <row r="1950">
          <cell r="A1950">
            <v>2023</v>
          </cell>
          <cell r="D1950">
            <v>1610011423002</v>
          </cell>
          <cell r="F1950">
            <v>60</v>
          </cell>
          <cell r="G1950">
            <v>192612.14172000001</v>
          </cell>
        </row>
        <row r="1951">
          <cell r="A1951">
            <v>2023</v>
          </cell>
          <cell r="D1951">
            <v>1610021101000</v>
          </cell>
          <cell r="F1951">
            <v>60</v>
          </cell>
          <cell r="G1951">
            <v>1011835.3</v>
          </cell>
        </row>
        <row r="1952">
          <cell r="A1952">
            <v>2023</v>
          </cell>
          <cell r="D1952">
            <v>1690991101000</v>
          </cell>
          <cell r="F1952">
            <v>60</v>
          </cell>
          <cell r="G1952">
            <v>1601115.7889</v>
          </cell>
        </row>
        <row r="1953">
          <cell r="A1953">
            <v>2023</v>
          </cell>
          <cell r="D1953">
            <v>1718109102001</v>
          </cell>
          <cell r="F1953">
            <v>24</v>
          </cell>
          <cell r="G1953">
            <v>38941.204260000006</v>
          </cell>
        </row>
        <row r="1954">
          <cell r="A1954">
            <v>2023</v>
          </cell>
          <cell r="D1954">
            <v>1738109102001</v>
          </cell>
          <cell r="F1954">
            <v>70</v>
          </cell>
          <cell r="G1954">
            <v>743389.20000000007</v>
          </cell>
        </row>
        <row r="1955">
          <cell r="A1955">
            <v>2023</v>
          </cell>
          <cell r="D1955">
            <v>1910011108001</v>
          </cell>
          <cell r="F1955">
            <v>60</v>
          </cell>
          <cell r="G1955">
            <v>743801.16151500004</v>
          </cell>
        </row>
        <row r="1956">
          <cell r="A1956">
            <v>2023</v>
          </cell>
          <cell r="D1956">
            <v>1910011108002</v>
          </cell>
          <cell r="F1956">
            <v>60</v>
          </cell>
          <cell r="G1956">
            <v>4332.3070600000001</v>
          </cell>
        </row>
        <row r="1957">
          <cell r="A1957">
            <v>2023</v>
          </cell>
          <cell r="D1957">
            <v>1910011208001</v>
          </cell>
          <cell r="F1957">
            <v>60</v>
          </cell>
          <cell r="G1957">
            <v>2571.9201350000003</v>
          </cell>
        </row>
        <row r="1958">
          <cell r="A1958">
            <v>2023</v>
          </cell>
          <cell r="D1958">
            <v>1910081101000</v>
          </cell>
          <cell r="F1958">
            <v>77</v>
          </cell>
          <cell r="G1958">
            <v>768279.31589500012</v>
          </cell>
        </row>
        <row r="1959">
          <cell r="A1959">
            <v>2023</v>
          </cell>
          <cell r="D1959">
            <v>1910091101000</v>
          </cell>
          <cell r="F1959">
            <v>60</v>
          </cell>
          <cell r="G1959">
            <v>1248446.7899950002</v>
          </cell>
        </row>
        <row r="1960">
          <cell r="A1960">
            <v>2023</v>
          </cell>
          <cell r="D1960">
            <v>1910091101000</v>
          </cell>
          <cell r="F1960">
            <v>77</v>
          </cell>
          <cell r="G1960">
            <v>1597057.0903650001</v>
          </cell>
        </row>
        <row r="1961">
          <cell r="A1961">
            <v>2023</v>
          </cell>
          <cell r="D1961">
            <v>1921991101999</v>
          </cell>
          <cell r="F1961">
            <v>60</v>
          </cell>
          <cell r="G1961">
            <v>6194.9100000000008</v>
          </cell>
        </row>
        <row r="1962">
          <cell r="A1962">
            <v>2023</v>
          </cell>
          <cell r="D1962">
            <v>1921991101999</v>
          </cell>
          <cell r="F1962">
            <v>77</v>
          </cell>
          <cell r="G1962">
            <v>6194.9100000000008</v>
          </cell>
        </row>
        <row r="1963">
          <cell r="A1963">
            <v>2023</v>
          </cell>
          <cell r="D1963">
            <v>1922991199000</v>
          </cell>
          <cell r="F1963">
            <v>60</v>
          </cell>
          <cell r="G1963">
            <v>6194.9100000000008</v>
          </cell>
        </row>
        <row r="1964">
          <cell r="A1964">
            <v>2023</v>
          </cell>
          <cell r="D1964">
            <v>1922991199000</v>
          </cell>
          <cell r="F1964">
            <v>77</v>
          </cell>
          <cell r="G1964">
            <v>6194.9100000000008</v>
          </cell>
        </row>
        <row r="1965">
          <cell r="A1965">
            <v>2023</v>
          </cell>
          <cell r="D1965">
            <v>1990991109001</v>
          </cell>
          <cell r="F1965">
            <v>60</v>
          </cell>
          <cell r="G1965">
            <v>67981852.035840005</v>
          </cell>
        </row>
        <row r="1966">
          <cell r="A1966">
            <v>2023</v>
          </cell>
          <cell r="D1966">
            <v>1990991109002</v>
          </cell>
          <cell r="F1966">
            <v>60</v>
          </cell>
          <cell r="G1966">
            <v>77080.167675000004</v>
          </cell>
        </row>
        <row r="1967">
          <cell r="A1967">
            <v>2023</v>
          </cell>
          <cell r="D1967">
            <v>1990991199000</v>
          </cell>
          <cell r="F1967">
            <v>60</v>
          </cell>
          <cell r="G1967">
            <v>1520870.0222150001</v>
          </cell>
        </row>
        <row r="1968">
          <cell r="A1968">
            <v>2023</v>
          </cell>
          <cell r="D1968">
            <v>1990991199000</v>
          </cell>
          <cell r="F1968">
            <v>77</v>
          </cell>
          <cell r="G1968">
            <v>6194.9100000000008</v>
          </cell>
        </row>
        <row r="1969">
          <cell r="A1969">
            <v>2023</v>
          </cell>
          <cell r="D1969">
            <v>1990991209001</v>
          </cell>
          <cell r="F1969">
            <v>60</v>
          </cell>
          <cell r="G1969">
            <v>170373.44730500001</v>
          </cell>
        </row>
        <row r="1970">
          <cell r="A1970">
            <v>2023</v>
          </cell>
          <cell r="D1970">
            <v>2213001199000</v>
          </cell>
          <cell r="F1970">
            <v>47</v>
          </cell>
          <cell r="G1970">
            <v>3829604.5682900003</v>
          </cell>
        </row>
        <row r="1971">
          <cell r="A1971">
            <v>2023</v>
          </cell>
          <cell r="D1971">
            <v>7310021101001</v>
          </cell>
          <cell r="F1971">
            <v>60</v>
          </cell>
          <cell r="G1971">
            <v>5286471.8778400002</v>
          </cell>
        </row>
        <row r="1972">
          <cell r="A1972">
            <v>2023</v>
          </cell>
          <cell r="D1972">
            <v>7610011101000</v>
          </cell>
          <cell r="F1972">
            <v>60</v>
          </cell>
          <cell r="G1972">
            <v>6194.9100000000008</v>
          </cell>
        </row>
        <row r="1973">
          <cell r="A1973">
            <v>2023</v>
          </cell>
          <cell r="D1973">
            <v>1740001199000</v>
          </cell>
          <cell r="F1973">
            <v>45</v>
          </cell>
          <cell r="G1973">
            <v>328212.52671000001</v>
          </cell>
        </row>
        <row r="1974">
          <cell r="A1974">
            <v>2023</v>
          </cell>
          <cell r="D1974">
            <v>1770001199000</v>
          </cell>
          <cell r="F1974">
            <v>45</v>
          </cell>
          <cell r="G1974">
            <v>57899.693830000004</v>
          </cell>
        </row>
        <row r="1975">
          <cell r="A1975">
            <v>2023</v>
          </cell>
          <cell r="D1975">
            <v>1640011101000</v>
          </cell>
          <cell r="F1975">
            <v>60</v>
          </cell>
          <cell r="G1975">
            <v>51624.250000000007</v>
          </cell>
        </row>
        <row r="1976">
          <cell r="A1976">
            <v>2023</v>
          </cell>
          <cell r="D1976">
            <v>1640011101000</v>
          </cell>
          <cell r="F1976">
            <v>61</v>
          </cell>
          <cell r="G1976">
            <v>3613.6975000000002</v>
          </cell>
        </row>
        <row r="1977">
          <cell r="A1977">
            <v>2023</v>
          </cell>
          <cell r="D1977">
            <v>2300071199000</v>
          </cell>
          <cell r="F1977">
            <v>60</v>
          </cell>
          <cell r="G1977">
            <v>1548727.5000000002</v>
          </cell>
        </row>
        <row r="1978">
          <cell r="A1978">
            <v>2023</v>
          </cell>
          <cell r="D1978">
            <v>2300071199000</v>
          </cell>
          <cell r="F1978">
            <v>61</v>
          </cell>
          <cell r="G1978">
            <v>175522.45</v>
          </cell>
        </row>
        <row r="1979">
          <cell r="A1979">
            <v>2023</v>
          </cell>
          <cell r="D1979">
            <v>1321001101000</v>
          </cell>
          <cell r="F1979">
            <v>60</v>
          </cell>
          <cell r="G1979">
            <v>3097455.0000000005</v>
          </cell>
        </row>
        <row r="1980">
          <cell r="A1980">
            <v>2023</v>
          </cell>
          <cell r="D1980">
            <v>1640011101000</v>
          </cell>
          <cell r="F1980">
            <v>60</v>
          </cell>
          <cell r="G1980">
            <v>309745.50000000006</v>
          </cell>
        </row>
        <row r="1981">
          <cell r="A1981">
            <v>2023</v>
          </cell>
          <cell r="D1981">
            <v>2300061101000</v>
          </cell>
          <cell r="F1981">
            <v>60</v>
          </cell>
          <cell r="G1981">
            <v>3097455.0000000005</v>
          </cell>
        </row>
        <row r="1982">
          <cell r="A1982">
            <v>2023</v>
          </cell>
          <cell r="D1982">
            <v>1321001101000</v>
          </cell>
          <cell r="F1982">
            <v>57</v>
          </cell>
          <cell r="G1982">
            <v>154872.75000000003</v>
          </cell>
        </row>
        <row r="1983">
          <cell r="A1983">
            <v>2023</v>
          </cell>
          <cell r="D1983">
            <v>1718111101000</v>
          </cell>
          <cell r="F1983">
            <v>57</v>
          </cell>
          <cell r="G1983">
            <v>1032.4850000000001</v>
          </cell>
        </row>
        <row r="1984">
          <cell r="A1984">
            <v>2023</v>
          </cell>
          <cell r="D1984">
            <v>1910081101000</v>
          </cell>
          <cell r="F1984">
            <v>39</v>
          </cell>
          <cell r="G1984">
            <v>2581212.5000000005</v>
          </cell>
        </row>
        <row r="1985">
          <cell r="A1985">
            <v>2023</v>
          </cell>
          <cell r="D1985">
            <v>2418991103001</v>
          </cell>
          <cell r="F1985">
            <v>57</v>
          </cell>
          <cell r="G1985">
            <v>1032.4850000000001</v>
          </cell>
        </row>
        <row r="1986">
          <cell r="A1986">
            <v>2023</v>
          </cell>
          <cell r="D1986">
            <v>1718121101000</v>
          </cell>
          <cell r="F1986">
            <v>56</v>
          </cell>
          <cell r="G1986">
            <v>1395919.7200000002</v>
          </cell>
        </row>
        <row r="1987">
          <cell r="A1987">
            <v>2023</v>
          </cell>
          <cell r="D1987">
            <v>1321001101000</v>
          </cell>
          <cell r="F1987">
            <v>24</v>
          </cell>
          <cell r="G1987">
            <v>628267.12250000006</v>
          </cell>
        </row>
        <row r="1988">
          <cell r="A1988">
            <v>2023</v>
          </cell>
          <cell r="D1988">
            <v>1321001101000</v>
          </cell>
          <cell r="F1988">
            <v>37</v>
          </cell>
          <cell r="G1988">
            <v>5745427.9801000003</v>
          </cell>
        </row>
        <row r="1989">
          <cell r="A1989">
            <v>2023</v>
          </cell>
          <cell r="D1989">
            <v>1321001101000</v>
          </cell>
          <cell r="F1989">
            <v>60</v>
          </cell>
          <cell r="G1989">
            <v>13047.512945</v>
          </cell>
        </row>
        <row r="1990">
          <cell r="A1990">
            <v>2023</v>
          </cell>
          <cell r="D1990">
            <v>1321001101000</v>
          </cell>
          <cell r="F1990">
            <v>92</v>
          </cell>
          <cell r="G1990">
            <v>2417798.0015950003</v>
          </cell>
        </row>
        <row r="1991">
          <cell r="A1991">
            <v>2023</v>
          </cell>
          <cell r="D1991">
            <v>1321001101000</v>
          </cell>
          <cell r="F1991">
            <v>93</v>
          </cell>
          <cell r="G1991">
            <v>44845.985975000003</v>
          </cell>
        </row>
        <row r="1992">
          <cell r="A1992">
            <v>2023</v>
          </cell>
          <cell r="D1992">
            <v>1630011199000</v>
          </cell>
          <cell r="F1992">
            <v>60</v>
          </cell>
          <cell r="G1992">
            <v>4366379.0650000004</v>
          </cell>
        </row>
        <row r="1993">
          <cell r="A1993">
            <v>2023</v>
          </cell>
          <cell r="D1993">
            <v>1718032101000</v>
          </cell>
          <cell r="F1993">
            <v>92</v>
          </cell>
          <cell r="G1993">
            <v>660444147.89537001</v>
          </cell>
        </row>
        <row r="1994">
          <cell r="A1994">
            <v>2023</v>
          </cell>
          <cell r="D1994">
            <v>1718032102000</v>
          </cell>
          <cell r="F1994">
            <v>92</v>
          </cell>
          <cell r="G1994">
            <v>495592.80000000005</v>
          </cell>
        </row>
        <row r="1995">
          <cell r="A1995">
            <v>2023</v>
          </cell>
          <cell r="D1995">
            <v>1718033101000</v>
          </cell>
          <cell r="F1995">
            <v>92</v>
          </cell>
          <cell r="G1995">
            <v>41552530.217510007</v>
          </cell>
        </row>
        <row r="1996">
          <cell r="A1996">
            <v>2023</v>
          </cell>
          <cell r="D1996">
            <v>1718033102000</v>
          </cell>
          <cell r="F1996">
            <v>92</v>
          </cell>
          <cell r="G1996">
            <v>2109694.1527450001</v>
          </cell>
        </row>
        <row r="1997">
          <cell r="A1997">
            <v>2023</v>
          </cell>
          <cell r="D1997">
            <v>1718033103000</v>
          </cell>
          <cell r="F1997">
            <v>92</v>
          </cell>
          <cell r="G1997">
            <v>10334696.809445001</v>
          </cell>
        </row>
        <row r="1998">
          <cell r="A1998">
            <v>2023</v>
          </cell>
          <cell r="D1998">
            <v>1718034101000</v>
          </cell>
          <cell r="F1998">
            <v>92</v>
          </cell>
          <cell r="G1998">
            <v>1473609.0538250001</v>
          </cell>
        </row>
        <row r="1999">
          <cell r="A1999">
            <v>2023</v>
          </cell>
          <cell r="D1999">
            <v>1718034102000</v>
          </cell>
          <cell r="F1999">
            <v>92</v>
          </cell>
          <cell r="G1999">
            <v>33112054.136220004</v>
          </cell>
        </row>
        <row r="2000">
          <cell r="A2000">
            <v>2023</v>
          </cell>
          <cell r="D2000">
            <v>1718035101000</v>
          </cell>
          <cell r="F2000">
            <v>92</v>
          </cell>
          <cell r="G2000">
            <v>154872.75000000003</v>
          </cell>
        </row>
        <row r="2001">
          <cell r="A2001">
            <v>2023</v>
          </cell>
          <cell r="D2001">
            <v>1922991199000</v>
          </cell>
          <cell r="F2001">
            <v>24</v>
          </cell>
          <cell r="G2001">
            <v>110769.12074000001</v>
          </cell>
        </row>
        <row r="2002">
          <cell r="A2002">
            <v>2023</v>
          </cell>
          <cell r="D2002">
            <v>1922991199000</v>
          </cell>
          <cell r="F2002">
            <v>37</v>
          </cell>
          <cell r="G2002">
            <v>66216.360505000004</v>
          </cell>
        </row>
        <row r="2003">
          <cell r="A2003">
            <v>2023</v>
          </cell>
          <cell r="D2003">
            <v>1922991199000</v>
          </cell>
          <cell r="F2003">
            <v>60</v>
          </cell>
          <cell r="G2003">
            <v>4654215.2333000004</v>
          </cell>
        </row>
        <row r="2004">
          <cell r="A2004">
            <v>2023</v>
          </cell>
          <cell r="D2004">
            <v>1922991199000</v>
          </cell>
          <cell r="F2004">
            <v>92</v>
          </cell>
          <cell r="G2004">
            <v>61856.176350000009</v>
          </cell>
        </row>
        <row r="2005">
          <cell r="A2005">
            <v>2023</v>
          </cell>
          <cell r="D2005">
            <v>1730001101000</v>
          </cell>
          <cell r="F2005">
            <v>59</v>
          </cell>
          <cell r="G2005">
            <v>3897726.8961050003</v>
          </cell>
        </row>
        <row r="2006">
          <cell r="A2006">
            <v>2023</v>
          </cell>
          <cell r="D2006">
            <v>1990991299000</v>
          </cell>
          <cell r="F2006">
            <v>59</v>
          </cell>
          <cell r="G2006">
            <v>156937.72</v>
          </cell>
        </row>
        <row r="2007">
          <cell r="A2007">
            <v>2023</v>
          </cell>
          <cell r="D2007">
            <v>1121011103000</v>
          </cell>
          <cell r="F2007">
            <v>54</v>
          </cell>
          <cell r="G2007">
            <v>4883654.0500000007</v>
          </cell>
        </row>
        <row r="2008">
          <cell r="A2008">
            <v>2023</v>
          </cell>
          <cell r="D2008">
            <v>1121011203000</v>
          </cell>
          <cell r="F2008">
            <v>54</v>
          </cell>
          <cell r="G2008">
            <v>38098.696500000005</v>
          </cell>
        </row>
        <row r="2009">
          <cell r="A2009">
            <v>2023</v>
          </cell>
          <cell r="D2009">
            <v>1331011101002</v>
          </cell>
          <cell r="F2009">
            <v>60</v>
          </cell>
          <cell r="G2009">
            <v>2251849.7850000001</v>
          </cell>
        </row>
        <row r="2010">
          <cell r="A2010">
            <v>2023</v>
          </cell>
          <cell r="D2010">
            <v>1332011101000</v>
          </cell>
          <cell r="F2010">
            <v>60</v>
          </cell>
          <cell r="G2010">
            <v>87224332.800000012</v>
          </cell>
        </row>
        <row r="2011">
          <cell r="A2011">
            <v>2023</v>
          </cell>
          <cell r="D2011">
            <v>1610031199000</v>
          </cell>
          <cell r="F2011">
            <v>60</v>
          </cell>
          <cell r="G2011">
            <v>2343740.9500000002</v>
          </cell>
        </row>
        <row r="2012">
          <cell r="A2012">
            <v>2023</v>
          </cell>
          <cell r="D2012">
            <v>1910011103002</v>
          </cell>
          <cell r="F2012">
            <v>83</v>
          </cell>
          <cell r="G2012">
            <v>226413982.56496003</v>
          </cell>
        </row>
        <row r="2013">
          <cell r="A2013">
            <v>2023</v>
          </cell>
          <cell r="D2013">
            <v>1910011103003</v>
          </cell>
          <cell r="F2013">
            <v>83</v>
          </cell>
          <cell r="G2013">
            <v>11622549.421950001</v>
          </cell>
        </row>
        <row r="2014">
          <cell r="A2014">
            <v>2023</v>
          </cell>
          <cell r="D2014">
            <v>1910081101000</v>
          </cell>
          <cell r="F2014">
            <v>39</v>
          </cell>
          <cell r="G2014">
            <v>3820263.6764950003</v>
          </cell>
        </row>
        <row r="2015">
          <cell r="A2015">
            <v>2023</v>
          </cell>
          <cell r="D2015">
            <v>1321001101000</v>
          </cell>
          <cell r="F2015">
            <v>60</v>
          </cell>
          <cell r="G2015">
            <v>2710273.1250000005</v>
          </cell>
        </row>
        <row r="2016">
          <cell r="A2016">
            <v>2023</v>
          </cell>
          <cell r="D2016">
            <v>1910041103000</v>
          </cell>
          <cell r="F2016">
            <v>60</v>
          </cell>
          <cell r="G2016">
            <v>56807324.700000003</v>
          </cell>
        </row>
        <row r="2017">
          <cell r="A2017">
            <v>2023</v>
          </cell>
          <cell r="D2017">
            <v>1910091101000</v>
          </cell>
          <cell r="F2017">
            <v>60</v>
          </cell>
          <cell r="G2017">
            <v>54205.462500000009</v>
          </cell>
        </row>
        <row r="2018">
          <cell r="A2018">
            <v>2023</v>
          </cell>
          <cell r="D2018">
            <v>1922991199000</v>
          </cell>
          <cell r="F2018">
            <v>60</v>
          </cell>
          <cell r="G2018">
            <v>54205.462500000009</v>
          </cell>
        </row>
        <row r="2019">
          <cell r="A2019">
            <v>2023</v>
          </cell>
          <cell r="D2019">
            <v>7728019102000</v>
          </cell>
          <cell r="F2019">
            <v>60</v>
          </cell>
          <cell r="G2019">
            <v>5420546.2500000009</v>
          </cell>
        </row>
        <row r="2020">
          <cell r="A2020">
            <v>2023</v>
          </cell>
          <cell r="D2020">
            <v>1321001101000</v>
          </cell>
          <cell r="F2020">
            <v>60</v>
          </cell>
          <cell r="G2020">
            <v>5420546.2500000009</v>
          </cell>
        </row>
        <row r="2021">
          <cell r="A2021">
            <v>2023</v>
          </cell>
          <cell r="D2021">
            <v>1910041102000</v>
          </cell>
          <cell r="F2021">
            <v>60</v>
          </cell>
          <cell r="G2021">
            <v>26994320.325000003</v>
          </cell>
        </row>
        <row r="2022">
          <cell r="A2022">
            <v>2023</v>
          </cell>
          <cell r="D2022">
            <v>1910091101000</v>
          </cell>
          <cell r="F2022">
            <v>60</v>
          </cell>
          <cell r="G2022">
            <v>54205.462500000009</v>
          </cell>
        </row>
        <row r="2023">
          <cell r="A2023">
            <v>2023</v>
          </cell>
          <cell r="D2023">
            <v>1922991199000</v>
          </cell>
          <cell r="F2023">
            <v>60</v>
          </cell>
          <cell r="G2023">
            <v>54205.462500000009</v>
          </cell>
        </row>
        <row r="2024">
          <cell r="A2024">
            <v>2023</v>
          </cell>
          <cell r="D2024">
            <v>1640011101000</v>
          </cell>
          <cell r="F2024">
            <v>60</v>
          </cell>
          <cell r="G2024">
            <v>3940582.2510000002</v>
          </cell>
        </row>
        <row r="2025">
          <cell r="A2025">
            <v>2023</v>
          </cell>
          <cell r="D2025">
            <v>2300061101000</v>
          </cell>
          <cell r="F2025">
            <v>60</v>
          </cell>
          <cell r="G2025">
            <v>29206522.686000004</v>
          </cell>
        </row>
        <row r="2026">
          <cell r="A2026">
            <v>2023</v>
          </cell>
          <cell r="D2026">
            <v>1210991107000</v>
          </cell>
          <cell r="F2026">
            <v>60</v>
          </cell>
          <cell r="G2026">
            <v>48366179.568430007</v>
          </cell>
        </row>
        <row r="2027">
          <cell r="A2027">
            <v>2023</v>
          </cell>
          <cell r="D2027">
            <v>1210991108000</v>
          </cell>
          <cell r="F2027">
            <v>60</v>
          </cell>
          <cell r="G2027">
            <v>23306849.706780002</v>
          </cell>
        </row>
        <row r="2028">
          <cell r="A2028">
            <v>2023</v>
          </cell>
          <cell r="D2028">
            <v>1210991109000</v>
          </cell>
          <cell r="F2028">
            <v>60</v>
          </cell>
          <cell r="G2028">
            <v>899354.31913000008</v>
          </cell>
        </row>
        <row r="2029">
          <cell r="A2029">
            <v>2023</v>
          </cell>
          <cell r="D2029">
            <v>1740001199000</v>
          </cell>
          <cell r="F2029">
            <v>45</v>
          </cell>
          <cell r="G2029">
            <v>931386.13377000007</v>
          </cell>
        </row>
        <row r="2030">
          <cell r="A2030">
            <v>2023</v>
          </cell>
          <cell r="D2030">
            <v>1770001199000</v>
          </cell>
          <cell r="F2030">
            <v>45</v>
          </cell>
          <cell r="G2030">
            <v>932.33395500000006</v>
          </cell>
        </row>
        <row r="2031">
          <cell r="A2031">
            <v>2023</v>
          </cell>
          <cell r="D2031">
            <v>1310021101001</v>
          </cell>
          <cell r="F2031">
            <v>60</v>
          </cell>
          <cell r="G2031">
            <v>161087.27721500001</v>
          </cell>
        </row>
        <row r="2032">
          <cell r="A2032">
            <v>2023</v>
          </cell>
          <cell r="D2032">
            <v>1321001101000</v>
          </cell>
          <cell r="F2032">
            <v>60</v>
          </cell>
          <cell r="G2032">
            <v>155196.95029000001</v>
          </cell>
        </row>
        <row r="2033">
          <cell r="A2033">
            <v>2023</v>
          </cell>
          <cell r="D2033">
            <v>1910091101000</v>
          </cell>
          <cell r="F2033">
            <v>60</v>
          </cell>
          <cell r="G2033">
            <v>1236.9170300000001</v>
          </cell>
        </row>
        <row r="2034">
          <cell r="A2034">
            <v>2023</v>
          </cell>
          <cell r="D2034">
            <v>1922991199000</v>
          </cell>
          <cell r="F2034">
            <v>60</v>
          </cell>
          <cell r="G2034">
            <v>33853.118180000005</v>
          </cell>
        </row>
        <row r="2035">
          <cell r="A2035">
            <v>2023</v>
          </cell>
          <cell r="D2035">
            <v>1990991199000</v>
          </cell>
          <cell r="F2035">
            <v>60</v>
          </cell>
          <cell r="G2035">
            <v>174128.59525000001</v>
          </cell>
        </row>
        <row r="2036">
          <cell r="A2036">
            <v>2023</v>
          </cell>
          <cell r="D2036">
            <v>1990991299000</v>
          </cell>
          <cell r="F2036">
            <v>60</v>
          </cell>
          <cell r="G2036">
            <v>1153895.9436350001</v>
          </cell>
        </row>
        <row r="2037">
          <cell r="A2037">
            <v>2023</v>
          </cell>
          <cell r="D2037">
            <v>1640011101000</v>
          </cell>
          <cell r="F2037">
            <v>60</v>
          </cell>
          <cell r="G2037">
            <v>1032.4850000000001</v>
          </cell>
        </row>
        <row r="2038">
          <cell r="A2038">
            <v>2023</v>
          </cell>
          <cell r="D2038">
            <v>2300071199000</v>
          </cell>
          <cell r="F2038">
            <v>60</v>
          </cell>
          <cell r="G2038">
            <v>1032.4850000000001</v>
          </cell>
        </row>
        <row r="2039">
          <cell r="A2039">
            <v>2023</v>
          </cell>
          <cell r="D2039">
            <v>1321001101000</v>
          </cell>
          <cell r="F2039">
            <v>57</v>
          </cell>
          <cell r="G2039">
            <v>103248.50000000001</v>
          </cell>
        </row>
        <row r="2040">
          <cell r="A2040">
            <v>2023</v>
          </cell>
          <cell r="D2040">
            <v>1718991103001</v>
          </cell>
          <cell r="F2040">
            <v>57</v>
          </cell>
          <cell r="G2040">
            <v>1032.4850000000001</v>
          </cell>
        </row>
        <row r="2041">
          <cell r="A2041">
            <v>2023</v>
          </cell>
          <cell r="D2041">
            <v>2418991104001</v>
          </cell>
          <cell r="F2041">
            <v>57</v>
          </cell>
          <cell r="G2041">
            <v>1032.4850000000001</v>
          </cell>
        </row>
        <row r="2042">
          <cell r="A2042">
            <v>2023</v>
          </cell>
          <cell r="D2042">
            <v>1718991199999</v>
          </cell>
          <cell r="F2042">
            <v>57</v>
          </cell>
          <cell r="G2042">
            <v>4489176.6359900003</v>
          </cell>
        </row>
        <row r="2043">
          <cell r="A2043">
            <v>2024</v>
          </cell>
          <cell r="D2043">
            <v>1321001101000</v>
          </cell>
          <cell r="F2043">
            <v>60</v>
          </cell>
          <cell r="G2043">
            <v>5863139.0137375016</v>
          </cell>
        </row>
        <row r="2044">
          <cell r="A2044">
            <v>2024</v>
          </cell>
          <cell r="D2044">
            <v>1360011101000</v>
          </cell>
          <cell r="F2044">
            <v>60</v>
          </cell>
          <cell r="G2044">
            <v>703576.68164850015</v>
          </cell>
        </row>
        <row r="2045">
          <cell r="A2045">
            <v>2024</v>
          </cell>
          <cell r="D2045">
            <v>1922991199000</v>
          </cell>
          <cell r="F2045">
            <v>60</v>
          </cell>
          <cell r="G2045">
            <v>319807.58256750007</v>
          </cell>
        </row>
        <row r="2046">
          <cell r="A2046">
            <v>2024</v>
          </cell>
          <cell r="D2046">
            <v>1990991199000</v>
          </cell>
          <cell r="F2046">
            <v>60</v>
          </cell>
          <cell r="G2046">
            <v>575653.64862150012</v>
          </cell>
        </row>
        <row r="2047">
          <cell r="A2047">
            <v>2024</v>
          </cell>
          <cell r="D2047">
            <v>1321001101000</v>
          </cell>
          <cell r="F2047">
            <v>60</v>
          </cell>
          <cell r="G2047">
            <v>2076617.2361383005</v>
          </cell>
        </row>
        <row r="2048">
          <cell r="A2048">
            <v>2024</v>
          </cell>
          <cell r="D2048">
            <v>1921991101999</v>
          </cell>
          <cell r="F2048">
            <v>60</v>
          </cell>
          <cell r="G2048">
            <v>295.28900123732507</v>
          </cell>
        </row>
        <row r="2049">
          <cell r="A2049">
            <v>2024</v>
          </cell>
          <cell r="D2049">
            <v>1922061101999</v>
          </cell>
          <cell r="F2049">
            <v>60</v>
          </cell>
          <cell r="G2049">
            <v>147964.30820123001</v>
          </cell>
        </row>
        <row r="2050">
          <cell r="A2050">
            <v>2024</v>
          </cell>
          <cell r="D2050">
            <v>1922991199000</v>
          </cell>
          <cell r="F2050">
            <v>60</v>
          </cell>
          <cell r="G2050">
            <v>2249.3133307247508</v>
          </cell>
        </row>
        <row r="2051">
          <cell r="A2051">
            <v>2024</v>
          </cell>
          <cell r="D2051">
            <v>1990991299000</v>
          </cell>
          <cell r="F2051">
            <v>60</v>
          </cell>
          <cell r="G2051">
            <v>3438.9975378758509</v>
          </cell>
        </row>
        <row r="2052">
          <cell r="A2052">
            <v>2024</v>
          </cell>
          <cell r="D2052">
            <v>1321001101000</v>
          </cell>
          <cell r="F2052">
            <v>60</v>
          </cell>
          <cell r="G2052">
            <v>41575534.736791752</v>
          </cell>
        </row>
        <row r="2053">
          <cell r="A2053">
            <v>2024</v>
          </cell>
          <cell r="D2053">
            <v>1922991199000</v>
          </cell>
          <cell r="F2053">
            <v>60</v>
          </cell>
          <cell r="G2053">
            <v>6396.151651350001</v>
          </cell>
        </row>
        <row r="2054">
          <cell r="A2054">
            <v>2024</v>
          </cell>
          <cell r="D2054">
            <v>1990991199000</v>
          </cell>
          <cell r="F2054">
            <v>60</v>
          </cell>
          <cell r="G2054">
            <v>6396.151651350001</v>
          </cell>
        </row>
        <row r="2055">
          <cell r="A2055">
            <v>2024</v>
          </cell>
          <cell r="D2055">
            <v>1321001101000</v>
          </cell>
          <cell r="F2055">
            <v>60</v>
          </cell>
          <cell r="G2055">
            <v>191884.54954050004</v>
          </cell>
        </row>
        <row r="2056">
          <cell r="A2056">
            <v>2024</v>
          </cell>
          <cell r="D2056">
            <v>1360011101000</v>
          </cell>
          <cell r="F2056">
            <v>60</v>
          </cell>
          <cell r="G2056">
            <v>103404.45169682502</v>
          </cell>
        </row>
        <row r="2057">
          <cell r="A2057">
            <v>2024</v>
          </cell>
          <cell r="D2057">
            <v>1610011113000</v>
          </cell>
          <cell r="F2057">
            <v>60</v>
          </cell>
          <cell r="G2057">
            <v>533.01263761250016</v>
          </cell>
        </row>
        <row r="2058">
          <cell r="A2058">
            <v>2024</v>
          </cell>
          <cell r="D2058">
            <v>1610011199001</v>
          </cell>
          <cell r="F2058">
            <v>60</v>
          </cell>
          <cell r="G2058">
            <v>266.50631880625008</v>
          </cell>
        </row>
        <row r="2059">
          <cell r="A2059">
            <v>2024</v>
          </cell>
          <cell r="D2059">
            <v>1610031104000</v>
          </cell>
          <cell r="F2059">
            <v>60</v>
          </cell>
          <cell r="G2059">
            <v>266.50631880625008</v>
          </cell>
        </row>
        <row r="2060">
          <cell r="A2060">
            <v>2024</v>
          </cell>
          <cell r="D2060">
            <v>1718991105001</v>
          </cell>
          <cell r="F2060">
            <v>57</v>
          </cell>
          <cell r="G2060">
            <v>4264101.1009000009</v>
          </cell>
        </row>
        <row r="2061">
          <cell r="A2061">
            <v>2024</v>
          </cell>
          <cell r="D2061">
            <v>1310011101001</v>
          </cell>
          <cell r="F2061">
            <v>60</v>
          </cell>
          <cell r="G2061">
            <v>53301.263761250011</v>
          </cell>
        </row>
        <row r="2062">
          <cell r="A2062">
            <v>2024</v>
          </cell>
          <cell r="D2062">
            <v>1321001101000</v>
          </cell>
          <cell r="F2062">
            <v>47</v>
          </cell>
          <cell r="G2062">
            <v>106602.52752250002</v>
          </cell>
        </row>
        <row r="2063">
          <cell r="A2063">
            <v>2024</v>
          </cell>
          <cell r="D2063">
            <v>1321001101000</v>
          </cell>
          <cell r="F2063">
            <v>60</v>
          </cell>
          <cell r="G2063">
            <v>8528202.2018000018</v>
          </cell>
        </row>
        <row r="2064">
          <cell r="A2064">
            <v>2024</v>
          </cell>
          <cell r="D2064">
            <v>1610021101000</v>
          </cell>
          <cell r="F2064">
            <v>60</v>
          </cell>
          <cell r="G2064">
            <v>6396151.6513500018</v>
          </cell>
        </row>
        <row r="2065">
          <cell r="A2065">
            <v>2024</v>
          </cell>
          <cell r="D2065">
            <v>1910011105000</v>
          </cell>
          <cell r="F2065">
            <v>60</v>
          </cell>
          <cell r="G2065">
            <v>15990.379128375003</v>
          </cell>
        </row>
        <row r="2066">
          <cell r="A2066">
            <v>2024</v>
          </cell>
          <cell r="D2066">
            <v>1910091101000</v>
          </cell>
          <cell r="F2066">
            <v>60</v>
          </cell>
          <cell r="G2066">
            <v>53301.263761250011</v>
          </cell>
        </row>
        <row r="2067">
          <cell r="A2067">
            <v>2024</v>
          </cell>
          <cell r="D2067">
            <v>1921991101999</v>
          </cell>
          <cell r="F2067">
            <v>60</v>
          </cell>
          <cell r="G2067">
            <v>159903.79128375003</v>
          </cell>
        </row>
        <row r="2068">
          <cell r="A2068">
            <v>2024</v>
          </cell>
          <cell r="D2068">
            <v>1922991199000</v>
          </cell>
          <cell r="F2068">
            <v>60</v>
          </cell>
          <cell r="G2068">
            <v>2665063.1880625007</v>
          </cell>
        </row>
        <row r="2069">
          <cell r="A2069">
            <v>2024</v>
          </cell>
          <cell r="D2069">
            <v>2213001199000</v>
          </cell>
          <cell r="F2069">
            <v>47</v>
          </cell>
          <cell r="G2069">
            <v>639615.16513500013</v>
          </cell>
        </row>
        <row r="2070">
          <cell r="A2070">
            <v>2024</v>
          </cell>
          <cell r="D2070">
            <v>7922991199000</v>
          </cell>
          <cell r="F2070">
            <v>60</v>
          </cell>
          <cell r="G2070">
            <v>53301.263761250011</v>
          </cell>
        </row>
        <row r="2071">
          <cell r="A2071">
            <v>2024</v>
          </cell>
          <cell r="D2071">
            <v>1321001101000</v>
          </cell>
          <cell r="F2071">
            <v>74</v>
          </cell>
          <cell r="G2071">
            <v>138583.28577925003</v>
          </cell>
        </row>
        <row r="2072">
          <cell r="A2072">
            <v>2024</v>
          </cell>
          <cell r="D2072">
            <v>2448101108002</v>
          </cell>
          <cell r="F2072">
            <v>74</v>
          </cell>
          <cell r="G2072">
            <v>13218713.412790002</v>
          </cell>
        </row>
        <row r="2073">
          <cell r="A2073">
            <v>2024</v>
          </cell>
          <cell r="D2073">
            <v>1321001101000</v>
          </cell>
          <cell r="F2073">
            <v>24</v>
          </cell>
          <cell r="G2073">
            <v>533012.63761250011</v>
          </cell>
        </row>
        <row r="2074">
          <cell r="A2074">
            <v>2024</v>
          </cell>
          <cell r="D2074">
            <v>1610011119000</v>
          </cell>
          <cell r="F2074">
            <v>60</v>
          </cell>
          <cell r="G2074">
            <v>5330.1263761250011</v>
          </cell>
        </row>
        <row r="2075">
          <cell r="A2075">
            <v>2024</v>
          </cell>
          <cell r="D2075">
            <v>2418105104000</v>
          </cell>
          <cell r="F2075">
            <v>24</v>
          </cell>
          <cell r="G2075">
            <v>81342380.346141785</v>
          </cell>
        </row>
        <row r="2076">
          <cell r="A2076">
            <v>2024</v>
          </cell>
          <cell r="D2076">
            <v>1321001101000</v>
          </cell>
          <cell r="F2076">
            <v>24</v>
          </cell>
          <cell r="G2076">
            <v>248859.33640017538</v>
          </cell>
        </row>
        <row r="2077">
          <cell r="A2077">
            <v>2024</v>
          </cell>
          <cell r="D2077">
            <v>1349011103000</v>
          </cell>
          <cell r="F2077">
            <v>59</v>
          </cell>
          <cell r="G2077">
            <v>1599037.9128375005</v>
          </cell>
        </row>
        <row r="2078">
          <cell r="A2078">
            <v>2024</v>
          </cell>
          <cell r="D2078">
            <v>1718109117002</v>
          </cell>
          <cell r="F2078">
            <v>24</v>
          </cell>
          <cell r="G2078">
            <v>1599037.9128375005</v>
          </cell>
        </row>
        <row r="2079">
          <cell r="A2079">
            <v>2024</v>
          </cell>
          <cell r="D2079">
            <v>2418105104001</v>
          </cell>
          <cell r="F2079">
            <v>24</v>
          </cell>
          <cell r="G2079">
            <v>2026514.0482027254</v>
          </cell>
        </row>
        <row r="2080">
          <cell r="A2080">
            <v>2024</v>
          </cell>
          <cell r="D2080">
            <v>2418109105011</v>
          </cell>
          <cell r="F2080">
            <v>24</v>
          </cell>
          <cell r="G2080">
            <v>23639002.80956158</v>
          </cell>
        </row>
        <row r="2081">
          <cell r="A2081">
            <v>2024</v>
          </cell>
          <cell r="D2081">
            <v>1310012101000</v>
          </cell>
          <cell r="F2081">
            <v>60</v>
          </cell>
          <cell r="G2081">
            <v>286236.3146001143</v>
          </cell>
        </row>
        <row r="2082">
          <cell r="A2082">
            <v>2024</v>
          </cell>
          <cell r="D2082">
            <v>1310021101001</v>
          </cell>
          <cell r="F2082">
            <v>60</v>
          </cell>
          <cell r="G2082">
            <v>821959.85448751156</v>
          </cell>
        </row>
        <row r="2083">
          <cell r="A2083">
            <v>2024</v>
          </cell>
          <cell r="D2083">
            <v>1321001101000</v>
          </cell>
          <cell r="F2083">
            <v>24</v>
          </cell>
          <cell r="G2083">
            <v>266506.31880625006</v>
          </cell>
        </row>
        <row r="2084">
          <cell r="A2084">
            <v>2024</v>
          </cell>
          <cell r="D2084">
            <v>1321001101000</v>
          </cell>
          <cell r="F2084">
            <v>45</v>
          </cell>
          <cell r="G2084">
            <v>32913.530372571877</v>
          </cell>
        </row>
        <row r="2085">
          <cell r="A2085">
            <v>2024</v>
          </cell>
          <cell r="D2085">
            <v>1321001101000</v>
          </cell>
          <cell r="F2085">
            <v>60</v>
          </cell>
          <cell r="G2085">
            <v>533.01263761250016</v>
          </cell>
        </row>
        <row r="2086">
          <cell r="A2086">
            <v>2024</v>
          </cell>
          <cell r="D2086">
            <v>1321001101000</v>
          </cell>
          <cell r="F2086">
            <v>70</v>
          </cell>
          <cell r="G2086">
            <v>159903.79128375003</v>
          </cell>
        </row>
        <row r="2087">
          <cell r="A2087">
            <v>2024</v>
          </cell>
          <cell r="D2087">
            <v>1321001101000</v>
          </cell>
          <cell r="F2087">
            <v>73</v>
          </cell>
          <cell r="G2087">
            <v>373108.84632875008</v>
          </cell>
        </row>
        <row r="2088">
          <cell r="A2088">
            <v>2024</v>
          </cell>
          <cell r="D2088">
            <v>1610011103000</v>
          </cell>
          <cell r="F2088">
            <v>60</v>
          </cell>
          <cell r="G2088">
            <v>1645.9430249474003</v>
          </cell>
        </row>
        <row r="2089">
          <cell r="A2089">
            <v>2024</v>
          </cell>
          <cell r="D2089">
            <v>1610011124000</v>
          </cell>
          <cell r="F2089">
            <v>60</v>
          </cell>
          <cell r="G2089">
            <v>27527.970682135179</v>
          </cell>
        </row>
        <row r="2090">
          <cell r="A2090">
            <v>2024</v>
          </cell>
          <cell r="D2090">
            <v>1610011199001</v>
          </cell>
          <cell r="F2090">
            <v>60</v>
          </cell>
          <cell r="G2090">
            <v>188827.18905115474</v>
          </cell>
        </row>
        <row r="2091">
          <cell r="A2091">
            <v>2024</v>
          </cell>
          <cell r="D2091">
            <v>1610021101000</v>
          </cell>
          <cell r="F2091">
            <v>60</v>
          </cell>
          <cell r="G2091">
            <v>1803909.8483060666</v>
          </cell>
        </row>
        <row r="2092">
          <cell r="A2092">
            <v>2024</v>
          </cell>
          <cell r="D2092">
            <v>1718102102002</v>
          </cell>
          <cell r="F2092">
            <v>24</v>
          </cell>
          <cell r="G2092">
            <v>1918845.4954050004</v>
          </cell>
        </row>
        <row r="2093">
          <cell r="A2093">
            <v>2024</v>
          </cell>
          <cell r="D2093">
            <v>1718109120002</v>
          </cell>
          <cell r="F2093">
            <v>24</v>
          </cell>
          <cell r="G2093">
            <v>484879.46438554092</v>
          </cell>
        </row>
        <row r="2094">
          <cell r="A2094">
            <v>2024</v>
          </cell>
          <cell r="D2094">
            <v>1718109120003</v>
          </cell>
          <cell r="F2094">
            <v>73</v>
          </cell>
          <cell r="G2094">
            <v>9167817.3669350017</v>
          </cell>
        </row>
        <row r="2095">
          <cell r="A2095">
            <v>2024</v>
          </cell>
          <cell r="D2095">
            <v>1718109120006</v>
          </cell>
          <cell r="F2095">
            <v>24</v>
          </cell>
          <cell r="G2095">
            <v>213205.05504500004</v>
          </cell>
        </row>
        <row r="2096">
          <cell r="A2096">
            <v>2024</v>
          </cell>
          <cell r="D2096">
            <v>1718109120007</v>
          </cell>
          <cell r="F2096">
            <v>97</v>
          </cell>
          <cell r="G2096">
            <v>0</v>
          </cell>
        </row>
        <row r="2097">
          <cell r="A2097">
            <v>2024</v>
          </cell>
          <cell r="D2097">
            <v>1718109120010</v>
          </cell>
          <cell r="F2097">
            <v>24</v>
          </cell>
          <cell r="G2097">
            <v>4252108.3165537193</v>
          </cell>
        </row>
        <row r="2098">
          <cell r="A2098">
            <v>2024</v>
          </cell>
          <cell r="D2098">
            <v>1728109120003</v>
          </cell>
          <cell r="F2098">
            <v>70</v>
          </cell>
          <cell r="G2098">
            <v>557405.42796019849</v>
          </cell>
        </row>
        <row r="2099">
          <cell r="A2099">
            <v>2024</v>
          </cell>
          <cell r="D2099">
            <v>1738109120002</v>
          </cell>
          <cell r="F2099">
            <v>70</v>
          </cell>
          <cell r="G2099">
            <v>6713241.0613502264</v>
          </cell>
        </row>
        <row r="2100">
          <cell r="A2100">
            <v>2024</v>
          </cell>
          <cell r="D2100">
            <v>1738109120003</v>
          </cell>
          <cell r="F2100">
            <v>70</v>
          </cell>
          <cell r="G2100">
            <v>1592196.1626211063</v>
          </cell>
        </row>
        <row r="2101">
          <cell r="A2101">
            <v>2024</v>
          </cell>
          <cell r="D2101">
            <v>1740001199000</v>
          </cell>
          <cell r="F2101">
            <v>45</v>
          </cell>
          <cell r="G2101">
            <v>139852.92188204298</v>
          </cell>
        </row>
        <row r="2102">
          <cell r="A2102">
            <v>2024</v>
          </cell>
          <cell r="D2102">
            <v>1770001199000</v>
          </cell>
          <cell r="F2102">
            <v>45</v>
          </cell>
          <cell r="G2102">
            <v>1957.2224053131004</v>
          </cell>
        </row>
        <row r="2103">
          <cell r="A2103">
            <v>2024</v>
          </cell>
          <cell r="D2103">
            <v>1910091101000</v>
          </cell>
          <cell r="F2103">
            <v>60</v>
          </cell>
          <cell r="G2103">
            <v>115658.41223553639</v>
          </cell>
        </row>
        <row r="2104">
          <cell r="A2104">
            <v>2024</v>
          </cell>
          <cell r="D2104">
            <v>1922991199000</v>
          </cell>
          <cell r="F2104">
            <v>60</v>
          </cell>
          <cell r="G2104">
            <v>8898.1129723030772</v>
          </cell>
        </row>
        <row r="2105">
          <cell r="A2105">
            <v>2024</v>
          </cell>
          <cell r="D2105">
            <v>1990991199000</v>
          </cell>
          <cell r="F2105">
            <v>60</v>
          </cell>
          <cell r="G2105">
            <v>14895.571170718928</v>
          </cell>
        </row>
        <row r="2106">
          <cell r="A2106">
            <v>2024</v>
          </cell>
          <cell r="D2106">
            <v>2418109120001</v>
          </cell>
          <cell r="F2106">
            <v>24</v>
          </cell>
          <cell r="G2106">
            <v>305278.72409145854</v>
          </cell>
        </row>
        <row r="2107">
          <cell r="A2107">
            <v>2024</v>
          </cell>
          <cell r="D2107">
            <v>2418109120002</v>
          </cell>
          <cell r="F2107">
            <v>73</v>
          </cell>
          <cell r="G2107">
            <v>27716657.155850008</v>
          </cell>
        </row>
        <row r="2108">
          <cell r="A2108">
            <v>2024</v>
          </cell>
          <cell r="D2108">
            <v>2418109120008</v>
          </cell>
          <cell r="F2108">
            <v>24</v>
          </cell>
          <cell r="G2108">
            <v>386967.17490667506</v>
          </cell>
        </row>
        <row r="2109">
          <cell r="A2109">
            <v>2024</v>
          </cell>
          <cell r="D2109">
            <v>2418109120010</v>
          </cell>
          <cell r="F2109">
            <v>24</v>
          </cell>
          <cell r="G2109">
            <v>68400664.348019585</v>
          </cell>
        </row>
        <row r="2110">
          <cell r="A2110">
            <v>2024</v>
          </cell>
          <cell r="D2110">
            <v>2418991199001</v>
          </cell>
          <cell r="F2110">
            <v>97</v>
          </cell>
          <cell r="G2110">
            <v>0</v>
          </cell>
        </row>
        <row r="2111">
          <cell r="A2111">
            <v>2024</v>
          </cell>
          <cell r="D2111">
            <v>2428109120003</v>
          </cell>
          <cell r="F2111">
            <v>70</v>
          </cell>
          <cell r="G2111">
            <v>395216.07848636614</v>
          </cell>
        </row>
        <row r="2112">
          <cell r="A2112">
            <v>2024</v>
          </cell>
          <cell r="D2112">
            <v>2438109120001</v>
          </cell>
          <cell r="F2112">
            <v>70</v>
          </cell>
          <cell r="G2112">
            <v>11053270.697279107</v>
          </cell>
        </row>
        <row r="2113">
          <cell r="A2113">
            <v>2024</v>
          </cell>
          <cell r="D2113">
            <v>2438109120005</v>
          </cell>
          <cell r="F2113">
            <v>70</v>
          </cell>
          <cell r="G2113">
            <v>430562.27853700146</v>
          </cell>
        </row>
        <row r="2114">
          <cell r="A2114">
            <v>2024</v>
          </cell>
          <cell r="D2114">
            <v>2440001199000</v>
          </cell>
          <cell r="F2114">
            <v>45</v>
          </cell>
          <cell r="G2114">
            <v>1195519.6295076821</v>
          </cell>
        </row>
        <row r="2115">
          <cell r="A2115">
            <v>2024</v>
          </cell>
          <cell r="D2115">
            <v>2470001101000</v>
          </cell>
          <cell r="F2115">
            <v>45</v>
          </cell>
          <cell r="G2115">
            <v>1791.9884876532255</v>
          </cell>
        </row>
        <row r="2116">
          <cell r="A2116">
            <v>2024</v>
          </cell>
          <cell r="D2116">
            <v>1321001101000</v>
          </cell>
          <cell r="F2116">
            <v>21</v>
          </cell>
          <cell r="G2116">
            <v>53301.263761250011</v>
          </cell>
        </row>
        <row r="2117">
          <cell r="A2117">
            <v>2024</v>
          </cell>
          <cell r="D2117">
            <v>1321001101000</v>
          </cell>
          <cell r="F2117">
            <v>23</v>
          </cell>
          <cell r="G2117">
            <v>53301.263761250011</v>
          </cell>
        </row>
        <row r="2118">
          <cell r="A2118">
            <v>2024</v>
          </cell>
          <cell r="D2118">
            <v>1321001101000</v>
          </cell>
          <cell r="F2118">
            <v>24</v>
          </cell>
          <cell r="G2118">
            <v>53301.263761250011</v>
          </cell>
        </row>
        <row r="2119">
          <cell r="A2119">
            <v>2024</v>
          </cell>
          <cell r="D2119">
            <v>1321001101000</v>
          </cell>
          <cell r="F2119">
            <v>36</v>
          </cell>
          <cell r="G2119">
            <v>53301.263761250011</v>
          </cell>
        </row>
        <row r="2120">
          <cell r="A2120">
            <v>2024</v>
          </cell>
          <cell r="D2120">
            <v>1321001101000</v>
          </cell>
          <cell r="F2120">
            <v>70</v>
          </cell>
          <cell r="G2120">
            <v>53301.263761250011</v>
          </cell>
        </row>
        <row r="2121">
          <cell r="A2121">
            <v>2024</v>
          </cell>
          <cell r="D2121">
            <v>1718052101000</v>
          </cell>
          <cell r="F2121">
            <v>36</v>
          </cell>
          <cell r="G2121">
            <v>53301.263761250011</v>
          </cell>
        </row>
        <row r="2122">
          <cell r="A2122">
            <v>2024</v>
          </cell>
          <cell r="D2122">
            <v>1718053101000</v>
          </cell>
          <cell r="F2122">
            <v>21</v>
          </cell>
          <cell r="G2122">
            <v>752400639.25380516</v>
          </cell>
        </row>
        <row r="2123">
          <cell r="A2123">
            <v>2024</v>
          </cell>
          <cell r="D2123">
            <v>1718053101000</v>
          </cell>
          <cell r="F2123">
            <v>36</v>
          </cell>
          <cell r="G2123">
            <v>204676852.84320006</v>
          </cell>
        </row>
        <row r="2124">
          <cell r="A2124">
            <v>2024</v>
          </cell>
          <cell r="D2124">
            <v>1718054101000</v>
          </cell>
          <cell r="F2124">
            <v>36</v>
          </cell>
          <cell r="G2124">
            <v>53301.263761250011</v>
          </cell>
        </row>
        <row r="2125">
          <cell r="A2125">
            <v>2024</v>
          </cell>
          <cell r="D2125">
            <v>1718059107000</v>
          </cell>
          <cell r="F2125">
            <v>36</v>
          </cell>
          <cell r="G2125">
            <v>53301.263761250011</v>
          </cell>
        </row>
        <row r="2126">
          <cell r="A2126">
            <v>2024</v>
          </cell>
          <cell r="D2126">
            <v>1718059109000</v>
          </cell>
          <cell r="F2126">
            <v>36</v>
          </cell>
          <cell r="G2126">
            <v>53301.263761250011</v>
          </cell>
        </row>
        <row r="2127">
          <cell r="A2127">
            <v>2024</v>
          </cell>
          <cell r="D2127">
            <v>1718059199000</v>
          </cell>
          <cell r="F2127">
            <v>36</v>
          </cell>
          <cell r="G2127">
            <v>53301.263761250011</v>
          </cell>
        </row>
        <row r="2128">
          <cell r="A2128">
            <v>2024</v>
          </cell>
          <cell r="D2128">
            <v>1718102102001</v>
          </cell>
          <cell r="F2128">
            <v>24</v>
          </cell>
          <cell r="G2128">
            <v>257179.6636733065</v>
          </cell>
        </row>
        <row r="2129">
          <cell r="A2129">
            <v>2024</v>
          </cell>
          <cell r="D2129">
            <v>1758011101000</v>
          </cell>
          <cell r="F2129">
            <v>23</v>
          </cell>
          <cell r="G2129">
            <v>53301.263761250011</v>
          </cell>
        </row>
        <row r="2130">
          <cell r="A2130">
            <v>2024</v>
          </cell>
          <cell r="D2130">
            <v>1758011102001</v>
          </cell>
          <cell r="F2130">
            <v>23</v>
          </cell>
          <cell r="G2130">
            <v>53301.263761250011</v>
          </cell>
        </row>
        <row r="2131">
          <cell r="A2131">
            <v>2024</v>
          </cell>
          <cell r="D2131">
            <v>1758011103001</v>
          </cell>
          <cell r="F2131">
            <v>23</v>
          </cell>
          <cell r="G2131">
            <v>53301.263761250011</v>
          </cell>
        </row>
        <row r="2132">
          <cell r="A2132">
            <v>2024</v>
          </cell>
          <cell r="D2132">
            <v>1758011103005</v>
          </cell>
          <cell r="F2132">
            <v>23</v>
          </cell>
          <cell r="G2132">
            <v>53301.263761250011</v>
          </cell>
        </row>
        <row r="2133">
          <cell r="A2133">
            <v>2024</v>
          </cell>
          <cell r="D2133">
            <v>1758011104001</v>
          </cell>
          <cell r="F2133">
            <v>23</v>
          </cell>
          <cell r="G2133">
            <v>53301.263761250011</v>
          </cell>
        </row>
        <row r="2134">
          <cell r="A2134">
            <v>2024</v>
          </cell>
          <cell r="D2134">
            <v>1758011105001</v>
          </cell>
          <cell r="F2134">
            <v>23</v>
          </cell>
          <cell r="G2134">
            <v>53301.263761250011</v>
          </cell>
        </row>
        <row r="2135">
          <cell r="A2135">
            <v>2024</v>
          </cell>
          <cell r="D2135">
            <v>1758011106001</v>
          </cell>
          <cell r="F2135">
            <v>23</v>
          </cell>
          <cell r="G2135">
            <v>53301.263761250011</v>
          </cell>
        </row>
        <row r="2136">
          <cell r="A2136">
            <v>2024</v>
          </cell>
          <cell r="D2136">
            <v>1758011107001</v>
          </cell>
          <cell r="F2136">
            <v>23</v>
          </cell>
          <cell r="G2136">
            <v>53301.263761250011</v>
          </cell>
        </row>
        <row r="2137">
          <cell r="A2137">
            <v>2024</v>
          </cell>
          <cell r="D2137">
            <v>1758011107005</v>
          </cell>
          <cell r="F2137">
            <v>23</v>
          </cell>
          <cell r="G2137">
            <v>53301.263761250011</v>
          </cell>
        </row>
        <row r="2138">
          <cell r="A2138">
            <v>2024</v>
          </cell>
          <cell r="D2138">
            <v>1758011108001</v>
          </cell>
          <cell r="F2138">
            <v>23</v>
          </cell>
          <cell r="G2138">
            <v>53301.263761250011</v>
          </cell>
        </row>
        <row r="2139">
          <cell r="A2139">
            <v>2024</v>
          </cell>
          <cell r="D2139">
            <v>1758011108005</v>
          </cell>
          <cell r="F2139">
            <v>23</v>
          </cell>
          <cell r="G2139">
            <v>53301.263761250011</v>
          </cell>
        </row>
        <row r="2140">
          <cell r="A2140">
            <v>2024</v>
          </cell>
          <cell r="D2140">
            <v>1922011101000</v>
          </cell>
          <cell r="F2140">
            <v>24</v>
          </cell>
          <cell r="G2140">
            <v>53301.263761250011</v>
          </cell>
        </row>
        <row r="2141">
          <cell r="A2141">
            <v>2024</v>
          </cell>
          <cell r="D2141">
            <v>1922991102000</v>
          </cell>
          <cell r="F2141">
            <v>36</v>
          </cell>
          <cell r="G2141">
            <v>53301.263761250011</v>
          </cell>
        </row>
        <row r="2142">
          <cell r="A2142">
            <v>2024</v>
          </cell>
          <cell r="D2142">
            <v>1922991103000</v>
          </cell>
          <cell r="F2142">
            <v>36</v>
          </cell>
          <cell r="G2142">
            <v>53301.263761250011</v>
          </cell>
        </row>
        <row r="2143">
          <cell r="A2143">
            <v>2024</v>
          </cell>
          <cell r="D2143">
            <v>1922991104000</v>
          </cell>
          <cell r="F2143">
            <v>23</v>
          </cell>
          <cell r="G2143">
            <v>53301.263761250011</v>
          </cell>
        </row>
        <row r="2144">
          <cell r="A2144">
            <v>2024</v>
          </cell>
          <cell r="D2144">
            <v>1922991105000</v>
          </cell>
          <cell r="F2144">
            <v>21</v>
          </cell>
          <cell r="G2144">
            <v>53301.263761250011</v>
          </cell>
        </row>
        <row r="2145">
          <cell r="A2145">
            <v>2024</v>
          </cell>
          <cell r="D2145">
            <v>1922991106000</v>
          </cell>
          <cell r="F2145">
            <v>36</v>
          </cell>
          <cell r="G2145">
            <v>53301.263761250011</v>
          </cell>
        </row>
        <row r="2146">
          <cell r="A2146">
            <v>2024</v>
          </cell>
          <cell r="D2146">
            <v>1922991107000</v>
          </cell>
          <cell r="F2146">
            <v>36</v>
          </cell>
          <cell r="G2146">
            <v>53301.263761250011</v>
          </cell>
        </row>
        <row r="2147">
          <cell r="A2147">
            <v>2024</v>
          </cell>
          <cell r="D2147">
            <v>1922991108000</v>
          </cell>
          <cell r="F2147">
            <v>36</v>
          </cell>
          <cell r="G2147">
            <v>53301.263761250011</v>
          </cell>
        </row>
        <row r="2148">
          <cell r="A2148">
            <v>2024</v>
          </cell>
          <cell r="D2148">
            <v>1922991199000</v>
          </cell>
          <cell r="F2148">
            <v>23</v>
          </cell>
          <cell r="G2148">
            <v>53301.263761250011</v>
          </cell>
        </row>
        <row r="2149">
          <cell r="A2149">
            <v>2024</v>
          </cell>
          <cell r="D2149">
            <v>1922991199000</v>
          </cell>
          <cell r="F2149">
            <v>24</v>
          </cell>
          <cell r="G2149">
            <v>53301.263761250011</v>
          </cell>
        </row>
        <row r="2150">
          <cell r="A2150">
            <v>2024</v>
          </cell>
          <cell r="D2150">
            <v>1922991199000</v>
          </cell>
          <cell r="F2150">
            <v>36</v>
          </cell>
          <cell r="G2150">
            <v>53301.263761250011</v>
          </cell>
        </row>
        <row r="2151">
          <cell r="A2151">
            <v>2024</v>
          </cell>
          <cell r="D2151">
            <v>1990991199000</v>
          </cell>
          <cell r="F2151">
            <v>60</v>
          </cell>
          <cell r="G2151">
            <v>53301.263761250011</v>
          </cell>
        </row>
        <row r="2152">
          <cell r="A2152">
            <v>2024</v>
          </cell>
          <cell r="D2152">
            <v>2418051101002</v>
          </cell>
          <cell r="F2152">
            <v>36</v>
          </cell>
          <cell r="G2152">
            <v>53301.263761250011</v>
          </cell>
        </row>
        <row r="2153">
          <cell r="A2153">
            <v>2024</v>
          </cell>
          <cell r="D2153">
            <v>2418051101003</v>
          </cell>
          <cell r="F2153">
            <v>36</v>
          </cell>
          <cell r="G2153">
            <v>53301.263761250011</v>
          </cell>
        </row>
        <row r="2154">
          <cell r="A2154">
            <v>2024</v>
          </cell>
          <cell r="D2154">
            <v>1321001101000</v>
          </cell>
          <cell r="F2154">
            <v>70</v>
          </cell>
          <cell r="G2154">
            <v>106602.52752250002</v>
          </cell>
        </row>
        <row r="2155">
          <cell r="A2155">
            <v>2024</v>
          </cell>
          <cell r="D2155">
            <v>2428107103001</v>
          </cell>
          <cell r="F2155">
            <v>70</v>
          </cell>
          <cell r="G2155">
            <v>1599037.9128375005</v>
          </cell>
        </row>
        <row r="2156">
          <cell r="A2156">
            <v>2024</v>
          </cell>
          <cell r="D2156">
            <v>1321001101000</v>
          </cell>
          <cell r="F2156">
            <v>24</v>
          </cell>
          <cell r="G2156">
            <v>2132050.5504500004</v>
          </cell>
        </row>
        <row r="2157">
          <cell r="A2157">
            <v>2024</v>
          </cell>
          <cell r="D2157">
            <v>1321001101000</v>
          </cell>
          <cell r="F2157">
            <v>70</v>
          </cell>
          <cell r="G2157">
            <v>29848.707706300003</v>
          </cell>
        </row>
        <row r="2158">
          <cell r="A2158">
            <v>2024</v>
          </cell>
          <cell r="D2158">
            <v>1321001101000</v>
          </cell>
          <cell r="F2158">
            <v>73</v>
          </cell>
          <cell r="G2158">
            <v>4264.1011009000013</v>
          </cell>
        </row>
        <row r="2159">
          <cell r="A2159">
            <v>2024</v>
          </cell>
          <cell r="D2159">
            <v>1321001101000</v>
          </cell>
          <cell r="F2159">
            <v>74</v>
          </cell>
          <cell r="G2159">
            <v>56499.339586925009</v>
          </cell>
        </row>
        <row r="2160">
          <cell r="A2160">
            <v>2024</v>
          </cell>
          <cell r="D2160">
            <v>1718109115002</v>
          </cell>
          <cell r="F2160">
            <v>73</v>
          </cell>
          <cell r="G2160">
            <v>1023384.2642160002</v>
          </cell>
        </row>
        <row r="2161">
          <cell r="A2161">
            <v>2024</v>
          </cell>
          <cell r="D2161">
            <v>2418105104001</v>
          </cell>
          <cell r="F2161">
            <v>24</v>
          </cell>
          <cell r="G2161">
            <v>7004332.2682587709</v>
          </cell>
        </row>
        <row r="2162">
          <cell r="A2162">
            <v>2024</v>
          </cell>
          <cell r="D2162">
            <v>2418107102001</v>
          </cell>
          <cell r="F2162">
            <v>24</v>
          </cell>
          <cell r="G2162">
            <v>210459764.69224915</v>
          </cell>
        </row>
        <row r="2163">
          <cell r="A2163">
            <v>2024</v>
          </cell>
          <cell r="D2163">
            <v>2418109105013</v>
          </cell>
          <cell r="F2163">
            <v>24</v>
          </cell>
          <cell r="G2163">
            <v>27077766.461492047</v>
          </cell>
        </row>
        <row r="2164">
          <cell r="A2164">
            <v>2024</v>
          </cell>
          <cell r="D2164">
            <v>2428109122001</v>
          </cell>
          <cell r="F2164">
            <v>70</v>
          </cell>
          <cell r="G2164">
            <v>4026770.9131334061</v>
          </cell>
        </row>
        <row r="2165">
          <cell r="A2165">
            <v>2024</v>
          </cell>
          <cell r="D2165">
            <v>1321001101000</v>
          </cell>
          <cell r="F2165">
            <v>24</v>
          </cell>
          <cell r="G2165">
            <v>106602.52752250002</v>
          </cell>
        </row>
        <row r="2166">
          <cell r="A2166">
            <v>2024</v>
          </cell>
          <cell r="D2166">
            <v>1718109111001</v>
          </cell>
          <cell r="F2166">
            <v>24</v>
          </cell>
          <cell r="G2166">
            <v>3467801.860620013</v>
          </cell>
        </row>
        <row r="2167">
          <cell r="A2167">
            <v>2024</v>
          </cell>
          <cell r="D2167">
            <v>1921991101001</v>
          </cell>
          <cell r="F2167">
            <v>59</v>
          </cell>
          <cell r="G2167">
            <v>5149810.3328712434</v>
          </cell>
        </row>
        <row r="2168">
          <cell r="A2168">
            <v>2024</v>
          </cell>
          <cell r="D2168">
            <v>1310011101002</v>
          </cell>
          <cell r="F2168">
            <v>60</v>
          </cell>
          <cell r="G2168">
            <v>44080.145130553763</v>
          </cell>
        </row>
        <row r="2169">
          <cell r="A2169">
            <v>2024</v>
          </cell>
          <cell r="D2169">
            <v>1310011201002</v>
          </cell>
          <cell r="F2169">
            <v>60</v>
          </cell>
          <cell r="G2169">
            <v>1067.0913005002251</v>
          </cell>
        </row>
        <row r="2170">
          <cell r="A2170">
            <v>2024</v>
          </cell>
          <cell r="D2170">
            <v>1321001101000</v>
          </cell>
          <cell r="F2170">
            <v>24</v>
          </cell>
          <cell r="G2170">
            <v>53301.263761250011</v>
          </cell>
        </row>
        <row r="2171">
          <cell r="A2171">
            <v>2024</v>
          </cell>
          <cell r="D2171">
            <v>1321001101000</v>
          </cell>
          <cell r="F2171">
            <v>70</v>
          </cell>
          <cell r="G2171">
            <v>4264.1011009000013</v>
          </cell>
        </row>
        <row r="2172">
          <cell r="A2172">
            <v>2024</v>
          </cell>
          <cell r="D2172">
            <v>1321001101000</v>
          </cell>
          <cell r="F2172">
            <v>74</v>
          </cell>
          <cell r="G2172">
            <v>1066.0252752250003</v>
          </cell>
        </row>
        <row r="2173">
          <cell r="A2173">
            <v>2024</v>
          </cell>
          <cell r="D2173">
            <v>1610011111001</v>
          </cell>
          <cell r="F2173">
            <v>60</v>
          </cell>
          <cell r="G2173">
            <v>7673.2499310695512</v>
          </cell>
        </row>
        <row r="2174">
          <cell r="A2174">
            <v>2024</v>
          </cell>
          <cell r="D2174">
            <v>1610011127000</v>
          </cell>
          <cell r="F2174">
            <v>60</v>
          </cell>
          <cell r="G2174">
            <v>194448.34032741617</v>
          </cell>
        </row>
        <row r="2175">
          <cell r="A2175">
            <v>2024</v>
          </cell>
          <cell r="D2175">
            <v>1610021101000</v>
          </cell>
          <cell r="F2175">
            <v>60</v>
          </cell>
          <cell r="G2175">
            <v>127.92303302700003</v>
          </cell>
        </row>
        <row r="2176">
          <cell r="A2176">
            <v>2024</v>
          </cell>
          <cell r="D2176">
            <v>1728109120002</v>
          </cell>
          <cell r="F2176">
            <v>74</v>
          </cell>
          <cell r="G2176">
            <v>21320.505504500004</v>
          </cell>
        </row>
        <row r="2177">
          <cell r="A2177">
            <v>2024</v>
          </cell>
          <cell r="D2177">
            <v>1738109120001</v>
          </cell>
          <cell r="F2177">
            <v>70</v>
          </cell>
          <cell r="G2177">
            <v>106602.52752250002</v>
          </cell>
        </row>
        <row r="2178">
          <cell r="A2178">
            <v>2024</v>
          </cell>
          <cell r="D2178">
            <v>1910011106000</v>
          </cell>
          <cell r="F2178">
            <v>60</v>
          </cell>
          <cell r="G2178">
            <v>2147060.1863251687</v>
          </cell>
        </row>
        <row r="2179">
          <cell r="A2179">
            <v>2024</v>
          </cell>
          <cell r="D2179">
            <v>1910011107000</v>
          </cell>
          <cell r="F2179">
            <v>60</v>
          </cell>
          <cell r="G2179">
            <v>60.76344068782501</v>
          </cell>
        </row>
        <row r="2180">
          <cell r="A2180">
            <v>2024</v>
          </cell>
          <cell r="D2180">
            <v>1910011111000</v>
          </cell>
          <cell r="F2180">
            <v>60</v>
          </cell>
          <cell r="G2180">
            <v>8083.6696620311759</v>
          </cell>
        </row>
        <row r="2181">
          <cell r="A2181">
            <v>2024</v>
          </cell>
          <cell r="D2181">
            <v>1921991101999</v>
          </cell>
          <cell r="F2181">
            <v>60</v>
          </cell>
          <cell r="G2181">
            <v>10071.806800325803</v>
          </cell>
        </row>
        <row r="2182">
          <cell r="A2182">
            <v>2024</v>
          </cell>
          <cell r="D2182">
            <v>1922061101999</v>
          </cell>
          <cell r="F2182">
            <v>60</v>
          </cell>
          <cell r="G2182">
            <v>72.489718715300015</v>
          </cell>
        </row>
        <row r="2183">
          <cell r="A2183">
            <v>2024</v>
          </cell>
          <cell r="D2183">
            <v>1922991199000</v>
          </cell>
          <cell r="F2183">
            <v>60</v>
          </cell>
          <cell r="G2183">
            <v>150207.22538030343</v>
          </cell>
        </row>
        <row r="2184">
          <cell r="A2184">
            <v>2024</v>
          </cell>
          <cell r="D2184">
            <v>2418109120006</v>
          </cell>
          <cell r="F2184">
            <v>24</v>
          </cell>
          <cell r="G2184">
            <v>3731088.4632875007</v>
          </cell>
        </row>
        <row r="2185">
          <cell r="A2185">
            <v>2024</v>
          </cell>
          <cell r="D2185">
            <v>2428109120001</v>
          </cell>
          <cell r="F2185">
            <v>74</v>
          </cell>
          <cell r="G2185">
            <v>21320.505504500004</v>
          </cell>
        </row>
        <row r="2186">
          <cell r="A2186">
            <v>2024</v>
          </cell>
          <cell r="D2186">
            <v>2438109120003</v>
          </cell>
          <cell r="F2186">
            <v>70</v>
          </cell>
          <cell r="G2186">
            <v>106602.52752250002</v>
          </cell>
        </row>
        <row r="2187">
          <cell r="A2187">
            <v>2024</v>
          </cell>
          <cell r="D2187">
            <v>1321001101000</v>
          </cell>
          <cell r="F2187">
            <v>60</v>
          </cell>
          <cell r="G2187">
            <v>511692.13210800011</v>
          </cell>
        </row>
        <row r="2188">
          <cell r="A2188">
            <v>2024</v>
          </cell>
          <cell r="D2188">
            <v>1321001101000</v>
          </cell>
          <cell r="F2188">
            <v>24</v>
          </cell>
          <cell r="G2188">
            <v>142847.38688015004</v>
          </cell>
        </row>
        <row r="2189">
          <cell r="A2189">
            <v>2024</v>
          </cell>
          <cell r="D2189">
            <v>1400001102001</v>
          </cell>
          <cell r="F2189">
            <v>61</v>
          </cell>
          <cell r="G2189">
            <v>10660.252752250002</v>
          </cell>
        </row>
        <row r="2190">
          <cell r="A2190">
            <v>2024</v>
          </cell>
          <cell r="D2190">
            <v>1500001101005</v>
          </cell>
          <cell r="F2190">
            <v>61</v>
          </cell>
          <cell r="G2190">
            <v>127923.03302700003</v>
          </cell>
        </row>
        <row r="2191">
          <cell r="A2191">
            <v>2024</v>
          </cell>
          <cell r="D2191">
            <v>1923991101000</v>
          </cell>
          <cell r="F2191">
            <v>60</v>
          </cell>
          <cell r="G2191">
            <v>3198075.8256750009</v>
          </cell>
        </row>
        <row r="2192">
          <cell r="A2192">
            <v>2024</v>
          </cell>
          <cell r="D2192">
            <v>2418109120012</v>
          </cell>
          <cell r="F2192">
            <v>24</v>
          </cell>
          <cell r="G2192">
            <v>4120368.74247737</v>
          </cell>
        </row>
        <row r="2193">
          <cell r="A2193">
            <v>2024</v>
          </cell>
          <cell r="D2193">
            <v>2418109120018</v>
          </cell>
          <cell r="F2193">
            <v>24</v>
          </cell>
          <cell r="G2193">
            <v>35921523.306043275</v>
          </cell>
        </row>
        <row r="2194">
          <cell r="A2194">
            <v>2024</v>
          </cell>
          <cell r="D2194">
            <v>1321001101000</v>
          </cell>
          <cell r="F2194">
            <v>24</v>
          </cell>
          <cell r="G2194">
            <v>274160.38028236554</v>
          </cell>
        </row>
        <row r="2195">
          <cell r="A2195">
            <v>2024</v>
          </cell>
          <cell r="D2195">
            <v>1718109111003</v>
          </cell>
          <cell r="F2195">
            <v>24</v>
          </cell>
          <cell r="G2195">
            <v>2718364.4518237505</v>
          </cell>
        </row>
        <row r="2196">
          <cell r="A2196">
            <v>2024</v>
          </cell>
          <cell r="D2196">
            <v>1718109111004</v>
          </cell>
          <cell r="F2196">
            <v>24</v>
          </cell>
          <cell r="G2196">
            <v>213205.05504500004</v>
          </cell>
        </row>
        <row r="2197">
          <cell r="A2197">
            <v>2024</v>
          </cell>
          <cell r="D2197">
            <v>1718991101001</v>
          </cell>
          <cell r="F2197">
            <v>38</v>
          </cell>
          <cell r="G2197">
            <v>16629994.293510003</v>
          </cell>
        </row>
        <row r="2198">
          <cell r="A2198">
            <v>2024</v>
          </cell>
          <cell r="D2198">
            <v>1740001199000</v>
          </cell>
          <cell r="F2198">
            <v>45</v>
          </cell>
          <cell r="G2198">
            <v>2547800.4077877505</v>
          </cell>
        </row>
        <row r="2199">
          <cell r="A2199">
            <v>2024</v>
          </cell>
          <cell r="D2199">
            <v>1922011101000</v>
          </cell>
          <cell r="F2199">
            <v>38</v>
          </cell>
          <cell r="G2199">
            <v>42837.159659641409</v>
          </cell>
        </row>
        <row r="2200">
          <cell r="A2200">
            <v>2024</v>
          </cell>
          <cell r="D2200">
            <v>2418109110002</v>
          </cell>
          <cell r="F2200">
            <v>24</v>
          </cell>
          <cell r="G2200">
            <v>630505.85123516945</v>
          </cell>
        </row>
        <row r="2201">
          <cell r="A2201">
            <v>2024</v>
          </cell>
          <cell r="D2201">
            <v>1113031101000</v>
          </cell>
          <cell r="F2201">
            <v>10</v>
          </cell>
          <cell r="G2201">
            <v>1066.0252752250003</v>
          </cell>
        </row>
        <row r="2202">
          <cell r="A2202">
            <v>2024</v>
          </cell>
          <cell r="D2202">
            <v>1321001101000</v>
          </cell>
          <cell r="F2202">
            <v>97</v>
          </cell>
          <cell r="G2202">
            <v>0</v>
          </cell>
        </row>
        <row r="2203">
          <cell r="A2203">
            <v>2024</v>
          </cell>
          <cell r="D2203">
            <v>1321001101000</v>
          </cell>
          <cell r="F2203">
            <v>24</v>
          </cell>
          <cell r="G2203">
            <v>31980.758256750007</v>
          </cell>
        </row>
        <row r="2204">
          <cell r="A2204">
            <v>2024</v>
          </cell>
          <cell r="D2204">
            <v>1610011106000</v>
          </cell>
          <cell r="F2204">
            <v>60</v>
          </cell>
          <cell r="G2204">
            <v>3837690.9908100008</v>
          </cell>
        </row>
        <row r="2205">
          <cell r="A2205">
            <v>2024</v>
          </cell>
          <cell r="D2205">
            <v>1610011111003</v>
          </cell>
          <cell r="F2205">
            <v>60</v>
          </cell>
          <cell r="G2205">
            <v>12792303.302700004</v>
          </cell>
        </row>
        <row r="2206">
          <cell r="A2206">
            <v>2024</v>
          </cell>
          <cell r="D2206">
            <v>1610011117000</v>
          </cell>
          <cell r="F2206">
            <v>60</v>
          </cell>
          <cell r="G2206">
            <v>80165100.696920007</v>
          </cell>
        </row>
        <row r="2207">
          <cell r="A2207">
            <v>2024</v>
          </cell>
          <cell r="D2207">
            <v>2418109120004</v>
          </cell>
          <cell r="F2207">
            <v>24</v>
          </cell>
          <cell r="G2207">
            <v>4203274.8713234644</v>
          </cell>
        </row>
        <row r="2208">
          <cell r="A2208">
            <v>2024</v>
          </cell>
          <cell r="D2208">
            <v>1210991101008</v>
          </cell>
          <cell r="F2208">
            <v>60</v>
          </cell>
          <cell r="G2208">
            <v>135899.03413623347</v>
          </cell>
        </row>
        <row r="2209">
          <cell r="A2209">
            <v>2024</v>
          </cell>
          <cell r="D2209">
            <v>1210991102001</v>
          </cell>
          <cell r="F2209">
            <v>50</v>
          </cell>
          <cell r="G2209">
            <v>240517792.02599147</v>
          </cell>
        </row>
        <row r="2210">
          <cell r="A2210">
            <v>2024</v>
          </cell>
          <cell r="D2210">
            <v>1210991102002</v>
          </cell>
          <cell r="F2210">
            <v>50</v>
          </cell>
          <cell r="G2210">
            <v>270920413.92747533</v>
          </cell>
        </row>
        <row r="2211">
          <cell r="A2211">
            <v>2024</v>
          </cell>
          <cell r="D2211">
            <v>1210991102003</v>
          </cell>
          <cell r="F2211">
            <v>60</v>
          </cell>
          <cell r="G2211">
            <v>43698308.735296741</v>
          </cell>
        </row>
        <row r="2212">
          <cell r="A2212">
            <v>2024</v>
          </cell>
          <cell r="D2212">
            <v>1210991102004</v>
          </cell>
          <cell r="F2212">
            <v>50</v>
          </cell>
          <cell r="G2212">
            <v>4856556.3738843221</v>
          </cell>
        </row>
        <row r="2213">
          <cell r="A2213">
            <v>2024</v>
          </cell>
          <cell r="D2213">
            <v>1210991102005</v>
          </cell>
          <cell r="F2213">
            <v>50</v>
          </cell>
          <cell r="G2213">
            <v>137754462.85404062</v>
          </cell>
        </row>
        <row r="2214">
          <cell r="A2214">
            <v>2024</v>
          </cell>
          <cell r="D2214">
            <v>1210991102006</v>
          </cell>
          <cell r="F2214">
            <v>50</v>
          </cell>
          <cell r="G2214">
            <v>53893676.393223323</v>
          </cell>
        </row>
        <row r="2215">
          <cell r="A2215">
            <v>2024</v>
          </cell>
          <cell r="D2215">
            <v>1210991102007</v>
          </cell>
          <cell r="F2215">
            <v>50</v>
          </cell>
          <cell r="G2215">
            <v>158500.90202155395</v>
          </cell>
        </row>
        <row r="2216">
          <cell r="A2216">
            <v>2024</v>
          </cell>
          <cell r="D2216">
            <v>1210991102008</v>
          </cell>
          <cell r="F2216">
            <v>60</v>
          </cell>
          <cell r="G2216">
            <v>271798.06827246695</v>
          </cell>
        </row>
        <row r="2217">
          <cell r="A2217">
            <v>2024</v>
          </cell>
          <cell r="D2217">
            <v>1210991102009</v>
          </cell>
          <cell r="F2217">
            <v>60</v>
          </cell>
          <cell r="G2217">
            <v>229439.55396140154</v>
          </cell>
        </row>
        <row r="2218">
          <cell r="A2218">
            <v>2024</v>
          </cell>
          <cell r="D2218">
            <v>1210991102010</v>
          </cell>
          <cell r="F2218">
            <v>60</v>
          </cell>
          <cell r="G2218">
            <v>111022.26831358287</v>
          </cell>
        </row>
        <row r="2219">
          <cell r="A2219">
            <v>2024</v>
          </cell>
          <cell r="D2219">
            <v>1210991102011</v>
          </cell>
          <cell r="F2219">
            <v>60</v>
          </cell>
          <cell r="G2219">
            <v>43174.023646612506</v>
          </cell>
        </row>
        <row r="2220">
          <cell r="A2220">
            <v>2024</v>
          </cell>
          <cell r="D2220">
            <v>1210991110000</v>
          </cell>
          <cell r="F2220">
            <v>60</v>
          </cell>
          <cell r="G2220">
            <v>1066.0252752250003</v>
          </cell>
        </row>
        <row r="2221">
          <cell r="A2221">
            <v>2024</v>
          </cell>
          <cell r="D2221">
            <v>1210991299000</v>
          </cell>
          <cell r="F2221">
            <v>60</v>
          </cell>
          <cell r="G2221">
            <v>4432.5330943855506</v>
          </cell>
        </row>
        <row r="2222">
          <cell r="A2222">
            <v>2024</v>
          </cell>
          <cell r="D2222">
            <v>1210991399000</v>
          </cell>
          <cell r="F2222">
            <v>60</v>
          </cell>
          <cell r="G2222">
            <v>1423670.3589113364</v>
          </cell>
        </row>
        <row r="2223">
          <cell r="A2223">
            <v>2024</v>
          </cell>
          <cell r="D2223">
            <v>1210991499000</v>
          </cell>
          <cell r="F2223">
            <v>60</v>
          </cell>
          <cell r="G2223">
            <v>3583511.1222611777</v>
          </cell>
        </row>
        <row r="2224">
          <cell r="A2224">
            <v>2024</v>
          </cell>
          <cell r="D2224">
            <v>1310011101001</v>
          </cell>
          <cell r="F2224">
            <v>60</v>
          </cell>
          <cell r="G2224">
            <v>1066.0252752250003</v>
          </cell>
        </row>
        <row r="2225">
          <cell r="A2225">
            <v>2024</v>
          </cell>
          <cell r="D2225">
            <v>1310021101999</v>
          </cell>
          <cell r="F2225">
            <v>60</v>
          </cell>
          <cell r="G2225">
            <v>299333.5011315287</v>
          </cell>
        </row>
        <row r="2226">
          <cell r="A2226">
            <v>2024</v>
          </cell>
          <cell r="D2226">
            <v>1321001101000</v>
          </cell>
          <cell r="F2226">
            <v>60</v>
          </cell>
          <cell r="G2226">
            <v>4754402.3698353367</v>
          </cell>
        </row>
        <row r="2227">
          <cell r="A2227">
            <v>2024</v>
          </cell>
          <cell r="D2227">
            <v>1322001102000</v>
          </cell>
          <cell r="F2227">
            <v>60</v>
          </cell>
          <cell r="G2227">
            <v>1066.0252752250003</v>
          </cell>
        </row>
        <row r="2228">
          <cell r="A2228">
            <v>2024</v>
          </cell>
          <cell r="D2228">
            <v>1610011120000</v>
          </cell>
          <cell r="F2228">
            <v>60</v>
          </cell>
          <cell r="G2228">
            <v>1066.0252752250003</v>
          </cell>
        </row>
        <row r="2229">
          <cell r="A2229">
            <v>2024</v>
          </cell>
          <cell r="D2229">
            <v>1610011199001</v>
          </cell>
          <cell r="F2229">
            <v>60</v>
          </cell>
          <cell r="G2229">
            <v>57287.132265316286</v>
          </cell>
        </row>
        <row r="2230">
          <cell r="A2230">
            <v>2024</v>
          </cell>
          <cell r="D2230">
            <v>1610021101000</v>
          </cell>
          <cell r="F2230">
            <v>60</v>
          </cell>
          <cell r="G2230">
            <v>293156.95068687503</v>
          </cell>
        </row>
        <row r="2231">
          <cell r="A2231">
            <v>2024</v>
          </cell>
          <cell r="D2231">
            <v>1630011108001</v>
          </cell>
          <cell r="F2231">
            <v>60</v>
          </cell>
          <cell r="G2231">
            <v>67677746.71650143</v>
          </cell>
        </row>
        <row r="2232">
          <cell r="A2232">
            <v>2024</v>
          </cell>
          <cell r="D2232">
            <v>1630011108002</v>
          </cell>
          <cell r="F2232">
            <v>60</v>
          </cell>
          <cell r="G2232">
            <v>3657885.573663075</v>
          </cell>
        </row>
        <row r="2233">
          <cell r="A2233">
            <v>2024</v>
          </cell>
          <cell r="D2233">
            <v>1910091101000</v>
          </cell>
          <cell r="F2233">
            <v>50</v>
          </cell>
          <cell r="G2233">
            <v>1066.0252752250003</v>
          </cell>
        </row>
        <row r="2234">
          <cell r="A2234">
            <v>2024</v>
          </cell>
          <cell r="D2234">
            <v>1910091101000</v>
          </cell>
          <cell r="F2234">
            <v>60</v>
          </cell>
          <cell r="G2234">
            <v>59343.495021225317</v>
          </cell>
        </row>
        <row r="2235">
          <cell r="A2235">
            <v>2024</v>
          </cell>
          <cell r="D2235">
            <v>1921991101999</v>
          </cell>
          <cell r="F2235">
            <v>60</v>
          </cell>
          <cell r="G2235">
            <v>1066.0252752250003</v>
          </cell>
        </row>
        <row r="2236">
          <cell r="A2236">
            <v>2024</v>
          </cell>
          <cell r="D2236">
            <v>1922061101999</v>
          </cell>
          <cell r="F2236">
            <v>60</v>
          </cell>
          <cell r="G2236">
            <v>31980.758256750007</v>
          </cell>
        </row>
        <row r="2237">
          <cell r="A2237">
            <v>2024</v>
          </cell>
          <cell r="D2237">
            <v>1922991199000</v>
          </cell>
          <cell r="F2237">
            <v>49</v>
          </cell>
          <cell r="G2237">
            <v>1066.0252752250003</v>
          </cell>
        </row>
        <row r="2238">
          <cell r="A2238">
            <v>2024</v>
          </cell>
          <cell r="D2238">
            <v>1922991199000</v>
          </cell>
          <cell r="F2238">
            <v>50</v>
          </cell>
          <cell r="G2238">
            <v>1066.0252752250003</v>
          </cell>
        </row>
        <row r="2239">
          <cell r="A2239">
            <v>2024</v>
          </cell>
          <cell r="D2239">
            <v>1922991199000</v>
          </cell>
          <cell r="F2239">
            <v>60</v>
          </cell>
          <cell r="G2239">
            <v>481982.00768747937</v>
          </cell>
        </row>
        <row r="2240">
          <cell r="A2240">
            <v>2024</v>
          </cell>
          <cell r="D2240">
            <v>1990991199000</v>
          </cell>
          <cell r="F2240">
            <v>60</v>
          </cell>
          <cell r="G2240">
            <v>1127978.4001199764</v>
          </cell>
        </row>
        <row r="2241">
          <cell r="A2241">
            <v>2024</v>
          </cell>
          <cell r="D2241">
            <v>2213001199000</v>
          </cell>
          <cell r="F2241">
            <v>47</v>
          </cell>
          <cell r="G2241">
            <v>1066.0252752250003</v>
          </cell>
        </row>
        <row r="2242">
          <cell r="A2242">
            <v>2024</v>
          </cell>
          <cell r="D2242">
            <v>2300061101000</v>
          </cell>
          <cell r="F2242">
            <v>60</v>
          </cell>
          <cell r="G2242">
            <v>1066.0252752250003</v>
          </cell>
        </row>
        <row r="2243">
          <cell r="A2243">
            <v>2024</v>
          </cell>
          <cell r="D2243">
            <v>7210991101001</v>
          </cell>
          <cell r="F2243">
            <v>49</v>
          </cell>
          <cell r="G2243">
            <v>127341089.8292547</v>
          </cell>
        </row>
        <row r="2244">
          <cell r="A2244">
            <v>2024</v>
          </cell>
          <cell r="D2244">
            <v>7210991101002</v>
          </cell>
          <cell r="F2244">
            <v>49</v>
          </cell>
          <cell r="G2244">
            <v>128050401.7268839</v>
          </cell>
        </row>
        <row r="2245">
          <cell r="A2245">
            <v>2024</v>
          </cell>
          <cell r="D2245">
            <v>7210991101003</v>
          </cell>
          <cell r="F2245">
            <v>49</v>
          </cell>
          <cell r="G2245">
            <v>21726883.933643252</v>
          </cell>
        </row>
        <row r="2246">
          <cell r="A2246">
            <v>2024</v>
          </cell>
          <cell r="D2246">
            <v>7210991101004</v>
          </cell>
          <cell r="F2246">
            <v>49</v>
          </cell>
          <cell r="G2246">
            <v>2419989.3074146491</v>
          </cell>
        </row>
        <row r="2247">
          <cell r="A2247">
            <v>2024</v>
          </cell>
          <cell r="D2247">
            <v>7210991101005</v>
          </cell>
          <cell r="F2247">
            <v>49</v>
          </cell>
          <cell r="G2247">
            <v>68746457.309394717</v>
          </cell>
        </row>
        <row r="2248">
          <cell r="A2248">
            <v>2024</v>
          </cell>
          <cell r="D2248">
            <v>7210991101006</v>
          </cell>
          <cell r="F2248">
            <v>49</v>
          </cell>
          <cell r="G2248">
            <v>26883189.558516439</v>
          </cell>
        </row>
        <row r="2249">
          <cell r="A2249">
            <v>2024</v>
          </cell>
          <cell r="D2249">
            <v>7210991101007</v>
          </cell>
          <cell r="F2249">
            <v>49</v>
          </cell>
          <cell r="G2249">
            <v>73155.984512315626</v>
          </cell>
        </row>
        <row r="2250">
          <cell r="A2250">
            <v>2024</v>
          </cell>
          <cell r="D2250">
            <v>7310011101001</v>
          </cell>
          <cell r="F2250">
            <v>60</v>
          </cell>
          <cell r="G2250">
            <v>2686509.4845494768</v>
          </cell>
        </row>
        <row r="2251">
          <cell r="A2251">
            <v>2024</v>
          </cell>
          <cell r="D2251">
            <v>1321001101000</v>
          </cell>
          <cell r="F2251">
            <v>60</v>
          </cell>
          <cell r="G2251">
            <v>533012.63761250011</v>
          </cell>
        </row>
        <row r="2252">
          <cell r="A2252">
            <v>2024</v>
          </cell>
          <cell r="D2252">
            <v>1922991199000</v>
          </cell>
          <cell r="F2252">
            <v>60</v>
          </cell>
          <cell r="G2252">
            <v>1066.0252752250003</v>
          </cell>
        </row>
        <row r="2253">
          <cell r="A2253">
            <v>2024</v>
          </cell>
          <cell r="D2253">
            <v>1990991102000</v>
          </cell>
          <cell r="F2253">
            <v>60</v>
          </cell>
          <cell r="G2253">
            <v>6140305.5852960013</v>
          </cell>
        </row>
        <row r="2254">
          <cell r="A2254">
            <v>2024</v>
          </cell>
          <cell r="D2254">
            <v>1990991103000</v>
          </cell>
          <cell r="F2254">
            <v>60</v>
          </cell>
          <cell r="G2254">
            <v>16096981.655897504</v>
          </cell>
        </row>
        <row r="2255">
          <cell r="A2255">
            <v>2024</v>
          </cell>
          <cell r="D2255">
            <v>1310011101001</v>
          </cell>
          <cell r="F2255">
            <v>60</v>
          </cell>
          <cell r="G2255">
            <v>10660.252752250002</v>
          </cell>
        </row>
        <row r="2256">
          <cell r="A2256">
            <v>2024</v>
          </cell>
          <cell r="D2256">
            <v>1321001101000</v>
          </cell>
          <cell r="F2256">
            <v>60</v>
          </cell>
          <cell r="G2256">
            <v>1066.0252752250003</v>
          </cell>
        </row>
        <row r="2257">
          <cell r="A2257">
            <v>2024</v>
          </cell>
          <cell r="D2257">
            <v>1610011103000</v>
          </cell>
          <cell r="F2257">
            <v>60</v>
          </cell>
          <cell r="G2257">
            <v>2132.0505504500006</v>
          </cell>
        </row>
        <row r="2258">
          <cell r="A2258">
            <v>2024</v>
          </cell>
          <cell r="D2258">
            <v>1610011124000</v>
          </cell>
          <cell r="F2258">
            <v>60</v>
          </cell>
          <cell r="G2258">
            <v>699312.58054760005</v>
          </cell>
        </row>
        <row r="2259">
          <cell r="A2259">
            <v>2024</v>
          </cell>
          <cell r="D2259">
            <v>1610011130000</v>
          </cell>
          <cell r="F2259">
            <v>60</v>
          </cell>
          <cell r="G2259">
            <v>421079.98371387506</v>
          </cell>
        </row>
        <row r="2260">
          <cell r="A2260">
            <v>2024</v>
          </cell>
          <cell r="D2260">
            <v>1610011199001</v>
          </cell>
          <cell r="F2260">
            <v>60</v>
          </cell>
          <cell r="G2260">
            <v>1066.0252752250003</v>
          </cell>
        </row>
        <row r="2261">
          <cell r="A2261">
            <v>2024</v>
          </cell>
          <cell r="D2261">
            <v>1610021101000</v>
          </cell>
          <cell r="F2261">
            <v>60</v>
          </cell>
          <cell r="G2261">
            <v>195082.62536617502</v>
          </cell>
        </row>
        <row r="2262">
          <cell r="A2262">
            <v>2024</v>
          </cell>
          <cell r="D2262">
            <v>1610031104000</v>
          </cell>
          <cell r="F2262">
            <v>60</v>
          </cell>
          <cell r="G2262">
            <v>336863.98697110004</v>
          </cell>
        </row>
        <row r="2263">
          <cell r="A2263">
            <v>2024</v>
          </cell>
          <cell r="D2263">
            <v>1740001199000</v>
          </cell>
          <cell r="F2263">
            <v>45</v>
          </cell>
          <cell r="G2263">
            <v>213205.05504500004</v>
          </cell>
        </row>
        <row r="2264">
          <cell r="A2264">
            <v>2024</v>
          </cell>
          <cell r="D2264">
            <v>1922991199000</v>
          </cell>
          <cell r="F2264">
            <v>60</v>
          </cell>
          <cell r="G2264">
            <v>261176.19243012503</v>
          </cell>
        </row>
        <row r="2265">
          <cell r="A2265">
            <v>2024</v>
          </cell>
          <cell r="D2265">
            <v>2213001199000</v>
          </cell>
          <cell r="F2265">
            <v>47</v>
          </cell>
          <cell r="G2265">
            <v>21320.505504500004</v>
          </cell>
        </row>
        <row r="2266">
          <cell r="A2266">
            <v>2024</v>
          </cell>
          <cell r="D2266">
            <v>7610011124000</v>
          </cell>
          <cell r="F2266">
            <v>60</v>
          </cell>
          <cell r="G2266">
            <v>181224.29678825004</v>
          </cell>
        </row>
        <row r="2267">
          <cell r="A2267">
            <v>2024</v>
          </cell>
          <cell r="D2267">
            <v>7610011130000</v>
          </cell>
          <cell r="F2267">
            <v>60</v>
          </cell>
          <cell r="G2267">
            <v>47971.13738512501</v>
          </cell>
        </row>
        <row r="2268">
          <cell r="A2268">
            <v>2024</v>
          </cell>
          <cell r="D2268">
            <v>1310011101001</v>
          </cell>
          <cell r="F2268">
            <v>60</v>
          </cell>
          <cell r="G2268">
            <v>1402036.4419759202</v>
          </cell>
        </row>
        <row r="2269">
          <cell r="A2269">
            <v>2024</v>
          </cell>
          <cell r="D2269">
            <v>1321001101000</v>
          </cell>
          <cell r="F2269">
            <v>24</v>
          </cell>
          <cell r="G2269">
            <v>53301.263761250011</v>
          </cell>
        </row>
        <row r="2270">
          <cell r="A2270">
            <v>2024</v>
          </cell>
          <cell r="D2270">
            <v>1321001101000</v>
          </cell>
          <cell r="F2270">
            <v>60</v>
          </cell>
          <cell r="G2270">
            <v>1975.3448349919254</v>
          </cell>
        </row>
        <row r="2271">
          <cell r="A2271">
            <v>2024</v>
          </cell>
          <cell r="D2271">
            <v>1321001101000</v>
          </cell>
          <cell r="F2271">
            <v>70</v>
          </cell>
          <cell r="G2271">
            <v>266506.31880625006</v>
          </cell>
        </row>
        <row r="2272">
          <cell r="A2272">
            <v>2024</v>
          </cell>
          <cell r="D2272">
            <v>1718109106002</v>
          </cell>
          <cell r="F2272">
            <v>24</v>
          </cell>
          <cell r="G2272">
            <v>3837690.9908100008</v>
          </cell>
        </row>
        <row r="2273">
          <cell r="A2273">
            <v>2024</v>
          </cell>
          <cell r="D2273">
            <v>1748101102001</v>
          </cell>
          <cell r="F2273">
            <v>24</v>
          </cell>
          <cell r="G2273">
            <v>1625704.5350972537</v>
          </cell>
        </row>
        <row r="2274">
          <cell r="A2274">
            <v>2024</v>
          </cell>
          <cell r="D2274">
            <v>1748101107001</v>
          </cell>
          <cell r="F2274">
            <v>70</v>
          </cell>
          <cell r="G2274">
            <v>852820.22018000018</v>
          </cell>
        </row>
        <row r="2275">
          <cell r="A2275">
            <v>2024</v>
          </cell>
          <cell r="D2275">
            <v>1922991199000</v>
          </cell>
          <cell r="F2275">
            <v>60</v>
          </cell>
          <cell r="G2275">
            <v>20079405.832299527</v>
          </cell>
        </row>
        <row r="2276">
          <cell r="A2276">
            <v>2024</v>
          </cell>
          <cell r="D2276">
            <v>2418109106002</v>
          </cell>
          <cell r="F2276">
            <v>24</v>
          </cell>
          <cell r="G2276">
            <v>1279230.3302700003</v>
          </cell>
        </row>
        <row r="2277">
          <cell r="A2277">
            <v>2024</v>
          </cell>
          <cell r="D2277">
            <v>1121041103000</v>
          </cell>
          <cell r="F2277">
            <v>52</v>
          </cell>
          <cell r="G2277">
            <v>29848707.706300005</v>
          </cell>
        </row>
        <row r="2278">
          <cell r="A2278">
            <v>2024</v>
          </cell>
          <cell r="D2278">
            <v>1121041104000</v>
          </cell>
          <cell r="F2278">
            <v>91</v>
          </cell>
          <cell r="G2278">
            <v>47971.13738512501</v>
          </cell>
        </row>
        <row r="2279">
          <cell r="A2279">
            <v>2024</v>
          </cell>
          <cell r="D2279">
            <v>1121041109000</v>
          </cell>
          <cell r="F2279">
            <v>91</v>
          </cell>
          <cell r="G2279">
            <v>74621.769265750016</v>
          </cell>
        </row>
        <row r="2280">
          <cell r="A2280">
            <v>2024</v>
          </cell>
          <cell r="D2280">
            <v>1121041203000</v>
          </cell>
          <cell r="F2280">
            <v>52</v>
          </cell>
          <cell r="G2280">
            <v>1385832.8577925004</v>
          </cell>
        </row>
        <row r="2281">
          <cell r="A2281">
            <v>2024</v>
          </cell>
          <cell r="D2281">
            <v>1121041303000</v>
          </cell>
          <cell r="F2281">
            <v>52</v>
          </cell>
          <cell r="G2281">
            <v>143913.41215537503</v>
          </cell>
        </row>
        <row r="2282">
          <cell r="A2282">
            <v>2024</v>
          </cell>
          <cell r="D2282">
            <v>1121041403000</v>
          </cell>
          <cell r="F2282">
            <v>52</v>
          </cell>
          <cell r="G2282">
            <v>85282.022018000018</v>
          </cell>
        </row>
        <row r="2283">
          <cell r="A2283">
            <v>2024</v>
          </cell>
          <cell r="D2283">
            <v>1321001101000</v>
          </cell>
          <cell r="F2283">
            <v>45</v>
          </cell>
          <cell r="G2283">
            <v>2558.4606605400008</v>
          </cell>
        </row>
        <row r="2284">
          <cell r="A2284">
            <v>2024</v>
          </cell>
          <cell r="D2284">
            <v>1610011128000</v>
          </cell>
          <cell r="F2284">
            <v>60</v>
          </cell>
          <cell r="G2284">
            <v>40508.960458550006</v>
          </cell>
        </row>
        <row r="2285">
          <cell r="A2285">
            <v>2024</v>
          </cell>
          <cell r="D2285">
            <v>1610011199001</v>
          </cell>
          <cell r="F2285">
            <v>60</v>
          </cell>
          <cell r="G2285">
            <v>111932.65389862502</v>
          </cell>
        </row>
        <row r="2286">
          <cell r="A2286">
            <v>2024</v>
          </cell>
          <cell r="D2286">
            <v>1690991301000</v>
          </cell>
          <cell r="F2286">
            <v>60</v>
          </cell>
          <cell r="G2286">
            <v>6396151.6513500018</v>
          </cell>
        </row>
        <row r="2287">
          <cell r="A2287">
            <v>2024</v>
          </cell>
          <cell r="D2287">
            <v>1910061101000</v>
          </cell>
          <cell r="F2287">
            <v>60</v>
          </cell>
          <cell r="G2287">
            <v>10660252.752250003</v>
          </cell>
        </row>
        <row r="2288">
          <cell r="A2288">
            <v>2024</v>
          </cell>
          <cell r="D2288">
            <v>1922991199000</v>
          </cell>
          <cell r="F2288">
            <v>60</v>
          </cell>
          <cell r="G2288">
            <v>44773.061559450005</v>
          </cell>
        </row>
        <row r="2289">
          <cell r="A2289">
            <v>2024</v>
          </cell>
          <cell r="D2289">
            <v>2213001199000</v>
          </cell>
          <cell r="F2289">
            <v>47</v>
          </cell>
          <cell r="G2289">
            <v>37310.884632875008</v>
          </cell>
        </row>
        <row r="2290">
          <cell r="A2290">
            <v>2024</v>
          </cell>
          <cell r="D2290">
            <v>1121041101000</v>
          </cell>
          <cell r="F2290">
            <v>26</v>
          </cell>
          <cell r="G2290">
            <v>74621769.265750006</v>
          </cell>
        </row>
        <row r="2291">
          <cell r="A2291">
            <v>2024</v>
          </cell>
          <cell r="D2291">
            <v>1121041103000</v>
          </cell>
          <cell r="F2291">
            <v>52</v>
          </cell>
          <cell r="G2291">
            <v>2164031.3087067506</v>
          </cell>
        </row>
        <row r="2292">
          <cell r="A2292">
            <v>2024</v>
          </cell>
          <cell r="D2292">
            <v>1121041105000</v>
          </cell>
          <cell r="F2292">
            <v>91</v>
          </cell>
          <cell r="G2292">
            <v>2462518.3857697505</v>
          </cell>
        </row>
        <row r="2293">
          <cell r="A2293">
            <v>2024</v>
          </cell>
          <cell r="D2293">
            <v>1121041106000</v>
          </cell>
          <cell r="F2293">
            <v>91</v>
          </cell>
          <cell r="G2293">
            <v>186554.42316437504</v>
          </cell>
        </row>
        <row r="2294">
          <cell r="A2294">
            <v>2024</v>
          </cell>
          <cell r="D2294">
            <v>1121041107000</v>
          </cell>
          <cell r="F2294">
            <v>91</v>
          </cell>
          <cell r="G2294">
            <v>13431918.467835004</v>
          </cell>
        </row>
        <row r="2295">
          <cell r="A2295">
            <v>2024</v>
          </cell>
          <cell r="D2295">
            <v>1121041109000</v>
          </cell>
          <cell r="F2295">
            <v>91</v>
          </cell>
          <cell r="G2295">
            <v>149243.53853150003</v>
          </cell>
        </row>
        <row r="2296">
          <cell r="A2296">
            <v>2024</v>
          </cell>
          <cell r="D2296">
            <v>1121041201000</v>
          </cell>
          <cell r="F2296">
            <v>26</v>
          </cell>
          <cell r="G2296">
            <v>74621.769265750016</v>
          </cell>
        </row>
        <row r="2297">
          <cell r="A2297">
            <v>2024</v>
          </cell>
          <cell r="D2297">
            <v>1121041301000</v>
          </cell>
          <cell r="F2297">
            <v>26</v>
          </cell>
          <cell r="G2297">
            <v>298487.07706300006</v>
          </cell>
        </row>
        <row r="2298">
          <cell r="A2298">
            <v>2024</v>
          </cell>
          <cell r="D2298">
            <v>1121041303000</v>
          </cell>
          <cell r="F2298">
            <v>52</v>
          </cell>
          <cell r="G2298">
            <v>1066.0252752250003</v>
          </cell>
        </row>
        <row r="2299">
          <cell r="A2299">
            <v>2024</v>
          </cell>
          <cell r="D2299">
            <v>1121041403000</v>
          </cell>
          <cell r="F2299">
            <v>52</v>
          </cell>
          <cell r="G2299">
            <v>1066.0252752250003</v>
          </cell>
        </row>
        <row r="2300">
          <cell r="A2300">
            <v>2024</v>
          </cell>
          <cell r="D2300">
            <v>1321001101000</v>
          </cell>
          <cell r="F2300">
            <v>70</v>
          </cell>
          <cell r="G2300">
            <v>6396.151651350001</v>
          </cell>
        </row>
        <row r="2301">
          <cell r="A2301">
            <v>2024</v>
          </cell>
          <cell r="D2301">
            <v>1321001101000</v>
          </cell>
          <cell r="F2301">
            <v>74</v>
          </cell>
          <cell r="G2301">
            <v>533.01263761250016</v>
          </cell>
        </row>
        <row r="2302">
          <cell r="A2302">
            <v>2024</v>
          </cell>
          <cell r="D2302">
            <v>1349011101000</v>
          </cell>
          <cell r="F2302">
            <v>61</v>
          </cell>
          <cell r="G2302">
            <v>11193265.389862504</v>
          </cell>
        </row>
        <row r="2303">
          <cell r="A2303">
            <v>2024</v>
          </cell>
          <cell r="D2303">
            <v>1349011102000</v>
          </cell>
          <cell r="F2303">
            <v>61</v>
          </cell>
          <cell r="G2303">
            <v>1066.0252752250003</v>
          </cell>
        </row>
        <row r="2304">
          <cell r="A2304">
            <v>2024</v>
          </cell>
          <cell r="D2304">
            <v>1349011199000</v>
          </cell>
          <cell r="F2304">
            <v>61</v>
          </cell>
          <cell r="G2304">
            <v>11193265.389862504</v>
          </cell>
        </row>
        <row r="2305">
          <cell r="A2305">
            <v>2024</v>
          </cell>
          <cell r="D2305">
            <v>1610011111002</v>
          </cell>
          <cell r="F2305">
            <v>60</v>
          </cell>
          <cell r="G2305">
            <v>53301.263761250011</v>
          </cell>
        </row>
        <row r="2306">
          <cell r="A2306">
            <v>2024</v>
          </cell>
          <cell r="D2306">
            <v>1610011118000</v>
          </cell>
          <cell r="F2306">
            <v>61</v>
          </cell>
          <cell r="G2306">
            <v>2611761.9243012508</v>
          </cell>
        </row>
        <row r="2307">
          <cell r="A2307">
            <v>2024</v>
          </cell>
          <cell r="D2307">
            <v>1610011121000</v>
          </cell>
          <cell r="F2307">
            <v>60</v>
          </cell>
          <cell r="G2307">
            <v>6929164.288962502</v>
          </cell>
        </row>
        <row r="2308">
          <cell r="A2308">
            <v>2024</v>
          </cell>
          <cell r="D2308">
            <v>1690991301000</v>
          </cell>
          <cell r="F2308">
            <v>60</v>
          </cell>
          <cell r="G2308">
            <v>5330126.3761250013</v>
          </cell>
        </row>
        <row r="2309">
          <cell r="A2309">
            <v>2024</v>
          </cell>
          <cell r="D2309">
            <v>1910061101000</v>
          </cell>
          <cell r="F2309">
            <v>60</v>
          </cell>
          <cell r="G2309">
            <v>5330126.3761250013</v>
          </cell>
        </row>
        <row r="2310">
          <cell r="A2310">
            <v>2024</v>
          </cell>
          <cell r="D2310">
            <v>1921991101001</v>
          </cell>
          <cell r="F2310">
            <v>61</v>
          </cell>
          <cell r="G2310">
            <v>1066.0252752250003</v>
          </cell>
        </row>
        <row r="2311">
          <cell r="A2311">
            <v>2024</v>
          </cell>
          <cell r="D2311">
            <v>1922991199000</v>
          </cell>
          <cell r="F2311">
            <v>26</v>
          </cell>
          <cell r="G2311">
            <v>223865.30779725005</v>
          </cell>
        </row>
        <row r="2312">
          <cell r="A2312">
            <v>2024</v>
          </cell>
          <cell r="D2312">
            <v>1922991199000</v>
          </cell>
          <cell r="F2312">
            <v>52</v>
          </cell>
          <cell r="G2312">
            <v>1066.0252752250003</v>
          </cell>
        </row>
        <row r="2313">
          <cell r="A2313">
            <v>2024</v>
          </cell>
          <cell r="D2313">
            <v>1922991199000</v>
          </cell>
          <cell r="F2313">
            <v>60</v>
          </cell>
          <cell r="G2313">
            <v>42641.011009000009</v>
          </cell>
        </row>
        <row r="2314">
          <cell r="A2314">
            <v>2024</v>
          </cell>
          <cell r="D2314">
            <v>1922991199000</v>
          </cell>
          <cell r="F2314">
            <v>61</v>
          </cell>
          <cell r="G2314">
            <v>1066.0252752250003</v>
          </cell>
        </row>
        <row r="2315">
          <cell r="A2315">
            <v>2024</v>
          </cell>
          <cell r="D2315">
            <v>1922991199000</v>
          </cell>
          <cell r="F2315">
            <v>91</v>
          </cell>
          <cell r="G2315">
            <v>1066.0252752250003</v>
          </cell>
        </row>
        <row r="2316">
          <cell r="A2316">
            <v>2024</v>
          </cell>
          <cell r="D2316">
            <v>1990991199000</v>
          </cell>
          <cell r="F2316">
            <v>60</v>
          </cell>
          <cell r="G2316">
            <v>1918845.4954050004</v>
          </cell>
        </row>
        <row r="2317">
          <cell r="A2317">
            <v>2024</v>
          </cell>
          <cell r="D2317">
            <v>2213001199000</v>
          </cell>
          <cell r="F2317">
            <v>47</v>
          </cell>
          <cell r="G2317">
            <v>266506.31880625006</v>
          </cell>
        </row>
        <row r="2318">
          <cell r="A2318">
            <v>2024</v>
          </cell>
          <cell r="D2318">
            <v>1210991111001</v>
          </cell>
          <cell r="F2318">
            <v>50</v>
          </cell>
          <cell r="G2318">
            <v>37204.282105352511</v>
          </cell>
        </row>
        <row r="2319">
          <cell r="A2319">
            <v>2024</v>
          </cell>
          <cell r="D2319">
            <v>1210991111002</v>
          </cell>
          <cell r="F2319">
            <v>50</v>
          </cell>
          <cell r="G2319">
            <v>2924640.3425797881</v>
          </cell>
        </row>
        <row r="2320">
          <cell r="A2320">
            <v>2024</v>
          </cell>
          <cell r="D2320">
            <v>1310011101001</v>
          </cell>
          <cell r="F2320">
            <v>60</v>
          </cell>
          <cell r="G2320">
            <v>2048367.5663448379</v>
          </cell>
        </row>
        <row r="2321">
          <cell r="A2321">
            <v>2024</v>
          </cell>
          <cell r="D2321">
            <v>1310011201001</v>
          </cell>
          <cell r="F2321">
            <v>60</v>
          </cell>
          <cell r="G2321">
            <v>20467.685284320007</v>
          </cell>
        </row>
        <row r="2322">
          <cell r="A2322">
            <v>2024</v>
          </cell>
          <cell r="D2322">
            <v>1322001102000</v>
          </cell>
          <cell r="F2322">
            <v>60</v>
          </cell>
          <cell r="G2322">
            <v>15990.379128375003</v>
          </cell>
        </row>
        <row r="2323">
          <cell r="A2323">
            <v>2024</v>
          </cell>
          <cell r="D2323">
            <v>1329001102000</v>
          </cell>
          <cell r="F2323">
            <v>60</v>
          </cell>
          <cell r="G2323">
            <v>1066025.2752250002</v>
          </cell>
        </row>
        <row r="2324">
          <cell r="A2324">
            <v>2024</v>
          </cell>
          <cell r="D2324">
            <v>1610011199001</v>
          </cell>
          <cell r="F2324">
            <v>60</v>
          </cell>
          <cell r="G2324">
            <v>2665063.1880625007</v>
          </cell>
        </row>
        <row r="2325">
          <cell r="A2325">
            <v>2024</v>
          </cell>
          <cell r="D2325">
            <v>1630011108001</v>
          </cell>
          <cell r="F2325">
            <v>60</v>
          </cell>
          <cell r="G2325">
            <v>85282022.018000022</v>
          </cell>
        </row>
        <row r="2326">
          <cell r="A2326">
            <v>2024</v>
          </cell>
          <cell r="D2326">
            <v>1630011108002</v>
          </cell>
          <cell r="F2326">
            <v>60</v>
          </cell>
          <cell r="G2326">
            <v>10660252.752250003</v>
          </cell>
        </row>
        <row r="2327">
          <cell r="A2327">
            <v>2024</v>
          </cell>
          <cell r="D2327">
            <v>1690991101000</v>
          </cell>
          <cell r="F2327">
            <v>60</v>
          </cell>
          <cell r="G2327">
            <v>63961.516513500013</v>
          </cell>
        </row>
        <row r="2328">
          <cell r="A2328">
            <v>2024</v>
          </cell>
          <cell r="D2328">
            <v>1922991199000</v>
          </cell>
          <cell r="F2328">
            <v>60</v>
          </cell>
          <cell r="G2328">
            <v>1066025.2752250002</v>
          </cell>
        </row>
        <row r="2329">
          <cell r="A2329">
            <v>2024</v>
          </cell>
          <cell r="D2329">
            <v>1990991199000</v>
          </cell>
          <cell r="F2329">
            <v>60</v>
          </cell>
          <cell r="G2329">
            <v>5330126.3761250013</v>
          </cell>
        </row>
        <row r="2330">
          <cell r="A2330">
            <v>2024</v>
          </cell>
          <cell r="D2330">
            <v>2213001199000</v>
          </cell>
          <cell r="F2330">
            <v>47</v>
          </cell>
          <cell r="G2330">
            <v>107135.54016011252</v>
          </cell>
        </row>
        <row r="2331">
          <cell r="A2331">
            <v>2024</v>
          </cell>
          <cell r="D2331">
            <v>7210991112000</v>
          </cell>
          <cell r="F2331">
            <v>49</v>
          </cell>
          <cell r="G2331">
            <v>5941278.6664114939</v>
          </cell>
        </row>
        <row r="2332">
          <cell r="A2332">
            <v>2024</v>
          </cell>
          <cell r="D2332">
            <v>1310011101001</v>
          </cell>
          <cell r="F2332">
            <v>60</v>
          </cell>
          <cell r="G2332">
            <v>5330.1263761250011</v>
          </cell>
        </row>
        <row r="2333">
          <cell r="A2333">
            <v>2024</v>
          </cell>
          <cell r="D2333">
            <v>1400001101000</v>
          </cell>
          <cell r="F2333">
            <v>60</v>
          </cell>
          <cell r="G2333">
            <v>18122.429678825003</v>
          </cell>
        </row>
        <row r="2334">
          <cell r="A2334">
            <v>2024</v>
          </cell>
          <cell r="D2334">
            <v>1610011199001</v>
          </cell>
          <cell r="F2334">
            <v>60</v>
          </cell>
          <cell r="G2334">
            <v>170564.04403600004</v>
          </cell>
        </row>
        <row r="2335">
          <cell r="A2335">
            <v>2024</v>
          </cell>
          <cell r="D2335">
            <v>1321001101000</v>
          </cell>
          <cell r="F2335">
            <v>24</v>
          </cell>
          <cell r="G2335">
            <v>1066.0252752250003</v>
          </cell>
        </row>
        <row r="2336">
          <cell r="A2336">
            <v>2024</v>
          </cell>
          <cell r="D2336">
            <v>1718109117002</v>
          </cell>
          <cell r="F2336">
            <v>24</v>
          </cell>
          <cell r="G2336">
            <v>91364.826199950374</v>
          </cell>
        </row>
        <row r="2337">
          <cell r="A2337">
            <v>2024</v>
          </cell>
          <cell r="D2337">
            <v>2418109105001</v>
          </cell>
          <cell r="F2337">
            <v>24</v>
          </cell>
          <cell r="G2337">
            <v>121840.22884504966</v>
          </cell>
        </row>
        <row r="2338">
          <cell r="A2338">
            <v>2024</v>
          </cell>
          <cell r="D2338">
            <v>1310011101001</v>
          </cell>
          <cell r="F2338">
            <v>60</v>
          </cell>
          <cell r="G2338">
            <v>3038172.0343912509</v>
          </cell>
        </row>
        <row r="2339">
          <cell r="A2339">
            <v>2024</v>
          </cell>
          <cell r="D2339">
            <v>1610011124000</v>
          </cell>
          <cell r="F2339">
            <v>60</v>
          </cell>
          <cell r="G2339">
            <v>10660.252752250002</v>
          </cell>
        </row>
        <row r="2340">
          <cell r="A2340">
            <v>2024</v>
          </cell>
          <cell r="D2340">
            <v>1610011127000</v>
          </cell>
          <cell r="F2340">
            <v>60</v>
          </cell>
          <cell r="G2340">
            <v>458390.8683467501</v>
          </cell>
        </row>
        <row r="2341">
          <cell r="A2341">
            <v>2024</v>
          </cell>
          <cell r="D2341">
            <v>1921991101999</v>
          </cell>
          <cell r="F2341">
            <v>60</v>
          </cell>
          <cell r="G2341">
            <v>53301.263761250011</v>
          </cell>
        </row>
        <row r="2342">
          <cell r="A2342">
            <v>2024</v>
          </cell>
          <cell r="D2342">
            <v>2213001199000</v>
          </cell>
          <cell r="F2342">
            <v>47</v>
          </cell>
          <cell r="G2342">
            <v>63961.516513500013</v>
          </cell>
        </row>
        <row r="2343">
          <cell r="A2343">
            <v>2024</v>
          </cell>
          <cell r="D2343">
            <v>1321001101000</v>
          </cell>
          <cell r="F2343">
            <v>24</v>
          </cell>
          <cell r="G2343">
            <v>1066.0252752250003</v>
          </cell>
        </row>
        <row r="2344">
          <cell r="A2344">
            <v>2024</v>
          </cell>
          <cell r="D2344">
            <v>1321001101000</v>
          </cell>
          <cell r="F2344">
            <v>45</v>
          </cell>
          <cell r="G2344">
            <v>152116.47664823139</v>
          </cell>
        </row>
        <row r="2345">
          <cell r="A2345">
            <v>2024</v>
          </cell>
          <cell r="D2345">
            <v>1690991101000</v>
          </cell>
          <cell r="F2345">
            <v>60</v>
          </cell>
          <cell r="G2345">
            <v>4221.4600898910003</v>
          </cell>
        </row>
        <row r="2346">
          <cell r="A2346">
            <v>2024</v>
          </cell>
          <cell r="D2346">
            <v>1718109109002</v>
          </cell>
          <cell r="F2346">
            <v>24</v>
          </cell>
          <cell r="G2346">
            <v>934904.16637232515</v>
          </cell>
        </row>
        <row r="2347">
          <cell r="A2347">
            <v>2024</v>
          </cell>
          <cell r="D2347">
            <v>1310011101001</v>
          </cell>
          <cell r="F2347">
            <v>60</v>
          </cell>
          <cell r="G2347">
            <v>1535076.3963240003</v>
          </cell>
        </row>
        <row r="2348">
          <cell r="A2348">
            <v>2024</v>
          </cell>
          <cell r="D2348">
            <v>1610011107000</v>
          </cell>
          <cell r="F2348">
            <v>60</v>
          </cell>
          <cell r="G2348">
            <v>1023384.2642160002</v>
          </cell>
        </row>
        <row r="2349">
          <cell r="A2349">
            <v>2024</v>
          </cell>
          <cell r="D2349">
            <v>1121041104000</v>
          </cell>
          <cell r="F2349">
            <v>91</v>
          </cell>
          <cell r="G2349">
            <v>8618814.3501941264</v>
          </cell>
        </row>
        <row r="2350">
          <cell r="A2350">
            <v>2024</v>
          </cell>
          <cell r="D2350">
            <v>1121041108000</v>
          </cell>
          <cell r="F2350">
            <v>91</v>
          </cell>
          <cell r="G2350">
            <v>336.86398697110002</v>
          </cell>
        </row>
        <row r="2351">
          <cell r="A2351">
            <v>2024</v>
          </cell>
          <cell r="D2351">
            <v>1121041109000</v>
          </cell>
          <cell r="F2351">
            <v>91</v>
          </cell>
          <cell r="G2351">
            <v>59533.247520215358</v>
          </cell>
        </row>
        <row r="2352">
          <cell r="A2352">
            <v>2024</v>
          </cell>
          <cell r="D2352">
            <v>1321001101000</v>
          </cell>
          <cell r="F2352">
            <v>73</v>
          </cell>
          <cell r="G2352">
            <v>53301.263761250011</v>
          </cell>
        </row>
        <row r="2353">
          <cell r="A2353">
            <v>2024</v>
          </cell>
          <cell r="D2353">
            <v>1345011101000</v>
          </cell>
          <cell r="F2353">
            <v>61</v>
          </cell>
          <cell r="G2353">
            <v>41689734.82645078</v>
          </cell>
        </row>
        <row r="2354">
          <cell r="A2354">
            <v>2024</v>
          </cell>
          <cell r="D2354">
            <v>1345011301000</v>
          </cell>
          <cell r="F2354">
            <v>61</v>
          </cell>
          <cell r="G2354">
            <v>18365579.383851074</v>
          </cell>
        </row>
        <row r="2355">
          <cell r="A2355">
            <v>2024</v>
          </cell>
          <cell r="D2355">
            <v>1690991301000</v>
          </cell>
          <cell r="F2355">
            <v>60</v>
          </cell>
          <cell r="G2355">
            <v>16714640.96446397</v>
          </cell>
        </row>
        <row r="2356">
          <cell r="A2356">
            <v>2024</v>
          </cell>
          <cell r="D2356">
            <v>1718109116003</v>
          </cell>
          <cell r="F2356">
            <v>73</v>
          </cell>
          <cell r="G2356">
            <v>4519094.3467338206</v>
          </cell>
        </row>
        <row r="2357">
          <cell r="A2357">
            <v>2024</v>
          </cell>
          <cell r="D2357">
            <v>1910061101000</v>
          </cell>
          <cell r="F2357">
            <v>60</v>
          </cell>
          <cell r="G2357">
            <v>17594713.05477982</v>
          </cell>
        </row>
        <row r="2358">
          <cell r="A2358">
            <v>2024</v>
          </cell>
          <cell r="D2358">
            <v>1922991199000</v>
          </cell>
          <cell r="F2358">
            <v>60</v>
          </cell>
          <cell r="G2358">
            <v>5330.1263761250011</v>
          </cell>
        </row>
        <row r="2359">
          <cell r="A2359">
            <v>2024</v>
          </cell>
          <cell r="D2359">
            <v>1922991199000</v>
          </cell>
          <cell r="F2359">
            <v>72</v>
          </cell>
          <cell r="G2359">
            <v>5330.1263761250011</v>
          </cell>
        </row>
        <row r="2360">
          <cell r="A2360">
            <v>2024</v>
          </cell>
          <cell r="D2360">
            <v>1922991199000</v>
          </cell>
          <cell r="F2360">
            <v>73</v>
          </cell>
          <cell r="G2360">
            <v>5330.1263761250011</v>
          </cell>
        </row>
        <row r="2361">
          <cell r="A2361">
            <v>2024</v>
          </cell>
          <cell r="D2361">
            <v>1922991199000</v>
          </cell>
          <cell r="F2361">
            <v>91</v>
          </cell>
          <cell r="G2361">
            <v>102091.10855774781</v>
          </cell>
        </row>
        <row r="2362">
          <cell r="A2362">
            <v>2024</v>
          </cell>
          <cell r="D2362">
            <v>2213001199000</v>
          </cell>
          <cell r="F2362">
            <v>47</v>
          </cell>
          <cell r="G2362">
            <v>21320.505504500004</v>
          </cell>
        </row>
        <row r="2363">
          <cell r="A2363">
            <v>2024</v>
          </cell>
          <cell r="D2363">
            <v>1610031106000</v>
          </cell>
          <cell r="F2363">
            <v>60</v>
          </cell>
          <cell r="G2363">
            <v>67236828.002415612</v>
          </cell>
        </row>
        <row r="2364">
          <cell r="A2364">
            <v>2024</v>
          </cell>
          <cell r="D2364">
            <v>1921991101999</v>
          </cell>
          <cell r="F2364">
            <v>60</v>
          </cell>
          <cell r="G2364">
            <v>106.60252752250001</v>
          </cell>
        </row>
        <row r="2365">
          <cell r="A2365">
            <v>2024</v>
          </cell>
          <cell r="D2365">
            <v>1922991199000</v>
          </cell>
          <cell r="F2365">
            <v>60</v>
          </cell>
          <cell r="G2365">
            <v>5330.1263761250011</v>
          </cell>
        </row>
        <row r="2366">
          <cell r="A2366">
            <v>2024</v>
          </cell>
          <cell r="D2366">
            <v>1923991199000</v>
          </cell>
          <cell r="F2366">
            <v>60</v>
          </cell>
          <cell r="G2366">
            <v>106.60252752250001</v>
          </cell>
        </row>
        <row r="2367">
          <cell r="A2367">
            <v>2024</v>
          </cell>
          <cell r="D2367">
            <v>1310011101001</v>
          </cell>
          <cell r="F2367">
            <v>60</v>
          </cell>
          <cell r="G2367">
            <v>42028.046475745636</v>
          </cell>
        </row>
        <row r="2368">
          <cell r="A2368">
            <v>2024</v>
          </cell>
          <cell r="D2368">
            <v>1500001101003</v>
          </cell>
          <cell r="F2368">
            <v>60</v>
          </cell>
          <cell r="G2368">
            <v>439245054.40370905</v>
          </cell>
        </row>
        <row r="2369">
          <cell r="A2369">
            <v>2024</v>
          </cell>
          <cell r="D2369">
            <v>1500001101999</v>
          </cell>
          <cell r="F2369">
            <v>60</v>
          </cell>
          <cell r="G2369">
            <v>16018283.405979294</v>
          </cell>
        </row>
        <row r="2370">
          <cell r="A2370">
            <v>2024</v>
          </cell>
          <cell r="D2370">
            <v>7630011104000</v>
          </cell>
          <cell r="F2370">
            <v>60</v>
          </cell>
          <cell r="G2370">
            <v>2310482.9270424363</v>
          </cell>
        </row>
        <row r="2371">
          <cell r="A2371">
            <v>2024</v>
          </cell>
          <cell r="D2371">
            <v>1310011101001</v>
          </cell>
          <cell r="F2371">
            <v>60</v>
          </cell>
          <cell r="G2371">
            <v>38787.329639061638</v>
          </cell>
        </row>
        <row r="2372">
          <cell r="A2372">
            <v>2024</v>
          </cell>
          <cell r="D2372">
            <v>1321001101000</v>
          </cell>
          <cell r="F2372">
            <v>24</v>
          </cell>
          <cell r="G2372">
            <v>48088.400165399755</v>
          </cell>
        </row>
        <row r="2373">
          <cell r="A2373">
            <v>2024</v>
          </cell>
          <cell r="D2373">
            <v>1321001101000</v>
          </cell>
          <cell r="F2373">
            <v>45</v>
          </cell>
          <cell r="G2373">
            <v>38823.574498419279</v>
          </cell>
        </row>
        <row r="2374">
          <cell r="A2374">
            <v>2024</v>
          </cell>
          <cell r="D2374">
            <v>1321001101000</v>
          </cell>
          <cell r="F2374">
            <v>60</v>
          </cell>
          <cell r="G2374">
            <v>81.017920917100014</v>
          </cell>
        </row>
        <row r="2375">
          <cell r="A2375">
            <v>2024</v>
          </cell>
          <cell r="D2375">
            <v>1321001101000</v>
          </cell>
          <cell r="F2375">
            <v>70</v>
          </cell>
          <cell r="G2375">
            <v>384195.50919109007</v>
          </cell>
        </row>
        <row r="2376">
          <cell r="A2376">
            <v>2024</v>
          </cell>
          <cell r="D2376">
            <v>1322001102000</v>
          </cell>
          <cell r="F2376">
            <v>60</v>
          </cell>
          <cell r="G2376">
            <v>106.60252752250001</v>
          </cell>
        </row>
        <row r="2377">
          <cell r="A2377">
            <v>2024</v>
          </cell>
          <cell r="D2377">
            <v>1329001199000</v>
          </cell>
          <cell r="F2377">
            <v>60</v>
          </cell>
          <cell r="G2377">
            <v>106.60252752250001</v>
          </cell>
        </row>
        <row r="2378">
          <cell r="A2378">
            <v>2024</v>
          </cell>
          <cell r="D2378">
            <v>1500001101002</v>
          </cell>
          <cell r="F2378">
            <v>60</v>
          </cell>
          <cell r="G2378">
            <v>12026.897155088453</v>
          </cell>
        </row>
        <row r="2379">
          <cell r="A2379">
            <v>2024</v>
          </cell>
          <cell r="D2379">
            <v>1610011129000</v>
          </cell>
          <cell r="F2379">
            <v>60</v>
          </cell>
          <cell r="G2379">
            <v>106.60252752250001</v>
          </cell>
        </row>
        <row r="2380">
          <cell r="A2380">
            <v>2024</v>
          </cell>
          <cell r="D2380">
            <v>1610011199001</v>
          </cell>
          <cell r="F2380">
            <v>60</v>
          </cell>
          <cell r="G2380">
            <v>732359.36407957517</v>
          </cell>
        </row>
        <row r="2381">
          <cell r="A2381">
            <v>2024</v>
          </cell>
          <cell r="D2381">
            <v>1610021101000</v>
          </cell>
          <cell r="F2381">
            <v>60</v>
          </cell>
          <cell r="G2381">
            <v>156705.71545807502</v>
          </cell>
        </row>
        <row r="2382">
          <cell r="A2382">
            <v>2024</v>
          </cell>
          <cell r="D2382">
            <v>1630011101000</v>
          </cell>
          <cell r="F2382">
            <v>60</v>
          </cell>
          <cell r="G2382">
            <v>237785183.34444016</v>
          </cell>
        </row>
        <row r="2383">
          <cell r="A2383">
            <v>2024</v>
          </cell>
          <cell r="D2383">
            <v>1738101101001</v>
          </cell>
          <cell r="F2383">
            <v>70</v>
          </cell>
          <cell r="G2383">
            <v>5005219.1631663851</v>
          </cell>
        </row>
        <row r="2384">
          <cell r="A2384">
            <v>2024</v>
          </cell>
          <cell r="D2384">
            <v>1748101199000</v>
          </cell>
          <cell r="F2384">
            <v>70</v>
          </cell>
          <cell r="G2384">
            <v>585115.45443883666</v>
          </cell>
        </row>
        <row r="2385">
          <cell r="A2385">
            <v>2024</v>
          </cell>
          <cell r="D2385">
            <v>1770001199000</v>
          </cell>
          <cell r="F2385">
            <v>45</v>
          </cell>
          <cell r="G2385">
            <v>106.60252752250001</v>
          </cell>
        </row>
        <row r="2386">
          <cell r="A2386">
            <v>2024</v>
          </cell>
          <cell r="D2386">
            <v>1910091101000</v>
          </cell>
          <cell r="F2386">
            <v>60</v>
          </cell>
          <cell r="G2386">
            <v>26083.506434205305</v>
          </cell>
        </row>
        <row r="2387">
          <cell r="A2387">
            <v>2024</v>
          </cell>
          <cell r="D2387">
            <v>1921991101999</v>
          </cell>
          <cell r="F2387">
            <v>60</v>
          </cell>
          <cell r="G2387">
            <v>106.60252752250001</v>
          </cell>
        </row>
        <row r="2388">
          <cell r="A2388">
            <v>2024</v>
          </cell>
          <cell r="D2388">
            <v>1922991101000</v>
          </cell>
          <cell r="F2388">
            <v>10</v>
          </cell>
          <cell r="G2388">
            <v>6626780.8895185543</v>
          </cell>
        </row>
        <row r="2389">
          <cell r="A2389">
            <v>2024</v>
          </cell>
          <cell r="D2389">
            <v>1922991199000</v>
          </cell>
          <cell r="F2389">
            <v>60</v>
          </cell>
          <cell r="G2389">
            <v>283269.5662591632</v>
          </cell>
        </row>
        <row r="2390">
          <cell r="A2390">
            <v>2024</v>
          </cell>
          <cell r="D2390">
            <v>1990991199000</v>
          </cell>
          <cell r="F2390">
            <v>60</v>
          </cell>
          <cell r="G2390">
            <v>88517.408728307884</v>
          </cell>
        </row>
        <row r="2391">
          <cell r="A2391">
            <v>2024</v>
          </cell>
          <cell r="D2391">
            <v>2213001199000</v>
          </cell>
          <cell r="F2391">
            <v>47</v>
          </cell>
          <cell r="G2391">
            <v>216549.17633338086</v>
          </cell>
        </row>
        <row r="2392">
          <cell r="A2392">
            <v>2024</v>
          </cell>
          <cell r="D2392">
            <v>2418101101004</v>
          </cell>
          <cell r="F2392">
            <v>24</v>
          </cell>
          <cell r="G2392">
            <v>1417709.1455722784</v>
          </cell>
        </row>
        <row r="2393">
          <cell r="A2393">
            <v>2024</v>
          </cell>
          <cell r="D2393">
            <v>2438109120004</v>
          </cell>
          <cell r="F2393">
            <v>70</v>
          </cell>
          <cell r="G2393">
            <v>1354639.9135346471</v>
          </cell>
        </row>
        <row r="2394">
          <cell r="A2394">
            <v>2024</v>
          </cell>
          <cell r="D2394">
            <v>1310011201001</v>
          </cell>
          <cell r="F2394">
            <v>60</v>
          </cell>
          <cell r="G2394">
            <v>106.60252752250001</v>
          </cell>
        </row>
        <row r="2395">
          <cell r="A2395">
            <v>2024</v>
          </cell>
          <cell r="D2395">
            <v>1310021101001</v>
          </cell>
          <cell r="F2395">
            <v>60</v>
          </cell>
          <cell r="G2395">
            <v>319.80758256750011</v>
          </cell>
        </row>
        <row r="2396">
          <cell r="A2396">
            <v>2024</v>
          </cell>
          <cell r="D2396">
            <v>1321001101000</v>
          </cell>
          <cell r="F2396">
            <v>36</v>
          </cell>
          <cell r="G2396">
            <v>72970.496114426496</v>
          </cell>
        </row>
        <row r="2397">
          <cell r="A2397">
            <v>2024</v>
          </cell>
          <cell r="D2397">
            <v>1610011124000</v>
          </cell>
          <cell r="F2397">
            <v>60</v>
          </cell>
          <cell r="G2397">
            <v>319.80758256750011</v>
          </cell>
        </row>
        <row r="2398">
          <cell r="A2398">
            <v>2024</v>
          </cell>
          <cell r="D2398">
            <v>1610011199001</v>
          </cell>
          <cell r="F2398">
            <v>60</v>
          </cell>
          <cell r="G2398">
            <v>213.20505504500002</v>
          </cell>
        </row>
        <row r="2399">
          <cell r="A2399">
            <v>2024</v>
          </cell>
          <cell r="D2399">
            <v>1690991201000</v>
          </cell>
          <cell r="F2399">
            <v>60</v>
          </cell>
          <cell r="G2399">
            <v>106.60252752250001</v>
          </cell>
        </row>
        <row r="2400">
          <cell r="A2400">
            <v>2024</v>
          </cell>
          <cell r="D2400">
            <v>1718059105000</v>
          </cell>
          <cell r="F2400">
            <v>36</v>
          </cell>
          <cell r="G2400">
            <v>2449992.5887858565</v>
          </cell>
        </row>
        <row r="2401">
          <cell r="A2401">
            <v>2024</v>
          </cell>
          <cell r="D2401">
            <v>2213001199000</v>
          </cell>
          <cell r="F2401">
            <v>47</v>
          </cell>
          <cell r="G2401">
            <v>1066.0252752250003</v>
          </cell>
        </row>
        <row r="2402">
          <cell r="A2402">
            <v>2024</v>
          </cell>
          <cell r="D2402">
            <v>1122011101001</v>
          </cell>
          <cell r="F2402">
            <v>91</v>
          </cell>
          <cell r="G2402">
            <v>3441129.5884263008</v>
          </cell>
        </row>
        <row r="2403">
          <cell r="A2403">
            <v>2024</v>
          </cell>
          <cell r="D2403">
            <v>1122011101006</v>
          </cell>
          <cell r="F2403">
            <v>91</v>
          </cell>
          <cell r="G2403">
            <v>143913.41215537503</v>
          </cell>
        </row>
        <row r="2404">
          <cell r="A2404">
            <v>2024</v>
          </cell>
          <cell r="D2404">
            <v>1122011104000</v>
          </cell>
          <cell r="F2404">
            <v>91</v>
          </cell>
          <cell r="G2404">
            <v>26011.016715490005</v>
          </cell>
        </row>
        <row r="2405">
          <cell r="A2405">
            <v>2024</v>
          </cell>
          <cell r="D2405">
            <v>1122011107000</v>
          </cell>
          <cell r="F2405">
            <v>60</v>
          </cell>
          <cell r="G2405">
            <v>31980.758256750007</v>
          </cell>
        </row>
        <row r="2406">
          <cell r="A2406">
            <v>2024</v>
          </cell>
          <cell r="D2406">
            <v>1122011201006</v>
          </cell>
          <cell r="F2406">
            <v>91</v>
          </cell>
          <cell r="G2406">
            <v>33046.783531975008</v>
          </cell>
        </row>
        <row r="2407">
          <cell r="A2407">
            <v>2024</v>
          </cell>
          <cell r="D2407">
            <v>1122011301006</v>
          </cell>
          <cell r="F2407">
            <v>91</v>
          </cell>
          <cell r="G2407">
            <v>220667.23197157503</v>
          </cell>
        </row>
        <row r="2408">
          <cell r="A2408">
            <v>2024</v>
          </cell>
          <cell r="D2408">
            <v>1122011401006</v>
          </cell>
          <cell r="F2408">
            <v>91</v>
          </cell>
          <cell r="G2408">
            <v>67159.592339175011</v>
          </cell>
        </row>
        <row r="2409">
          <cell r="A2409">
            <v>2024</v>
          </cell>
          <cell r="D2409">
            <v>1321001101000</v>
          </cell>
          <cell r="F2409">
            <v>51</v>
          </cell>
          <cell r="G2409">
            <v>15990.379128375003</v>
          </cell>
        </row>
        <row r="2410">
          <cell r="A2410">
            <v>2024</v>
          </cell>
          <cell r="D2410">
            <v>1321001101000</v>
          </cell>
          <cell r="F2410">
            <v>57</v>
          </cell>
          <cell r="G2410">
            <v>4264.1011009000013</v>
          </cell>
        </row>
        <row r="2411">
          <cell r="A2411">
            <v>2024</v>
          </cell>
          <cell r="D2411">
            <v>1321001101000</v>
          </cell>
          <cell r="F2411">
            <v>70</v>
          </cell>
          <cell r="G2411">
            <v>15990.379128375003</v>
          </cell>
        </row>
        <row r="2412">
          <cell r="A2412">
            <v>2024</v>
          </cell>
          <cell r="D2412">
            <v>1610011103000</v>
          </cell>
          <cell r="F2412">
            <v>60</v>
          </cell>
          <cell r="G2412">
            <v>4264.1011009000013</v>
          </cell>
        </row>
        <row r="2413">
          <cell r="A2413">
            <v>2024</v>
          </cell>
          <cell r="D2413">
            <v>1610011128000</v>
          </cell>
          <cell r="F2413">
            <v>60</v>
          </cell>
          <cell r="G2413">
            <v>14924.353853150002</v>
          </cell>
        </row>
        <row r="2414">
          <cell r="A2414">
            <v>2024</v>
          </cell>
          <cell r="D2414">
            <v>1690991101000</v>
          </cell>
          <cell r="F2414">
            <v>10</v>
          </cell>
          <cell r="G2414">
            <v>21320.505504500004</v>
          </cell>
        </row>
        <row r="2415">
          <cell r="A2415">
            <v>2024</v>
          </cell>
          <cell r="D2415">
            <v>1690991201000</v>
          </cell>
          <cell r="F2415">
            <v>60</v>
          </cell>
          <cell r="G2415">
            <v>31980.758256750007</v>
          </cell>
        </row>
        <row r="2416">
          <cell r="A2416">
            <v>2024</v>
          </cell>
          <cell r="D2416">
            <v>1910011199000</v>
          </cell>
          <cell r="F2416">
            <v>60</v>
          </cell>
          <cell r="G2416">
            <v>21320.505504500004</v>
          </cell>
        </row>
        <row r="2417">
          <cell r="A2417">
            <v>2024</v>
          </cell>
          <cell r="D2417">
            <v>1921991101999</v>
          </cell>
          <cell r="F2417">
            <v>60</v>
          </cell>
          <cell r="G2417">
            <v>24518.581330175006</v>
          </cell>
        </row>
        <row r="2418">
          <cell r="A2418">
            <v>2024</v>
          </cell>
          <cell r="D2418">
            <v>1922991199000</v>
          </cell>
          <cell r="F2418">
            <v>51</v>
          </cell>
          <cell r="G2418">
            <v>10660.252752250002</v>
          </cell>
        </row>
        <row r="2419">
          <cell r="A2419">
            <v>2024</v>
          </cell>
          <cell r="D2419">
            <v>1990991199000</v>
          </cell>
          <cell r="F2419">
            <v>60</v>
          </cell>
          <cell r="G2419">
            <v>491437.65187872504</v>
          </cell>
        </row>
        <row r="2420">
          <cell r="A2420">
            <v>2024</v>
          </cell>
          <cell r="D2420">
            <v>1990991299000</v>
          </cell>
          <cell r="F2420">
            <v>60</v>
          </cell>
          <cell r="G2420">
            <v>1599037.9128375005</v>
          </cell>
        </row>
        <row r="2421">
          <cell r="A2421">
            <v>2024</v>
          </cell>
          <cell r="D2421">
            <v>2213001199000</v>
          </cell>
          <cell r="F2421">
            <v>47</v>
          </cell>
          <cell r="G2421">
            <v>426410.11009000009</v>
          </cell>
        </row>
        <row r="2422">
          <cell r="A2422">
            <v>2024</v>
          </cell>
          <cell r="D2422">
            <v>2428107103001</v>
          </cell>
          <cell r="F2422">
            <v>70</v>
          </cell>
          <cell r="G2422">
            <v>15087.199874193373</v>
          </cell>
        </row>
        <row r="2423">
          <cell r="A2423">
            <v>2024</v>
          </cell>
          <cell r="D2423">
            <v>1321001101000</v>
          </cell>
          <cell r="F2423">
            <v>24</v>
          </cell>
          <cell r="G2423">
            <v>59129.223940905089</v>
          </cell>
        </row>
        <row r="2424">
          <cell r="A2424">
            <v>2024</v>
          </cell>
          <cell r="D2424">
            <v>1321001101000</v>
          </cell>
          <cell r="F2424">
            <v>36</v>
          </cell>
          <cell r="G2424">
            <v>19117.031260609929</v>
          </cell>
        </row>
        <row r="2425">
          <cell r="A2425">
            <v>2024</v>
          </cell>
          <cell r="D2425">
            <v>1321001101000</v>
          </cell>
          <cell r="F2425">
            <v>60</v>
          </cell>
          <cell r="G2425">
            <v>94901.834101630404</v>
          </cell>
        </row>
        <row r="2426">
          <cell r="A2426">
            <v>2024</v>
          </cell>
          <cell r="D2426">
            <v>1321001101000</v>
          </cell>
          <cell r="F2426">
            <v>70</v>
          </cell>
          <cell r="G2426">
            <v>150648.55984424657</v>
          </cell>
        </row>
        <row r="2427">
          <cell r="A2427">
            <v>2024</v>
          </cell>
          <cell r="D2427">
            <v>1610011124000</v>
          </cell>
          <cell r="F2427">
            <v>60</v>
          </cell>
          <cell r="G2427">
            <v>134040.9520815163</v>
          </cell>
        </row>
        <row r="2428">
          <cell r="A2428">
            <v>2024</v>
          </cell>
          <cell r="D2428">
            <v>1610021101000</v>
          </cell>
          <cell r="F2428">
            <v>60</v>
          </cell>
          <cell r="G2428">
            <v>963153.83616578777</v>
          </cell>
        </row>
        <row r="2429">
          <cell r="A2429">
            <v>2024</v>
          </cell>
          <cell r="D2429">
            <v>1630011101000</v>
          </cell>
          <cell r="F2429">
            <v>60</v>
          </cell>
          <cell r="G2429">
            <v>12367029.575553393</v>
          </cell>
        </row>
        <row r="2430">
          <cell r="A2430">
            <v>2024</v>
          </cell>
          <cell r="D2430">
            <v>1718102101001</v>
          </cell>
          <cell r="F2430">
            <v>24</v>
          </cell>
          <cell r="G2430">
            <v>9594227.4770250004</v>
          </cell>
        </row>
        <row r="2431">
          <cell r="A2431">
            <v>2024</v>
          </cell>
          <cell r="D2431">
            <v>1718102104001</v>
          </cell>
          <cell r="F2431">
            <v>24</v>
          </cell>
          <cell r="G2431">
            <v>1066025.2752250002</v>
          </cell>
        </row>
        <row r="2432">
          <cell r="A2432">
            <v>2024</v>
          </cell>
          <cell r="D2432">
            <v>1738102101001</v>
          </cell>
          <cell r="F2432">
            <v>70</v>
          </cell>
          <cell r="G2432">
            <v>19188454.954050001</v>
          </cell>
        </row>
        <row r="2433">
          <cell r="A2433">
            <v>2024</v>
          </cell>
          <cell r="D2433">
            <v>2418102103001</v>
          </cell>
          <cell r="F2433">
            <v>24</v>
          </cell>
          <cell r="G2433">
            <v>213205.05504500004</v>
          </cell>
        </row>
        <row r="2434">
          <cell r="A2434">
            <v>2024</v>
          </cell>
          <cell r="D2434">
            <v>2438102101001</v>
          </cell>
          <cell r="F2434">
            <v>70</v>
          </cell>
          <cell r="G2434">
            <v>2345255.6054950003</v>
          </cell>
        </row>
        <row r="2435">
          <cell r="A2435">
            <v>2024</v>
          </cell>
          <cell r="D2435">
            <v>1321001101000</v>
          </cell>
          <cell r="F2435">
            <v>24</v>
          </cell>
          <cell r="G2435">
            <v>127923.03302700003</v>
          </cell>
        </row>
        <row r="2436">
          <cell r="A2436">
            <v>2024</v>
          </cell>
          <cell r="D2436">
            <v>1321001101000</v>
          </cell>
          <cell r="F2436">
            <v>60</v>
          </cell>
          <cell r="G2436">
            <v>23452.556054950004</v>
          </cell>
        </row>
        <row r="2437">
          <cell r="A2437">
            <v>2024</v>
          </cell>
          <cell r="D2437">
            <v>1322001102000</v>
          </cell>
          <cell r="F2437">
            <v>60</v>
          </cell>
          <cell r="G2437">
            <v>289.95887486120006</v>
          </cell>
        </row>
        <row r="2438">
          <cell r="A2438">
            <v>2024</v>
          </cell>
          <cell r="D2438">
            <v>1630011101000</v>
          </cell>
          <cell r="F2438">
            <v>60</v>
          </cell>
          <cell r="G2438">
            <v>831499.71467550017</v>
          </cell>
        </row>
        <row r="2439">
          <cell r="A2439">
            <v>2024</v>
          </cell>
          <cell r="D2439">
            <v>1630011103000</v>
          </cell>
          <cell r="F2439">
            <v>60</v>
          </cell>
          <cell r="G2439">
            <v>1279230.3302700003</v>
          </cell>
        </row>
        <row r="2440">
          <cell r="A2440">
            <v>2024</v>
          </cell>
          <cell r="D2440">
            <v>1630011105000</v>
          </cell>
          <cell r="F2440">
            <v>60</v>
          </cell>
          <cell r="G2440">
            <v>754745.89485930023</v>
          </cell>
        </row>
        <row r="2441">
          <cell r="A2441">
            <v>2024</v>
          </cell>
          <cell r="D2441">
            <v>1630011107000</v>
          </cell>
          <cell r="F2441">
            <v>60</v>
          </cell>
          <cell r="G2441">
            <v>17397532.491672006</v>
          </cell>
        </row>
        <row r="2442">
          <cell r="A2442">
            <v>2024</v>
          </cell>
          <cell r="D2442">
            <v>1630011201000</v>
          </cell>
          <cell r="F2442">
            <v>60</v>
          </cell>
          <cell r="G2442">
            <v>1268.5700775177504</v>
          </cell>
        </row>
        <row r="2443">
          <cell r="A2443">
            <v>2024</v>
          </cell>
          <cell r="D2443">
            <v>1630011205000</v>
          </cell>
          <cell r="F2443">
            <v>60</v>
          </cell>
          <cell r="G2443">
            <v>9594.2274770250024</v>
          </cell>
        </row>
        <row r="2444">
          <cell r="A2444">
            <v>2024</v>
          </cell>
          <cell r="D2444">
            <v>1630011207000</v>
          </cell>
          <cell r="F2444">
            <v>60</v>
          </cell>
          <cell r="G2444">
            <v>117663.60577823462</v>
          </cell>
        </row>
        <row r="2445">
          <cell r="A2445">
            <v>2024</v>
          </cell>
          <cell r="D2445">
            <v>1718101101002</v>
          </cell>
          <cell r="F2445">
            <v>24</v>
          </cell>
          <cell r="G2445">
            <v>982792.15378598263</v>
          </cell>
        </row>
        <row r="2446">
          <cell r="A2446">
            <v>2024</v>
          </cell>
          <cell r="D2446">
            <v>1718101103001</v>
          </cell>
          <cell r="F2446">
            <v>24</v>
          </cell>
          <cell r="G2446">
            <v>21320.505504500004</v>
          </cell>
        </row>
        <row r="2447">
          <cell r="A2447">
            <v>2024</v>
          </cell>
          <cell r="D2447">
            <v>1910091101000</v>
          </cell>
          <cell r="F2447">
            <v>60</v>
          </cell>
          <cell r="G2447">
            <v>393782.27449118852</v>
          </cell>
        </row>
        <row r="2448">
          <cell r="A2448">
            <v>2024</v>
          </cell>
          <cell r="D2448">
            <v>1910091201000</v>
          </cell>
          <cell r="F2448">
            <v>60</v>
          </cell>
          <cell r="G2448">
            <v>1199.2784346281253</v>
          </cell>
        </row>
        <row r="2449">
          <cell r="A2449">
            <v>2024</v>
          </cell>
          <cell r="D2449">
            <v>1921991101999</v>
          </cell>
          <cell r="F2449">
            <v>60</v>
          </cell>
          <cell r="G2449">
            <v>3649.0045170951757</v>
          </cell>
        </row>
        <row r="2450">
          <cell r="A2450">
            <v>2024</v>
          </cell>
          <cell r="D2450">
            <v>1922991199000</v>
          </cell>
          <cell r="F2450">
            <v>60</v>
          </cell>
          <cell r="G2450">
            <v>23096.503613024855</v>
          </cell>
        </row>
        <row r="2451">
          <cell r="A2451">
            <v>2024</v>
          </cell>
          <cell r="D2451">
            <v>1990991199000</v>
          </cell>
          <cell r="F2451">
            <v>60</v>
          </cell>
          <cell r="G2451">
            <v>27767.826369060804</v>
          </cell>
        </row>
        <row r="2452">
          <cell r="A2452">
            <v>2024</v>
          </cell>
          <cell r="D2452">
            <v>2213001199000</v>
          </cell>
          <cell r="F2452">
            <v>47</v>
          </cell>
          <cell r="G2452">
            <v>33046.783531975008</v>
          </cell>
        </row>
        <row r="2453">
          <cell r="A2453">
            <v>2024</v>
          </cell>
          <cell r="D2453">
            <v>2418101101001</v>
          </cell>
          <cell r="F2453">
            <v>24</v>
          </cell>
          <cell r="G2453">
            <v>2995531.0233822502</v>
          </cell>
        </row>
        <row r="2454">
          <cell r="A2454">
            <v>2024</v>
          </cell>
          <cell r="D2454">
            <v>7630011106000</v>
          </cell>
          <cell r="F2454">
            <v>60</v>
          </cell>
          <cell r="G2454">
            <v>62326852.035964496</v>
          </cell>
        </row>
        <row r="2455">
          <cell r="A2455">
            <v>2024</v>
          </cell>
          <cell r="D2455">
            <v>7630011107000</v>
          </cell>
          <cell r="F2455">
            <v>60</v>
          </cell>
          <cell r="G2455">
            <v>2046768.5284320004</v>
          </cell>
        </row>
        <row r="2456">
          <cell r="A2456">
            <v>2024</v>
          </cell>
          <cell r="D2456">
            <v>7630011207000</v>
          </cell>
          <cell r="F2456">
            <v>60</v>
          </cell>
          <cell r="G2456">
            <v>3671.3910478749008</v>
          </cell>
        </row>
        <row r="2457">
          <cell r="A2457">
            <v>2024</v>
          </cell>
          <cell r="D2457">
            <v>1321001101000</v>
          </cell>
          <cell r="F2457">
            <v>73</v>
          </cell>
          <cell r="G2457">
            <v>106602.52752250002</v>
          </cell>
        </row>
        <row r="2458">
          <cell r="A2458">
            <v>2024</v>
          </cell>
          <cell r="D2458">
            <v>1718109106001</v>
          </cell>
          <cell r="F2458">
            <v>73</v>
          </cell>
          <cell r="G2458">
            <v>37310884.632875003</v>
          </cell>
        </row>
        <row r="2459">
          <cell r="A2459">
            <v>2024</v>
          </cell>
          <cell r="D2459">
            <v>2418109106001</v>
          </cell>
          <cell r="F2459">
            <v>73</v>
          </cell>
          <cell r="G2459">
            <v>5330126.3761250013</v>
          </cell>
        </row>
        <row r="2460">
          <cell r="A2460">
            <v>2024</v>
          </cell>
          <cell r="D2460">
            <v>1310011101002</v>
          </cell>
          <cell r="F2460">
            <v>60</v>
          </cell>
          <cell r="G2460">
            <v>159903.79128375003</v>
          </cell>
        </row>
        <row r="2461">
          <cell r="A2461">
            <v>2024</v>
          </cell>
          <cell r="D2461">
            <v>1321001101000</v>
          </cell>
          <cell r="F2461">
            <v>24</v>
          </cell>
          <cell r="G2461">
            <v>1066.0252752250003</v>
          </cell>
        </row>
        <row r="2462">
          <cell r="A2462">
            <v>2024</v>
          </cell>
          <cell r="D2462">
            <v>1610011124000</v>
          </cell>
          <cell r="F2462">
            <v>60</v>
          </cell>
          <cell r="G2462">
            <v>533012.63761250011</v>
          </cell>
        </row>
        <row r="2463">
          <cell r="A2463">
            <v>2024</v>
          </cell>
          <cell r="D2463">
            <v>1610021101000</v>
          </cell>
          <cell r="F2463">
            <v>60</v>
          </cell>
          <cell r="G2463">
            <v>1066025.2752250002</v>
          </cell>
        </row>
        <row r="2464">
          <cell r="A2464">
            <v>2024</v>
          </cell>
          <cell r="D2464">
            <v>1718102104000</v>
          </cell>
          <cell r="F2464">
            <v>24</v>
          </cell>
          <cell r="G2464">
            <v>552670.14368764916</v>
          </cell>
        </row>
        <row r="2465">
          <cell r="A2465">
            <v>2024</v>
          </cell>
          <cell r="D2465">
            <v>2213001199000</v>
          </cell>
          <cell r="F2465">
            <v>60</v>
          </cell>
          <cell r="G2465">
            <v>106602.52752250002</v>
          </cell>
        </row>
        <row r="2466">
          <cell r="A2466">
            <v>2024</v>
          </cell>
          <cell r="D2466">
            <v>2418105104000</v>
          </cell>
          <cell r="F2466">
            <v>24</v>
          </cell>
          <cell r="G2466">
            <v>213205.05504500004</v>
          </cell>
        </row>
        <row r="2467">
          <cell r="A2467">
            <v>2024</v>
          </cell>
          <cell r="D2467">
            <v>1210991104002</v>
          </cell>
          <cell r="F2467">
            <v>60</v>
          </cell>
          <cell r="G2467">
            <v>1477511.0314618503</v>
          </cell>
        </row>
        <row r="2468">
          <cell r="A2468">
            <v>2024</v>
          </cell>
          <cell r="D2468">
            <v>1210991105001</v>
          </cell>
          <cell r="F2468">
            <v>60</v>
          </cell>
          <cell r="G2468">
            <v>4242247.5827578884</v>
          </cell>
        </row>
        <row r="2469">
          <cell r="A2469">
            <v>2024</v>
          </cell>
          <cell r="D2469">
            <v>1210991105002</v>
          </cell>
          <cell r="F2469">
            <v>60</v>
          </cell>
          <cell r="G2469">
            <v>2742350.0205163127</v>
          </cell>
        </row>
        <row r="2470">
          <cell r="A2470">
            <v>2024</v>
          </cell>
          <cell r="D2470">
            <v>1210991105003</v>
          </cell>
          <cell r="F2470">
            <v>60</v>
          </cell>
          <cell r="G2470">
            <v>1673393.175784444</v>
          </cell>
        </row>
        <row r="2471">
          <cell r="A2471">
            <v>2024</v>
          </cell>
          <cell r="D2471">
            <v>1310011101001</v>
          </cell>
          <cell r="F2471">
            <v>60</v>
          </cell>
          <cell r="G2471">
            <v>55966.326949312512</v>
          </cell>
        </row>
        <row r="2472">
          <cell r="A2472">
            <v>2024</v>
          </cell>
          <cell r="D2472">
            <v>1321001101000</v>
          </cell>
          <cell r="F2472">
            <v>60</v>
          </cell>
          <cell r="G2472">
            <v>31341143.091615006</v>
          </cell>
        </row>
        <row r="2473">
          <cell r="A2473">
            <v>2024</v>
          </cell>
          <cell r="D2473">
            <v>1322001102000</v>
          </cell>
          <cell r="F2473">
            <v>60</v>
          </cell>
          <cell r="G2473">
            <v>27983.163474656256</v>
          </cell>
        </row>
        <row r="2474">
          <cell r="A2474">
            <v>2024</v>
          </cell>
          <cell r="D2474">
            <v>1640011101000</v>
          </cell>
          <cell r="F2474">
            <v>60</v>
          </cell>
          <cell r="G2474">
            <v>1511090.8276314377</v>
          </cell>
        </row>
        <row r="2475">
          <cell r="A2475">
            <v>2024</v>
          </cell>
          <cell r="D2475">
            <v>1640011199000</v>
          </cell>
          <cell r="F2475">
            <v>60</v>
          </cell>
          <cell r="G2475">
            <v>139915.81737328126</v>
          </cell>
        </row>
        <row r="2476">
          <cell r="A2476">
            <v>2024</v>
          </cell>
          <cell r="D2476">
            <v>1922991199000</v>
          </cell>
          <cell r="F2476">
            <v>60</v>
          </cell>
          <cell r="G2476">
            <v>145512.45006821252</v>
          </cell>
        </row>
        <row r="2477">
          <cell r="A2477">
            <v>2024</v>
          </cell>
          <cell r="D2477">
            <v>1990991199000</v>
          </cell>
          <cell r="F2477">
            <v>60</v>
          </cell>
          <cell r="G2477">
            <v>17461494.008185502</v>
          </cell>
        </row>
        <row r="2478">
          <cell r="A2478">
            <v>2024</v>
          </cell>
          <cell r="D2478">
            <v>2990001101000</v>
          </cell>
          <cell r="F2478">
            <v>60</v>
          </cell>
          <cell r="G2478">
            <v>28516176.112268757</v>
          </cell>
        </row>
        <row r="2479">
          <cell r="A2479">
            <v>2024</v>
          </cell>
          <cell r="D2479">
            <v>2990001199000</v>
          </cell>
          <cell r="F2479">
            <v>60</v>
          </cell>
          <cell r="G2479">
            <v>10926759.071056252</v>
          </cell>
        </row>
        <row r="2480">
          <cell r="A2480">
            <v>2024</v>
          </cell>
          <cell r="D2480">
            <v>7210991104001</v>
          </cell>
          <cell r="F2480">
            <v>60</v>
          </cell>
          <cell r="G2480">
            <v>3397422.5521420757</v>
          </cell>
        </row>
        <row r="2481">
          <cell r="A2481">
            <v>2024</v>
          </cell>
          <cell r="D2481">
            <v>7990991105000</v>
          </cell>
          <cell r="F2481">
            <v>60</v>
          </cell>
          <cell r="G2481">
            <v>12742200.114764428</v>
          </cell>
        </row>
        <row r="2482">
          <cell r="A2482">
            <v>2024</v>
          </cell>
          <cell r="D2482">
            <v>1122011101003</v>
          </cell>
          <cell r="F2482">
            <v>91</v>
          </cell>
          <cell r="G2482">
            <v>51240341.615238845</v>
          </cell>
        </row>
        <row r="2483">
          <cell r="A2483">
            <v>2024</v>
          </cell>
          <cell r="D2483">
            <v>1310011101001</v>
          </cell>
          <cell r="F2483">
            <v>60</v>
          </cell>
          <cell r="G2483">
            <v>9778.6498496389268</v>
          </cell>
        </row>
        <row r="2484">
          <cell r="A2484">
            <v>2024</v>
          </cell>
          <cell r="D2484">
            <v>1321001101000</v>
          </cell>
          <cell r="F2484">
            <v>24</v>
          </cell>
          <cell r="G2484">
            <v>10660.252752250002</v>
          </cell>
        </row>
        <row r="2485">
          <cell r="A2485">
            <v>2024</v>
          </cell>
          <cell r="D2485">
            <v>1321001101000</v>
          </cell>
          <cell r="F2485">
            <v>60</v>
          </cell>
          <cell r="G2485">
            <v>9594.2274770250024</v>
          </cell>
        </row>
        <row r="2486">
          <cell r="A2486">
            <v>2024</v>
          </cell>
          <cell r="D2486">
            <v>1610011125000</v>
          </cell>
          <cell r="F2486">
            <v>60</v>
          </cell>
          <cell r="G2486">
            <v>166088.86993060546</v>
          </cell>
        </row>
        <row r="2487">
          <cell r="A2487">
            <v>2024</v>
          </cell>
          <cell r="D2487">
            <v>1610031104000</v>
          </cell>
          <cell r="F2487">
            <v>60</v>
          </cell>
          <cell r="G2487">
            <v>199338.19826487324</v>
          </cell>
        </row>
        <row r="2488">
          <cell r="A2488">
            <v>2024</v>
          </cell>
          <cell r="D2488">
            <v>1610031106000</v>
          </cell>
          <cell r="F2488">
            <v>60</v>
          </cell>
          <cell r="G2488">
            <v>501862.31304515037</v>
          </cell>
        </row>
        <row r="2489">
          <cell r="A2489">
            <v>2024</v>
          </cell>
          <cell r="D2489">
            <v>1610031199000</v>
          </cell>
          <cell r="F2489">
            <v>60</v>
          </cell>
          <cell r="G2489">
            <v>454095.85251286853</v>
          </cell>
        </row>
        <row r="2490">
          <cell r="A2490">
            <v>2024</v>
          </cell>
          <cell r="D2490">
            <v>1690991101000</v>
          </cell>
          <cell r="F2490">
            <v>60</v>
          </cell>
          <cell r="G2490">
            <v>1449157.957216691</v>
          </cell>
        </row>
        <row r="2491">
          <cell r="A2491">
            <v>2024</v>
          </cell>
          <cell r="D2491">
            <v>1718109105003</v>
          </cell>
          <cell r="F2491">
            <v>24</v>
          </cell>
          <cell r="G2491">
            <v>3198075.8256750009</v>
          </cell>
        </row>
        <row r="2492">
          <cell r="A2492">
            <v>2024</v>
          </cell>
          <cell r="D2492">
            <v>1922991199000</v>
          </cell>
          <cell r="F2492">
            <v>60</v>
          </cell>
          <cell r="G2492">
            <v>144603.13050844561</v>
          </cell>
        </row>
        <row r="2493">
          <cell r="A2493">
            <v>2024</v>
          </cell>
          <cell r="D2493">
            <v>1990991299000</v>
          </cell>
          <cell r="F2493">
            <v>60</v>
          </cell>
          <cell r="G2493">
            <v>4928964.0086534303</v>
          </cell>
        </row>
        <row r="2494">
          <cell r="A2494">
            <v>2024</v>
          </cell>
          <cell r="D2494">
            <v>2213001199000</v>
          </cell>
          <cell r="F2494">
            <v>47</v>
          </cell>
          <cell r="G2494">
            <v>639615.16513500013</v>
          </cell>
        </row>
        <row r="2495">
          <cell r="A2495">
            <v>2024</v>
          </cell>
          <cell r="D2495">
            <v>2418109105012</v>
          </cell>
          <cell r="F2495">
            <v>24</v>
          </cell>
          <cell r="G2495">
            <v>1066025.2752250002</v>
          </cell>
        </row>
        <row r="2496">
          <cell r="A2496">
            <v>2024</v>
          </cell>
          <cell r="D2496">
            <v>1321001101000</v>
          </cell>
          <cell r="F2496">
            <v>24</v>
          </cell>
          <cell r="G2496">
            <v>106602.52752250002</v>
          </cell>
        </row>
        <row r="2497">
          <cell r="A2497">
            <v>2024</v>
          </cell>
          <cell r="D2497">
            <v>1718104101001</v>
          </cell>
          <cell r="F2497">
            <v>24</v>
          </cell>
          <cell r="G2497">
            <v>27290247.045760006</v>
          </cell>
        </row>
        <row r="2498">
          <cell r="A2498">
            <v>2024</v>
          </cell>
          <cell r="D2498">
            <v>1718109111005</v>
          </cell>
          <cell r="F2498">
            <v>24</v>
          </cell>
          <cell r="G2498">
            <v>2132042.2994143702</v>
          </cell>
        </row>
        <row r="2499">
          <cell r="A2499">
            <v>2024</v>
          </cell>
          <cell r="D2499">
            <v>2418105104001</v>
          </cell>
          <cell r="F2499">
            <v>24</v>
          </cell>
          <cell r="G2499">
            <v>1945808.1955246946</v>
          </cell>
        </row>
        <row r="2500">
          <cell r="A2500">
            <v>2024</v>
          </cell>
          <cell r="D2500">
            <v>2418109105001</v>
          </cell>
          <cell r="F2500">
            <v>24</v>
          </cell>
          <cell r="G2500">
            <v>946790.34819108387</v>
          </cell>
        </row>
        <row r="2501">
          <cell r="A2501">
            <v>2024</v>
          </cell>
          <cell r="D2501">
            <v>1610011199001</v>
          </cell>
          <cell r="F2501">
            <v>60</v>
          </cell>
          <cell r="G2501">
            <v>884800.97843675013</v>
          </cell>
        </row>
        <row r="2502">
          <cell r="A2502">
            <v>2024</v>
          </cell>
          <cell r="D2502">
            <v>1121011104000</v>
          </cell>
          <cell r="F2502">
            <v>59</v>
          </cell>
          <cell r="G2502">
            <v>58123714.788504057</v>
          </cell>
        </row>
        <row r="2503">
          <cell r="A2503">
            <v>2024</v>
          </cell>
          <cell r="D2503">
            <v>1922991199000</v>
          </cell>
          <cell r="F2503">
            <v>59</v>
          </cell>
          <cell r="G2503">
            <v>15990.379128375003</v>
          </cell>
        </row>
        <row r="2504">
          <cell r="A2504">
            <v>2024</v>
          </cell>
          <cell r="D2504">
            <v>1610011199001</v>
          </cell>
          <cell r="F2504">
            <v>60</v>
          </cell>
          <cell r="G2504">
            <v>53301.263761250011</v>
          </cell>
        </row>
        <row r="2505">
          <cell r="A2505">
            <v>2024</v>
          </cell>
          <cell r="D2505">
            <v>1610011128000</v>
          </cell>
          <cell r="F2505">
            <v>60</v>
          </cell>
          <cell r="G2505">
            <v>15990379.128375003</v>
          </cell>
        </row>
        <row r="2506">
          <cell r="A2506">
            <v>2024</v>
          </cell>
          <cell r="D2506">
            <v>1738109105001</v>
          </cell>
          <cell r="F2506">
            <v>74</v>
          </cell>
          <cell r="G2506">
            <v>76753819.816200003</v>
          </cell>
        </row>
        <row r="2507">
          <cell r="A2507">
            <v>2024</v>
          </cell>
          <cell r="D2507">
            <v>2418109105007</v>
          </cell>
          <cell r="F2507">
            <v>24</v>
          </cell>
          <cell r="G2507">
            <v>1185793.214896529</v>
          </cell>
        </row>
        <row r="2508">
          <cell r="A2508">
            <v>2024</v>
          </cell>
          <cell r="D2508">
            <v>1400001101000</v>
          </cell>
          <cell r="F2508">
            <v>60</v>
          </cell>
          <cell r="G2508">
            <v>4656669.1726027085</v>
          </cell>
        </row>
        <row r="2509">
          <cell r="A2509">
            <v>2024</v>
          </cell>
          <cell r="D2509">
            <v>1400001102999</v>
          </cell>
          <cell r="F2509">
            <v>60</v>
          </cell>
          <cell r="G2509">
            <v>4625267.266070405</v>
          </cell>
        </row>
        <row r="2510">
          <cell r="A2510">
            <v>2024</v>
          </cell>
          <cell r="D2510">
            <v>1400001199000</v>
          </cell>
          <cell r="F2510">
            <v>60</v>
          </cell>
          <cell r="G2510">
            <v>1066.0252752250003</v>
          </cell>
        </row>
        <row r="2511">
          <cell r="A2511">
            <v>2024</v>
          </cell>
          <cell r="D2511">
            <v>1500001101004</v>
          </cell>
          <cell r="F2511">
            <v>60</v>
          </cell>
          <cell r="G2511">
            <v>530134.36936939263</v>
          </cell>
        </row>
        <row r="2512">
          <cell r="A2512">
            <v>2024</v>
          </cell>
          <cell r="D2512">
            <v>1610011124000</v>
          </cell>
          <cell r="F2512">
            <v>60</v>
          </cell>
          <cell r="G2512">
            <v>490265.02407597762</v>
          </cell>
        </row>
        <row r="2513">
          <cell r="A2513">
            <v>2024</v>
          </cell>
          <cell r="D2513">
            <v>1610011129000</v>
          </cell>
          <cell r="F2513">
            <v>60</v>
          </cell>
          <cell r="G2513">
            <v>1066.0252752250003</v>
          </cell>
        </row>
        <row r="2514">
          <cell r="A2514">
            <v>2024</v>
          </cell>
          <cell r="D2514">
            <v>1610011130000</v>
          </cell>
          <cell r="F2514">
            <v>60</v>
          </cell>
          <cell r="G2514">
            <v>427555.02123559173</v>
          </cell>
        </row>
        <row r="2515">
          <cell r="A2515">
            <v>2024</v>
          </cell>
          <cell r="D2515">
            <v>1610041102000</v>
          </cell>
          <cell r="F2515">
            <v>60</v>
          </cell>
          <cell r="G2515">
            <v>111489.18738413142</v>
          </cell>
        </row>
        <row r="2516">
          <cell r="A2516">
            <v>2024</v>
          </cell>
          <cell r="D2516">
            <v>1690991101000</v>
          </cell>
          <cell r="F2516">
            <v>60</v>
          </cell>
          <cell r="G2516">
            <v>2984870.7706300006</v>
          </cell>
        </row>
        <row r="2517">
          <cell r="A2517">
            <v>2024</v>
          </cell>
          <cell r="D2517">
            <v>1718109105003</v>
          </cell>
          <cell r="F2517">
            <v>24</v>
          </cell>
          <cell r="G2517">
            <v>1072042.3482884802</v>
          </cell>
        </row>
        <row r="2518">
          <cell r="A2518">
            <v>2024</v>
          </cell>
          <cell r="D2518">
            <v>1990991199000</v>
          </cell>
          <cell r="F2518">
            <v>60</v>
          </cell>
          <cell r="G2518">
            <v>347524.2397233501</v>
          </cell>
        </row>
        <row r="2519">
          <cell r="A2519">
            <v>2024</v>
          </cell>
          <cell r="D2519">
            <v>1610011107000</v>
          </cell>
          <cell r="F2519">
            <v>60</v>
          </cell>
          <cell r="G2519">
            <v>644945.29151112516</v>
          </cell>
        </row>
        <row r="2520">
          <cell r="A2520">
            <v>2024</v>
          </cell>
          <cell r="D2520">
            <v>1121011102000</v>
          </cell>
          <cell r="F2520">
            <v>77</v>
          </cell>
          <cell r="G2520">
            <v>902897858.68780386</v>
          </cell>
        </row>
        <row r="2521">
          <cell r="A2521">
            <v>2024</v>
          </cell>
          <cell r="D2521">
            <v>1121011202000</v>
          </cell>
          <cell r="F2521">
            <v>77</v>
          </cell>
          <cell r="G2521">
            <v>1762212.2696656405</v>
          </cell>
        </row>
        <row r="2522">
          <cell r="A2522">
            <v>2024</v>
          </cell>
          <cell r="D2522">
            <v>1121011302000</v>
          </cell>
          <cell r="F2522">
            <v>77</v>
          </cell>
          <cell r="G2522">
            <v>129536.99529369068</v>
          </cell>
        </row>
        <row r="2523">
          <cell r="A2523">
            <v>2024</v>
          </cell>
          <cell r="D2523">
            <v>1121011402000</v>
          </cell>
          <cell r="F2523">
            <v>77</v>
          </cell>
          <cell r="G2523">
            <v>149366.13143815089</v>
          </cell>
        </row>
        <row r="2524">
          <cell r="A2524">
            <v>2024</v>
          </cell>
          <cell r="D2524">
            <v>1122021101000</v>
          </cell>
          <cell r="F2524">
            <v>77</v>
          </cell>
          <cell r="G2524">
            <v>107939778.41042469</v>
          </cell>
        </row>
        <row r="2525">
          <cell r="A2525">
            <v>2024</v>
          </cell>
          <cell r="D2525">
            <v>1122021102000</v>
          </cell>
          <cell r="F2525">
            <v>77</v>
          </cell>
          <cell r="G2525">
            <v>9693466.9679715224</v>
          </cell>
        </row>
        <row r="2526">
          <cell r="A2526">
            <v>2024</v>
          </cell>
          <cell r="D2526">
            <v>1122021103000</v>
          </cell>
          <cell r="F2526">
            <v>77</v>
          </cell>
          <cell r="G2526">
            <v>89300096.211656123</v>
          </cell>
        </row>
        <row r="2527">
          <cell r="A2527">
            <v>2024</v>
          </cell>
          <cell r="D2527">
            <v>1122021201000</v>
          </cell>
          <cell r="F2527">
            <v>77</v>
          </cell>
          <cell r="G2527">
            <v>1215.2688137565003</v>
          </cell>
        </row>
        <row r="2528">
          <cell r="A2528">
            <v>2024</v>
          </cell>
          <cell r="D2528">
            <v>1122021202000</v>
          </cell>
          <cell r="F2528">
            <v>77</v>
          </cell>
          <cell r="G2528">
            <v>127.92303302700003</v>
          </cell>
        </row>
        <row r="2529">
          <cell r="A2529">
            <v>2024</v>
          </cell>
          <cell r="D2529">
            <v>1122021203000</v>
          </cell>
          <cell r="F2529">
            <v>77</v>
          </cell>
          <cell r="G2529">
            <v>614.03055852960006</v>
          </cell>
        </row>
        <row r="2530">
          <cell r="A2530">
            <v>2024</v>
          </cell>
          <cell r="D2530">
            <v>1122021301000</v>
          </cell>
          <cell r="F2530">
            <v>77</v>
          </cell>
          <cell r="G2530">
            <v>4741531.1806622697</v>
          </cell>
        </row>
        <row r="2531">
          <cell r="A2531">
            <v>2024</v>
          </cell>
          <cell r="D2531">
            <v>1122021302000</v>
          </cell>
          <cell r="F2531">
            <v>77</v>
          </cell>
          <cell r="G2531">
            <v>686038.43382049841</v>
          </cell>
        </row>
        <row r="2532">
          <cell r="A2532">
            <v>2024</v>
          </cell>
          <cell r="D2532">
            <v>1122021303000</v>
          </cell>
          <cell r="F2532">
            <v>77</v>
          </cell>
          <cell r="G2532">
            <v>2673885.6132402625</v>
          </cell>
        </row>
        <row r="2533">
          <cell r="A2533">
            <v>2024</v>
          </cell>
          <cell r="D2533">
            <v>1122021401000</v>
          </cell>
          <cell r="F2533">
            <v>77</v>
          </cell>
          <cell r="G2533">
            <v>823683.61735755042</v>
          </cell>
        </row>
        <row r="2534">
          <cell r="A2534">
            <v>2024</v>
          </cell>
          <cell r="D2534">
            <v>1122021402000</v>
          </cell>
          <cell r="F2534">
            <v>77</v>
          </cell>
          <cell r="G2534">
            <v>96556.305328779621</v>
          </cell>
        </row>
        <row r="2535">
          <cell r="A2535">
            <v>2024</v>
          </cell>
          <cell r="D2535">
            <v>1122021403000</v>
          </cell>
          <cell r="F2535">
            <v>77</v>
          </cell>
          <cell r="G2535">
            <v>409315.32877649198</v>
          </cell>
        </row>
        <row r="2536">
          <cell r="A2536">
            <v>2024</v>
          </cell>
          <cell r="D2536">
            <v>1310021101001</v>
          </cell>
          <cell r="F2536">
            <v>60</v>
          </cell>
          <cell r="G2536">
            <v>743016.41875599953</v>
          </cell>
        </row>
        <row r="2537">
          <cell r="A2537">
            <v>2024</v>
          </cell>
          <cell r="D2537">
            <v>1321001101000</v>
          </cell>
          <cell r="F2537">
            <v>24</v>
          </cell>
          <cell r="G2537">
            <v>2412.4151978341752</v>
          </cell>
        </row>
        <row r="2538">
          <cell r="A2538">
            <v>2024</v>
          </cell>
          <cell r="D2538">
            <v>1321001101000</v>
          </cell>
          <cell r="F2538">
            <v>60</v>
          </cell>
          <cell r="G2538">
            <v>122785246.39320804</v>
          </cell>
        </row>
        <row r="2539">
          <cell r="A2539">
            <v>2024</v>
          </cell>
          <cell r="D2539">
            <v>1321001101000</v>
          </cell>
          <cell r="F2539">
            <v>70</v>
          </cell>
          <cell r="G2539">
            <v>237936.84143022005</v>
          </cell>
        </row>
        <row r="2540">
          <cell r="A2540">
            <v>2024</v>
          </cell>
          <cell r="D2540">
            <v>1360011101000</v>
          </cell>
          <cell r="F2540">
            <v>60</v>
          </cell>
          <cell r="G2540">
            <v>6396.151651350001</v>
          </cell>
        </row>
        <row r="2541">
          <cell r="A2541">
            <v>2024</v>
          </cell>
          <cell r="D2541">
            <v>1610011101000</v>
          </cell>
          <cell r="F2541">
            <v>60</v>
          </cell>
          <cell r="G2541">
            <v>49453040.440720789</v>
          </cell>
        </row>
        <row r="2542">
          <cell r="A2542">
            <v>2024</v>
          </cell>
          <cell r="D2542">
            <v>1610011113000</v>
          </cell>
          <cell r="F2542">
            <v>60</v>
          </cell>
          <cell r="G2542">
            <v>6396.151651350001</v>
          </cell>
        </row>
        <row r="2543">
          <cell r="A2543">
            <v>2024</v>
          </cell>
          <cell r="D2543">
            <v>1610011123002</v>
          </cell>
          <cell r="F2543">
            <v>60</v>
          </cell>
          <cell r="G2543">
            <v>13409908.243977431</v>
          </cell>
        </row>
        <row r="2544">
          <cell r="A2544">
            <v>2024</v>
          </cell>
          <cell r="D2544">
            <v>1610011123003</v>
          </cell>
          <cell r="F2544">
            <v>61</v>
          </cell>
          <cell r="G2544">
            <v>26117623.507113606</v>
          </cell>
        </row>
        <row r="2545">
          <cell r="A2545">
            <v>2024</v>
          </cell>
          <cell r="D2545">
            <v>1610011223002</v>
          </cell>
          <cell r="F2545">
            <v>60</v>
          </cell>
          <cell r="G2545">
            <v>281.43067265940005</v>
          </cell>
        </row>
        <row r="2546">
          <cell r="A2546">
            <v>2024</v>
          </cell>
          <cell r="D2546">
            <v>1610011323002</v>
          </cell>
          <cell r="F2546">
            <v>60</v>
          </cell>
          <cell r="G2546">
            <v>1304661.4292357678</v>
          </cell>
        </row>
        <row r="2547">
          <cell r="A2547">
            <v>2024</v>
          </cell>
          <cell r="D2547">
            <v>1610011423002</v>
          </cell>
          <cell r="F2547">
            <v>60</v>
          </cell>
          <cell r="G2547">
            <v>198869.14714377423</v>
          </cell>
        </row>
        <row r="2548">
          <cell r="A2548">
            <v>2024</v>
          </cell>
          <cell r="D2548">
            <v>1610021101000</v>
          </cell>
          <cell r="F2548">
            <v>60</v>
          </cell>
          <cell r="G2548">
            <v>1044704.7697205001</v>
          </cell>
        </row>
        <row r="2549">
          <cell r="A2549">
            <v>2024</v>
          </cell>
          <cell r="D2549">
            <v>1690991101000</v>
          </cell>
          <cell r="F2549">
            <v>60</v>
          </cell>
          <cell r="G2549">
            <v>1653128.0353024167</v>
          </cell>
        </row>
        <row r="2550">
          <cell r="A2550">
            <v>2024</v>
          </cell>
          <cell r="D2550">
            <v>1718109102001</v>
          </cell>
          <cell r="F2550">
            <v>24</v>
          </cell>
          <cell r="G2550">
            <v>40206.209280386109</v>
          </cell>
        </row>
        <row r="2551">
          <cell r="A2551">
            <v>2024</v>
          </cell>
          <cell r="D2551">
            <v>1738109102001</v>
          </cell>
          <cell r="F2551">
            <v>70</v>
          </cell>
          <cell r="G2551">
            <v>767538.19816200016</v>
          </cell>
        </row>
        <row r="2552">
          <cell r="A2552">
            <v>2024</v>
          </cell>
          <cell r="D2552">
            <v>1910011108001</v>
          </cell>
          <cell r="F2552">
            <v>60</v>
          </cell>
          <cell r="G2552">
            <v>767963.54224681493</v>
          </cell>
        </row>
        <row r="2553">
          <cell r="A2553">
            <v>2024</v>
          </cell>
          <cell r="D2553">
            <v>1910011108002</v>
          </cell>
          <cell r="F2553">
            <v>60</v>
          </cell>
          <cell r="G2553">
            <v>4473.0420548441007</v>
          </cell>
        </row>
        <row r="2554">
          <cell r="A2554">
            <v>2024</v>
          </cell>
          <cell r="D2554">
            <v>1910011208001</v>
          </cell>
          <cell r="F2554">
            <v>60</v>
          </cell>
          <cell r="G2554">
            <v>2655.4689605854755</v>
          </cell>
        </row>
        <row r="2555">
          <cell r="A2555">
            <v>2024</v>
          </cell>
          <cell r="D2555">
            <v>1910081101000</v>
          </cell>
          <cell r="F2555">
            <v>77</v>
          </cell>
          <cell r="G2555">
            <v>793236.86947184929</v>
          </cell>
        </row>
        <row r="2556">
          <cell r="A2556">
            <v>2024</v>
          </cell>
          <cell r="D2556">
            <v>1910091101000</v>
          </cell>
          <cell r="F2556">
            <v>60</v>
          </cell>
          <cell r="G2556">
            <v>1289002.5839679879</v>
          </cell>
        </row>
        <row r="2557">
          <cell r="A2557">
            <v>2024</v>
          </cell>
          <cell r="D2557">
            <v>1910091101000</v>
          </cell>
          <cell r="F2557">
            <v>77</v>
          </cell>
          <cell r="G2557">
            <v>1648937.4899455071</v>
          </cell>
        </row>
        <row r="2558">
          <cell r="A2558">
            <v>2024</v>
          </cell>
          <cell r="D2558">
            <v>1921991101999</v>
          </cell>
          <cell r="F2558">
            <v>60</v>
          </cell>
          <cell r="G2558">
            <v>6396.151651350001</v>
          </cell>
        </row>
        <row r="2559">
          <cell r="A2559">
            <v>2024</v>
          </cell>
          <cell r="D2559">
            <v>1921991101999</v>
          </cell>
          <cell r="F2559">
            <v>77</v>
          </cell>
          <cell r="G2559">
            <v>6396.151651350001</v>
          </cell>
        </row>
        <row r="2560">
          <cell r="A2560">
            <v>2024</v>
          </cell>
          <cell r="D2560">
            <v>1922991199000</v>
          </cell>
          <cell r="F2560">
            <v>60</v>
          </cell>
          <cell r="G2560">
            <v>6396.151651350001</v>
          </cell>
        </row>
        <row r="2561">
          <cell r="A2561">
            <v>2024</v>
          </cell>
          <cell r="D2561">
            <v>1922991199000</v>
          </cell>
          <cell r="F2561">
            <v>77</v>
          </cell>
          <cell r="G2561">
            <v>6396.151651350001</v>
          </cell>
        </row>
        <row r="2562">
          <cell r="A2562">
            <v>2024</v>
          </cell>
          <cell r="D2562">
            <v>1990991109001</v>
          </cell>
          <cell r="F2562">
            <v>60</v>
          </cell>
          <cell r="G2562">
            <v>70190242.499224275</v>
          </cell>
        </row>
        <row r="2563">
          <cell r="A2563">
            <v>2024</v>
          </cell>
          <cell r="D2563">
            <v>1990991109002</v>
          </cell>
          <cell r="F2563">
            <v>60</v>
          </cell>
          <cell r="G2563">
            <v>79584.116921922381</v>
          </cell>
        </row>
        <row r="2564">
          <cell r="A2564">
            <v>2024</v>
          </cell>
          <cell r="D2564">
            <v>1990991199000</v>
          </cell>
          <cell r="F2564">
            <v>60</v>
          </cell>
          <cell r="G2564">
            <v>1570275.4848866547</v>
          </cell>
        </row>
        <row r="2565">
          <cell r="A2565">
            <v>2024</v>
          </cell>
          <cell r="D2565">
            <v>1990991199000</v>
          </cell>
          <cell r="F2565">
            <v>77</v>
          </cell>
          <cell r="G2565">
            <v>6396.151651350001</v>
          </cell>
        </row>
        <row r="2566">
          <cell r="A2566">
            <v>2024</v>
          </cell>
          <cell r="D2566">
            <v>1990991209001</v>
          </cell>
          <cell r="F2566">
            <v>60</v>
          </cell>
          <cell r="G2566">
            <v>175908.02874070295</v>
          </cell>
        </row>
        <row r="2567">
          <cell r="A2567">
            <v>2024</v>
          </cell>
          <cell r="D2567">
            <v>2213001199000</v>
          </cell>
          <cell r="F2567">
            <v>47</v>
          </cell>
          <cell r="G2567">
            <v>3954009.2726909015</v>
          </cell>
        </row>
        <row r="2568">
          <cell r="A2568">
            <v>2024</v>
          </cell>
          <cell r="D2568">
            <v>7310021101001</v>
          </cell>
          <cell r="F2568">
            <v>60</v>
          </cell>
          <cell r="G2568">
            <v>5458202.9167916328</v>
          </cell>
        </row>
        <row r="2569">
          <cell r="A2569">
            <v>2024</v>
          </cell>
          <cell r="D2569">
            <v>7610011101000</v>
          </cell>
          <cell r="F2569">
            <v>60</v>
          </cell>
          <cell r="G2569">
            <v>6396.151651350001</v>
          </cell>
        </row>
        <row r="2570">
          <cell r="A2570">
            <v>2024</v>
          </cell>
          <cell r="D2570">
            <v>1740001199000</v>
          </cell>
          <cell r="F2570">
            <v>45</v>
          </cell>
          <cell r="G2570">
            <v>338874.51064017438</v>
          </cell>
        </row>
        <row r="2571">
          <cell r="A2571">
            <v>2024</v>
          </cell>
          <cell r="D2571">
            <v>1770001199000</v>
          </cell>
          <cell r="F2571">
            <v>45</v>
          </cell>
          <cell r="G2571">
            <v>59780.565384067559</v>
          </cell>
        </row>
        <row r="2572">
          <cell r="A2572">
            <v>2024</v>
          </cell>
          <cell r="D2572">
            <v>1640011101000</v>
          </cell>
          <cell r="F2572">
            <v>60</v>
          </cell>
          <cell r="G2572">
            <v>53301.263761250011</v>
          </cell>
        </row>
        <row r="2573">
          <cell r="A2573">
            <v>2024</v>
          </cell>
          <cell r="D2573">
            <v>1640011101000</v>
          </cell>
          <cell r="F2573">
            <v>61</v>
          </cell>
          <cell r="G2573">
            <v>3731.0884632875004</v>
          </cell>
        </row>
        <row r="2574">
          <cell r="A2574">
            <v>2024</v>
          </cell>
          <cell r="D2574">
            <v>2300071199000</v>
          </cell>
          <cell r="F2574">
            <v>60</v>
          </cell>
          <cell r="G2574">
            <v>1599037.9128375005</v>
          </cell>
        </row>
        <row r="2575">
          <cell r="A2575">
            <v>2024</v>
          </cell>
          <cell r="D2575">
            <v>2300071199000</v>
          </cell>
          <cell r="F2575">
            <v>61</v>
          </cell>
          <cell r="G2575">
            <v>181224.29678825004</v>
          </cell>
        </row>
        <row r="2576">
          <cell r="A2576">
            <v>2024</v>
          </cell>
          <cell r="D2576">
            <v>1321001101000</v>
          </cell>
          <cell r="F2576">
            <v>60</v>
          </cell>
          <cell r="G2576">
            <v>3198075.8256750009</v>
          </cell>
        </row>
        <row r="2577">
          <cell r="A2577">
            <v>2024</v>
          </cell>
          <cell r="D2577">
            <v>1640011101000</v>
          </cell>
          <cell r="F2577">
            <v>60</v>
          </cell>
          <cell r="G2577">
            <v>319807.58256750007</v>
          </cell>
        </row>
        <row r="2578">
          <cell r="A2578">
            <v>2024</v>
          </cell>
          <cell r="D2578">
            <v>2300061101000</v>
          </cell>
          <cell r="F2578">
            <v>60</v>
          </cell>
          <cell r="G2578">
            <v>3198075.8256750009</v>
          </cell>
        </row>
        <row r="2579">
          <cell r="A2579">
            <v>2024</v>
          </cell>
          <cell r="D2579">
            <v>1321001101000</v>
          </cell>
          <cell r="F2579">
            <v>57</v>
          </cell>
          <cell r="G2579">
            <v>159903.79128375003</v>
          </cell>
        </row>
        <row r="2580">
          <cell r="A2580">
            <v>2024</v>
          </cell>
          <cell r="D2580">
            <v>1718111101000</v>
          </cell>
          <cell r="F2580">
            <v>57</v>
          </cell>
          <cell r="G2580">
            <v>1066.0252752250003</v>
          </cell>
        </row>
        <row r="2581">
          <cell r="A2581">
            <v>2024</v>
          </cell>
          <cell r="D2581">
            <v>1910081101000</v>
          </cell>
          <cell r="F2581">
            <v>39</v>
          </cell>
          <cell r="G2581">
            <v>2665063.1880625007</v>
          </cell>
        </row>
        <row r="2582">
          <cell r="A2582">
            <v>2024</v>
          </cell>
          <cell r="D2582">
            <v>2418991103001</v>
          </cell>
          <cell r="F2582">
            <v>57</v>
          </cell>
          <cell r="G2582">
            <v>1066.0252752250003</v>
          </cell>
        </row>
        <row r="2583">
          <cell r="A2583">
            <v>2024</v>
          </cell>
          <cell r="D2583">
            <v>1718121101000</v>
          </cell>
          <cell r="F2583">
            <v>56</v>
          </cell>
          <cell r="G2583">
            <v>1441266.1721042003</v>
          </cell>
        </row>
        <row r="2584">
          <cell r="A2584">
            <v>2024</v>
          </cell>
          <cell r="D2584">
            <v>1321001101000</v>
          </cell>
          <cell r="F2584">
            <v>24</v>
          </cell>
          <cell r="G2584">
            <v>648676.37997441262</v>
          </cell>
        </row>
        <row r="2585">
          <cell r="A2585">
            <v>2024</v>
          </cell>
          <cell r="D2585">
            <v>1321001101000</v>
          </cell>
          <cell r="F2585">
            <v>37</v>
          </cell>
          <cell r="G2585">
            <v>5932068.2080335496</v>
          </cell>
        </row>
        <row r="2586">
          <cell r="A2586">
            <v>2024</v>
          </cell>
          <cell r="D2586">
            <v>1321001101000</v>
          </cell>
          <cell r="F2586">
            <v>60</v>
          </cell>
          <cell r="G2586">
            <v>13471.361403018327</v>
          </cell>
        </row>
        <row r="2587">
          <cell r="A2587">
            <v>2024</v>
          </cell>
          <cell r="D2587">
            <v>1321001101000</v>
          </cell>
          <cell r="F2587">
            <v>92</v>
          </cell>
          <cell r="G2587">
            <v>2496340.1696768142</v>
          </cell>
        </row>
        <row r="2588">
          <cell r="A2588">
            <v>2024</v>
          </cell>
          <cell r="D2588">
            <v>1321001101000</v>
          </cell>
          <cell r="F2588">
            <v>93</v>
          </cell>
          <cell r="G2588">
            <v>46302.807829397883</v>
          </cell>
        </row>
        <row r="2589">
          <cell r="A2589">
            <v>2024</v>
          </cell>
          <cell r="D2589">
            <v>1630011199000</v>
          </cell>
          <cell r="F2589">
            <v>60</v>
          </cell>
          <cell r="G2589">
            <v>4508220.8889265256</v>
          </cell>
        </row>
        <row r="2590">
          <cell r="A2590">
            <v>2024</v>
          </cell>
          <cell r="D2590">
            <v>1718032101000</v>
          </cell>
          <cell r="F2590">
            <v>92</v>
          </cell>
          <cell r="G2590">
            <v>681898676.03975117</v>
          </cell>
        </row>
        <row r="2591">
          <cell r="A2591">
            <v>2024</v>
          </cell>
          <cell r="D2591">
            <v>1718032102000</v>
          </cell>
          <cell r="F2591">
            <v>92</v>
          </cell>
          <cell r="G2591">
            <v>511692.13210800011</v>
          </cell>
        </row>
        <row r="2592">
          <cell r="A2592">
            <v>2024</v>
          </cell>
          <cell r="D2592">
            <v>1718033101000</v>
          </cell>
          <cell r="F2592">
            <v>92</v>
          </cell>
          <cell r="G2592">
            <v>42902364.161625825</v>
          </cell>
        </row>
        <row r="2593">
          <cell r="A2593">
            <v>2024</v>
          </cell>
          <cell r="D2593">
            <v>1718033102000</v>
          </cell>
          <cell r="F2593">
            <v>92</v>
          </cell>
          <cell r="G2593">
            <v>2178227.5672969217</v>
          </cell>
        </row>
        <row r="2594">
          <cell r="A2594">
            <v>2024</v>
          </cell>
          <cell r="D2594">
            <v>1718033103000</v>
          </cell>
          <cell r="F2594">
            <v>92</v>
          </cell>
          <cell r="G2594">
            <v>10670419.435299823</v>
          </cell>
        </row>
        <row r="2595">
          <cell r="A2595">
            <v>2024</v>
          </cell>
          <cell r="D2595">
            <v>1718034101000</v>
          </cell>
          <cell r="F2595">
            <v>92</v>
          </cell>
          <cell r="G2595">
            <v>1521479.2439385054</v>
          </cell>
        </row>
        <row r="2596">
          <cell r="A2596">
            <v>2024</v>
          </cell>
          <cell r="D2596">
            <v>1718034102000</v>
          </cell>
          <cell r="F2596">
            <v>92</v>
          </cell>
          <cell r="G2596">
            <v>34187699.214835115</v>
          </cell>
        </row>
        <row r="2597">
          <cell r="A2597">
            <v>2024</v>
          </cell>
          <cell r="D2597">
            <v>1718035101000</v>
          </cell>
          <cell r="F2597">
            <v>92</v>
          </cell>
          <cell r="G2597">
            <v>159903.79128375003</v>
          </cell>
        </row>
        <row r="2598">
          <cell r="A2598">
            <v>2024</v>
          </cell>
          <cell r="D2598">
            <v>1922991199000</v>
          </cell>
          <cell r="F2598">
            <v>24</v>
          </cell>
          <cell r="G2598">
            <v>114367.45562723893</v>
          </cell>
        </row>
        <row r="2599">
          <cell r="A2599">
            <v>2024</v>
          </cell>
          <cell r="D2599">
            <v>1922991199000</v>
          </cell>
          <cell r="F2599">
            <v>37</v>
          </cell>
          <cell r="G2599">
            <v>68367.39897600493</v>
          </cell>
        </row>
        <row r="2600">
          <cell r="A2600">
            <v>2024</v>
          </cell>
          <cell r="D2600">
            <v>1922991199000</v>
          </cell>
          <cell r="F2600">
            <v>60</v>
          </cell>
          <cell r="G2600">
            <v>4805407.4151537511</v>
          </cell>
        </row>
        <row r="2601">
          <cell r="A2601">
            <v>2024</v>
          </cell>
          <cell r="D2601">
            <v>1922991199000</v>
          </cell>
          <cell r="F2601">
            <v>92</v>
          </cell>
          <cell r="G2601">
            <v>63865.574238729765</v>
          </cell>
        </row>
        <row r="2602">
          <cell r="A2602">
            <v>2024</v>
          </cell>
          <cell r="D2602">
            <v>1730001101000</v>
          </cell>
          <cell r="F2602">
            <v>59</v>
          </cell>
          <cell r="G2602">
            <v>4024344.5543249715</v>
          </cell>
        </row>
        <row r="2603">
          <cell r="A2603">
            <v>2024</v>
          </cell>
          <cell r="D2603">
            <v>1990991299000</v>
          </cell>
          <cell r="F2603">
            <v>59</v>
          </cell>
          <cell r="G2603">
            <v>162035.84183420002</v>
          </cell>
        </row>
        <row r="2604">
          <cell r="A2604">
            <v>2024</v>
          </cell>
          <cell r="D2604">
            <v>1121011103000</v>
          </cell>
          <cell r="F2604">
            <v>54</v>
          </cell>
          <cell r="G2604">
            <v>5042299.5518142516</v>
          </cell>
        </row>
        <row r="2605">
          <cell r="A2605">
            <v>2024</v>
          </cell>
          <cell r="D2605">
            <v>1121011203000</v>
          </cell>
          <cell r="F2605">
            <v>54</v>
          </cell>
          <cell r="G2605">
            <v>39336.332655802507</v>
          </cell>
        </row>
        <row r="2606">
          <cell r="A2606">
            <v>2024</v>
          </cell>
          <cell r="D2606">
            <v>1331011101002</v>
          </cell>
          <cell r="F2606">
            <v>60</v>
          </cell>
          <cell r="G2606">
            <v>2325001.1252657254</v>
          </cell>
        </row>
        <row r="2607">
          <cell r="A2607">
            <v>2024</v>
          </cell>
          <cell r="D2607">
            <v>1332011101000</v>
          </cell>
          <cell r="F2607">
            <v>60</v>
          </cell>
          <cell r="G2607">
            <v>90057815.251008019</v>
          </cell>
        </row>
        <row r="2608">
          <cell r="A2608">
            <v>2024</v>
          </cell>
          <cell r="D2608">
            <v>1610031199000</v>
          </cell>
          <cell r="F2608">
            <v>60</v>
          </cell>
          <cell r="G2608">
            <v>2419877.3747607502</v>
          </cell>
        </row>
        <row r="2609">
          <cell r="A2609">
            <v>2024</v>
          </cell>
          <cell r="D2609">
            <v>1910011103002</v>
          </cell>
          <cell r="F2609">
            <v>83</v>
          </cell>
          <cell r="G2609">
            <v>233769040.78858277</v>
          </cell>
        </row>
        <row r="2610">
          <cell r="A2610">
            <v>2024</v>
          </cell>
          <cell r="D2610">
            <v>1910011103003</v>
          </cell>
          <cell r="F2610">
            <v>83</v>
          </cell>
          <cell r="G2610">
            <v>12000107.939922048</v>
          </cell>
        </row>
        <row r="2611">
          <cell r="A2611">
            <v>2024</v>
          </cell>
          <cell r="D2611">
            <v>1910081101000</v>
          </cell>
          <cell r="F2611">
            <v>39</v>
          </cell>
          <cell r="G2611">
            <v>3944364.9420259409</v>
          </cell>
        </row>
        <row r="2612">
          <cell r="A2612">
            <v>2024</v>
          </cell>
          <cell r="D2612">
            <v>1321001101000</v>
          </cell>
          <cell r="F2612">
            <v>60</v>
          </cell>
          <cell r="G2612">
            <v>2798316.347465626</v>
          </cell>
        </row>
        <row r="2613">
          <cell r="A2613">
            <v>2024</v>
          </cell>
          <cell r="D2613">
            <v>1910041103000</v>
          </cell>
          <cell r="F2613">
            <v>60</v>
          </cell>
          <cell r="G2613">
            <v>58652710.642879508</v>
          </cell>
        </row>
        <row r="2614">
          <cell r="A2614">
            <v>2024</v>
          </cell>
          <cell r="D2614">
            <v>1910091101000</v>
          </cell>
          <cell r="F2614">
            <v>60</v>
          </cell>
          <cell r="G2614">
            <v>55966.326949312512</v>
          </cell>
        </row>
        <row r="2615">
          <cell r="A2615">
            <v>2024</v>
          </cell>
          <cell r="D2615">
            <v>1922991199000</v>
          </cell>
          <cell r="F2615">
            <v>60</v>
          </cell>
          <cell r="G2615">
            <v>55966.326949312512</v>
          </cell>
        </row>
        <row r="2616">
          <cell r="A2616">
            <v>2024</v>
          </cell>
          <cell r="D2616">
            <v>7728019102000</v>
          </cell>
          <cell r="F2616">
            <v>60</v>
          </cell>
          <cell r="G2616">
            <v>5596632.6949312519</v>
          </cell>
        </row>
        <row r="2617">
          <cell r="A2617">
            <v>2024</v>
          </cell>
          <cell r="D2617">
            <v>1321001101000</v>
          </cell>
          <cell r="F2617">
            <v>60</v>
          </cell>
          <cell r="G2617">
            <v>5596632.6949312519</v>
          </cell>
        </row>
        <row r="2618">
          <cell r="A2618">
            <v>2024</v>
          </cell>
          <cell r="D2618">
            <v>1910041102000</v>
          </cell>
          <cell r="F2618">
            <v>60</v>
          </cell>
          <cell r="G2618">
            <v>27871230.820757631</v>
          </cell>
        </row>
        <row r="2619">
          <cell r="A2619">
            <v>2024</v>
          </cell>
          <cell r="D2619">
            <v>1910091101000</v>
          </cell>
          <cell r="F2619">
            <v>60</v>
          </cell>
          <cell r="G2619">
            <v>55966.326949312512</v>
          </cell>
        </row>
        <row r="2620">
          <cell r="A2620">
            <v>2024</v>
          </cell>
          <cell r="D2620">
            <v>1922991199000</v>
          </cell>
          <cell r="F2620">
            <v>60</v>
          </cell>
          <cell r="G2620">
            <v>55966.326949312512</v>
          </cell>
        </row>
        <row r="2621">
          <cell r="A2621">
            <v>2024</v>
          </cell>
          <cell r="D2621">
            <v>1640011101000</v>
          </cell>
          <cell r="F2621">
            <v>60</v>
          </cell>
          <cell r="G2621">
            <v>4068592.0654237354</v>
          </cell>
        </row>
        <row r="2622">
          <cell r="A2622">
            <v>2024</v>
          </cell>
          <cell r="D2622">
            <v>2300061101000</v>
          </cell>
          <cell r="F2622">
            <v>60</v>
          </cell>
          <cell r="G2622">
            <v>30155296.575454716</v>
          </cell>
        </row>
        <row r="2623">
          <cell r="A2623">
            <v>2024</v>
          </cell>
          <cell r="D2623">
            <v>1210991107000</v>
          </cell>
          <cell r="F2623">
            <v>60</v>
          </cell>
          <cell r="G2623">
            <v>49937354.911710463</v>
          </cell>
        </row>
        <row r="2624">
          <cell r="A2624">
            <v>2024</v>
          </cell>
          <cell r="D2624">
            <v>1210991108000</v>
          </cell>
          <cell r="F2624">
            <v>60</v>
          </cell>
          <cell r="G2624">
            <v>24063972.719504751</v>
          </cell>
        </row>
        <row r="2625">
          <cell r="A2625">
            <v>2024</v>
          </cell>
          <cell r="D2625">
            <v>1210991109000</v>
          </cell>
          <cell r="F2625">
            <v>60</v>
          </cell>
          <cell r="G2625">
            <v>928569.84418693825</v>
          </cell>
        </row>
        <row r="2626">
          <cell r="A2626">
            <v>2024</v>
          </cell>
          <cell r="D2626">
            <v>1740001199000</v>
          </cell>
          <cell r="F2626">
            <v>45</v>
          </cell>
          <cell r="G2626">
            <v>961642.2123255186</v>
          </cell>
        </row>
        <row r="2627">
          <cell r="A2627">
            <v>2024</v>
          </cell>
          <cell r="D2627">
            <v>1770001199000</v>
          </cell>
          <cell r="F2627">
            <v>45</v>
          </cell>
          <cell r="G2627">
            <v>962.62082352817515</v>
          </cell>
        </row>
        <row r="2628">
          <cell r="A2628">
            <v>2024</v>
          </cell>
          <cell r="D2628">
            <v>1310021101001</v>
          </cell>
          <cell r="F2628">
            <v>60</v>
          </cell>
          <cell r="G2628">
            <v>166320.19741532931</v>
          </cell>
        </row>
        <row r="2629">
          <cell r="A2629">
            <v>2024</v>
          </cell>
          <cell r="D2629">
            <v>1321001101000</v>
          </cell>
          <cell r="F2629">
            <v>60</v>
          </cell>
          <cell r="G2629">
            <v>160238.52322017067</v>
          </cell>
        </row>
        <row r="2630">
          <cell r="A2630">
            <v>2024</v>
          </cell>
          <cell r="D2630">
            <v>1910091101000</v>
          </cell>
          <cell r="F2630">
            <v>60</v>
          </cell>
          <cell r="G2630">
            <v>1277.0982797195502</v>
          </cell>
        </row>
        <row r="2631">
          <cell r="A2631">
            <v>2024</v>
          </cell>
          <cell r="D2631">
            <v>1922991199000</v>
          </cell>
          <cell r="F2631">
            <v>60</v>
          </cell>
          <cell r="G2631">
            <v>34952.836724077308</v>
          </cell>
        </row>
        <row r="2632">
          <cell r="A2632">
            <v>2024</v>
          </cell>
          <cell r="D2632">
            <v>1990991199000</v>
          </cell>
          <cell r="F2632">
            <v>60</v>
          </cell>
          <cell r="G2632">
            <v>179785.16266669627</v>
          </cell>
        </row>
        <row r="2633">
          <cell r="A2633">
            <v>2024</v>
          </cell>
          <cell r="D2633">
            <v>1990991299000</v>
          </cell>
          <cell r="F2633">
            <v>60</v>
          </cell>
          <cell r="G2633">
            <v>1191380.2533639832</v>
          </cell>
        </row>
        <row r="2634">
          <cell r="A2634">
            <v>2024</v>
          </cell>
          <cell r="D2634">
            <v>1640011101000</v>
          </cell>
          <cell r="F2634">
            <v>60</v>
          </cell>
          <cell r="G2634">
            <v>1066.0252752250003</v>
          </cell>
        </row>
        <row r="2635">
          <cell r="A2635">
            <v>2024</v>
          </cell>
          <cell r="D2635">
            <v>2300071199000</v>
          </cell>
          <cell r="F2635">
            <v>60</v>
          </cell>
          <cell r="G2635">
            <v>1066.0252752250003</v>
          </cell>
        </row>
        <row r="2636">
          <cell r="A2636">
            <v>2024</v>
          </cell>
          <cell r="D2636">
            <v>1321001101000</v>
          </cell>
          <cell r="F2636">
            <v>57</v>
          </cell>
          <cell r="G2636">
            <v>106602.52752250002</v>
          </cell>
        </row>
        <row r="2637">
          <cell r="A2637">
            <v>2024</v>
          </cell>
          <cell r="D2637">
            <v>1718991103001</v>
          </cell>
          <cell r="F2637">
            <v>57</v>
          </cell>
          <cell r="G2637">
            <v>1066.0252752250003</v>
          </cell>
        </row>
        <row r="2638">
          <cell r="A2638">
            <v>2024</v>
          </cell>
          <cell r="D2638">
            <v>2418991104001</v>
          </cell>
          <cell r="F2638">
            <v>57</v>
          </cell>
          <cell r="G2638">
            <v>1066.0252752250003</v>
          </cell>
        </row>
        <row r="2639">
          <cell r="A2639">
            <v>2024</v>
          </cell>
          <cell r="D2639">
            <v>1718991199999</v>
          </cell>
          <cell r="F2639">
            <v>57</v>
          </cell>
          <cell r="G2639">
            <v>4635007.5390101364</v>
          </cell>
        </row>
        <row r="2640">
          <cell r="A2640">
            <v>2022</v>
          </cell>
          <cell r="D2640">
            <v>1118022301000</v>
          </cell>
          <cell r="F2640">
            <v>11</v>
          </cell>
          <cell r="G2640">
            <v>-168250</v>
          </cell>
        </row>
        <row r="2641">
          <cell r="A2641">
            <v>2022</v>
          </cell>
          <cell r="D2641">
            <v>1118022301000</v>
          </cell>
          <cell r="F2641">
            <v>71</v>
          </cell>
          <cell r="G2641">
            <v>168250</v>
          </cell>
        </row>
        <row r="2642">
          <cell r="A2642">
            <v>2023</v>
          </cell>
          <cell r="D2642">
            <v>1118022301000</v>
          </cell>
          <cell r="F2642">
            <v>11</v>
          </cell>
          <cell r="G2642">
            <v>-173717.65759223199</v>
          </cell>
        </row>
        <row r="2643">
          <cell r="A2643">
            <v>2023</v>
          </cell>
          <cell r="D2643">
            <v>1118022301000</v>
          </cell>
          <cell r="F2643">
            <v>71</v>
          </cell>
          <cell r="G2643">
            <v>173717.65759223164</v>
          </cell>
        </row>
        <row r="2644">
          <cell r="A2644">
            <v>2022</v>
          </cell>
          <cell r="D2644">
            <v>1121011101001</v>
          </cell>
          <cell r="F2644">
            <v>11</v>
          </cell>
          <cell r="G2644">
            <v>-23186.699999988079</v>
          </cell>
        </row>
        <row r="2645">
          <cell r="A2645">
            <v>2022</v>
          </cell>
          <cell r="D2645">
            <v>1121011101001</v>
          </cell>
          <cell r="F2645">
            <v>27</v>
          </cell>
          <cell r="G2645">
            <v>23186.699999988079</v>
          </cell>
        </row>
        <row r="2646">
          <cell r="A2646">
            <v>2022</v>
          </cell>
          <cell r="D2646">
            <v>1121011101002</v>
          </cell>
          <cell r="F2646">
            <v>11</v>
          </cell>
          <cell r="G2646">
            <v>1908.3999999999069</v>
          </cell>
        </row>
        <row r="2647">
          <cell r="A2647">
            <v>2022</v>
          </cell>
          <cell r="D2647">
            <v>1121011101002</v>
          </cell>
          <cell r="F2647">
            <v>27</v>
          </cell>
          <cell r="G2647">
            <v>-1908.3999999999069</v>
          </cell>
        </row>
        <row r="2648">
          <cell r="A2648">
            <v>2022</v>
          </cell>
          <cell r="D2648">
            <v>1121011201004</v>
          </cell>
          <cell r="F2648">
            <v>11</v>
          </cell>
          <cell r="G2648">
            <v>-1531.5</v>
          </cell>
        </row>
        <row r="2649">
          <cell r="A2649">
            <v>2022</v>
          </cell>
          <cell r="D2649">
            <v>1121011201004</v>
          </cell>
          <cell r="F2649">
            <v>27</v>
          </cell>
          <cell r="G2649">
            <v>1531.5</v>
          </cell>
        </row>
        <row r="2650">
          <cell r="A2650">
            <v>2022</v>
          </cell>
          <cell r="D2650">
            <v>1121011301001</v>
          </cell>
          <cell r="F2650">
            <v>11</v>
          </cell>
          <cell r="G2650">
            <v>-29511</v>
          </cell>
        </row>
        <row r="2651">
          <cell r="A2651">
            <v>2022</v>
          </cell>
          <cell r="D2651">
            <v>1121011301001</v>
          </cell>
          <cell r="F2651">
            <v>27</v>
          </cell>
          <cell r="G2651">
            <v>29511</v>
          </cell>
        </row>
        <row r="2652">
          <cell r="A2652">
            <v>2022</v>
          </cell>
          <cell r="D2652">
            <v>1121011301002</v>
          </cell>
          <cell r="F2652">
            <v>11</v>
          </cell>
          <cell r="G2652">
            <v>-144</v>
          </cell>
        </row>
        <row r="2653">
          <cell r="A2653">
            <v>2022</v>
          </cell>
          <cell r="D2653">
            <v>1121011301002</v>
          </cell>
          <cell r="F2653">
            <v>27</v>
          </cell>
          <cell r="G2653">
            <v>144</v>
          </cell>
        </row>
        <row r="2654">
          <cell r="A2654">
            <v>2022</v>
          </cell>
          <cell r="D2654">
            <v>1121011301003</v>
          </cell>
          <cell r="F2654">
            <v>11</v>
          </cell>
          <cell r="G2654">
            <v>-1187</v>
          </cell>
        </row>
        <row r="2655">
          <cell r="A2655">
            <v>2022</v>
          </cell>
          <cell r="D2655">
            <v>1121011301003</v>
          </cell>
          <cell r="F2655">
            <v>27</v>
          </cell>
          <cell r="G2655">
            <v>1187</v>
          </cell>
        </row>
        <row r="2656">
          <cell r="A2656">
            <v>2022</v>
          </cell>
          <cell r="D2656">
            <v>1121011401002</v>
          </cell>
          <cell r="F2656">
            <v>11</v>
          </cell>
          <cell r="G2656">
            <v>-392</v>
          </cell>
        </row>
        <row r="2657">
          <cell r="A2657">
            <v>2022</v>
          </cell>
          <cell r="D2657">
            <v>1121011401002</v>
          </cell>
          <cell r="F2657">
            <v>27</v>
          </cell>
          <cell r="G2657">
            <v>392</v>
          </cell>
        </row>
        <row r="2658">
          <cell r="A2658">
            <v>2022</v>
          </cell>
          <cell r="D2658">
            <v>1121011401003</v>
          </cell>
          <cell r="F2658">
            <v>11</v>
          </cell>
          <cell r="G2658">
            <v>-3428</v>
          </cell>
        </row>
        <row r="2659">
          <cell r="A2659">
            <v>2022</v>
          </cell>
          <cell r="D2659">
            <v>1121011401003</v>
          </cell>
          <cell r="F2659">
            <v>27</v>
          </cell>
          <cell r="G2659">
            <v>3428</v>
          </cell>
        </row>
        <row r="2660">
          <cell r="A2660">
            <v>2022</v>
          </cell>
          <cell r="D2660">
            <v>1121041302000</v>
          </cell>
          <cell r="F2660">
            <v>11</v>
          </cell>
          <cell r="G2660">
            <v>-63991</v>
          </cell>
        </row>
        <row r="2661">
          <cell r="A2661">
            <v>2022</v>
          </cell>
          <cell r="D2661">
            <v>1121041302000</v>
          </cell>
          <cell r="F2661">
            <v>72</v>
          </cell>
          <cell r="G2661">
            <v>63991</v>
          </cell>
        </row>
        <row r="2662">
          <cell r="A2662">
            <v>2022</v>
          </cell>
          <cell r="D2662">
            <v>1121041402000</v>
          </cell>
          <cell r="F2662">
            <v>11</v>
          </cell>
          <cell r="G2662">
            <v>-35800</v>
          </cell>
        </row>
        <row r="2663">
          <cell r="A2663">
            <v>2022</v>
          </cell>
          <cell r="D2663">
            <v>1121041402000</v>
          </cell>
          <cell r="F2663">
            <v>72</v>
          </cell>
          <cell r="G2663">
            <v>35800</v>
          </cell>
        </row>
        <row r="2664">
          <cell r="A2664">
            <v>2022</v>
          </cell>
          <cell r="D2664">
            <v>1122011101004</v>
          </cell>
          <cell r="F2664">
            <v>11</v>
          </cell>
          <cell r="G2664">
            <v>82.400000000023283</v>
          </cell>
        </row>
        <row r="2665">
          <cell r="A2665">
            <v>2022</v>
          </cell>
          <cell r="D2665">
            <v>1122011101004</v>
          </cell>
          <cell r="F2665">
            <v>29</v>
          </cell>
          <cell r="G2665">
            <v>-82.400000000023283</v>
          </cell>
        </row>
        <row r="2666">
          <cell r="A2666">
            <v>2022</v>
          </cell>
          <cell r="D2666">
            <v>1910011103001</v>
          </cell>
          <cell r="F2666">
            <v>11</v>
          </cell>
          <cell r="G2666">
            <v>-1491.7000000029802</v>
          </cell>
        </row>
        <row r="2667">
          <cell r="A2667">
            <v>2022</v>
          </cell>
          <cell r="D2667">
            <v>1910011103001</v>
          </cell>
          <cell r="F2667">
            <v>82</v>
          </cell>
          <cell r="G2667">
            <v>1491.7000000029802</v>
          </cell>
        </row>
        <row r="2668">
          <cell r="A2668">
            <v>2022</v>
          </cell>
          <cell r="D2668">
            <v>1990991199000</v>
          </cell>
          <cell r="F2668">
            <v>10</v>
          </cell>
          <cell r="G2668">
            <v>6324783</v>
          </cell>
        </row>
        <row r="2669">
          <cell r="A2669">
            <v>2022</v>
          </cell>
          <cell r="D2669">
            <v>1990991199000</v>
          </cell>
          <cell r="F2669">
            <v>11</v>
          </cell>
          <cell r="G2669">
            <v>-6324783</v>
          </cell>
        </row>
        <row r="2670">
          <cell r="A2670">
            <v>2023</v>
          </cell>
          <cell r="D2670">
            <v>1121011101001</v>
          </cell>
          <cell r="F2670">
            <v>11</v>
          </cell>
          <cell r="G2670">
            <v>7361.6036994457245</v>
          </cell>
        </row>
        <row r="2671">
          <cell r="A2671">
            <v>2023</v>
          </cell>
          <cell r="D2671">
            <v>1121011101001</v>
          </cell>
          <cell r="F2671">
            <v>27</v>
          </cell>
          <cell r="G2671">
            <v>-7361.6036994457245</v>
          </cell>
        </row>
        <row r="2672">
          <cell r="A2672">
            <v>2023</v>
          </cell>
          <cell r="D2672">
            <v>1121011101002</v>
          </cell>
          <cell r="F2672">
            <v>11</v>
          </cell>
          <cell r="G2672">
            <v>-605.86890845699236</v>
          </cell>
        </row>
        <row r="2673">
          <cell r="A2673">
            <v>2023</v>
          </cell>
          <cell r="D2673">
            <v>1121011101002</v>
          </cell>
          <cell r="F2673">
            <v>27</v>
          </cell>
          <cell r="G2673">
            <v>605.86890845699236</v>
          </cell>
        </row>
        <row r="2674">
          <cell r="A2674">
            <v>2023</v>
          </cell>
          <cell r="D2674">
            <v>1121011201004</v>
          </cell>
          <cell r="F2674">
            <v>11</v>
          </cell>
          <cell r="G2674">
            <v>-486.21535813808441</v>
          </cell>
        </row>
        <row r="2675">
          <cell r="A2675">
            <v>2023</v>
          </cell>
          <cell r="D2675">
            <v>1121011201004</v>
          </cell>
          <cell r="F2675">
            <v>27</v>
          </cell>
          <cell r="G2675">
            <v>486.21535813808441</v>
          </cell>
        </row>
        <row r="2676">
          <cell r="A2676">
            <v>2023</v>
          </cell>
          <cell r="D2676">
            <v>1121011301001</v>
          </cell>
          <cell r="F2676">
            <v>11</v>
          </cell>
          <cell r="G2676">
            <v>-9670.9270828183107</v>
          </cell>
        </row>
        <row r="2677">
          <cell r="A2677">
            <v>2023</v>
          </cell>
          <cell r="D2677">
            <v>1121011301001</v>
          </cell>
          <cell r="F2677">
            <v>27</v>
          </cell>
          <cell r="G2677">
            <v>9670.9270828183107</v>
          </cell>
        </row>
        <row r="2678">
          <cell r="A2678">
            <v>2023</v>
          </cell>
          <cell r="D2678">
            <v>1121011301002</v>
          </cell>
          <cell r="F2678">
            <v>11</v>
          </cell>
          <cell r="G2678">
            <v>-151.97463444575769</v>
          </cell>
        </row>
        <row r="2679">
          <cell r="A2679">
            <v>2023</v>
          </cell>
          <cell r="D2679">
            <v>1121011301002</v>
          </cell>
          <cell r="F2679">
            <v>27</v>
          </cell>
          <cell r="G2679">
            <v>151.97463444575769</v>
          </cell>
        </row>
        <row r="2680">
          <cell r="A2680">
            <v>2023</v>
          </cell>
          <cell r="D2680">
            <v>1121011301003</v>
          </cell>
          <cell r="F2680">
            <v>11</v>
          </cell>
          <cell r="G2680">
            <v>-1255.9127204297351</v>
          </cell>
        </row>
        <row r="2681">
          <cell r="A2681">
            <v>2023</v>
          </cell>
          <cell r="D2681">
            <v>1121011301003</v>
          </cell>
          <cell r="F2681">
            <v>27</v>
          </cell>
          <cell r="G2681">
            <v>1255.9127204297351</v>
          </cell>
        </row>
        <row r="2682">
          <cell r="A2682">
            <v>2023</v>
          </cell>
          <cell r="D2682">
            <v>1121011301005</v>
          </cell>
          <cell r="F2682">
            <v>11</v>
          </cell>
          <cell r="G2682">
            <v>-65117.638003271328</v>
          </cell>
        </row>
        <row r="2683">
          <cell r="A2683">
            <v>2023</v>
          </cell>
          <cell r="D2683">
            <v>1121011301005</v>
          </cell>
          <cell r="F2683">
            <v>53</v>
          </cell>
          <cell r="G2683">
            <v>65117.638003271328</v>
          </cell>
        </row>
        <row r="2684">
          <cell r="A2684">
            <v>2023</v>
          </cell>
          <cell r="D2684">
            <v>1121011401002</v>
          </cell>
          <cell r="F2684">
            <v>11</v>
          </cell>
          <cell r="G2684">
            <v>-414.62095664199143</v>
          </cell>
        </row>
        <row r="2685">
          <cell r="A2685">
            <v>2023</v>
          </cell>
          <cell r="D2685">
            <v>1121011401002</v>
          </cell>
          <cell r="F2685">
            <v>27</v>
          </cell>
          <cell r="G2685">
            <v>414.62095664199143</v>
          </cell>
        </row>
        <row r="2686">
          <cell r="A2686">
            <v>2023</v>
          </cell>
          <cell r="D2686">
            <v>1121011401003</v>
          </cell>
          <cell r="F2686">
            <v>11</v>
          </cell>
          <cell r="G2686">
            <v>-3627.5860216773267</v>
          </cell>
        </row>
        <row r="2687">
          <cell r="A2687">
            <v>2023</v>
          </cell>
          <cell r="D2687">
            <v>1121011401003</v>
          </cell>
          <cell r="F2687">
            <v>27</v>
          </cell>
          <cell r="G2687">
            <v>3627.5860216773267</v>
          </cell>
        </row>
        <row r="2688">
          <cell r="A2688">
            <v>2023</v>
          </cell>
          <cell r="D2688">
            <v>1121011401005</v>
          </cell>
          <cell r="F2688">
            <v>11</v>
          </cell>
          <cell r="G2688">
            <v>-38140.591002362016</v>
          </cell>
        </row>
        <row r="2689">
          <cell r="A2689">
            <v>2023</v>
          </cell>
          <cell r="D2689">
            <v>1121011401005</v>
          </cell>
          <cell r="F2689">
            <v>53</v>
          </cell>
          <cell r="G2689">
            <v>38140.591002362016</v>
          </cell>
        </row>
        <row r="2690">
          <cell r="A2690">
            <v>2023</v>
          </cell>
          <cell r="D2690">
            <v>1121041302000</v>
          </cell>
          <cell r="F2690">
            <v>11</v>
          </cell>
          <cell r="G2690">
            <v>-76828.905054272225</v>
          </cell>
        </row>
        <row r="2691">
          <cell r="A2691">
            <v>2023</v>
          </cell>
          <cell r="D2691">
            <v>1121041302000</v>
          </cell>
          <cell r="F2691">
            <v>72</v>
          </cell>
          <cell r="G2691">
            <v>76828.905054272225</v>
          </cell>
        </row>
        <row r="2692">
          <cell r="A2692">
            <v>2023</v>
          </cell>
          <cell r="D2692">
            <v>1121041402000</v>
          </cell>
          <cell r="F2692">
            <v>11</v>
          </cell>
          <cell r="G2692">
            <v>-44131.864246867779</v>
          </cell>
        </row>
        <row r="2693">
          <cell r="A2693">
            <v>2023</v>
          </cell>
          <cell r="D2693">
            <v>1121041402000</v>
          </cell>
          <cell r="F2693">
            <v>72</v>
          </cell>
          <cell r="G2693">
            <v>44131.864246867779</v>
          </cell>
        </row>
        <row r="2694">
          <cell r="A2694">
            <v>2023</v>
          </cell>
          <cell r="D2694">
            <v>1122011101004</v>
          </cell>
          <cell r="F2694">
            <v>11</v>
          </cell>
          <cell r="G2694">
            <v>-26.302827972220257</v>
          </cell>
        </row>
        <row r="2695">
          <cell r="A2695">
            <v>2023</v>
          </cell>
          <cell r="D2695">
            <v>1122011101004</v>
          </cell>
          <cell r="F2695">
            <v>29</v>
          </cell>
          <cell r="G2695">
            <v>26.302827972220257</v>
          </cell>
        </row>
        <row r="2696">
          <cell r="A2696">
            <v>2023</v>
          </cell>
          <cell r="D2696">
            <v>1910011103001</v>
          </cell>
          <cell r="F2696">
            <v>11</v>
          </cell>
          <cell r="G2696">
            <v>-473.48625307530165</v>
          </cell>
        </row>
        <row r="2697">
          <cell r="A2697">
            <v>2023</v>
          </cell>
          <cell r="D2697">
            <v>1910011103001</v>
          </cell>
          <cell r="F2697">
            <v>82</v>
          </cell>
          <cell r="G2697">
            <v>473.48625307530165</v>
          </cell>
        </row>
        <row r="2698">
          <cell r="A2698">
            <v>2023</v>
          </cell>
          <cell r="D2698">
            <v>1990991199000</v>
          </cell>
          <cell r="F2698">
            <v>10</v>
          </cell>
          <cell r="G2698">
            <v>6693651.5809632642</v>
          </cell>
        </row>
        <row r="2699">
          <cell r="A2699">
            <v>2023</v>
          </cell>
          <cell r="D2699">
            <v>1990991199000</v>
          </cell>
          <cell r="F2699">
            <v>11</v>
          </cell>
          <cell r="G2699">
            <v>-6693651.5809632642</v>
          </cell>
        </row>
        <row r="2700">
          <cell r="A2700">
            <v>2023</v>
          </cell>
          <cell r="D2700">
            <v>1718109120007</v>
          </cell>
          <cell r="F2700">
            <v>97</v>
          </cell>
          <cell r="G2700">
            <v>1548750</v>
          </cell>
        </row>
        <row r="2701">
          <cell r="A2701">
            <v>2023</v>
          </cell>
          <cell r="D2701">
            <v>1321001101000</v>
          </cell>
          <cell r="F2701">
            <v>97</v>
          </cell>
          <cell r="G2701">
            <v>15487500</v>
          </cell>
        </row>
        <row r="2702">
          <cell r="A2702">
            <v>2023</v>
          </cell>
          <cell r="D2702">
            <v>2418991199001</v>
          </cell>
          <cell r="F2702">
            <v>97</v>
          </cell>
          <cell r="G2702">
            <v>30975</v>
          </cell>
        </row>
        <row r="2703">
          <cell r="A2703">
            <v>2024</v>
          </cell>
          <cell r="D2703">
            <v>1718109120007</v>
          </cell>
          <cell r="F2703">
            <v>97</v>
          </cell>
          <cell r="G2703">
            <v>1599084.375</v>
          </cell>
        </row>
        <row r="2704">
          <cell r="A2704">
            <v>2024</v>
          </cell>
          <cell r="D2704">
            <v>1321001101000</v>
          </cell>
          <cell r="F2704">
            <v>97</v>
          </cell>
          <cell r="G2704">
            <v>15990843.75</v>
          </cell>
        </row>
        <row r="2705">
          <cell r="A2705">
            <v>2024</v>
          </cell>
          <cell r="D2705">
            <v>2418991199001</v>
          </cell>
          <cell r="F2705">
            <v>97</v>
          </cell>
          <cell r="G2705">
            <v>31981.6875</v>
          </cell>
        </row>
        <row r="2706">
          <cell r="A2706">
            <v>2023</v>
          </cell>
          <cell r="D2706">
            <v>7210041102001</v>
          </cell>
          <cell r="F2706">
            <v>42</v>
          </cell>
          <cell r="G2706">
            <v>82947805.28462103</v>
          </cell>
        </row>
        <row r="2707">
          <cell r="A2707">
            <v>2023</v>
          </cell>
          <cell r="D2707">
            <v>7210041104001</v>
          </cell>
          <cell r="F2707">
            <v>42</v>
          </cell>
          <cell r="G2707">
            <v>722266471.24895942</v>
          </cell>
        </row>
        <row r="2708">
          <cell r="A2708">
            <v>2023</v>
          </cell>
          <cell r="D2708">
            <v>7210041105001</v>
          </cell>
          <cell r="F2708">
            <v>42</v>
          </cell>
          <cell r="G2708">
            <v>5411467.1363562206</v>
          </cell>
        </row>
        <row r="2709">
          <cell r="A2709">
            <v>2023</v>
          </cell>
          <cell r="D2709">
            <v>7210041106001</v>
          </cell>
          <cell r="F2709">
            <v>42</v>
          </cell>
          <cell r="G2709">
            <v>316067812.55490547</v>
          </cell>
        </row>
        <row r="2710">
          <cell r="A2710">
            <v>2023</v>
          </cell>
          <cell r="D2710">
            <v>7210041103001</v>
          </cell>
          <cell r="F2710">
            <v>42</v>
          </cell>
          <cell r="G2710">
            <v>99342899.625431135</v>
          </cell>
        </row>
        <row r="2711">
          <cell r="A2711">
            <v>2023</v>
          </cell>
          <cell r="D2711">
            <v>7210041101001</v>
          </cell>
          <cell r="F2711">
            <v>42</v>
          </cell>
          <cell r="G2711">
            <v>2146863214.8319719</v>
          </cell>
        </row>
        <row r="2712">
          <cell r="A2712">
            <v>2023</v>
          </cell>
          <cell r="D2712">
            <v>7210041101002</v>
          </cell>
          <cell r="F2712">
            <v>42</v>
          </cell>
          <cell r="G2712">
            <v>1838217335.0802259</v>
          </cell>
        </row>
        <row r="2713">
          <cell r="A2713">
            <v>2023</v>
          </cell>
          <cell r="D2713">
            <v>7210041107001</v>
          </cell>
          <cell r="F2713">
            <v>42</v>
          </cell>
          <cell r="G2713">
            <v>41595990.413521565</v>
          </cell>
        </row>
        <row r="2714">
          <cell r="A2714">
            <v>2024</v>
          </cell>
          <cell r="D2714">
            <v>7210041102001</v>
          </cell>
          <cell r="F2714">
            <v>42</v>
          </cell>
          <cell r="G2714">
            <v>85642373.177941471</v>
          </cell>
        </row>
        <row r="2715">
          <cell r="A2715">
            <v>2024</v>
          </cell>
          <cell r="D2715">
            <v>7210041104001</v>
          </cell>
          <cell r="F2715">
            <v>42</v>
          </cell>
          <cell r="G2715">
            <v>745729391.39578319</v>
          </cell>
        </row>
        <row r="2716">
          <cell r="A2716">
            <v>2024</v>
          </cell>
          <cell r="D2716">
            <v>7210041105001</v>
          </cell>
          <cell r="F2716">
            <v>42</v>
          </cell>
          <cell r="G2716">
            <v>5598595.6699314192</v>
          </cell>
        </row>
        <row r="2717">
          <cell r="A2717">
            <v>2024</v>
          </cell>
          <cell r="D2717">
            <v>7210041106001</v>
          </cell>
          <cell r="F2717">
            <v>42</v>
          </cell>
          <cell r="G2717">
            <v>326335318.98120743</v>
          </cell>
        </row>
        <row r="2718">
          <cell r="A2718">
            <v>2024</v>
          </cell>
          <cell r="D2718">
            <v>7210041103001</v>
          </cell>
          <cell r="F2718">
            <v>42</v>
          </cell>
          <cell r="G2718">
            <v>102570067.40334079</v>
          </cell>
        </row>
        <row r="2719">
          <cell r="A2719">
            <v>2024</v>
          </cell>
          <cell r="D2719">
            <v>7210041101001</v>
          </cell>
          <cell r="F2719">
            <v>42</v>
          </cell>
          <cell r="G2719">
            <v>2178258574.9261355</v>
          </cell>
        </row>
        <row r="2720">
          <cell r="A2720">
            <v>2024</v>
          </cell>
          <cell r="D2720">
            <v>7210041101002</v>
          </cell>
          <cell r="F2720">
            <v>42</v>
          </cell>
          <cell r="G2720">
            <v>1865099110.6714549</v>
          </cell>
        </row>
        <row r="2721">
          <cell r="A2721">
            <v>2024</v>
          </cell>
          <cell r="D2721">
            <v>7210041107001</v>
          </cell>
          <cell r="F2721">
            <v>42</v>
          </cell>
          <cell r="G2721">
            <v>42947238.435511127</v>
          </cell>
        </row>
        <row r="2722">
          <cell r="A2722">
            <v>2023</v>
          </cell>
          <cell r="D2722">
            <v>1210042199001</v>
          </cell>
          <cell r="F2722">
            <v>43</v>
          </cell>
          <cell r="G2722">
            <v>19916574.733385</v>
          </cell>
        </row>
        <row r="2723">
          <cell r="A2723">
            <v>2024</v>
          </cell>
          <cell r="D2723">
            <v>1210042199001</v>
          </cell>
          <cell r="F2723">
            <v>43</v>
          </cell>
          <cell r="G2723">
            <v>20563564.663599014</v>
          </cell>
        </row>
        <row r="2724">
          <cell r="A2724">
            <v>2023</v>
          </cell>
          <cell r="D2724">
            <v>1210042102000</v>
          </cell>
          <cell r="F2724">
            <v>43</v>
          </cell>
          <cell r="G2724">
            <v>84987173.363651484</v>
          </cell>
        </row>
        <row r="2725">
          <cell r="A2725">
            <v>2023</v>
          </cell>
          <cell r="D2725">
            <v>1210042104000</v>
          </cell>
          <cell r="F2725">
            <v>43</v>
          </cell>
          <cell r="G2725">
            <v>361133235.62447971</v>
          </cell>
        </row>
        <row r="2726">
          <cell r="A2726">
            <v>2023</v>
          </cell>
          <cell r="D2726">
            <v>1210042105000</v>
          </cell>
          <cell r="F2726">
            <v>43</v>
          </cell>
          <cell r="G2726">
            <v>2705802.6623900747</v>
          </cell>
        </row>
        <row r="2727">
          <cell r="A2727">
            <v>2023</v>
          </cell>
          <cell r="D2727">
            <v>1210042106000</v>
          </cell>
          <cell r="F2727">
            <v>43</v>
          </cell>
          <cell r="G2727">
            <v>158033906.27745274</v>
          </cell>
        </row>
        <row r="2728">
          <cell r="A2728">
            <v>2023</v>
          </cell>
          <cell r="D2728">
            <v>1210042103000</v>
          </cell>
          <cell r="F2728">
            <v>43</v>
          </cell>
          <cell r="G2728">
            <v>49671449.812715568</v>
          </cell>
        </row>
        <row r="2729">
          <cell r="A2729">
            <v>2023</v>
          </cell>
          <cell r="D2729">
            <v>1210042101000</v>
          </cell>
          <cell r="F2729">
            <v>43</v>
          </cell>
          <cell r="G2729">
            <v>1073431607.4159859</v>
          </cell>
        </row>
        <row r="2730">
          <cell r="A2730">
            <v>2023</v>
          </cell>
          <cell r="D2730">
            <v>1210042107000</v>
          </cell>
          <cell r="F2730">
            <v>43</v>
          </cell>
          <cell r="G2730">
            <v>20797995.206760798</v>
          </cell>
        </row>
        <row r="2731">
          <cell r="A2731">
            <v>2024</v>
          </cell>
          <cell r="D2731">
            <v>1210042102000</v>
          </cell>
          <cell r="F2731">
            <v>43</v>
          </cell>
          <cell r="G2731">
            <v>87747990.336493209</v>
          </cell>
        </row>
        <row r="2732">
          <cell r="A2732">
            <v>2024</v>
          </cell>
          <cell r="D2732">
            <v>1210042104000</v>
          </cell>
          <cell r="F2732">
            <v>43</v>
          </cell>
          <cell r="G2732">
            <v>372864695.69789159</v>
          </cell>
        </row>
        <row r="2733">
          <cell r="A2733">
            <v>2024</v>
          </cell>
          <cell r="D2733">
            <v>1210042105000</v>
          </cell>
          <cell r="F2733">
            <v>43</v>
          </cell>
          <cell r="G2733">
            <v>2793699.0096771037</v>
          </cell>
        </row>
        <row r="2734">
          <cell r="A2734">
            <v>2024</v>
          </cell>
          <cell r="D2734">
            <v>1210042106000</v>
          </cell>
          <cell r="F2734">
            <v>43</v>
          </cell>
          <cell r="G2734">
            <v>163167659.49060372</v>
          </cell>
        </row>
        <row r="2735">
          <cell r="A2735">
            <v>2024</v>
          </cell>
          <cell r="D2735">
            <v>1210042103000</v>
          </cell>
          <cell r="F2735">
            <v>43</v>
          </cell>
          <cell r="G2735">
            <v>51285033.701670393</v>
          </cell>
        </row>
        <row r="2736">
          <cell r="A2736">
            <v>2024</v>
          </cell>
          <cell r="D2736">
            <v>1210042101000</v>
          </cell>
          <cell r="F2736">
            <v>43</v>
          </cell>
          <cell r="G2736">
            <v>1089129287.4630678</v>
          </cell>
        </row>
        <row r="2737">
          <cell r="A2737">
            <v>2024</v>
          </cell>
          <cell r="D2737">
            <v>1210042107000</v>
          </cell>
          <cell r="F2737">
            <v>43</v>
          </cell>
          <cell r="G2737">
            <v>21473619.217755578</v>
          </cell>
        </row>
        <row r="2738">
          <cell r="A2738">
            <v>2023</v>
          </cell>
          <cell r="D2738">
            <v>1210043102000</v>
          </cell>
          <cell r="F2738">
            <v>43</v>
          </cell>
          <cell r="G2738">
            <v>41805092.058631524</v>
          </cell>
        </row>
        <row r="2739">
          <cell r="A2739">
            <v>2023</v>
          </cell>
          <cell r="D2739">
            <v>1210043104000</v>
          </cell>
          <cell r="F2739">
            <v>43</v>
          </cell>
          <cell r="G2739">
            <v>169441530.44592202</v>
          </cell>
        </row>
        <row r="2740">
          <cell r="A2740">
            <v>2023</v>
          </cell>
          <cell r="D2740">
            <v>1210043105000</v>
          </cell>
          <cell r="F2740">
            <v>43</v>
          </cell>
          <cell r="G2740">
            <v>1473358.5991620263</v>
          </cell>
        </row>
        <row r="2741">
          <cell r="A2741">
            <v>2023</v>
          </cell>
          <cell r="D2741">
            <v>1210043106000</v>
          </cell>
          <cell r="F2741">
            <v>43</v>
          </cell>
          <cell r="G2741">
            <v>33823156.944991954</v>
          </cell>
        </row>
        <row r="2742">
          <cell r="A2742">
            <v>2023</v>
          </cell>
          <cell r="D2742">
            <v>1210043103000</v>
          </cell>
          <cell r="F2742">
            <v>43</v>
          </cell>
          <cell r="G2742">
            <v>40249140.791425109</v>
          </cell>
        </row>
        <row r="2743">
          <cell r="A2743">
            <v>2023</v>
          </cell>
          <cell r="D2743">
            <v>1210043101000</v>
          </cell>
          <cell r="F2743">
            <v>43</v>
          </cell>
          <cell r="G2743">
            <v>736912248.66973412</v>
          </cell>
        </row>
        <row r="2744">
          <cell r="A2744">
            <v>2023</v>
          </cell>
          <cell r="D2744">
            <v>1210043107000</v>
          </cell>
          <cell r="F2744">
            <v>43</v>
          </cell>
          <cell r="G2744">
            <v>15686719.597298702</v>
          </cell>
        </row>
        <row r="2745">
          <cell r="A2745">
            <v>2024</v>
          </cell>
          <cell r="D2745">
            <v>1210043102000</v>
          </cell>
          <cell r="F2745">
            <v>43</v>
          </cell>
          <cell r="G2745">
            <v>43163136.232425965</v>
          </cell>
        </row>
        <row r="2746">
          <cell r="A2746">
            <v>2024</v>
          </cell>
          <cell r="D2746">
            <v>1210043104000</v>
          </cell>
          <cell r="F2746">
            <v>43</v>
          </cell>
          <cell r="G2746">
            <v>174945861.90148181</v>
          </cell>
        </row>
        <row r="2747">
          <cell r="A2747">
            <v>2024</v>
          </cell>
          <cell r="D2747">
            <v>1210043105000</v>
          </cell>
          <cell r="F2747">
            <v>43</v>
          </cell>
          <cell r="G2747">
            <v>1521220.856197502</v>
          </cell>
        </row>
        <row r="2748">
          <cell r="A2748">
            <v>2024</v>
          </cell>
          <cell r="D2748">
            <v>1210043106000</v>
          </cell>
          <cell r="F2748">
            <v>43</v>
          </cell>
          <cell r="G2748">
            <v>34921906.857181124</v>
          </cell>
        </row>
        <row r="2749">
          <cell r="A2749">
            <v>2024</v>
          </cell>
          <cell r="D2749">
            <v>1210043103000</v>
          </cell>
          <cell r="F2749">
            <v>43</v>
          </cell>
          <cell r="G2749">
            <v>41556639.673986264</v>
          </cell>
        </row>
        <row r="2750">
          <cell r="A2750">
            <v>2024</v>
          </cell>
          <cell r="D2750">
            <v>1210043101000</v>
          </cell>
          <cell r="F2750">
            <v>43</v>
          </cell>
          <cell r="G2750">
            <v>761405896.98083866</v>
          </cell>
        </row>
        <row r="2751">
          <cell r="A2751">
            <v>2024</v>
          </cell>
          <cell r="D2751">
            <v>1210043107000</v>
          </cell>
          <cell r="F2751">
            <v>43</v>
          </cell>
          <cell r="G2751">
            <v>16196304.84411937</v>
          </cell>
        </row>
        <row r="2752">
          <cell r="A2752">
            <v>2023</v>
          </cell>
          <cell r="D2752">
            <v>1210044102000</v>
          </cell>
          <cell r="F2752">
            <v>43</v>
          </cell>
          <cell r="G2752">
            <v>6701015.4462600416</v>
          </cell>
        </row>
        <row r="2753">
          <cell r="A2753">
            <v>2023</v>
          </cell>
          <cell r="D2753">
            <v>1210044104000</v>
          </cell>
          <cell r="F2753">
            <v>43</v>
          </cell>
          <cell r="G2753">
            <v>33812361.879296482</v>
          </cell>
        </row>
        <row r="2754">
          <cell r="A2754">
            <v>2023</v>
          </cell>
          <cell r="D2754">
            <v>1210044105000</v>
          </cell>
          <cell r="F2754">
            <v>43</v>
          </cell>
          <cell r="G2754">
            <v>283122.63908318884</v>
          </cell>
        </row>
        <row r="2755">
          <cell r="A2755">
            <v>2023</v>
          </cell>
          <cell r="D2755">
            <v>1210044106000</v>
          </cell>
          <cell r="F2755">
            <v>43</v>
          </cell>
          <cell r="G2755">
            <v>8907004.1519445535</v>
          </cell>
        </row>
        <row r="2756">
          <cell r="A2756">
            <v>2023</v>
          </cell>
          <cell r="D2756">
            <v>1210044101000</v>
          </cell>
          <cell r="F2756">
            <v>43</v>
          </cell>
          <cell r="G2756">
            <v>135218237.95482615</v>
          </cell>
        </row>
        <row r="2757">
          <cell r="A2757">
            <v>2024</v>
          </cell>
          <cell r="D2757">
            <v>1210044102000</v>
          </cell>
          <cell r="F2757">
            <v>43</v>
          </cell>
          <cell r="G2757">
            <v>6918698.8560355036</v>
          </cell>
        </row>
        <row r="2758">
          <cell r="A2758">
            <v>2024</v>
          </cell>
          <cell r="D2758">
            <v>1210044104000</v>
          </cell>
          <cell r="F2758">
            <v>43</v>
          </cell>
          <cell r="G2758">
            <v>34910761.112289608</v>
          </cell>
        </row>
        <row r="2759">
          <cell r="A2759">
            <v>2024</v>
          </cell>
          <cell r="D2759">
            <v>1210044105000</v>
          </cell>
          <cell r="F2759">
            <v>43</v>
          </cell>
          <cell r="G2759">
            <v>292319.91701136529</v>
          </cell>
        </row>
        <row r="2760">
          <cell r="A2760">
            <v>2024</v>
          </cell>
          <cell r="D2760">
            <v>1210044106000</v>
          </cell>
          <cell r="F2760">
            <v>43</v>
          </cell>
          <cell r="G2760">
            <v>9196349.4086789824</v>
          </cell>
        </row>
        <row r="2761">
          <cell r="A2761">
            <v>2024</v>
          </cell>
          <cell r="D2761">
            <v>1210044101000</v>
          </cell>
          <cell r="F2761">
            <v>43</v>
          </cell>
          <cell r="G2761">
            <v>139712650.92148742</v>
          </cell>
        </row>
        <row r="2762">
          <cell r="A2762">
            <v>2022</v>
          </cell>
          <cell r="D2762">
            <v>7990011101001</v>
          </cell>
          <cell r="F2762">
            <v>58</v>
          </cell>
          <cell r="G2762">
            <v>8578839274.4010305</v>
          </cell>
        </row>
        <row r="2763">
          <cell r="A2763">
            <v>2022</v>
          </cell>
          <cell r="D2763">
            <v>7990011101002</v>
          </cell>
          <cell r="F2763">
            <v>58</v>
          </cell>
          <cell r="G2763">
            <v>252010837</v>
          </cell>
        </row>
        <row r="2764">
          <cell r="A2764">
            <v>2022</v>
          </cell>
          <cell r="D2764">
            <v>7990011101003</v>
          </cell>
          <cell r="F2764">
            <v>58</v>
          </cell>
          <cell r="G2764">
            <v>119190393</v>
          </cell>
        </row>
        <row r="2765">
          <cell r="A2765">
            <v>2022</v>
          </cell>
          <cell r="D2765">
            <v>7990011101004</v>
          </cell>
          <cell r="F2765">
            <v>58</v>
          </cell>
          <cell r="G2765">
            <v>943442674</v>
          </cell>
        </row>
        <row r="2766">
          <cell r="A2766">
            <v>2022</v>
          </cell>
          <cell r="D2766">
            <v>7990011101005</v>
          </cell>
          <cell r="F2766">
            <v>58</v>
          </cell>
          <cell r="G2766">
            <v>7690633</v>
          </cell>
        </row>
        <row r="2767">
          <cell r="A2767">
            <v>2023</v>
          </cell>
          <cell r="D2767">
            <v>7990011101001</v>
          </cell>
          <cell r="F2767">
            <v>58</v>
          </cell>
          <cell r="G2767">
            <v>8882996864.9930134</v>
          </cell>
        </row>
        <row r="2768">
          <cell r="A2768">
            <v>2023</v>
          </cell>
          <cell r="D2768">
            <v>7990011101002</v>
          </cell>
          <cell r="F2768">
            <v>58</v>
          </cell>
          <cell r="G2768">
            <v>260197443.75213718</v>
          </cell>
        </row>
        <row r="2769">
          <cell r="A2769">
            <v>2023</v>
          </cell>
          <cell r="D2769">
            <v>7990011101003</v>
          </cell>
          <cell r="F2769">
            <v>58</v>
          </cell>
          <cell r="G2769">
            <v>123062309.33399355</v>
          </cell>
        </row>
        <row r="2770">
          <cell r="A2770">
            <v>2023</v>
          </cell>
          <cell r="D2770">
            <v>7990011101004</v>
          </cell>
          <cell r="F2770">
            <v>58</v>
          </cell>
          <cell r="G2770">
            <v>974090539.2155056</v>
          </cell>
        </row>
        <row r="2771">
          <cell r="A2771">
            <v>2023</v>
          </cell>
          <cell r="D2771">
            <v>7990011101005</v>
          </cell>
          <cell r="F2771">
            <v>58</v>
          </cell>
          <cell r="G2771">
            <v>7940464.2723194882</v>
          </cell>
        </row>
        <row r="2772">
          <cell r="A2772">
            <v>2024</v>
          </cell>
          <cell r="D2772">
            <v>7990011101001</v>
          </cell>
          <cell r="F2772">
            <v>58</v>
          </cell>
          <cell r="G2772">
            <v>9196529491.2022991</v>
          </cell>
        </row>
        <row r="2773">
          <cell r="A2773">
            <v>2024</v>
          </cell>
          <cell r="D2773">
            <v>7990011101002</v>
          </cell>
          <cell r="F2773">
            <v>58</v>
          </cell>
          <cell r="G2773">
            <v>268649993.55224788</v>
          </cell>
        </row>
        <row r="2774">
          <cell r="A2774">
            <v>2024</v>
          </cell>
          <cell r="D2774">
            <v>7990011101003</v>
          </cell>
          <cell r="F2774">
            <v>58</v>
          </cell>
          <cell r="G2774">
            <v>127060005.403418</v>
          </cell>
        </row>
        <row r="2775">
          <cell r="A2775">
            <v>2024</v>
          </cell>
          <cell r="D2775">
            <v>7990011101004</v>
          </cell>
          <cell r="F2775">
            <v>58</v>
          </cell>
          <cell r="G2775">
            <v>1005734004.5540007</v>
          </cell>
        </row>
        <row r="2776">
          <cell r="A2776">
            <v>2024</v>
          </cell>
          <cell r="D2776">
            <v>7990011101005</v>
          </cell>
          <cell r="F2776">
            <v>58</v>
          </cell>
          <cell r="G2776">
            <v>8198411.3479322521</v>
          </cell>
        </row>
        <row r="2777">
          <cell r="A2777">
            <v>2022</v>
          </cell>
          <cell r="D2777">
            <v>1122011299000</v>
          </cell>
          <cell r="F2777">
            <v>10</v>
          </cell>
          <cell r="G2777">
            <v>-32474</v>
          </cell>
        </row>
        <row r="2778">
          <cell r="A2778">
            <v>2023</v>
          </cell>
          <cell r="D2778">
            <v>1122011299000</v>
          </cell>
          <cell r="F2778">
            <v>10</v>
          </cell>
          <cell r="G2778">
            <v>-34367.756705835302</v>
          </cell>
        </row>
        <row r="2779">
          <cell r="A2779">
            <v>2024</v>
          </cell>
          <cell r="D2779">
            <v>1122011299000</v>
          </cell>
          <cell r="F2779">
            <v>10</v>
          </cell>
          <cell r="G2779">
            <v>-36372.123341671599</v>
          </cell>
        </row>
        <row r="2780">
          <cell r="A2780">
            <v>2022</v>
          </cell>
          <cell r="D2780">
            <v>1990031101000</v>
          </cell>
          <cell r="F2780">
            <v>44</v>
          </cell>
          <cell r="G2780">
            <v>50003328</v>
          </cell>
        </row>
        <row r="2781">
          <cell r="A2781">
            <v>2023</v>
          </cell>
          <cell r="D2781">
            <v>1990031101000</v>
          </cell>
          <cell r="F2781">
            <v>44</v>
          </cell>
          <cell r="G2781">
            <v>51628436.159999996</v>
          </cell>
        </row>
        <row r="2782">
          <cell r="A2782">
            <v>2024</v>
          </cell>
          <cell r="D2782">
            <v>1990031101000</v>
          </cell>
          <cell r="F2782">
            <v>44</v>
          </cell>
          <cell r="G2782">
            <v>53306360.335199997</v>
          </cell>
        </row>
        <row r="2783">
          <cell r="A2783">
            <v>2022</v>
          </cell>
          <cell r="D2783">
            <v>7990011101001</v>
          </cell>
          <cell r="F2783">
            <v>58</v>
          </cell>
          <cell r="G2783">
            <v>-50003328</v>
          </cell>
        </row>
        <row r="2784">
          <cell r="A2784">
            <v>2023</v>
          </cell>
          <cell r="D2784">
            <v>7990011101001</v>
          </cell>
          <cell r="F2784">
            <v>58</v>
          </cell>
          <cell r="G2784">
            <v>-51628436.159999996</v>
          </cell>
        </row>
        <row r="2785">
          <cell r="A2785">
            <v>2024</v>
          </cell>
          <cell r="D2785">
            <v>7990011101001</v>
          </cell>
          <cell r="F2785">
            <v>58</v>
          </cell>
          <cell r="G2785">
            <v>-53306360.335199997</v>
          </cell>
        </row>
        <row r="2786">
          <cell r="A2786">
            <v>2022</v>
          </cell>
          <cell r="D2786">
            <v>7728019101000</v>
          </cell>
          <cell r="F2786">
            <v>10</v>
          </cell>
          <cell r="G2786">
            <v>254558716.76271316</v>
          </cell>
        </row>
        <row r="2787">
          <cell r="A2787">
            <v>2022</v>
          </cell>
          <cell r="D2787">
            <v>7728019101000</v>
          </cell>
          <cell r="F2787">
            <v>10</v>
          </cell>
          <cell r="G2787">
            <v>175237483.47708419</v>
          </cell>
        </row>
        <row r="2788">
          <cell r="A2788">
            <v>2022</v>
          </cell>
          <cell r="D2788">
            <v>7728019101000</v>
          </cell>
          <cell r="F2788">
            <v>10</v>
          </cell>
          <cell r="G2788">
            <v>9938285.1095490195</v>
          </cell>
        </row>
        <row r="2789">
          <cell r="A2789">
            <v>2022</v>
          </cell>
          <cell r="D2789">
            <v>7728019101000</v>
          </cell>
          <cell r="F2789">
            <v>10</v>
          </cell>
          <cell r="G2789">
            <v>20605108.14155589</v>
          </cell>
        </row>
        <row r="2790">
          <cell r="A2790">
            <v>2022</v>
          </cell>
          <cell r="D2790">
            <v>7728019101000</v>
          </cell>
          <cell r="F2790">
            <v>10</v>
          </cell>
          <cell r="G2790">
            <v>208032.00665955499</v>
          </cell>
        </row>
        <row r="2791">
          <cell r="A2791">
            <v>2022</v>
          </cell>
          <cell r="D2791">
            <v>7728019101000</v>
          </cell>
          <cell r="F2791">
            <v>10</v>
          </cell>
          <cell r="G2791">
            <v>645503300.58196652</v>
          </cell>
        </row>
        <row r="2792">
          <cell r="A2792">
            <v>2022</v>
          </cell>
          <cell r="D2792">
            <v>7728019101000</v>
          </cell>
          <cell r="F2792">
            <v>10</v>
          </cell>
          <cell r="G2792">
            <v>1895103444.3556612</v>
          </cell>
        </row>
        <row r="2793">
          <cell r="A2793">
            <v>2022</v>
          </cell>
          <cell r="D2793">
            <v>7728019101000</v>
          </cell>
          <cell r="F2793">
            <v>10</v>
          </cell>
          <cell r="G2793">
            <v>279867876.11252439</v>
          </cell>
        </row>
        <row r="2794">
          <cell r="A2794">
            <v>2023</v>
          </cell>
          <cell r="D2794">
            <v>7728019101000</v>
          </cell>
          <cell r="F2794">
            <v>10</v>
          </cell>
          <cell r="G2794">
            <v>443926049.94864106</v>
          </cell>
        </row>
        <row r="2795">
          <cell r="A2795">
            <v>2023</v>
          </cell>
          <cell r="D2795">
            <v>7728019101000</v>
          </cell>
          <cell r="F2795">
            <v>10</v>
          </cell>
          <cell r="G2795">
            <v>178556342.61313403</v>
          </cell>
        </row>
        <row r="2796">
          <cell r="A2796">
            <v>2023</v>
          </cell>
          <cell r="D2796">
            <v>7728019101000</v>
          </cell>
          <cell r="F2796">
            <v>10</v>
          </cell>
          <cell r="G2796">
            <v>10261131.670240806</v>
          </cell>
        </row>
        <row r="2797">
          <cell r="A2797">
            <v>2023</v>
          </cell>
          <cell r="D2797">
            <v>7728019101000</v>
          </cell>
          <cell r="F2797">
            <v>10</v>
          </cell>
          <cell r="G2797">
            <v>21092690.031681102</v>
          </cell>
        </row>
        <row r="2798">
          <cell r="A2798">
            <v>2023</v>
          </cell>
          <cell r="D2798">
            <v>7728019101000</v>
          </cell>
          <cell r="F2798">
            <v>10</v>
          </cell>
          <cell r="G2798">
            <v>214789.95505040025</v>
          </cell>
        </row>
        <row r="2799">
          <cell r="A2799">
            <v>2023</v>
          </cell>
          <cell r="D2799">
            <v>7728019101000</v>
          </cell>
          <cell r="F2799">
            <v>10</v>
          </cell>
          <cell r="G2799">
            <v>664888343.69867718</v>
          </cell>
        </row>
        <row r="2800">
          <cell r="A2800">
            <v>2023</v>
          </cell>
          <cell r="D2800">
            <v>7728019101000</v>
          </cell>
          <cell r="F2800">
            <v>10</v>
          </cell>
          <cell r="G2800">
            <v>1934224142.5880048</v>
          </cell>
        </row>
        <row r="2801">
          <cell r="A2801">
            <v>2023</v>
          </cell>
          <cell r="D2801">
            <v>7728019101000</v>
          </cell>
          <cell r="F2801">
            <v>10</v>
          </cell>
          <cell r="G2801">
            <v>286326553.89465672</v>
          </cell>
        </row>
        <row r="2802">
          <cell r="A2802">
            <v>2024</v>
          </cell>
          <cell r="D2802">
            <v>7728019101000</v>
          </cell>
          <cell r="F2802">
            <v>10</v>
          </cell>
          <cell r="G2802">
            <v>628167042.25127983</v>
          </cell>
        </row>
        <row r="2803">
          <cell r="A2803">
            <v>2024</v>
          </cell>
          <cell r="D2803">
            <v>7728019101000</v>
          </cell>
          <cell r="F2803">
            <v>10</v>
          </cell>
          <cell r="G2803">
            <v>181945705.46910959</v>
          </cell>
        </row>
        <row r="2804">
          <cell r="A2804">
            <v>2024</v>
          </cell>
          <cell r="D2804">
            <v>7728019101000</v>
          </cell>
          <cell r="F2804">
            <v>10</v>
          </cell>
          <cell r="G2804">
            <v>10594465.945925735</v>
          </cell>
        </row>
        <row r="2805">
          <cell r="A2805">
            <v>2024</v>
          </cell>
          <cell r="D2805">
            <v>7728019101000</v>
          </cell>
          <cell r="F2805">
            <v>10</v>
          </cell>
          <cell r="G2805">
            <v>21593222.424190219</v>
          </cell>
        </row>
        <row r="2806">
          <cell r="A2806">
            <v>2024</v>
          </cell>
          <cell r="D2806">
            <v>7728019101000</v>
          </cell>
          <cell r="F2806">
            <v>10</v>
          </cell>
          <cell r="G2806">
            <v>221767.43632556815</v>
          </cell>
        </row>
        <row r="2807">
          <cell r="A2807">
            <v>2024</v>
          </cell>
          <cell r="D2807">
            <v>7728019101000</v>
          </cell>
          <cell r="F2807">
            <v>10</v>
          </cell>
          <cell r="G2807">
            <v>684877869.93794131</v>
          </cell>
        </row>
        <row r="2808">
          <cell r="A2808">
            <v>2024</v>
          </cell>
          <cell r="D2808">
            <v>7728019101000</v>
          </cell>
          <cell r="F2808">
            <v>10</v>
          </cell>
          <cell r="G2808">
            <v>1974258466.1446168</v>
          </cell>
        </row>
        <row r="2809">
          <cell r="A2809">
            <v>2024</v>
          </cell>
          <cell r="D2809">
            <v>7728019101000</v>
          </cell>
          <cell r="F2809">
            <v>10</v>
          </cell>
          <cell r="G2809">
            <v>292953112.02239877</v>
          </cell>
        </row>
        <row r="2810">
          <cell r="A2810">
            <v>2022</v>
          </cell>
          <cell r="D2810">
            <v>7728019101000</v>
          </cell>
          <cell r="F2810">
            <v>10</v>
          </cell>
          <cell r="G2810">
            <v>-254558716.76271316</v>
          </cell>
        </row>
        <row r="2811">
          <cell r="A2811">
            <v>2023</v>
          </cell>
          <cell r="D2811">
            <v>7728019101000</v>
          </cell>
          <cell r="F2811">
            <v>10</v>
          </cell>
          <cell r="G2811">
            <v>-443926049.94864106</v>
          </cell>
        </row>
        <row r="2812">
          <cell r="A2812">
            <v>2024</v>
          </cell>
          <cell r="D2812">
            <v>7728019101000</v>
          </cell>
          <cell r="F2812">
            <v>10</v>
          </cell>
          <cell r="G2812">
            <v>-628167042.25127983</v>
          </cell>
        </row>
        <row r="2813">
          <cell r="A2813">
            <v>2024</v>
          </cell>
          <cell r="D2813">
            <v>1218022104000</v>
          </cell>
          <cell r="F2813">
            <v>78</v>
          </cell>
          <cell r="G2813">
            <v>-405713058.34775639</v>
          </cell>
        </row>
        <row r="2814">
          <cell r="A2814">
            <v>2022</v>
          </cell>
          <cell r="D2814">
            <v>7610011101000</v>
          </cell>
          <cell r="F2814">
            <v>60</v>
          </cell>
          <cell r="G2814">
            <v>254966053.86279199</v>
          </cell>
        </row>
        <row r="2815">
          <cell r="A2815">
            <v>2023</v>
          </cell>
          <cell r="D2815">
            <v>7610011101000</v>
          </cell>
          <cell r="F2815">
            <v>60</v>
          </cell>
          <cell r="G2815">
            <v>263248661.24177101</v>
          </cell>
        </row>
        <row r="2816">
          <cell r="A2816">
            <v>2024</v>
          </cell>
          <cell r="D2816">
            <v>7610011101000</v>
          </cell>
          <cell r="F2816">
            <v>60</v>
          </cell>
          <cell r="G2816">
            <v>271800330.26230961</v>
          </cell>
        </row>
        <row r="2817">
          <cell r="A2817">
            <v>2022</v>
          </cell>
          <cell r="D2817">
            <v>7310011101001</v>
          </cell>
          <cell r="F2817">
            <v>60</v>
          </cell>
          <cell r="G2817">
            <v>118466793</v>
          </cell>
        </row>
        <row r="2818">
          <cell r="A2818">
            <v>2023</v>
          </cell>
          <cell r="D2818">
            <v>7310011101001</v>
          </cell>
          <cell r="F2818">
            <v>60</v>
          </cell>
          <cell r="G2818">
            <v>118466793</v>
          </cell>
        </row>
        <row r="2819">
          <cell r="A2819">
            <v>2024</v>
          </cell>
          <cell r="D2819">
            <v>7310011101001</v>
          </cell>
          <cell r="F2819">
            <v>60</v>
          </cell>
          <cell r="G2819">
            <v>118466793</v>
          </cell>
        </row>
        <row r="2820">
          <cell r="G2820">
            <v>362044597576.39319</v>
          </cell>
        </row>
      </sheetData>
      <sheetData sheetId="8"/>
      <sheetData sheetId="9"/>
      <sheetData sheetId="10"/>
      <sheetData sheetId="1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ogerio Orsi" id="{4DFB7DB6-0EE7-4CAC-9306-56B4E26755FA}" userId="S::rogerio.orsi@fazenda.mg.gov.br::700498e0-bd03-4f38-923d-33400801f74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58" dT="2024-02-02T18:31:16.29" personId="{4DFB7DB6-0EE7-4CAC-9306-56B4E26755FA}" id="{BA42E9C8-F6ED-4472-82E4-26654A5A78BE}">
    <text>SAIF - TRLAV</text>
  </threadedComment>
  <threadedComment ref="C77" dT="2024-01-30T12:27:56.79" personId="{4DFB7DB6-0EE7-4CAC-9306-56B4E26755FA}" id="{F20E0733-A624-4CFA-A962-FED342B2B8F1}">
    <text>SEMAD</text>
  </threadedComment>
  <threadedComment ref="C79" dT="2024-02-02T18:47:17.12" personId="{4DFB7DB6-0EE7-4CAC-9306-56B4E26755FA}" id="{8A2CDD56-5FCA-4D0E-B6EC-9E7AE26CE0AA}">
    <text>SAIF - TFRM</text>
  </threadedComment>
  <threadedComment ref="C88" dT="2024-02-02T19:20:59.21" personId="{4DFB7DB6-0EE7-4CAC-9306-56B4E26755FA}" id="{E6EA2234-7B13-4945-94BE-A7D1CA065100}">
    <text>SAIF - Expediente SEF + Manut. Controle Ret.</text>
  </threadedComment>
  <threadedComment ref="C94" dT="2024-01-30T12:30:52.22" personId="{4DFB7DB6-0EE7-4CAC-9306-56B4E26755FA}" id="{5A5BC228-A1EA-4421-9631-D6961397F57F}">
    <text>SEMAD</text>
  </threadedComment>
  <threadedComment ref="C152" dT="2024-01-30T12:39:17.01" personId="{4DFB7DB6-0EE7-4CAC-9306-56B4E26755FA}" id="{1DD20FAF-DD9F-4069-9B56-C1E2FC938CB1}">
    <text>SEMAD</text>
  </threadedComment>
  <threadedComment ref="C204" dT="2024-01-30T12:45:52.93" personId="{4DFB7DB6-0EE7-4CAC-9306-56B4E26755FA}" id="{1BFB9FCC-5A04-4F48-B9A7-A422B0793E21}">
    <text>SEMAD</text>
  </threadedComment>
  <threadedComment ref="C206" dT="2024-02-02T18:03:18.47" personId="{4DFB7DB6-0EE7-4CAC-9306-56B4E26755FA}" id="{B62C7B34-6F0F-4C24-8370-20DEDEDF72DF}">
    <text>SAIF - Multa Isolada ICMS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4AA87-40A4-412B-8F4A-A1DB13ACABD0}">
  <sheetPr codeName="Planilha2"/>
  <dimension ref="A1:U271"/>
  <sheetViews>
    <sheetView topLeftCell="F147" workbookViewId="0">
      <selection activeCell="R168" sqref="R168"/>
    </sheetView>
  </sheetViews>
  <sheetFormatPr defaultRowHeight="14.4"/>
  <cols>
    <col min="1" max="1" width="17.5546875" bestFit="1" customWidth="1"/>
    <col min="2" max="2" width="15.6640625" customWidth="1"/>
    <col min="3" max="3" width="16.33203125" customWidth="1"/>
    <col min="4" max="4" width="30.109375" customWidth="1"/>
    <col min="5" max="5" width="25.44140625" customWidth="1"/>
    <col min="6" max="8" width="15" bestFit="1" customWidth="1"/>
    <col min="9" max="9" width="13.5546875" bestFit="1" customWidth="1"/>
    <col min="10" max="20" width="14" bestFit="1" customWidth="1"/>
    <col min="21" max="21" width="14.5546875" bestFit="1" customWidth="1"/>
  </cols>
  <sheetData>
    <row r="1" spans="1:21" ht="72">
      <c r="A1" s="242" t="s">
        <v>0</v>
      </c>
      <c r="B1" s="242" t="s">
        <v>1</v>
      </c>
      <c r="C1" s="242" t="s">
        <v>2</v>
      </c>
      <c r="D1" s="243" t="s">
        <v>3</v>
      </c>
      <c r="E1" s="243" t="s">
        <v>4</v>
      </c>
      <c r="F1" s="244" t="s">
        <v>5</v>
      </c>
      <c r="G1" s="298" t="s">
        <v>6</v>
      </c>
      <c r="H1" s="242" t="s">
        <v>7</v>
      </c>
      <c r="I1" s="243" t="s">
        <v>8</v>
      </c>
      <c r="J1" s="243" t="s">
        <v>9</v>
      </c>
      <c r="K1" s="243" t="s">
        <v>10</v>
      </c>
      <c r="L1" s="243" t="s">
        <v>11</v>
      </c>
      <c r="M1" s="243" t="s">
        <v>12</v>
      </c>
      <c r="N1" s="243" t="s">
        <v>13</v>
      </c>
      <c r="O1" s="243" t="s">
        <v>14</v>
      </c>
      <c r="P1" s="243" t="s">
        <v>15</v>
      </c>
      <c r="Q1" s="243" t="s">
        <v>16</v>
      </c>
      <c r="R1" s="243" t="s">
        <v>17</v>
      </c>
      <c r="S1" s="243" t="s">
        <v>18</v>
      </c>
      <c r="T1" s="299" t="s">
        <v>19</v>
      </c>
      <c r="U1" s="243" t="s">
        <v>20</v>
      </c>
    </row>
    <row r="2" spans="1:21">
      <c r="A2" s="245" t="str">
        <f>_xlfn.CONCAT(B2,C2)</f>
        <v>111303110100010</v>
      </c>
      <c r="B2" s="246">
        <v>1113031101000</v>
      </c>
      <c r="C2" s="245">
        <v>10</v>
      </c>
      <c r="D2" s="245">
        <v>9999</v>
      </c>
      <c r="E2" s="135" t="s">
        <v>21</v>
      </c>
      <c r="F2" s="247">
        <v>7059462146.8500004</v>
      </c>
      <c r="G2" s="300">
        <v>7073833303</v>
      </c>
      <c r="H2" s="300">
        <v>7073833303</v>
      </c>
      <c r="I2" s="300">
        <v>438278825.84556466</v>
      </c>
      <c r="J2" s="300">
        <v>495642245.29793686</v>
      </c>
      <c r="K2" s="300">
        <v>552453500.22480941</v>
      </c>
      <c r="L2" s="300">
        <v>505462933.41850877</v>
      </c>
      <c r="M2" s="300">
        <v>535394477.67756015</v>
      </c>
      <c r="N2" s="300">
        <v>575158254.89016569</v>
      </c>
      <c r="O2" s="300">
        <v>532246286.78209782</v>
      </c>
      <c r="P2" s="300">
        <v>637819177.62614024</v>
      </c>
      <c r="Q2" s="300">
        <v>610596550.0952189</v>
      </c>
      <c r="R2" s="301">
        <v>538969559.30605197</v>
      </c>
      <c r="S2" s="301">
        <v>757387917.47976363</v>
      </c>
      <c r="T2" s="301">
        <v>894423574.35618126</v>
      </c>
      <c r="U2" s="302">
        <v>7073833303</v>
      </c>
    </row>
    <row r="3" spans="1:21">
      <c r="A3" s="245" t="str">
        <f t="shared" ref="A3:A66" si="0">_xlfn.CONCAT(B3,C3)</f>
        <v>111251010100010</v>
      </c>
      <c r="B3" s="246">
        <v>1112510101000</v>
      </c>
      <c r="C3" s="245">
        <v>10</v>
      </c>
      <c r="D3" s="245">
        <v>9999</v>
      </c>
      <c r="E3" s="135" t="s">
        <v>22</v>
      </c>
      <c r="F3" s="247">
        <v>4205099769.75</v>
      </c>
      <c r="G3" s="300">
        <v>4112945911</v>
      </c>
      <c r="H3" s="300">
        <v>4112945911</v>
      </c>
      <c r="I3" s="303">
        <v>1748138474.4204786</v>
      </c>
      <c r="J3" s="303">
        <v>642394153.38313425</v>
      </c>
      <c r="K3" s="303">
        <v>621378405.28130364</v>
      </c>
      <c r="L3" s="303">
        <v>297090600.68046999</v>
      </c>
      <c r="M3" s="303">
        <v>158737964.17791316</v>
      </c>
      <c r="N3" s="303">
        <v>159789489.02835852</v>
      </c>
      <c r="O3" s="303">
        <v>147242050.11673167</v>
      </c>
      <c r="P3" s="303">
        <v>138409323.85788631</v>
      </c>
      <c r="Q3" s="303">
        <v>129708254.57704003</v>
      </c>
      <c r="R3" s="303">
        <v>113453088.79780439</v>
      </c>
      <c r="S3" s="303">
        <v>87278728.778955519</v>
      </c>
      <c r="T3" s="303">
        <v>79781293.120931268</v>
      </c>
      <c r="U3" s="303">
        <v>4323401826.2210073</v>
      </c>
    </row>
    <row r="4" spans="1:21">
      <c r="A4" s="245" t="str">
        <f t="shared" si="0"/>
        <v>111251010200020</v>
      </c>
      <c r="B4" s="246">
        <v>1112510102000</v>
      </c>
      <c r="C4" s="245">
        <v>20</v>
      </c>
      <c r="D4" s="245">
        <v>9999</v>
      </c>
      <c r="E4" s="135" t="s">
        <v>23</v>
      </c>
      <c r="F4" s="247">
        <v>5256374662.7799997</v>
      </c>
      <c r="G4" s="300">
        <v>5141182389</v>
      </c>
      <c r="H4" s="300">
        <v>5141182389</v>
      </c>
      <c r="I4" s="303">
        <v>2185173093.025598</v>
      </c>
      <c r="J4" s="303">
        <v>802992691.72891784</v>
      </c>
      <c r="K4" s="303">
        <v>776723006.6016295</v>
      </c>
      <c r="L4" s="303">
        <v>371363250.85058749</v>
      </c>
      <c r="M4" s="303">
        <v>198422455.22239146</v>
      </c>
      <c r="N4" s="303">
        <v>199736861.28544813</v>
      </c>
      <c r="O4" s="303">
        <v>184052562.64591458</v>
      </c>
      <c r="P4" s="303">
        <v>173011654.82235789</v>
      </c>
      <c r="Q4" s="303">
        <v>162135318.22130004</v>
      </c>
      <c r="R4" s="303">
        <v>141816360.99725547</v>
      </c>
      <c r="S4" s="303">
        <v>109098410.97369438</v>
      </c>
      <c r="T4" s="303">
        <v>99726616.401164085</v>
      </c>
      <c r="U4" s="303">
        <v>5404252282.7762594</v>
      </c>
    </row>
    <row r="5" spans="1:21">
      <c r="A5" s="245" t="str">
        <f t="shared" si="0"/>
        <v>111251010300023</v>
      </c>
      <c r="B5" s="246">
        <v>1112510103000</v>
      </c>
      <c r="C5" s="245">
        <v>23</v>
      </c>
      <c r="D5" s="245">
        <v>9999</v>
      </c>
      <c r="E5" s="135" t="s">
        <v>24</v>
      </c>
      <c r="F5" s="247">
        <v>1051274989.2099999</v>
      </c>
      <c r="G5" s="300">
        <v>1028236478</v>
      </c>
      <c r="H5" s="300">
        <v>1028236478</v>
      </c>
      <c r="I5" s="303">
        <v>437034618.60511965</v>
      </c>
      <c r="J5" s="303">
        <v>160598538.34578356</v>
      </c>
      <c r="K5" s="303">
        <v>155344601.32032591</v>
      </c>
      <c r="L5" s="303">
        <v>74272650.170117497</v>
      </c>
      <c r="M5" s="303">
        <v>39684491.04447829</v>
      </c>
      <c r="N5" s="303">
        <v>39947372.25708963</v>
      </c>
      <c r="O5" s="303">
        <v>36810512.529182918</v>
      </c>
      <c r="P5" s="303">
        <v>34602330.964471579</v>
      </c>
      <c r="Q5" s="303">
        <v>32427063.644260008</v>
      </c>
      <c r="R5" s="303">
        <v>28363272.199451096</v>
      </c>
      <c r="S5" s="303">
        <v>21819682.19473888</v>
      </c>
      <c r="T5" s="303">
        <v>19945323.280232817</v>
      </c>
      <c r="U5" s="303">
        <v>1080850456.5552518</v>
      </c>
    </row>
    <row r="6" spans="1:21">
      <c r="A6" s="245" t="str">
        <f t="shared" si="0"/>
        <v>111251020100010</v>
      </c>
      <c r="B6" s="246">
        <v>1112510201000</v>
      </c>
      <c r="C6" s="245">
        <v>10</v>
      </c>
      <c r="D6" s="245">
        <v>9999</v>
      </c>
      <c r="E6" s="135" t="s">
        <v>25</v>
      </c>
      <c r="F6" s="247">
        <v>137439870.67000002</v>
      </c>
      <c r="G6" s="300">
        <v>202724673</v>
      </c>
      <c r="H6" s="300">
        <v>202724673</v>
      </c>
      <c r="I6" s="303">
        <v>81970359.263368204</v>
      </c>
      <c r="J6" s="303">
        <v>30121915.575915154</v>
      </c>
      <c r="K6" s="303">
        <v>29136485.389861628</v>
      </c>
      <c r="L6" s="303">
        <v>13930603.111759249</v>
      </c>
      <c r="M6" s="303">
        <v>7443236.4156464934</v>
      </c>
      <c r="N6" s="303">
        <v>7492542.5038234834</v>
      </c>
      <c r="O6" s="303">
        <v>6904192.0439080149</v>
      </c>
      <c r="P6" s="303">
        <v>6490024.7709449502</v>
      </c>
      <c r="Q6" s="303">
        <v>6082030.9046908095</v>
      </c>
      <c r="R6" s="303">
        <v>5319824.8218739033</v>
      </c>
      <c r="S6" s="303">
        <v>4092506.8916138071</v>
      </c>
      <c r="T6" s="303">
        <v>3740951.5065943399</v>
      </c>
      <c r="U6" s="303">
        <v>202724673.20000005</v>
      </c>
    </row>
    <row r="7" spans="1:21">
      <c r="A7" s="245" t="str">
        <f t="shared" si="0"/>
        <v>111251020200020</v>
      </c>
      <c r="B7" s="246">
        <v>1112510202000</v>
      </c>
      <c r="C7" s="245">
        <v>20</v>
      </c>
      <c r="D7" s="245">
        <v>9999</v>
      </c>
      <c r="E7" s="135" t="s">
        <v>26</v>
      </c>
      <c r="F7" s="247">
        <v>171799778.25999999</v>
      </c>
      <c r="G7" s="300">
        <v>253405842</v>
      </c>
      <c r="H7" s="300">
        <v>253405842</v>
      </c>
      <c r="I7" s="303">
        <v>102462949.07921025</v>
      </c>
      <c r="J7" s="303">
        <v>37652394.46989394</v>
      </c>
      <c r="K7" s="303">
        <v>36420606.737327032</v>
      </c>
      <c r="L7" s="303">
        <v>17413253.88969906</v>
      </c>
      <c r="M7" s="303">
        <v>9304045.5195581168</v>
      </c>
      <c r="N7" s="303">
        <v>9365678.1297793537</v>
      </c>
      <c r="O7" s="303">
        <v>8630240.0548850186</v>
      </c>
      <c r="P7" s="303">
        <v>8112530.9636811875</v>
      </c>
      <c r="Q7" s="303">
        <v>7602538.6308635119</v>
      </c>
      <c r="R7" s="303">
        <v>6649781.0273423782</v>
      </c>
      <c r="S7" s="303">
        <v>5115633.6145172585</v>
      </c>
      <c r="T7" s="303">
        <v>4676189.3832429247</v>
      </c>
      <c r="U7" s="303">
        <v>253405841.50000009</v>
      </c>
    </row>
    <row r="8" spans="1:21">
      <c r="A8" s="245" t="str">
        <f t="shared" si="0"/>
        <v>111251020300023</v>
      </c>
      <c r="B8" s="246">
        <v>1112510203000</v>
      </c>
      <c r="C8" s="245">
        <v>23</v>
      </c>
      <c r="D8" s="245">
        <v>9999</v>
      </c>
      <c r="E8" s="135" t="s">
        <v>27</v>
      </c>
      <c r="F8" s="247">
        <v>34359984.990000002</v>
      </c>
      <c r="G8" s="300">
        <v>50681168</v>
      </c>
      <c r="H8" s="300">
        <v>50681168</v>
      </c>
      <c r="I8" s="303">
        <v>20492589.815842051</v>
      </c>
      <c r="J8" s="303">
        <v>7530478.8939787885</v>
      </c>
      <c r="K8" s="303">
        <v>7284121.3474654071</v>
      </c>
      <c r="L8" s="303">
        <v>3482650.7779398123</v>
      </c>
      <c r="M8" s="303">
        <v>1860809.1039116234</v>
      </c>
      <c r="N8" s="303">
        <v>1873135.6259558708</v>
      </c>
      <c r="O8" s="303">
        <v>1726048.0109770037</v>
      </c>
      <c r="P8" s="303">
        <v>1622506.1927362375</v>
      </c>
      <c r="Q8" s="303">
        <v>1520507.7261727024</v>
      </c>
      <c r="R8" s="303">
        <v>1329956.2054684758</v>
      </c>
      <c r="S8" s="303">
        <v>1023126.7229034518</v>
      </c>
      <c r="T8" s="303">
        <v>935237.87664858496</v>
      </c>
      <c r="U8" s="303">
        <v>50681168.300000012</v>
      </c>
    </row>
    <row r="9" spans="1:21">
      <c r="A9" s="245" t="str">
        <f t="shared" si="0"/>
        <v>111251030100010</v>
      </c>
      <c r="B9" s="246">
        <v>1112510301000</v>
      </c>
      <c r="C9" s="245">
        <v>10</v>
      </c>
      <c r="D9" s="245">
        <v>9999</v>
      </c>
      <c r="E9" s="135" t="s">
        <v>28</v>
      </c>
      <c r="F9" s="247">
        <v>105846921.58</v>
      </c>
      <c r="G9" s="300">
        <v>101714717</v>
      </c>
      <c r="H9" s="300">
        <v>101714717</v>
      </c>
      <c r="I9" s="303">
        <v>41127662.197497889</v>
      </c>
      <c r="J9" s="303">
        <v>15113316.32166478</v>
      </c>
      <c r="K9" s="303">
        <v>14618888.333603749</v>
      </c>
      <c r="L9" s="303">
        <v>6989516.0169669511</v>
      </c>
      <c r="M9" s="303">
        <v>3734556.1945783431</v>
      </c>
      <c r="N9" s="303">
        <v>3759294.9435242624</v>
      </c>
      <c r="O9" s="303">
        <v>3464097.0306860353</v>
      </c>
      <c r="P9" s="303">
        <v>3256293.4801250943</v>
      </c>
      <c r="Q9" s="303">
        <v>3051587.3636612352</v>
      </c>
      <c r="R9" s="303">
        <v>2669159.4399497816</v>
      </c>
      <c r="S9" s="303">
        <v>2053367.1255292799</v>
      </c>
      <c r="T9" s="303">
        <v>1876978.3522126139</v>
      </c>
      <c r="U9" s="303">
        <v>101714716.80000001</v>
      </c>
    </row>
    <row r="10" spans="1:21">
      <c r="A10" s="245" t="str">
        <f t="shared" si="0"/>
        <v>111251030200020</v>
      </c>
      <c r="B10" s="246">
        <v>1112510302000</v>
      </c>
      <c r="C10" s="245">
        <v>20</v>
      </c>
      <c r="D10" s="245">
        <v>9999</v>
      </c>
      <c r="E10" s="135" t="s">
        <v>29</v>
      </c>
      <c r="F10" s="247">
        <v>132308660.57999998</v>
      </c>
      <c r="G10" s="300">
        <v>127143396</v>
      </c>
      <c r="H10" s="300">
        <v>127143396</v>
      </c>
      <c r="I10" s="303">
        <v>51409577.746872358</v>
      </c>
      <c r="J10" s="303">
        <v>18891645.402080975</v>
      </c>
      <c r="K10" s="303">
        <v>18273610.417004686</v>
      </c>
      <c r="L10" s="303">
        <v>8736895.0212086886</v>
      </c>
      <c r="M10" s="303">
        <v>4668195.2432229286</v>
      </c>
      <c r="N10" s="303">
        <v>4699118.6794053279</v>
      </c>
      <c r="O10" s="303">
        <v>4330121.2883575438</v>
      </c>
      <c r="P10" s="303">
        <v>4070366.8501563678</v>
      </c>
      <c r="Q10" s="303">
        <v>3814484.204576544</v>
      </c>
      <c r="R10" s="303">
        <v>3336449.2999372268</v>
      </c>
      <c r="S10" s="303">
        <v>2566708.9069115999</v>
      </c>
      <c r="T10" s="303">
        <v>2346222.9402657673</v>
      </c>
      <c r="U10" s="303">
        <v>127143396</v>
      </c>
    </row>
    <row r="11" spans="1:21">
      <c r="A11" s="245" t="str">
        <f t="shared" si="0"/>
        <v>111251030300023</v>
      </c>
      <c r="B11" s="246">
        <v>1112510303000</v>
      </c>
      <c r="C11" s="245">
        <v>23</v>
      </c>
      <c r="D11" s="245">
        <v>9999</v>
      </c>
      <c r="E11" s="135" t="s">
        <v>30</v>
      </c>
      <c r="F11" s="247">
        <v>26461732.370000001</v>
      </c>
      <c r="G11" s="300">
        <v>25428679</v>
      </c>
      <c r="H11" s="300">
        <v>25428679</v>
      </c>
      <c r="I11" s="303">
        <v>10281915.549374472</v>
      </c>
      <c r="J11" s="303">
        <v>3778329.0804161951</v>
      </c>
      <c r="K11" s="303">
        <v>3654722.0834009373</v>
      </c>
      <c r="L11" s="303">
        <v>1747379.0042417378</v>
      </c>
      <c r="M11" s="303">
        <v>933639.04864458577</v>
      </c>
      <c r="N11" s="303">
        <v>939823.7358810656</v>
      </c>
      <c r="O11" s="303">
        <v>866024.25767150882</v>
      </c>
      <c r="P11" s="303">
        <v>814073.37003127357</v>
      </c>
      <c r="Q11" s="303">
        <v>762896.8409153088</v>
      </c>
      <c r="R11" s="303">
        <v>667289.85998744541</v>
      </c>
      <c r="S11" s="303">
        <v>513341.78138231998</v>
      </c>
      <c r="T11" s="303">
        <v>469244.58805315348</v>
      </c>
      <c r="U11" s="303">
        <v>25428679.200000003</v>
      </c>
    </row>
    <row r="12" spans="1:21">
      <c r="A12" s="245" t="str">
        <f t="shared" si="0"/>
        <v>111252010100010</v>
      </c>
      <c r="B12" s="246">
        <v>1112520101000</v>
      </c>
      <c r="C12" s="245">
        <v>10</v>
      </c>
      <c r="D12" s="245">
        <v>9999</v>
      </c>
      <c r="E12" s="135" t="s">
        <v>31</v>
      </c>
      <c r="F12" s="247">
        <v>1346077450.6299999</v>
      </c>
      <c r="G12" s="300">
        <v>1200452355</v>
      </c>
      <c r="H12" s="300">
        <v>1200452355</v>
      </c>
      <c r="I12" s="304">
        <v>76522313.112521559</v>
      </c>
      <c r="J12" s="304">
        <v>87056987.54501617</v>
      </c>
      <c r="K12" s="304">
        <v>126397544.99218416</v>
      </c>
      <c r="L12" s="304">
        <v>106117587.34211919</v>
      </c>
      <c r="M12" s="304">
        <v>109771458.44503966</v>
      </c>
      <c r="N12" s="304">
        <v>101537254.32825942</v>
      </c>
      <c r="O12" s="304">
        <v>110965322.37353145</v>
      </c>
      <c r="P12" s="304">
        <v>124245925.50451596</v>
      </c>
      <c r="Q12" s="304">
        <v>127561654.0602383</v>
      </c>
      <c r="R12" s="304">
        <v>123703494.29615408</v>
      </c>
      <c r="S12" s="304">
        <v>128207398.59234269</v>
      </c>
      <c r="T12" s="304">
        <v>164337926.41205072</v>
      </c>
      <c r="U12" s="305">
        <v>1386424867.0039732</v>
      </c>
    </row>
    <row r="13" spans="1:21">
      <c r="A13" s="245" t="str">
        <f t="shared" si="0"/>
        <v>111252010200023</v>
      </c>
      <c r="B13" s="246">
        <v>1112520102000</v>
      </c>
      <c r="C13" s="245">
        <v>23</v>
      </c>
      <c r="D13" s="245">
        <v>9999</v>
      </c>
      <c r="E13" s="135" t="s">
        <v>32</v>
      </c>
      <c r="F13" s="247">
        <v>336519362.65999997</v>
      </c>
      <c r="G13" s="300">
        <v>300113089</v>
      </c>
      <c r="H13" s="300">
        <v>300113089</v>
      </c>
      <c r="I13" s="304">
        <v>19130578.27813039</v>
      </c>
      <c r="J13" s="304">
        <v>21764246.886254042</v>
      </c>
      <c r="K13" s="304">
        <v>31599386.248046041</v>
      </c>
      <c r="L13" s="304">
        <v>26529396.835529797</v>
      </c>
      <c r="M13" s="304">
        <v>27442864.611259915</v>
      </c>
      <c r="N13" s="304">
        <v>25384313.582064856</v>
      </c>
      <c r="O13" s="304">
        <v>27741330.593382861</v>
      </c>
      <c r="P13" s="304">
        <v>31061481.37612899</v>
      </c>
      <c r="Q13" s="304">
        <v>31890413.515059575</v>
      </c>
      <c r="R13" s="304">
        <v>30925873.57403852</v>
      </c>
      <c r="S13" s="304">
        <v>32051849.648085672</v>
      </c>
      <c r="T13" s="304">
        <v>41084481.603012681</v>
      </c>
      <c r="U13" s="305">
        <v>346606216.75099331</v>
      </c>
    </row>
    <row r="14" spans="1:21">
      <c r="A14" s="245" t="str">
        <f t="shared" si="0"/>
        <v>111252020100010</v>
      </c>
      <c r="B14" s="246">
        <v>1112520201000</v>
      </c>
      <c r="C14" s="245">
        <v>10</v>
      </c>
      <c r="D14" s="245">
        <v>9999</v>
      </c>
      <c r="E14" s="135" t="s">
        <v>33</v>
      </c>
      <c r="F14" s="247">
        <v>126895257.54000001</v>
      </c>
      <c r="G14" s="300">
        <v>106532998</v>
      </c>
      <c r="H14" s="300">
        <v>106532998</v>
      </c>
      <c r="I14" s="305">
        <v>5879980.6561312526</v>
      </c>
      <c r="J14" s="305">
        <v>6689465.8815794718</v>
      </c>
      <c r="K14" s="305">
        <v>9712397.4603808504</v>
      </c>
      <c r="L14" s="305">
        <v>8154083.8935366366</v>
      </c>
      <c r="M14" s="305">
        <v>8434847.6411454864</v>
      </c>
      <c r="N14" s="305">
        <v>7802130.7386374585</v>
      </c>
      <c r="O14" s="305">
        <v>8526584.2408384699</v>
      </c>
      <c r="P14" s="305">
        <v>9547066.8469656389</v>
      </c>
      <c r="Q14" s="305">
        <v>9801847.6942194458</v>
      </c>
      <c r="R14" s="305">
        <v>9505386.3895576149</v>
      </c>
      <c r="S14" s="305">
        <v>9851466.7556818593</v>
      </c>
      <c r="T14" s="305">
        <v>12627739.401325816</v>
      </c>
      <c r="U14" s="305">
        <v>106532997.60000001</v>
      </c>
    </row>
    <row r="15" spans="1:21">
      <c r="A15" s="245" t="str">
        <f t="shared" si="0"/>
        <v>111252020200023</v>
      </c>
      <c r="B15" s="246">
        <v>1112520202000</v>
      </c>
      <c r="C15" s="245">
        <v>23</v>
      </c>
      <c r="D15" s="245">
        <v>9999</v>
      </c>
      <c r="E15" s="135" t="s">
        <v>34</v>
      </c>
      <c r="F15" s="247">
        <v>31723814.380000003</v>
      </c>
      <c r="G15" s="300">
        <v>26633249</v>
      </c>
      <c r="H15" s="300">
        <v>26633249</v>
      </c>
      <c r="I15" s="305">
        <v>1469995.1640328132</v>
      </c>
      <c r="J15" s="305">
        <v>1672366.4703948679</v>
      </c>
      <c r="K15" s="305">
        <v>2428099.3650952126</v>
      </c>
      <c r="L15" s="305">
        <v>2038520.9733841592</v>
      </c>
      <c r="M15" s="305">
        <v>2108711.9102863716</v>
      </c>
      <c r="N15" s="305">
        <v>1950532.6846593646</v>
      </c>
      <c r="O15" s="305">
        <v>2131646.0602096175</v>
      </c>
      <c r="P15" s="305">
        <v>2386766.7117414097</v>
      </c>
      <c r="Q15" s="305">
        <v>2450461.9235548615</v>
      </c>
      <c r="R15" s="305">
        <v>2376346.5973894037</v>
      </c>
      <c r="S15" s="305">
        <v>2462866.6889204648</v>
      </c>
      <c r="T15" s="305">
        <v>3156934.8503314541</v>
      </c>
      <c r="U15" s="305">
        <v>26633249.400000002</v>
      </c>
    </row>
    <row r="16" spans="1:21">
      <c r="A16" s="245" t="str">
        <f t="shared" si="0"/>
        <v>111252030100010</v>
      </c>
      <c r="B16" s="246">
        <v>1112520301000</v>
      </c>
      <c r="C16" s="245">
        <v>10</v>
      </c>
      <c r="D16" s="245">
        <v>9999</v>
      </c>
      <c r="E16" s="135" t="s">
        <v>35</v>
      </c>
      <c r="F16" s="247">
        <v>15637414.160000004</v>
      </c>
      <c r="G16" s="300">
        <v>10434719</v>
      </c>
      <c r="H16" s="300">
        <v>10434719</v>
      </c>
      <c r="I16" s="304">
        <v>575933.73349480762</v>
      </c>
      <c r="J16" s="304">
        <v>655221.38346609555</v>
      </c>
      <c r="K16" s="304">
        <v>951312.19942193094</v>
      </c>
      <c r="L16" s="304">
        <v>798678.13427881524</v>
      </c>
      <c r="M16" s="304">
        <v>826178.4481143289</v>
      </c>
      <c r="N16" s="304">
        <v>764204.94357112201</v>
      </c>
      <c r="O16" s="304">
        <v>835163.88623889256</v>
      </c>
      <c r="P16" s="304">
        <v>935118.35746669921</v>
      </c>
      <c r="Q16" s="304">
        <v>960073.69204400724</v>
      </c>
      <c r="R16" s="304">
        <v>931035.83018427645</v>
      </c>
      <c r="S16" s="304">
        <v>964933.79159055231</v>
      </c>
      <c r="T16" s="304">
        <v>1236864.800128472</v>
      </c>
      <c r="U16" s="305">
        <v>10434719.199999999</v>
      </c>
    </row>
    <row r="17" spans="1:21">
      <c r="A17" s="245" t="str">
        <f t="shared" si="0"/>
        <v>111252030200023</v>
      </c>
      <c r="B17" s="246">
        <v>1112520302000</v>
      </c>
      <c r="C17" s="245">
        <v>23</v>
      </c>
      <c r="D17" s="245">
        <v>9999</v>
      </c>
      <c r="E17" s="135" t="s">
        <v>36</v>
      </c>
      <c r="F17" s="247">
        <v>3909353.54</v>
      </c>
      <c r="G17" s="300">
        <v>2608680</v>
      </c>
      <c r="H17" s="300">
        <v>2608680</v>
      </c>
      <c r="I17" s="304">
        <v>143983.4333737019</v>
      </c>
      <c r="J17" s="304">
        <v>163805.34586652389</v>
      </c>
      <c r="K17" s="304">
        <v>237828.04985548274</v>
      </c>
      <c r="L17" s="304">
        <v>199669.53356970381</v>
      </c>
      <c r="M17" s="304">
        <v>206544.61202858223</v>
      </c>
      <c r="N17" s="304">
        <v>191051.2358927805</v>
      </c>
      <c r="O17" s="304">
        <v>208790.97155972314</v>
      </c>
      <c r="P17" s="304">
        <v>233779.5893666748</v>
      </c>
      <c r="Q17" s="304">
        <v>240018.42301100181</v>
      </c>
      <c r="R17" s="304">
        <v>232758.95754606911</v>
      </c>
      <c r="S17" s="304">
        <v>241233.44789763808</v>
      </c>
      <c r="T17" s="304">
        <v>309216.20003211801</v>
      </c>
      <c r="U17" s="305">
        <v>2608679.7999999998</v>
      </c>
    </row>
    <row r="18" spans="1:21">
      <c r="A18" s="245" t="str">
        <f t="shared" si="0"/>
        <v>111450110100110</v>
      </c>
      <c r="B18" s="246">
        <v>1114501101001</v>
      </c>
      <c r="C18" s="245">
        <v>10</v>
      </c>
      <c r="D18" s="245">
        <v>9999</v>
      </c>
      <c r="E18" s="135" t="s">
        <v>37</v>
      </c>
      <c r="F18" s="247">
        <v>42422104179.789993</v>
      </c>
      <c r="G18" s="300">
        <v>46747152193</v>
      </c>
      <c r="H18" s="300">
        <v>46747152193</v>
      </c>
      <c r="I18" s="306">
        <v>3797544570.7047844</v>
      </c>
      <c r="J18" s="306">
        <v>3423840032.8380642</v>
      </c>
      <c r="K18" s="306">
        <v>3506185255.2338176</v>
      </c>
      <c r="L18" s="306">
        <v>3798100529.3072171</v>
      </c>
      <c r="M18" s="306">
        <v>3615712892.9143524</v>
      </c>
      <c r="N18" s="306">
        <v>3793000981.3314114</v>
      </c>
      <c r="O18" s="306">
        <v>3884543867.7562733</v>
      </c>
      <c r="P18" s="306">
        <v>3855756609.1858664</v>
      </c>
      <c r="Q18" s="306">
        <v>4003195919.9542155</v>
      </c>
      <c r="R18" s="306">
        <v>3961312201.0381408</v>
      </c>
      <c r="S18" s="306">
        <v>3940190459.6792412</v>
      </c>
      <c r="T18" s="306">
        <v>4023144834.1131482</v>
      </c>
      <c r="U18" s="307">
        <v>45602528154.056541</v>
      </c>
    </row>
    <row r="19" spans="1:21">
      <c r="A19" s="245" t="str">
        <f t="shared" si="0"/>
        <v>111450110100210</v>
      </c>
      <c r="B19" s="246">
        <v>1114501101002</v>
      </c>
      <c r="C19" s="245">
        <v>10</v>
      </c>
      <c r="D19" s="245">
        <v>9999</v>
      </c>
      <c r="E19" s="135" t="s">
        <v>38</v>
      </c>
      <c r="F19" s="247">
        <v>1091131.6100000001</v>
      </c>
      <c r="G19" s="249">
        <v>0</v>
      </c>
      <c r="H19" s="249">
        <v>0</v>
      </c>
      <c r="I19" s="308">
        <v>0</v>
      </c>
      <c r="J19" s="308">
        <v>0</v>
      </c>
      <c r="K19" s="308">
        <v>0</v>
      </c>
      <c r="L19" s="308">
        <v>0</v>
      </c>
      <c r="M19" s="308">
        <v>0</v>
      </c>
      <c r="N19" s="308">
        <v>0</v>
      </c>
      <c r="O19" s="308">
        <v>0</v>
      </c>
      <c r="P19" s="308">
        <v>0</v>
      </c>
      <c r="Q19" s="308">
        <v>0</v>
      </c>
      <c r="R19" s="308">
        <v>0</v>
      </c>
      <c r="S19" s="308">
        <v>0</v>
      </c>
      <c r="T19" s="308">
        <v>0</v>
      </c>
      <c r="U19" s="307">
        <v>0</v>
      </c>
    </row>
    <row r="20" spans="1:21">
      <c r="A20" s="245" t="str">
        <f t="shared" si="0"/>
        <v>111450110200020</v>
      </c>
      <c r="B20" s="246">
        <v>1114501102000</v>
      </c>
      <c r="C20" s="245">
        <v>20</v>
      </c>
      <c r="D20" s="245">
        <v>9999</v>
      </c>
      <c r="E20" s="135" t="s">
        <v>39</v>
      </c>
      <c r="F20" s="247">
        <v>17676331379.75</v>
      </c>
      <c r="G20" s="300">
        <v>19477980081</v>
      </c>
      <c r="H20" s="300">
        <v>19477980081</v>
      </c>
      <c r="I20" s="306">
        <v>1582310237.7936602</v>
      </c>
      <c r="J20" s="306">
        <v>1426600013.6825268</v>
      </c>
      <c r="K20" s="306">
        <v>1460910523.0140908</v>
      </c>
      <c r="L20" s="306">
        <v>1582541887.2113404</v>
      </c>
      <c r="M20" s="306">
        <v>1506547038.7143135</v>
      </c>
      <c r="N20" s="306">
        <v>1580417075.5547547</v>
      </c>
      <c r="O20" s="306">
        <v>1618559944.8984473</v>
      </c>
      <c r="P20" s="306">
        <v>1606565253.8274443</v>
      </c>
      <c r="Q20" s="306">
        <v>1667998299.9809232</v>
      </c>
      <c r="R20" s="306">
        <v>1650546750.4325588</v>
      </c>
      <c r="S20" s="306">
        <v>1641746024.8663507</v>
      </c>
      <c r="T20" s="306">
        <v>1676310347.5471451</v>
      </c>
      <c r="U20" s="307">
        <v>19001053397.523556</v>
      </c>
    </row>
    <row r="21" spans="1:21">
      <c r="A21" s="245" t="str">
        <f t="shared" si="0"/>
        <v>111450110300023</v>
      </c>
      <c r="B21" s="246">
        <v>1114501103000</v>
      </c>
      <c r="C21" s="245">
        <v>23</v>
      </c>
      <c r="D21" s="245">
        <v>9999</v>
      </c>
      <c r="E21" s="135" t="s">
        <v>40</v>
      </c>
      <c r="F21" s="247">
        <v>10605798827.85</v>
      </c>
      <c r="G21" s="300">
        <v>11686788048</v>
      </c>
      <c r="H21" s="300">
        <v>11686788048</v>
      </c>
      <c r="I21" s="306">
        <v>949386142.6761961</v>
      </c>
      <c r="J21" s="306">
        <v>855960008.20951605</v>
      </c>
      <c r="K21" s="306">
        <v>876546313.80845439</v>
      </c>
      <c r="L21" s="306">
        <v>949525132.32680428</v>
      </c>
      <c r="M21" s="306">
        <v>903928223.2285881</v>
      </c>
      <c r="N21" s="306">
        <v>948250245.33285284</v>
      </c>
      <c r="O21" s="306">
        <v>971135966.93906832</v>
      </c>
      <c r="P21" s="306">
        <v>963939152.29646659</v>
      </c>
      <c r="Q21" s="306">
        <v>1000798979.9885539</v>
      </c>
      <c r="R21" s="306">
        <v>990328050.25953519</v>
      </c>
      <c r="S21" s="306">
        <v>985047614.9198103</v>
      </c>
      <c r="T21" s="306">
        <v>1005786208.5282871</v>
      </c>
      <c r="U21" s="307">
        <v>11400632038.514135</v>
      </c>
    </row>
    <row r="22" spans="1:21">
      <c r="A22" s="245" t="str">
        <f t="shared" si="0"/>
        <v>111450120100110</v>
      </c>
      <c r="B22" s="246">
        <v>1114501201001</v>
      </c>
      <c r="C22" s="245">
        <v>10</v>
      </c>
      <c r="D22" s="245">
        <v>9999</v>
      </c>
      <c r="E22" s="135" t="s">
        <v>41</v>
      </c>
      <c r="F22" s="247">
        <v>387834908.09999996</v>
      </c>
      <c r="G22" s="300">
        <v>366192402</v>
      </c>
      <c r="H22" s="300">
        <v>366192402</v>
      </c>
      <c r="I22" s="306">
        <v>30494875.00437852</v>
      </c>
      <c r="J22" s="306">
        <v>27529112.874331333</v>
      </c>
      <c r="K22" s="306">
        <v>28182614.016077537</v>
      </c>
      <c r="L22" s="306">
        <v>30499287.155695654</v>
      </c>
      <c r="M22" s="306">
        <v>29051837.927247461</v>
      </c>
      <c r="N22" s="306">
        <v>30458816.557309721</v>
      </c>
      <c r="O22" s="306">
        <v>31185311.417082857</v>
      </c>
      <c r="P22" s="306">
        <v>30956852.427038588</v>
      </c>
      <c r="Q22" s="306">
        <v>32126947.729742613</v>
      </c>
      <c r="R22" s="306">
        <v>31794553.726351798</v>
      </c>
      <c r="S22" s="306">
        <v>31626929.161232885</v>
      </c>
      <c r="T22" s="306">
        <v>32285264.603511021</v>
      </c>
      <c r="U22" s="307">
        <v>366192402.59999996</v>
      </c>
    </row>
    <row r="23" spans="1:21">
      <c r="A23" s="245" t="str">
        <f t="shared" si="0"/>
        <v>111450120100210</v>
      </c>
      <c r="B23" s="246">
        <v>1114501201002</v>
      </c>
      <c r="C23" s="245">
        <v>10</v>
      </c>
      <c r="D23" s="245">
        <v>9999</v>
      </c>
      <c r="E23" s="135" t="s">
        <v>42</v>
      </c>
      <c r="F23" s="247">
        <v>2400701.46</v>
      </c>
      <c r="G23" s="249">
        <v>0</v>
      </c>
      <c r="H23" s="249">
        <v>0</v>
      </c>
      <c r="I23" s="308">
        <v>0</v>
      </c>
      <c r="J23" s="308">
        <v>0</v>
      </c>
      <c r="K23" s="308">
        <v>0</v>
      </c>
      <c r="L23" s="308">
        <v>0</v>
      </c>
      <c r="M23" s="308">
        <v>0</v>
      </c>
      <c r="N23" s="308">
        <v>0</v>
      </c>
      <c r="O23" s="308">
        <v>0</v>
      </c>
      <c r="P23" s="308">
        <v>0</v>
      </c>
      <c r="Q23" s="308">
        <v>0</v>
      </c>
      <c r="R23" s="308">
        <v>0</v>
      </c>
      <c r="S23" s="308">
        <v>0</v>
      </c>
      <c r="T23" s="308">
        <v>0</v>
      </c>
      <c r="U23" s="309">
        <v>0</v>
      </c>
    </row>
    <row r="24" spans="1:21">
      <c r="A24" s="245" t="str">
        <f t="shared" si="0"/>
        <v>111450120200020</v>
      </c>
      <c r="B24" s="246">
        <v>1114501202000</v>
      </c>
      <c r="C24" s="245">
        <v>20</v>
      </c>
      <c r="D24" s="245">
        <v>9999</v>
      </c>
      <c r="E24" s="135" t="s">
        <v>43</v>
      </c>
      <c r="F24" s="247">
        <v>162598170.65000004</v>
      </c>
      <c r="G24" s="300">
        <v>152580168</v>
      </c>
      <c r="H24" s="300">
        <v>152580168</v>
      </c>
      <c r="I24" s="306">
        <v>12706197.918491051</v>
      </c>
      <c r="J24" s="306">
        <v>11470463.697638055</v>
      </c>
      <c r="K24" s="306">
        <v>11742755.840032307</v>
      </c>
      <c r="L24" s="306">
        <v>12708036.314873191</v>
      </c>
      <c r="M24" s="306">
        <v>12104932.469686443</v>
      </c>
      <c r="N24" s="306">
        <v>12691173.565545717</v>
      </c>
      <c r="O24" s="306">
        <v>12993879.757117858</v>
      </c>
      <c r="P24" s="306">
        <v>12898688.511266079</v>
      </c>
      <c r="Q24" s="306">
        <v>13386228.22072609</v>
      </c>
      <c r="R24" s="306">
        <v>13247730.719313249</v>
      </c>
      <c r="S24" s="306">
        <v>13177887.150513703</v>
      </c>
      <c r="T24" s="306">
        <v>13452193.584796259</v>
      </c>
      <c r="U24" s="307">
        <v>152580167.75</v>
      </c>
    </row>
    <row r="25" spans="1:21">
      <c r="A25" s="245" t="str">
        <f t="shared" si="0"/>
        <v>111450120300023</v>
      </c>
      <c r="B25" s="246">
        <v>1114501203000</v>
      </c>
      <c r="C25" s="245">
        <v>23</v>
      </c>
      <c r="D25" s="245">
        <v>9999</v>
      </c>
      <c r="E25" s="135" t="s">
        <v>44</v>
      </c>
      <c r="F25" s="247">
        <v>97558902.390000001</v>
      </c>
      <c r="G25" s="300">
        <v>91548101</v>
      </c>
      <c r="H25" s="300">
        <v>91548101</v>
      </c>
      <c r="I25" s="306">
        <v>7623718.75109463</v>
      </c>
      <c r="J25" s="306">
        <v>6882278.2185828332</v>
      </c>
      <c r="K25" s="306">
        <v>7045653.5040193843</v>
      </c>
      <c r="L25" s="306">
        <v>7624821.7889239136</v>
      </c>
      <c r="M25" s="306">
        <v>7262959.4818118652</v>
      </c>
      <c r="N25" s="306">
        <v>7614704.1393274302</v>
      </c>
      <c r="O25" s="306">
        <v>7796327.8542707143</v>
      </c>
      <c r="P25" s="306">
        <v>7739213.1067596469</v>
      </c>
      <c r="Q25" s="306">
        <v>8031736.9324356532</v>
      </c>
      <c r="R25" s="306">
        <v>7948638.4315879494</v>
      </c>
      <c r="S25" s="306">
        <v>7906732.2903082212</v>
      </c>
      <c r="T25" s="306">
        <v>8071316.1508777551</v>
      </c>
      <c r="U25" s="307">
        <v>91548100.649999991</v>
      </c>
    </row>
    <row r="26" spans="1:21">
      <c r="A26" s="245" t="str">
        <f t="shared" si="0"/>
        <v>111450130100110</v>
      </c>
      <c r="B26" s="246">
        <v>1114501301001</v>
      </c>
      <c r="C26" s="245">
        <v>10</v>
      </c>
      <c r="D26" s="245">
        <v>9999</v>
      </c>
      <c r="E26" s="135" t="s">
        <v>45</v>
      </c>
      <c r="F26" s="247">
        <v>321374397.73999989</v>
      </c>
      <c r="G26" s="300">
        <v>311952316</v>
      </c>
      <c r="H26" s="300">
        <v>311952316</v>
      </c>
      <c r="I26" s="306">
        <v>24491554.930410191</v>
      </c>
      <c r="J26" s="306">
        <v>22109642.35958799</v>
      </c>
      <c r="K26" s="306">
        <v>22634493.145428721</v>
      </c>
      <c r="L26" s="306">
        <v>24495098.491298027</v>
      </c>
      <c r="M26" s="306">
        <v>23332598.816109035</v>
      </c>
      <c r="N26" s="306">
        <v>24462595.066270269</v>
      </c>
      <c r="O26" s="306">
        <v>25046069.789883323</v>
      </c>
      <c r="P26" s="306">
        <v>24862585.978153914</v>
      </c>
      <c r="Q26" s="306">
        <v>25802332.521659207</v>
      </c>
      <c r="R26" s="306">
        <v>25535374.680664077</v>
      </c>
      <c r="S26" s="306">
        <v>25400749.231512163</v>
      </c>
      <c r="T26" s="306">
        <v>25929482.621790882</v>
      </c>
      <c r="U26" s="307">
        <v>294102577.63276774</v>
      </c>
    </row>
    <row r="27" spans="1:21">
      <c r="A27" s="245" t="str">
        <f t="shared" si="0"/>
        <v>111450130100210</v>
      </c>
      <c r="B27" s="246">
        <v>1114501301002</v>
      </c>
      <c r="C27" s="245">
        <v>10</v>
      </c>
      <c r="D27" s="245">
        <v>9999</v>
      </c>
      <c r="E27" s="135" t="s">
        <v>46</v>
      </c>
      <c r="F27" s="247">
        <v>7417645.5500000007</v>
      </c>
      <c r="G27" s="249">
        <v>0</v>
      </c>
      <c r="H27" s="249">
        <v>0</v>
      </c>
      <c r="I27" s="306">
        <v>1487436.1721223579</v>
      </c>
      <c r="J27" s="306">
        <v>1342776.3934051329</v>
      </c>
      <c r="K27" s="306">
        <v>1374651.9540236627</v>
      </c>
      <c r="L27" s="306">
        <v>1487651.3818408775</v>
      </c>
      <c r="M27" s="306">
        <v>1417049.7368301891</v>
      </c>
      <c r="N27" s="306">
        <v>1485677.3638480827</v>
      </c>
      <c r="O27" s="306">
        <v>1521113.3094990279</v>
      </c>
      <c r="P27" s="306">
        <v>1509969.8578341303</v>
      </c>
      <c r="Q27" s="306">
        <v>1567043.1226965876</v>
      </c>
      <c r="R27" s="306">
        <v>1550830.0749641713</v>
      </c>
      <c r="S27" s="306">
        <v>1542653.9194148092</v>
      </c>
      <c r="T27" s="306">
        <v>1574765.2807532002</v>
      </c>
      <c r="U27" s="307">
        <v>17861618.567232229</v>
      </c>
    </row>
    <row r="28" spans="1:21">
      <c r="A28" s="245" t="str">
        <f t="shared" si="0"/>
        <v>111450130200020</v>
      </c>
      <c r="B28" s="246">
        <v>1114501302000</v>
      </c>
      <c r="C28" s="245">
        <v>20</v>
      </c>
      <c r="D28" s="245">
        <v>9999</v>
      </c>
      <c r="E28" s="135" t="s">
        <v>47</v>
      </c>
      <c r="F28" s="247">
        <v>136996684.69999999</v>
      </c>
      <c r="G28" s="300">
        <v>129980132</v>
      </c>
      <c r="H28" s="300">
        <v>129980132</v>
      </c>
      <c r="I28" s="306">
        <v>10824579.626055229</v>
      </c>
      <c r="J28" s="306">
        <v>9771841.147080468</v>
      </c>
      <c r="K28" s="306">
        <v>10003810.45810516</v>
      </c>
      <c r="L28" s="306">
        <v>10826145.780474544</v>
      </c>
      <c r="M28" s="306">
        <v>10312353.563724678</v>
      </c>
      <c r="N28" s="306">
        <v>10811780.179215981</v>
      </c>
      <c r="O28" s="306">
        <v>11069659.624742648</v>
      </c>
      <c r="P28" s="306">
        <v>10988564.931661686</v>
      </c>
      <c r="Q28" s="306">
        <v>11403906.518481581</v>
      </c>
      <c r="R28" s="306">
        <v>11285918.648178438</v>
      </c>
      <c r="S28" s="306">
        <v>11226417.979552906</v>
      </c>
      <c r="T28" s="306">
        <v>11460103.292726701</v>
      </c>
      <c r="U28" s="307">
        <v>129985081.75000001</v>
      </c>
    </row>
    <row r="29" spans="1:21">
      <c r="A29" s="245" t="str">
        <f t="shared" si="0"/>
        <v>111450130300023</v>
      </c>
      <c r="B29" s="246">
        <v>1114501303000</v>
      </c>
      <c r="C29" s="245">
        <v>23</v>
      </c>
      <c r="D29" s="245">
        <v>9999</v>
      </c>
      <c r="E29" s="135" t="s">
        <v>48</v>
      </c>
      <c r="F29" s="247">
        <v>82198010.819999993</v>
      </c>
      <c r="G29" s="300">
        <v>77988079</v>
      </c>
      <c r="H29" s="300">
        <v>77988079</v>
      </c>
      <c r="I29" s="306">
        <v>6494747.7756331377</v>
      </c>
      <c r="J29" s="306">
        <v>5863104.6882482804</v>
      </c>
      <c r="K29" s="306">
        <v>6002286.274863096</v>
      </c>
      <c r="L29" s="306">
        <v>6495687.4682847261</v>
      </c>
      <c r="M29" s="306">
        <v>6187412.1382348062</v>
      </c>
      <c r="N29" s="306">
        <v>6487068.107529588</v>
      </c>
      <c r="O29" s="306">
        <v>6641795.774845588</v>
      </c>
      <c r="P29" s="306">
        <v>6593138.9589970112</v>
      </c>
      <c r="Q29" s="306">
        <v>6842343.9110889481</v>
      </c>
      <c r="R29" s="306">
        <v>6771551.1889070626</v>
      </c>
      <c r="S29" s="306">
        <v>6735850.7877317434</v>
      </c>
      <c r="T29" s="306">
        <v>6876061.9756360203</v>
      </c>
      <c r="U29" s="307">
        <v>77991049.049999997</v>
      </c>
    </row>
    <row r="30" spans="1:21">
      <c r="A30" s="245" t="str">
        <f t="shared" si="0"/>
        <v>111450210100071</v>
      </c>
      <c r="B30" s="246">
        <v>1114502101000</v>
      </c>
      <c r="C30" s="245">
        <v>71</v>
      </c>
      <c r="D30" s="245">
        <v>9999</v>
      </c>
      <c r="E30" s="135" t="s">
        <v>49</v>
      </c>
      <c r="F30" s="247">
        <v>84787585.219999984</v>
      </c>
      <c r="G30" s="249">
        <v>0</v>
      </c>
      <c r="H30" s="249">
        <v>0</v>
      </c>
      <c r="I30" s="306">
        <v>60000000</v>
      </c>
      <c r="J30" s="306">
        <v>60000000</v>
      </c>
      <c r="K30" s="306">
        <v>60000000</v>
      </c>
      <c r="L30" s="306">
        <v>60000000</v>
      </c>
      <c r="M30" s="306">
        <v>60000000</v>
      </c>
      <c r="N30" s="306">
        <v>60000000</v>
      </c>
      <c r="O30" s="306">
        <v>60000000</v>
      </c>
      <c r="P30" s="306">
        <v>60000000</v>
      </c>
      <c r="Q30" s="306">
        <v>60000000</v>
      </c>
      <c r="R30" s="306">
        <v>60000000</v>
      </c>
      <c r="S30" s="306">
        <v>60000000</v>
      </c>
      <c r="T30" s="306">
        <v>60000000</v>
      </c>
      <c r="U30" s="307">
        <v>720000000</v>
      </c>
    </row>
    <row r="31" spans="1:21">
      <c r="A31" s="245" t="str">
        <f t="shared" si="0"/>
        <v>111450220100071</v>
      </c>
      <c r="B31" s="246">
        <v>1114502201000</v>
      </c>
      <c r="C31" s="245">
        <v>71</v>
      </c>
      <c r="D31" s="245">
        <v>9999</v>
      </c>
      <c r="E31" s="135" t="s">
        <v>50</v>
      </c>
      <c r="F31" s="247">
        <v>1882029.2200000002</v>
      </c>
      <c r="G31" s="249">
        <v>0</v>
      </c>
      <c r="H31" s="249">
        <v>0</v>
      </c>
      <c r="I31" s="306">
        <v>0</v>
      </c>
      <c r="J31" s="306">
        <v>0</v>
      </c>
      <c r="K31" s="306">
        <v>0</v>
      </c>
      <c r="L31" s="306">
        <v>0</v>
      </c>
      <c r="M31" s="306">
        <v>0</v>
      </c>
      <c r="N31" s="306">
        <v>0</v>
      </c>
      <c r="O31" s="306">
        <v>0</v>
      </c>
      <c r="P31" s="306">
        <v>0</v>
      </c>
      <c r="Q31" s="306">
        <v>0</v>
      </c>
      <c r="R31" s="306">
        <v>0</v>
      </c>
      <c r="S31" s="306">
        <v>0</v>
      </c>
      <c r="T31" s="306">
        <v>0</v>
      </c>
      <c r="U31" s="307">
        <v>0</v>
      </c>
    </row>
    <row r="32" spans="1:21">
      <c r="A32" s="245" t="str">
        <f t="shared" si="0"/>
        <v>111450230100071</v>
      </c>
      <c r="B32" s="246">
        <v>1114502301000</v>
      </c>
      <c r="C32" s="245">
        <v>71</v>
      </c>
      <c r="D32" s="245">
        <v>9999</v>
      </c>
      <c r="E32" s="135" t="s">
        <v>51</v>
      </c>
      <c r="F32" s="247">
        <v>861148.47</v>
      </c>
      <c r="G32" s="249">
        <v>0</v>
      </c>
      <c r="H32" s="249">
        <v>0</v>
      </c>
      <c r="I32" s="306">
        <v>0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06">
        <v>0</v>
      </c>
      <c r="R32" s="306">
        <v>0</v>
      </c>
      <c r="S32" s="306">
        <v>0</v>
      </c>
      <c r="T32" s="306">
        <v>0</v>
      </c>
      <c r="U32" s="307">
        <v>0</v>
      </c>
    </row>
    <row r="33" spans="1:21">
      <c r="A33" s="245" t="str">
        <f t="shared" si="0"/>
        <v>111450210200023</v>
      </c>
      <c r="B33" s="246">
        <v>1114502102000</v>
      </c>
      <c r="C33" s="245">
        <v>23</v>
      </c>
      <c r="D33" s="245">
        <v>9999</v>
      </c>
      <c r="E33" s="135" t="s">
        <v>52</v>
      </c>
      <c r="F33" s="247">
        <v>21196896.300000001</v>
      </c>
      <c r="G33" s="249">
        <v>0</v>
      </c>
      <c r="H33" s="249">
        <v>0</v>
      </c>
      <c r="I33" s="306">
        <v>15000000</v>
      </c>
      <c r="J33" s="306">
        <v>15000000</v>
      </c>
      <c r="K33" s="306">
        <v>15000000</v>
      </c>
      <c r="L33" s="306">
        <v>15000000</v>
      </c>
      <c r="M33" s="306">
        <v>15000000</v>
      </c>
      <c r="N33" s="306">
        <v>15000000</v>
      </c>
      <c r="O33" s="306">
        <v>15000000</v>
      </c>
      <c r="P33" s="306">
        <v>15000000</v>
      </c>
      <c r="Q33" s="306">
        <v>15000000</v>
      </c>
      <c r="R33" s="306">
        <v>15000000</v>
      </c>
      <c r="S33" s="306">
        <v>15000000</v>
      </c>
      <c r="T33" s="306">
        <v>15000000</v>
      </c>
      <c r="U33" s="307">
        <v>180000000</v>
      </c>
    </row>
    <row r="34" spans="1:21">
      <c r="A34" s="245" t="str">
        <f t="shared" si="0"/>
        <v>111450220200023</v>
      </c>
      <c r="B34" s="246">
        <v>1114502202000</v>
      </c>
      <c r="C34" s="245">
        <v>23</v>
      </c>
      <c r="D34" s="245">
        <v>9999</v>
      </c>
      <c r="E34" s="135" t="s">
        <v>53</v>
      </c>
      <c r="F34" s="247">
        <v>470507.3000000001</v>
      </c>
      <c r="G34" s="249">
        <v>0</v>
      </c>
      <c r="H34" s="249">
        <v>0</v>
      </c>
      <c r="I34" s="306">
        <v>0</v>
      </c>
      <c r="J34" s="306">
        <v>0</v>
      </c>
      <c r="K34" s="306">
        <v>0</v>
      </c>
      <c r="L34" s="306">
        <v>0</v>
      </c>
      <c r="M34" s="306">
        <v>0</v>
      </c>
      <c r="N34" s="306">
        <v>0</v>
      </c>
      <c r="O34" s="306">
        <v>0</v>
      </c>
      <c r="P34" s="306">
        <v>0</v>
      </c>
      <c r="Q34" s="306">
        <v>0</v>
      </c>
      <c r="R34" s="306">
        <v>0</v>
      </c>
      <c r="S34" s="306">
        <v>0</v>
      </c>
      <c r="T34" s="306">
        <v>0</v>
      </c>
      <c r="U34" s="307">
        <v>0</v>
      </c>
    </row>
    <row r="35" spans="1:21">
      <c r="A35" s="245" t="str">
        <f t="shared" si="0"/>
        <v>111450230200023</v>
      </c>
      <c r="B35" s="246">
        <v>1114502302000</v>
      </c>
      <c r="C35" s="245">
        <v>23</v>
      </c>
      <c r="D35" s="245">
        <v>9999</v>
      </c>
      <c r="E35" s="135" t="s">
        <v>54</v>
      </c>
      <c r="F35" s="247">
        <v>215287.12</v>
      </c>
      <c r="G35" s="249">
        <v>0</v>
      </c>
      <c r="H35" s="249">
        <v>0</v>
      </c>
      <c r="I35" s="306">
        <v>0</v>
      </c>
      <c r="J35" s="306">
        <v>0</v>
      </c>
      <c r="K35" s="306">
        <v>0</v>
      </c>
      <c r="L35" s="306">
        <v>0</v>
      </c>
      <c r="M35" s="306">
        <v>0</v>
      </c>
      <c r="N35" s="306">
        <v>0</v>
      </c>
      <c r="O35" s="306">
        <v>0</v>
      </c>
      <c r="P35" s="306">
        <v>0</v>
      </c>
      <c r="Q35" s="306">
        <v>0</v>
      </c>
      <c r="R35" s="306">
        <v>0</v>
      </c>
      <c r="S35" s="306">
        <v>0</v>
      </c>
      <c r="T35" s="306">
        <v>0</v>
      </c>
      <c r="U35" s="307">
        <v>0</v>
      </c>
    </row>
    <row r="36" spans="1:21">
      <c r="A36" s="245" t="str">
        <f t="shared" si="0"/>
        <v>111450240100071</v>
      </c>
      <c r="B36" s="246">
        <v>1114502401000</v>
      </c>
      <c r="C36" s="245">
        <v>71</v>
      </c>
      <c r="D36" s="245">
        <v>9999</v>
      </c>
      <c r="E36" s="135" t="s">
        <v>55</v>
      </c>
      <c r="F36" s="247">
        <v>564412.51</v>
      </c>
      <c r="G36" s="249">
        <v>0</v>
      </c>
      <c r="H36" s="249">
        <v>0</v>
      </c>
      <c r="I36" s="306">
        <v>0</v>
      </c>
      <c r="J36" s="306">
        <v>0</v>
      </c>
      <c r="K36" s="306">
        <v>0</v>
      </c>
      <c r="L36" s="306">
        <v>0</v>
      </c>
      <c r="M36" s="306">
        <v>0</v>
      </c>
      <c r="N36" s="306">
        <v>0</v>
      </c>
      <c r="O36" s="306">
        <v>0</v>
      </c>
      <c r="P36" s="306">
        <v>0</v>
      </c>
      <c r="Q36" s="306">
        <v>0</v>
      </c>
      <c r="R36" s="306">
        <v>0</v>
      </c>
      <c r="S36" s="306">
        <v>0</v>
      </c>
      <c r="T36" s="306">
        <v>0</v>
      </c>
      <c r="U36" s="307">
        <v>0</v>
      </c>
    </row>
    <row r="37" spans="1:21">
      <c r="A37" s="245" t="str">
        <f t="shared" si="0"/>
        <v>111450240200023</v>
      </c>
      <c r="B37" s="246">
        <v>1114502402000</v>
      </c>
      <c r="C37" s="245">
        <v>23</v>
      </c>
      <c r="D37" s="245">
        <v>9999</v>
      </c>
      <c r="E37" s="135" t="s">
        <v>56</v>
      </c>
      <c r="F37" s="247">
        <v>141103.13</v>
      </c>
      <c r="G37" s="249">
        <v>0</v>
      </c>
      <c r="H37" s="249">
        <v>0</v>
      </c>
      <c r="I37" s="306">
        <v>0</v>
      </c>
      <c r="J37" s="306">
        <v>0</v>
      </c>
      <c r="K37" s="306">
        <v>0</v>
      </c>
      <c r="L37" s="306">
        <v>0</v>
      </c>
      <c r="M37" s="306">
        <v>0</v>
      </c>
      <c r="N37" s="306">
        <v>0</v>
      </c>
      <c r="O37" s="306">
        <v>0</v>
      </c>
      <c r="P37" s="306">
        <v>0</v>
      </c>
      <c r="Q37" s="306">
        <v>0</v>
      </c>
      <c r="R37" s="306">
        <v>0</v>
      </c>
      <c r="S37" s="306">
        <v>0</v>
      </c>
      <c r="T37" s="306">
        <v>0</v>
      </c>
      <c r="U37" s="307">
        <v>0</v>
      </c>
    </row>
    <row r="38" spans="1:21">
      <c r="A38" s="245" t="str">
        <f t="shared" si="0"/>
        <v>112101010100111</v>
      </c>
      <c r="B38" s="246">
        <v>1121010101001</v>
      </c>
      <c r="C38" s="245">
        <v>11</v>
      </c>
      <c r="D38" s="245">
        <v>9999</v>
      </c>
      <c r="E38" s="135" t="s">
        <v>57</v>
      </c>
      <c r="F38" s="247">
        <v>437509506.34000003</v>
      </c>
      <c r="G38" s="249">
        <v>0</v>
      </c>
      <c r="H38" s="249">
        <v>0</v>
      </c>
      <c r="I38" s="310">
        <v>0</v>
      </c>
      <c r="J38" s="310">
        <v>0</v>
      </c>
      <c r="K38" s="310">
        <v>0</v>
      </c>
      <c r="L38" s="310">
        <v>0</v>
      </c>
      <c r="M38" s="310">
        <v>0</v>
      </c>
      <c r="N38" s="310">
        <v>0</v>
      </c>
      <c r="O38" s="310">
        <v>0</v>
      </c>
      <c r="P38" s="310">
        <v>0</v>
      </c>
      <c r="Q38" s="310">
        <v>0</v>
      </c>
      <c r="R38" s="310">
        <v>0</v>
      </c>
      <c r="S38" s="310">
        <v>0</v>
      </c>
      <c r="T38" s="310">
        <v>0</v>
      </c>
      <c r="U38" s="310">
        <v>0</v>
      </c>
    </row>
    <row r="39" spans="1:21">
      <c r="A39" s="245" t="str">
        <f t="shared" si="0"/>
        <v>112101010100127</v>
      </c>
      <c r="B39" s="246">
        <v>1121010101001</v>
      </c>
      <c r="C39" s="245">
        <v>27</v>
      </c>
      <c r="D39" s="245">
        <v>9999</v>
      </c>
      <c r="E39" s="135" t="s">
        <v>57</v>
      </c>
      <c r="F39" s="247">
        <v>1018356531.5</v>
      </c>
      <c r="G39" s="300">
        <v>1426346293</v>
      </c>
      <c r="H39" s="300">
        <v>1426346293</v>
      </c>
      <c r="I39" s="310">
        <v>118086000.33057559</v>
      </c>
      <c r="J39" s="310">
        <v>99185374.41563803</v>
      </c>
      <c r="K39" s="310">
        <v>123814703.97476254</v>
      </c>
      <c r="L39" s="310">
        <v>103467760.81359938</v>
      </c>
      <c r="M39" s="310">
        <v>119135384.92729762</v>
      </c>
      <c r="N39" s="310">
        <v>114083514.84270647</v>
      </c>
      <c r="O39" s="310">
        <v>122519552.72527663</v>
      </c>
      <c r="P39" s="310">
        <v>129700425.20265977</v>
      </c>
      <c r="Q39" s="310">
        <v>120484175.72401376</v>
      </c>
      <c r="R39" s="310">
        <v>125102053.10828772</v>
      </c>
      <c r="S39" s="310">
        <v>125289706.18795016</v>
      </c>
      <c r="T39" s="310">
        <v>125477640.74723208</v>
      </c>
      <c r="U39" s="310">
        <v>1426346292.9999995</v>
      </c>
    </row>
    <row r="40" spans="1:21">
      <c r="A40" s="245" t="str">
        <f t="shared" si="0"/>
        <v>112101010100211</v>
      </c>
      <c r="B40" s="246">
        <v>1121010101002</v>
      </c>
      <c r="C40" s="245">
        <v>11</v>
      </c>
      <c r="D40" s="245">
        <v>9999</v>
      </c>
      <c r="E40" s="135" t="s">
        <v>58</v>
      </c>
      <c r="F40" s="247">
        <v>4959749.4799999995</v>
      </c>
      <c r="G40" s="249">
        <v>0</v>
      </c>
      <c r="H40" s="249">
        <v>0</v>
      </c>
      <c r="I40" s="249">
        <v>0</v>
      </c>
      <c r="J40" s="249">
        <v>0</v>
      </c>
      <c r="K40" s="249">
        <v>0</v>
      </c>
      <c r="L40" s="249">
        <v>0</v>
      </c>
      <c r="M40" s="249">
        <v>0</v>
      </c>
      <c r="N40" s="249">
        <v>0</v>
      </c>
      <c r="O40" s="249">
        <v>0</v>
      </c>
      <c r="P40" s="249">
        <v>0</v>
      </c>
      <c r="Q40" s="249">
        <v>0</v>
      </c>
      <c r="R40" s="249">
        <v>0</v>
      </c>
      <c r="S40" s="249">
        <v>0</v>
      </c>
      <c r="T40" s="249">
        <v>0</v>
      </c>
      <c r="U40" s="311">
        <v>0</v>
      </c>
    </row>
    <row r="41" spans="1:21">
      <c r="A41" s="245" t="str">
        <f t="shared" si="0"/>
        <v>112101010100227</v>
      </c>
      <c r="B41" s="246">
        <v>1121010101002</v>
      </c>
      <c r="C41" s="245">
        <v>27</v>
      </c>
      <c r="D41" s="245">
        <v>9999</v>
      </c>
      <c r="E41" s="135" t="s">
        <v>58</v>
      </c>
      <c r="F41" s="247">
        <v>11520428.059999999</v>
      </c>
      <c r="G41" s="300">
        <v>16378237</v>
      </c>
      <c r="H41" s="300">
        <v>16378237</v>
      </c>
      <c r="I41" s="300">
        <v>1364853.0833333333</v>
      </c>
      <c r="J41" s="300">
        <v>1364853.0833333333</v>
      </c>
      <c r="K41" s="300">
        <v>1364853.0833333333</v>
      </c>
      <c r="L41" s="300">
        <v>1364853.0833333333</v>
      </c>
      <c r="M41" s="300">
        <v>1364853.0833333333</v>
      </c>
      <c r="N41" s="300">
        <v>1364853.0833333333</v>
      </c>
      <c r="O41" s="300">
        <v>1364853.0833333333</v>
      </c>
      <c r="P41" s="300">
        <v>1364853.0833333333</v>
      </c>
      <c r="Q41" s="300">
        <v>1364853.0833333333</v>
      </c>
      <c r="R41" s="300">
        <v>1364853.0833333333</v>
      </c>
      <c r="S41" s="300">
        <v>1364853.0833333333</v>
      </c>
      <c r="T41" s="300">
        <v>1364853.0833333333</v>
      </c>
      <c r="U41" s="312">
        <v>16378237.000000002</v>
      </c>
    </row>
    <row r="42" spans="1:21">
      <c r="A42" s="245" t="str">
        <f t="shared" si="0"/>
        <v>112101010100311</v>
      </c>
      <c r="B42" s="246">
        <v>1121010101003</v>
      </c>
      <c r="C42" s="245">
        <v>11</v>
      </c>
      <c r="D42" s="245">
        <v>9999</v>
      </c>
      <c r="E42" s="135" t="s">
        <v>59</v>
      </c>
      <c r="F42" s="247">
        <v>103496.39</v>
      </c>
      <c r="G42" s="249">
        <v>0</v>
      </c>
      <c r="H42" s="249">
        <v>0</v>
      </c>
      <c r="I42" s="249">
        <v>0</v>
      </c>
      <c r="J42" s="249">
        <v>0</v>
      </c>
      <c r="K42" s="249">
        <v>0</v>
      </c>
      <c r="L42" s="249">
        <v>0</v>
      </c>
      <c r="M42" s="249">
        <v>0</v>
      </c>
      <c r="N42" s="249">
        <v>0</v>
      </c>
      <c r="O42" s="249">
        <v>0</v>
      </c>
      <c r="P42" s="249">
        <v>0</v>
      </c>
      <c r="Q42" s="249">
        <v>0</v>
      </c>
      <c r="R42" s="249">
        <v>0</v>
      </c>
      <c r="S42" s="249">
        <v>0</v>
      </c>
      <c r="T42" s="249">
        <v>0</v>
      </c>
      <c r="U42" s="312">
        <v>0</v>
      </c>
    </row>
    <row r="43" spans="1:21">
      <c r="A43" s="245" t="str">
        <f t="shared" si="0"/>
        <v>112101010100327</v>
      </c>
      <c r="B43" s="246">
        <v>1121010101003</v>
      </c>
      <c r="C43" s="245">
        <v>27</v>
      </c>
      <c r="D43" s="245">
        <v>9999</v>
      </c>
      <c r="E43" s="135" t="s">
        <v>59</v>
      </c>
      <c r="F43" s="247">
        <v>234336.24000000002</v>
      </c>
      <c r="G43" s="300">
        <v>401306</v>
      </c>
      <c r="H43" s="300">
        <v>401306</v>
      </c>
      <c r="I43" s="300">
        <v>33442.166666666664</v>
      </c>
      <c r="J43" s="300">
        <v>33442.166666666664</v>
      </c>
      <c r="K43" s="300">
        <v>33442.166666666664</v>
      </c>
      <c r="L43" s="300">
        <v>33442.166666666664</v>
      </c>
      <c r="M43" s="300">
        <v>33442.166666666664</v>
      </c>
      <c r="N43" s="300">
        <v>33442.166666666664</v>
      </c>
      <c r="O43" s="300">
        <v>33442.166666666664</v>
      </c>
      <c r="P43" s="300">
        <v>33442.166666666664</v>
      </c>
      <c r="Q43" s="300">
        <v>33442.166666666664</v>
      </c>
      <c r="R43" s="300">
        <v>33442.166666666664</v>
      </c>
      <c r="S43" s="300">
        <v>33442.166666666664</v>
      </c>
      <c r="T43" s="300">
        <v>33442.166666666664</v>
      </c>
      <c r="U43" s="312">
        <v>401306.00000000006</v>
      </c>
    </row>
    <row r="44" spans="1:21">
      <c r="A44" s="245" t="str">
        <f t="shared" si="0"/>
        <v>112101010100411</v>
      </c>
      <c r="B44" s="246">
        <v>1121010101004</v>
      </c>
      <c r="C44" s="245">
        <v>11</v>
      </c>
      <c r="D44" s="245">
        <v>9999</v>
      </c>
      <c r="E44" s="135" t="s">
        <v>60</v>
      </c>
      <c r="F44" s="247">
        <v>130014757.74000001</v>
      </c>
      <c r="G44" s="249">
        <v>0</v>
      </c>
      <c r="H44" s="249">
        <v>0</v>
      </c>
      <c r="I44" s="313">
        <v>0</v>
      </c>
      <c r="J44" s="313">
        <v>0</v>
      </c>
      <c r="K44" s="313">
        <v>0</v>
      </c>
      <c r="L44" s="313">
        <v>0</v>
      </c>
      <c r="M44" s="313">
        <v>0</v>
      </c>
      <c r="N44" s="313">
        <v>0</v>
      </c>
      <c r="O44" s="313">
        <v>0</v>
      </c>
      <c r="P44" s="313">
        <v>0</v>
      </c>
      <c r="Q44" s="313">
        <v>0</v>
      </c>
      <c r="R44" s="313">
        <v>0</v>
      </c>
      <c r="S44" s="313">
        <v>0</v>
      </c>
      <c r="T44" s="313">
        <v>0</v>
      </c>
      <c r="U44" s="310">
        <v>0</v>
      </c>
    </row>
    <row r="45" spans="1:21">
      <c r="A45" s="245" t="str">
        <f t="shared" si="0"/>
        <v>112101010100427</v>
      </c>
      <c r="B45" s="246">
        <v>1121010101004</v>
      </c>
      <c r="C45" s="245">
        <v>27</v>
      </c>
      <c r="D45" s="245">
        <v>9999</v>
      </c>
      <c r="E45" s="135" t="s">
        <v>60</v>
      </c>
      <c r="F45" s="247">
        <v>303228301.18000001</v>
      </c>
      <c r="G45" s="300">
        <v>284349124</v>
      </c>
      <c r="H45" s="300">
        <v>284349124</v>
      </c>
      <c r="I45" s="314">
        <v>182040387.66103151</v>
      </c>
      <c r="J45" s="314">
        <v>66894975.669369079</v>
      </c>
      <c r="K45" s="314">
        <v>64706524.933101125</v>
      </c>
      <c r="L45" s="314">
        <v>30937187.705482103</v>
      </c>
      <c r="M45" s="314">
        <v>16529995.16817438</v>
      </c>
      <c r="N45" s="314">
        <v>16639494.498010788</v>
      </c>
      <c r="O45" s="314">
        <v>15332881.390955372</v>
      </c>
      <c r="P45" s="314">
        <v>14413095.609799208</v>
      </c>
      <c r="Q45" s="314">
        <v>13507019.776489813</v>
      </c>
      <c r="R45" s="314">
        <v>11814306.800232394</v>
      </c>
      <c r="S45" s="314">
        <v>9088669.950331118</v>
      </c>
      <c r="T45" s="314">
        <v>8307933.118769289</v>
      </c>
      <c r="U45" s="310">
        <v>450212472.28174621</v>
      </c>
    </row>
    <row r="46" spans="1:21">
      <c r="A46" s="245" t="str">
        <f t="shared" si="0"/>
        <v>112101010100511</v>
      </c>
      <c r="B46" s="246">
        <v>1121010101005</v>
      </c>
      <c r="C46" s="245">
        <v>11</v>
      </c>
      <c r="D46" s="245">
        <v>9999</v>
      </c>
      <c r="E46" s="135" t="s">
        <v>61</v>
      </c>
      <c r="F46" s="247">
        <v>276405.45</v>
      </c>
      <c r="G46" s="249">
        <v>0</v>
      </c>
      <c r="H46" s="249">
        <v>0</v>
      </c>
      <c r="I46" s="313">
        <v>0</v>
      </c>
      <c r="J46" s="313">
        <v>0</v>
      </c>
      <c r="K46" s="313">
        <v>0</v>
      </c>
      <c r="L46" s="313">
        <v>0</v>
      </c>
      <c r="M46" s="313">
        <v>0</v>
      </c>
      <c r="N46" s="313">
        <v>0</v>
      </c>
      <c r="O46" s="313">
        <v>0</v>
      </c>
      <c r="P46" s="313">
        <v>0</v>
      </c>
      <c r="Q46" s="313">
        <v>0</v>
      </c>
      <c r="R46" s="313">
        <v>0</v>
      </c>
      <c r="S46" s="313">
        <v>0</v>
      </c>
      <c r="T46" s="313">
        <v>0</v>
      </c>
      <c r="U46" s="310">
        <v>0</v>
      </c>
    </row>
    <row r="47" spans="1:21">
      <c r="A47" s="245" t="str">
        <f t="shared" si="0"/>
        <v>112101010100553</v>
      </c>
      <c r="B47" s="246">
        <v>1121010101005</v>
      </c>
      <c r="C47" s="245">
        <v>53</v>
      </c>
      <c r="D47" s="245">
        <v>9999</v>
      </c>
      <c r="E47" s="135" t="s">
        <v>61</v>
      </c>
      <c r="F47" s="247">
        <v>642557.69000000006</v>
      </c>
      <c r="G47" s="249">
        <v>0</v>
      </c>
      <c r="H47" s="249">
        <v>0</v>
      </c>
      <c r="I47" s="313">
        <v>0</v>
      </c>
      <c r="J47" s="313">
        <v>0</v>
      </c>
      <c r="K47" s="313">
        <v>0</v>
      </c>
      <c r="L47" s="313">
        <v>0</v>
      </c>
      <c r="M47" s="313">
        <v>0</v>
      </c>
      <c r="N47" s="313">
        <v>0</v>
      </c>
      <c r="O47" s="313">
        <v>0</v>
      </c>
      <c r="P47" s="313">
        <v>0</v>
      </c>
      <c r="Q47" s="313">
        <v>0</v>
      </c>
      <c r="R47" s="313">
        <v>0</v>
      </c>
      <c r="S47" s="313">
        <v>0</v>
      </c>
      <c r="T47" s="313">
        <v>0</v>
      </c>
      <c r="U47" s="310">
        <v>0</v>
      </c>
    </row>
    <row r="48" spans="1:21">
      <c r="A48" s="245" t="str">
        <f t="shared" si="0"/>
        <v>112101010100611</v>
      </c>
      <c r="B48" s="246">
        <v>1121010101006</v>
      </c>
      <c r="C48" s="245">
        <v>11</v>
      </c>
      <c r="D48" s="245">
        <v>9999</v>
      </c>
      <c r="E48" s="135" t="s">
        <v>62</v>
      </c>
      <c r="F48" s="247">
        <v>3165017.54</v>
      </c>
      <c r="G48" s="249">
        <v>0</v>
      </c>
      <c r="H48" s="249">
        <v>0</v>
      </c>
      <c r="I48" s="249">
        <v>0</v>
      </c>
      <c r="J48" s="249">
        <v>0</v>
      </c>
      <c r="K48" s="249">
        <v>0</v>
      </c>
      <c r="L48" s="249">
        <v>0</v>
      </c>
      <c r="M48" s="249">
        <v>0</v>
      </c>
      <c r="N48" s="249">
        <v>0</v>
      </c>
      <c r="O48" s="249">
        <v>0</v>
      </c>
      <c r="P48" s="249">
        <v>0</v>
      </c>
      <c r="Q48" s="249">
        <v>0</v>
      </c>
      <c r="R48" s="249">
        <v>0</v>
      </c>
      <c r="S48" s="249">
        <v>0</v>
      </c>
      <c r="T48" s="249">
        <v>0</v>
      </c>
      <c r="U48" s="311">
        <v>0</v>
      </c>
    </row>
    <row r="49" spans="1:21">
      <c r="A49" s="245" t="str">
        <f t="shared" si="0"/>
        <v>112101010100627</v>
      </c>
      <c r="B49" s="246">
        <v>1121010101006</v>
      </c>
      <c r="C49" s="245">
        <v>27</v>
      </c>
      <c r="D49" s="245">
        <v>9999</v>
      </c>
      <c r="E49" s="135" t="s">
        <v>62</v>
      </c>
      <c r="F49" s="247">
        <v>7385446.8900000006</v>
      </c>
      <c r="G49" s="300">
        <v>10567852</v>
      </c>
      <c r="H49" s="300">
        <v>10567852</v>
      </c>
      <c r="I49" s="300">
        <v>880654.33333333337</v>
      </c>
      <c r="J49" s="300">
        <v>880654.33333333337</v>
      </c>
      <c r="K49" s="300">
        <v>880654.33333333337</v>
      </c>
      <c r="L49" s="300">
        <v>880654.33333333337</v>
      </c>
      <c r="M49" s="300">
        <v>880654.33333333337</v>
      </c>
      <c r="N49" s="300">
        <v>880654.33333333337</v>
      </c>
      <c r="O49" s="300">
        <v>880654.33333333337</v>
      </c>
      <c r="P49" s="300">
        <v>880654.33333333337</v>
      </c>
      <c r="Q49" s="300">
        <v>880654.33333333337</v>
      </c>
      <c r="R49" s="300">
        <v>880654.33333333337</v>
      </c>
      <c r="S49" s="300">
        <v>880654.33333333337</v>
      </c>
      <c r="T49" s="300">
        <v>880654.33333333337</v>
      </c>
      <c r="U49" s="312">
        <v>10567852</v>
      </c>
    </row>
    <row r="50" spans="1:21">
      <c r="A50" s="245" t="str">
        <f t="shared" si="0"/>
        <v>112101010300011</v>
      </c>
      <c r="B50" s="246">
        <v>1121010103000</v>
      </c>
      <c r="C50" s="245">
        <v>11</v>
      </c>
      <c r="D50" s="245">
        <v>9999</v>
      </c>
      <c r="E50" s="135" t="s">
        <v>63</v>
      </c>
      <c r="F50" s="247">
        <v>1872154.61</v>
      </c>
      <c r="G50" s="249">
        <v>0</v>
      </c>
      <c r="H50" s="249">
        <v>0</v>
      </c>
      <c r="I50" s="313">
        <v>0</v>
      </c>
      <c r="J50" s="313">
        <v>0</v>
      </c>
      <c r="K50" s="313">
        <v>0</v>
      </c>
      <c r="L50" s="313">
        <v>0</v>
      </c>
      <c r="M50" s="313">
        <v>0</v>
      </c>
      <c r="N50" s="313">
        <v>0</v>
      </c>
      <c r="O50" s="313">
        <v>0</v>
      </c>
      <c r="P50" s="313">
        <v>0</v>
      </c>
      <c r="Q50" s="313">
        <v>0</v>
      </c>
      <c r="R50" s="313">
        <v>0</v>
      </c>
      <c r="S50" s="313">
        <v>0</v>
      </c>
      <c r="T50" s="313">
        <v>0</v>
      </c>
      <c r="U50" s="310">
        <v>0</v>
      </c>
    </row>
    <row r="51" spans="1:21">
      <c r="A51" s="245" t="str">
        <f t="shared" si="0"/>
        <v>112101010400011</v>
      </c>
      <c r="B51" s="246">
        <v>1121010104000</v>
      </c>
      <c r="C51" s="245">
        <v>11</v>
      </c>
      <c r="D51" s="245">
        <v>9999</v>
      </c>
      <c r="E51" s="135" t="s">
        <v>64</v>
      </c>
      <c r="F51" s="247">
        <v>17378813.290000003</v>
      </c>
      <c r="G51" s="249">
        <v>0</v>
      </c>
      <c r="H51" s="249">
        <v>0</v>
      </c>
      <c r="I51" s="249">
        <v>0</v>
      </c>
      <c r="J51" s="249">
        <v>0</v>
      </c>
      <c r="K51" s="249">
        <v>0</v>
      </c>
      <c r="L51" s="249">
        <v>0</v>
      </c>
      <c r="M51" s="249">
        <v>0</v>
      </c>
      <c r="N51" s="249">
        <v>0</v>
      </c>
      <c r="O51" s="249">
        <v>0</v>
      </c>
      <c r="P51" s="249">
        <v>0</v>
      </c>
      <c r="Q51" s="249">
        <v>0</v>
      </c>
      <c r="R51" s="249">
        <v>0</v>
      </c>
      <c r="S51" s="249">
        <v>0</v>
      </c>
      <c r="T51" s="249">
        <v>0</v>
      </c>
      <c r="U51" s="311">
        <v>0</v>
      </c>
    </row>
    <row r="52" spans="1:21">
      <c r="A52" s="245" t="str">
        <f t="shared" si="0"/>
        <v>112101020100111</v>
      </c>
      <c r="B52" s="246">
        <v>1121010201001</v>
      </c>
      <c r="C52" s="245">
        <v>11</v>
      </c>
      <c r="D52" s="245">
        <v>9999</v>
      </c>
      <c r="E52" s="135" t="s">
        <v>65</v>
      </c>
      <c r="F52" s="247">
        <v>347.26000000000022</v>
      </c>
      <c r="G52" s="249">
        <v>0</v>
      </c>
      <c r="H52" s="249">
        <v>0</v>
      </c>
      <c r="I52" s="249">
        <v>0</v>
      </c>
      <c r="J52" s="249">
        <v>0</v>
      </c>
      <c r="K52" s="249">
        <v>0</v>
      </c>
      <c r="L52" s="249">
        <v>0</v>
      </c>
      <c r="M52" s="249">
        <v>0</v>
      </c>
      <c r="N52" s="249">
        <v>0</v>
      </c>
      <c r="O52" s="249">
        <v>0</v>
      </c>
      <c r="P52" s="249">
        <v>0</v>
      </c>
      <c r="Q52" s="249">
        <v>0</v>
      </c>
      <c r="R52" s="249">
        <v>0</v>
      </c>
      <c r="S52" s="249">
        <v>0</v>
      </c>
      <c r="T52" s="249">
        <v>0</v>
      </c>
      <c r="U52" s="311">
        <v>0</v>
      </c>
    </row>
    <row r="53" spans="1:21">
      <c r="A53" s="245" t="str">
        <f t="shared" si="0"/>
        <v>112101020100127</v>
      </c>
      <c r="B53" s="246">
        <v>1121010201001</v>
      </c>
      <c r="C53" s="245">
        <v>27</v>
      </c>
      <c r="D53" s="245">
        <v>9999</v>
      </c>
      <c r="E53" s="135" t="s">
        <v>65</v>
      </c>
      <c r="F53" s="247">
        <v>810.50000000000045</v>
      </c>
      <c r="G53" s="300">
        <v>5393</v>
      </c>
      <c r="H53" s="300">
        <v>5393</v>
      </c>
      <c r="I53" s="300">
        <v>449.41666666666669</v>
      </c>
      <c r="J53" s="300">
        <v>449.41666666666669</v>
      </c>
      <c r="K53" s="300">
        <v>449.41666666666669</v>
      </c>
      <c r="L53" s="300">
        <v>449.41666666666669</v>
      </c>
      <c r="M53" s="300">
        <v>449.41666666666669</v>
      </c>
      <c r="N53" s="300">
        <v>449.41666666666669</v>
      </c>
      <c r="O53" s="300">
        <v>449.41666666666669</v>
      </c>
      <c r="P53" s="300">
        <v>449.41666666666669</v>
      </c>
      <c r="Q53" s="300">
        <v>449.41666666666669</v>
      </c>
      <c r="R53" s="300">
        <v>449.41666666666669</v>
      </c>
      <c r="S53" s="300">
        <v>449.41666666666669</v>
      </c>
      <c r="T53" s="300">
        <v>449.41666666666669</v>
      </c>
      <c r="U53" s="312">
        <v>5393</v>
      </c>
    </row>
    <row r="54" spans="1:21">
      <c r="A54" s="245" t="str">
        <f t="shared" si="0"/>
        <v>112101020100311</v>
      </c>
      <c r="B54" s="246">
        <v>1121010201003</v>
      </c>
      <c r="C54" s="245">
        <v>11</v>
      </c>
      <c r="D54" s="245">
        <v>9999</v>
      </c>
      <c r="E54" s="135" t="s">
        <v>66</v>
      </c>
      <c r="F54" s="247">
        <v>762.50000000000011</v>
      </c>
      <c r="G54" s="300"/>
      <c r="H54" s="300"/>
      <c r="I54" s="300">
        <v>0</v>
      </c>
      <c r="J54" s="300">
        <v>0</v>
      </c>
      <c r="K54" s="300">
        <v>0</v>
      </c>
      <c r="L54" s="300">
        <v>0</v>
      </c>
      <c r="M54" s="300">
        <v>0</v>
      </c>
      <c r="N54" s="300">
        <v>0</v>
      </c>
      <c r="O54" s="300">
        <v>0</v>
      </c>
      <c r="P54" s="300">
        <v>0</v>
      </c>
      <c r="Q54" s="300">
        <v>0</v>
      </c>
      <c r="R54" s="300">
        <v>0</v>
      </c>
      <c r="S54" s="300">
        <v>0</v>
      </c>
      <c r="T54" s="300">
        <v>0</v>
      </c>
      <c r="U54" s="312">
        <v>0</v>
      </c>
    </row>
    <row r="55" spans="1:21">
      <c r="A55" s="245" t="str">
        <f t="shared" si="0"/>
        <v>112101020100327</v>
      </c>
      <c r="B55" s="246">
        <v>1121010201003</v>
      </c>
      <c r="C55" s="245">
        <v>27</v>
      </c>
      <c r="D55" s="245">
        <v>9999</v>
      </c>
      <c r="E55" s="135" t="s">
        <v>66</v>
      </c>
      <c r="F55" s="247">
        <v>1779.3</v>
      </c>
      <c r="G55" s="300">
        <v>21481</v>
      </c>
      <c r="H55" s="300">
        <v>21481</v>
      </c>
      <c r="I55" s="300">
        <v>1790.0833333333333</v>
      </c>
      <c r="J55" s="300">
        <v>1790.0833333333333</v>
      </c>
      <c r="K55" s="300">
        <v>1790.0833333333333</v>
      </c>
      <c r="L55" s="300">
        <v>1790.0833333333333</v>
      </c>
      <c r="M55" s="300">
        <v>1790.0833333333333</v>
      </c>
      <c r="N55" s="300">
        <v>1790.0833333333333</v>
      </c>
      <c r="O55" s="300">
        <v>1790.0833333333333</v>
      </c>
      <c r="P55" s="300">
        <v>1790.0833333333333</v>
      </c>
      <c r="Q55" s="300">
        <v>1790.0833333333333</v>
      </c>
      <c r="R55" s="300">
        <v>1790.0833333333333</v>
      </c>
      <c r="S55" s="300">
        <v>1790.0833333333333</v>
      </c>
      <c r="T55" s="300">
        <v>1790.0833333333333</v>
      </c>
      <c r="U55" s="312">
        <v>21481</v>
      </c>
    </row>
    <row r="56" spans="1:21">
      <c r="A56" s="245" t="str">
        <f t="shared" si="0"/>
        <v>112101020100411</v>
      </c>
      <c r="B56" s="246">
        <v>1121010201004</v>
      </c>
      <c r="C56" s="245">
        <v>11</v>
      </c>
      <c r="D56" s="245">
        <v>9999</v>
      </c>
      <c r="E56" s="135" t="s">
        <v>67</v>
      </c>
      <c r="F56" s="247">
        <v>17125748.449999999</v>
      </c>
      <c r="G56" s="300"/>
      <c r="H56" s="300"/>
      <c r="I56" s="300">
        <v>0</v>
      </c>
      <c r="J56" s="300">
        <v>0</v>
      </c>
      <c r="K56" s="300">
        <v>0</v>
      </c>
      <c r="L56" s="300">
        <v>0</v>
      </c>
      <c r="M56" s="300">
        <v>0</v>
      </c>
      <c r="N56" s="300">
        <v>0</v>
      </c>
      <c r="O56" s="300">
        <v>0</v>
      </c>
      <c r="P56" s="300">
        <v>0</v>
      </c>
      <c r="Q56" s="300">
        <v>0</v>
      </c>
      <c r="R56" s="300">
        <v>0</v>
      </c>
      <c r="S56" s="300">
        <v>0</v>
      </c>
      <c r="T56" s="300">
        <v>0</v>
      </c>
      <c r="U56" s="312">
        <v>0</v>
      </c>
    </row>
    <row r="57" spans="1:21">
      <c r="A57" s="245" t="str">
        <f t="shared" si="0"/>
        <v>112101020100427</v>
      </c>
      <c r="B57" s="246">
        <v>1121010201004</v>
      </c>
      <c r="C57" s="245">
        <v>27</v>
      </c>
      <c r="D57" s="245">
        <v>9999</v>
      </c>
      <c r="E57" s="135" t="s">
        <v>67</v>
      </c>
      <c r="F57" s="247">
        <v>39933415.670000002</v>
      </c>
      <c r="G57" s="300">
        <v>65204576</v>
      </c>
      <c r="H57" s="300">
        <v>65204576</v>
      </c>
      <c r="I57" s="300">
        <v>7812857.0758032287</v>
      </c>
      <c r="J57" s="300">
        <v>5395274.3964201584</v>
      </c>
      <c r="K57" s="300">
        <v>6303715.8531641848</v>
      </c>
      <c r="L57" s="300">
        <v>4775939.2283417322</v>
      </c>
      <c r="M57" s="300">
        <v>6632791.4956909446</v>
      </c>
      <c r="N57" s="300">
        <v>6269586.2428341648</v>
      </c>
      <c r="O57" s="300">
        <v>5802656.3224510187</v>
      </c>
      <c r="P57" s="300">
        <v>5535819.7617266998</v>
      </c>
      <c r="Q57" s="300">
        <v>5082912.4429376135</v>
      </c>
      <c r="R57" s="300">
        <v>4317758.922156685</v>
      </c>
      <c r="S57" s="300">
        <v>3615885.5608048998</v>
      </c>
      <c r="T57" s="300">
        <v>3659378.6976686697</v>
      </c>
      <c r="U57" s="312">
        <v>65204576</v>
      </c>
    </row>
    <row r="58" spans="1:21">
      <c r="A58" s="245" t="str">
        <f t="shared" si="0"/>
        <v>112101020100511</v>
      </c>
      <c r="B58" s="246">
        <v>1121010201005</v>
      </c>
      <c r="C58" s="245">
        <v>11</v>
      </c>
      <c r="D58" s="245">
        <v>9999</v>
      </c>
      <c r="E58" s="135" t="s">
        <v>68</v>
      </c>
      <c r="F58" s="247">
        <v>125438.85000000005</v>
      </c>
      <c r="G58" s="249">
        <v>0</v>
      </c>
      <c r="H58" s="300"/>
      <c r="I58" s="300">
        <v>0</v>
      </c>
      <c r="J58" s="300">
        <v>0</v>
      </c>
      <c r="K58" s="300">
        <v>0</v>
      </c>
      <c r="L58" s="300">
        <v>0</v>
      </c>
      <c r="M58" s="300">
        <v>0</v>
      </c>
      <c r="N58" s="300">
        <v>0</v>
      </c>
      <c r="O58" s="300">
        <v>0</v>
      </c>
      <c r="P58" s="300">
        <v>0</v>
      </c>
      <c r="Q58" s="300">
        <v>0</v>
      </c>
      <c r="R58" s="300">
        <v>0</v>
      </c>
      <c r="S58" s="300">
        <v>0</v>
      </c>
      <c r="T58" s="300">
        <v>0</v>
      </c>
      <c r="U58" s="312">
        <v>0</v>
      </c>
    </row>
    <row r="59" spans="1:21">
      <c r="A59" s="245" t="str">
        <f t="shared" si="0"/>
        <v>112101020100553</v>
      </c>
      <c r="B59" s="246">
        <v>1121010201005</v>
      </c>
      <c r="C59" s="245">
        <v>53</v>
      </c>
      <c r="D59" s="245">
        <v>9999</v>
      </c>
      <c r="E59" s="135" t="s">
        <v>68</v>
      </c>
      <c r="F59" s="247">
        <v>292121.13000000006</v>
      </c>
      <c r="G59" s="249">
        <v>0</v>
      </c>
      <c r="H59" s="300"/>
      <c r="I59" s="300">
        <v>0</v>
      </c>
      <c r="J59" s="300">
        <v>0</v>
      </c>
      <c r="K59" s="300">
        <v>0</v>
      </c>
      <c r="L59" s="300">
        <v>0</v>
      </c>
      <c r="M59" s="300">
        <v>0</v>
      </c>
      <c r="N59" s="300">
        <v>0</v>
      </c>
      <c r="O59" s="300">
        <v>0</v>
      </c>
      <c r="P59" s="300">
        <v>0</v>
      </c>
      <c r="Q59" s="300">
        <v>0</v>
      </c>
      <c r="R59" s="300">
        <v>0</v>
      </c>
      <c r="S59" s="300">
        <v>0</v>
      </c>
      <c r="T59" s="300">
        <v>0</v>
      </c>
      <c r="U59" s="312">
        <v>0</v>
      </c>
    </row>
    <row r="60" spans="1:21">
      <c r="A60" s="245" t="str">
        <f t="shared" si="0"/>
        <v>112101020300011</v>
      </c>
      <c r="B60" s="246">
        <v>1121010203000</v>
      </c>
      <c r="C60" s="245">
        <v>11</v>
      </c>
      <c r="D60" s="245">
        <v>9999</v>
      </c>
      <c r="E60" s="135" t="s">
        <v>69</v>
      </c>
      <c r="F60" s="247">
        <v>66115.92</v>
      </c>
      <c r="G60" s="249">
        <v>0</v>
      </c>
      <c r="H60" s="300">
        <v>0</v>
      </c>
      <c r="I60" s="300">
        <v>0</v>
      </c>
      <c r="J60" s="300">
        <v>0</v>
      </c>
      <c r="K60" s="300">
        <v>0</v>
      </c>
      <c r="L60" s="300">
        <v>0</v>
      </c>
      <c r="M60" s="300">
        <v>0</v>
      </c>
      <c r="N60" s="300">
        <v>0</v>
      </c>
      <c r="O60" s="300">
        <v>0</v>
      </c>
      <c r="P60" s="300">
        <v>0</v>
      </c>
      <c r="Q60" s="300">
        <v>0</v>
      </c>
      <c r="R60" s="300">
        <v>0</v>
      </c>
      <c r="S60" s="300">
        <v>0</v>
      </c>
      <c r="T60" s="300">
        <v>0</v>
      </c>
      <c r="U60" s="312">
        <v>0</v>
      </c>
    </row>
    <row r="61" spans="1:21">
      <c r="A61" s="245" t="str">
        <f t="shared" si="0"/>
        <v>112101030100127</v>
      </c>
      <c r="B61" s="246">
        <v>1121010301001</v>
      </c>
      <c r="C61" s="245">
        <v>27</v>
      </c>
      <c r="D61" s="245">
        <v>9999</v>
      </c>
      <c r="E61" s="135" t="s">
        <v>70</v>
      </c>
      <c r="F61" s="247">
        <v>0</v>
      </c>
      <c r="G61" s="300">
        <v>31712</v>
      </c>
      <c r="H61" s="300">
        <v>31712</v>
      </c>
      <c r="I61" s="300">
        <v>2642.6666666666665</v>
      </c>
      <c r="J61" s="300">
        <v>2642.6666666666665</v>
      </c>
      <c r="K61" s="300">
        <v>2642.6666666666665</v>
      </c>
      <c r="L61" s="300">
        <v>2642.6666666666665</v>
      </c>
      <c r="M61" s="300">
        <v>2642.6666666666665</v>
      </c>
      <c r="N61" s="300">
        <v>2642.6666666666665</v>
      </c>
      <c r="O61" s="300">
        <v>2642.6666666666665</v>
      </c>
      <c r="P61" s="300">
        <v>2642.6666666666665</v>
      </c>
      <c r="Q61" s="300">
        <v>2642.6666666666665</v>
      </c>
      <c r="R61" s="300">
        <v>2642.6666666666665</v>
      </c>
      <c r="S61" s="300">
        <v>2642.6666666666665</v>
      </c>
      <c r="T61" s="300">
        <v>2642.6666666666665</v>
      </c>
      <c r="U61" s="312">
        <v>31712.000000000004</v>
      </c>
    </row>
    <row r="62" spans="1:21">
      <c r="A62" s="245" t="str">
        <f t="shared" si="0"/>
        <v>112101030100327</v>
      </c>
      <c r="B62" s="246">
        <v>1121010301003</v>
      </c>
      <c r="C62" s="245">
        <v>27</v>
      </c>
      <c r="D62" s="245">
        <v>9999</v>
      </c>
      <c r="E62" s="135" t="s">
        <v>71</v>
      </c>
      <c r="F62" s="247">
        <v>1069.28</v>
      </c>
      <c r="G62" s="300">
        <v>1109</v>
      </c>
      <c r="H62" s="300">
        <v>1109</v>
      </c>
      <c r="I62" s="300">
        <v>92.416666666666671</v>
      </c>
      <c r="J62" s="300">
        <v>92.416666666666671</v>
      </c>
      <c r="K62" s="300">
        <v>92.416666666666671</v>
      </c>
      <c r="L62" s="300">
        <v>92.416666666666671</v>
      </c>
      <c r="M62" s="300">
        <v>92.416666666666671</v>
      </c>
      <c r="N62" s="300">
        <v>92.416666666666671</v>
      </c>
      <c r="O62" s="300">
        <v>92.416666666666671</v>
      </c>
      <c r="P62" s="300">
        <v>92.416666666666671</v>
      </c>
      <c r="Q62" s="300">
        <v>92.416666666666671</v>
      </c>
      <c r="R62" s="300">
        <v>92.416666666666671</v>
      </c>
      <c r="S62" s="300">
        <v>92.416666666666671</v>
      </c>
      <c r="T62" s="300">
        <v>92.416666666666671</v>
      </c>
      <c r="U62" s="312">
        <v>1108.9999999999998</v>
      </c>
    </row>
    <row r="63" spans="1:21">
      <c r="A63" s="245" t="str">
        <f t="shared" si="0"/>
        <v>112101030100553</v>
      </c>
      <c r="B63" s="246">
        <v>1121010301005</v>
      </c>
      <c r="C63" s="245">
        <v>53</v>
      </c>
      <c r="D63" s="245">
        <v>9999</v>
      </c>
      <c r="E63" s="135" t="s">
        <v>72</v>
      </c>
      <c r="F63" s="247">
        <v>89836.419999999984</v>
      </c>
      <c r="G63" s="249">
        <v>0</v>
      </c>
      <c r="H63" s="300"/>
      <c r="I63" s="300">
        <v>0</v>
      </c>
      <c r="J63" s="300">
        <v>0</v>
      </c>
      <c r="K63" s="300">
        <v>0</v>
      </c>
      <c r="L63" s="300">
        <v>0</v>
      </c>
      <c r="M63" s="300">
        <v>0</v>
      </c>
      <c r="N63" s="300">
        <v>0</v>
      </c>
      <c r="O63" s="300">
        <v>0</v>
      </c>
      <c r="P63" s="300">
        <v>0</v>
      </c>
      <c r="Q63" s="300">
        <v>0</v>
      </c>
      <c r="R63" s="300">
        <v>0</v>
      </c>
      <c r="S63" s="300">
        <v>0</v>
      </c>
      <c r="T63" s="300">
        <v>0</v>
      </c>
      <c r="U63" s="312">
        <v>0</v>
      </c>
    </row>
    <row r="64" spans="1:21">
      <c r="A64" s="245" t="str">
        <f t="shared" si="0"/>
        <v>112101040100327</v>
      </c>
      <c r="B64" s="246">
        <v>1121010401003</v>
      </c>
      <c r="C64" s="245">
        <v>27</v>
      </c>
      <c r="D64" s="245">
        <v>9999</v>
      </c>
      <c r="E64" s="135" t="s">
        <v>73</v>
      </c>
      <c r="F64" s="247">
        <v>2607.2999999999997</v>
      </c>
      <c r="G64" s="300">
        <v>3204</v>
      </c>
      <c r="H64" s="300">
        <v>3204</v>
      </c>
      <c r="I64" s="300">
        <v>267</v>
      </c>
      <c r="J64" s="300">
        <v>267</v>
      </c>
      <c r="K64" s="300">
        <v>267</v>
      </c>
      <c r="L64" s="300">
        <v>267</v>
      </c>
      <c r="M64" s="300">
        <v>267</v>
      </c>
      <c r="N64" s="300">
        <v>267</v>
      </c>
      <c r="O64" s="300">
        <v>267</v>
      </c>
      <c r="P64" s="300">
        <v>267</v>
      </c>
      <c r="Q64" s="300">
        <v>267</v>
      </c>
      <c r="R64" s="300">
        <v>267</v>
      </c>
      <c r="S64" s="300">
        <v>267</v>
      </c>
      <c r="T64" s="300">
        <v>267</v>
      </c>
      <c r="U64" s="312">
        <v>3204</v>
      </c>
    </row>
    <row r="65" spans="1:21">
      <c r="A65" s="245" t="str">
        <f t="shared" si="0"/>
        <v>112101040100553</v>
      </c>
      <c r="B65" s="246">
        <v>1121010401005</v>
      </c>
      <c r="C65" s="245">
        <v>53</v>
      </c>
      <c r="D65" s="245">
        <v>9999</v>
      </c>
      <c r="E65" s="135" t="s">
        <v>74</v>
      </c>
      <c r="F65" s="247">
        <v>77065.14</v>
      </c>
      <c r="G65" s="249">
        <v>0</v>
      </c>
      <c r="H65" s="249">
        <v>0</v>
      </c>
      <c r="I65" s="300">
        <v>0</v>
      </c>
      <c r="J65" s="300">
        <v>0</v>
      </c>
      <c r="K65" s="300">
        <v>0</v>
      </c>
      <c r="L65" s="300">
        <v>0</v>
      </c>
      <c r="M65" s="300">
        <v>0</v>
      </c>
      <c r="N65" s="300">
        <v>0</v>
      </c>
      <c r="O65" s="300">
        <v>0</v>
      </c>
      <c r="P65" s="300">
        <v>0</v>
      </c>
      <c r="Q65" s="300">
        <v>0</v>
      </c>
      <c r="R65" s="300">
        <v>0</v>
      </c>
      <c r="S65" s="300">
        <v>0</v>
      </c>
      <c r="T65" s="300">
        <v>0</v>
      </c>
      <c r="U65" s="312">
        <v>0</v>
      </c>
    </row>
    <row r="66" spans="1:21">
      <c r="A66" s="245" t="str">
        <f t="shared" si="0"/>
        <v>112104010100011</v>
      </c>
      <c r="B66" s="246">
        <v>1121040101000</v>
      </c>
      <c r="C66" s="245">
        <v>11</v>
      </c>
      <c r="D66" s="245">
        <v>9999</v>
      </c>
      <c r="E66" s="135" t="s">
        <v>75</v>
      </c>
      <c r="F66" s="247">
        <v>47532886.240000002</v>
      </c>
      <c r="G66" s="249">
        <v>0</v>
      </c>
      <c r="H66" s="249">
        <v>0</v>
      </c>
      <c r="I66" s="313">
        <v>0</v>
      </c>
      <c r="J66" s="313">
        <v>0</v>
      </c>
      <c r="K66" s="313">
        <v>0</v>
      </c>
      <c r="L66" s="313">
        <v>0</v>
      </c>
      <c r="M66" s="313">
        <v>0</v>
      </c>
      <c r="N66" s="313">
        <v>0</v>
      </c>
      <c r="O66" s="313">
        <v>0</v>
      </c>
      <c r="P66" s="313">
        <v>0</v>
      </c>
      <c r="Q66" s="313">
        <v>0</v>
      </c>
      <c r="R66" s="313">
        <v>0</v>
      </c>
      <c r="S66" s="313">
        <v>0</v>
      </c>
      <c r="T66" s="313">
        <v>0</v>
      </c>
      <c r="U66" s="310">
        <v>0</v>
      </c>
    </row>
    <row r="67" spans="1:21">
      <c r="A67" s="245" t="str">
        <f t="shared" ref="A67:A130" si="1">_xlfn.CONCAT(B67,C67)</f>
        <v>112104010100094</v>
      </c>
      <c r="B67" s="246">
        <v>1121040101000</v>
      </c>
      <c r="C67" s="245">
        <v>94</v>
      </c>
      <c r="D67" s="245">
        <v>9999</v>
      </c>
      <c r="E67" s="135" t="s">
        <v>75</v>
      </c>
      <c r="F67" s="247">
        <v>12564417.01</v>
      </c>
      <c r="G67" s="300">
        <v>10222058</v>
      </c>
      <c r="H67" s="300">
        <v>10222058</v>
      </c>
      <c r="I67" s="300">
        <v>851838.16666666663</v>
      </c>
      <c r="J67" s="300">
        <v>851838.16666666663</v>
      </c>
      <c r="K67" s="300">
        <v>851838.16666666663</v>
      </c>
      <c r="L67" s="300">
        <v>851838.16666666663</v>
      </c>
      <c r="M67" s="300">
        <v>851838.16666666663</v>
      </c>
      <c r="N67" s="300">
        <v>851838.16666666663</v>
      </c>
      <c r="O67" s="300">
        <v>851838.16666666663</v>
      </c>
      <c r="P67" s="300">
        <v>851838.16666666663</v>
      </c>
      <c r="Q67" s="300">
        <v>851838.16666666663</v>
      </c>
      <c r="R67" s="300">
        <v>851838.16666666663</v>
      </c>
      <c r="S67" s="300">
        <v>851838.16666666663</v>
      </c>
      <c r="T67" s="300">
        <v>851838.16666666663</v>
      </c>
      <c r="U67" s="312">
        <v>10222058</v>
      </c>
    </row>
    <row r="68" spans="1:21">
      <c r="A68" s="245" t="str">
        <f t="shared" si="1"/>
        <v>112104010200011</v>
      </c>
      <c r="B68" s="246">
        <v>1121040102000</v>
      </c>
      <c r="C68" s="245">
        <v>11</v>
      </c>
      <c r="D68" s="245">
        <v>9999</v>
      </c>
      <c r="E68" s="135" t="s">
        <v>76</v>
      </c>
      <c r="F68" s="247">
        <v>153152251.20000002</v>
      </c>
      <c r="G68" s="249">
        <v>0</v>
      </c>
      <c r="H68" s="249">
        <v>0</v>
      </c>
      <c r="I68" s="313">
        <v>0</v>
      </c>
      <c r="J68" s="313">
        <v>0</v>
      </c>
      <c r="K68" s="313">
        <v>0</v>
      </c>
      <c r="L68" s="313">
        <v>0</v>
      </c>
      <c r="M68" s="313">
        <v>0</v>
      </c>
      <c r="N68" s="313">
        <v>0</v>
      </c>
      <c r="O68" s="313">
        <v>0</v>
      </c>
      <c r="P68" s="313">
        <v>0</v>
      </c>
      <c r="Q68" s="313">
        <v>0</v>
      </c>
      <c r="R68" s="313">
        <v>0</v>
      </c>
      <c r="S68" s="313">
        <v>0</v>
      </c>
      <c r="T68" s="313">
        <v>0</v>
      </c>
      <c r="U68" s="310">
        <v>0</v>
      </c>
    </row>
    <row r="69" spans="1:21">
      <c r="A69" s="245" t="str">
        <f t="shared" si="1"/>
        <v>112104010200072</v>
      </c>
      <c r="B69" s="246">
        <v>1121040102000</v>
      </c>
      <c r="C69" s="245">
        <v>72</v>
      </c>
      <c r="D69" s="245">
        <v>9999</v>
      </c>
      <c r="E69" s="135" t="s">
        <v>76</v>
      </c>
      <c r="F69" s="247">
        <v>357359246.90999997</v>
      </c>
      <c r="G69" s="300">
        <v>356612336</v>
      </c>
      <c r="H69" s="300">
        <v>356612336</v>
      </c>
      <c r="I69" s="314">
        <v>40535013.769366004</v>
      </c>
      <c r="J69" s="314">
        <v>33118139.6121043</v>
      </c>
      <c r="K69" s="314">
        <v>38016406.85104885</v>
      </c>
      <c r="L69" s="314">
        <v>43878536.790047504</v>
      </c>
      <c r="M69" s="314">
        <v>42961127.830138691</v>
      </c>
      <c r="N69" s="314">
        <v>52359870.31357605</v>
      </c>
      <c r="O69" s="314">
        <v>49850605.844438873</v>
      </c>
      <c r="P69" s="314">
        <v>54800635.537392296</v>
      </c>
      <c r="Q69" s="314">
        <v>45201327.10208647</v>
      </c>
      <c r="R69" s="314">
        <v>47481419.83985097</v>
      </c>
      <c r="S69" s="314">
        <v>48194322.006079033</v>
      </c>
      <c r="T69" s="314">
        <v>45127036.863284461</v>
      </c>
      <c r="U69" s="310">
        <v>541524442.3594135</v>
      </c>
    </row>
    <row r="70" spans="1:21">
      <c r="A70" s="245" t="str">
        <f t="shared" si="1"/>
        <v>112104010300011</v>
      </c>
      <c r="B70" s="246">
        <v>1121040103000</v>
      </c>
      <c r="C70" s="245">
        <v>11</v>
      </c>
      <c r="D70" s="245">
        <v>9999</v>
      </c>
      <c r="E70" s="135" t="s">
        <v>77</v>
      </c>
      <c r="F70" s="247">
        <v>16474449.369999999</v>
      </c>
      <c r="G70" s="300">
        <v>0</v>
      </c>
      <c r="H70" s="300">
        <v>0</v>
      </c>
      <c r="I70" s="300">
        <v>0</v>
      </c>
      <c r="J70" s="300">
        <v>0</v>
      </c>
      <c r="K70" s="300">
        <v>0</v>
      </c>
      <c r="L70" s="300">
        <v>0</v>
      </c>
      <c r="M70" s="300">
        <v>0</v>
      </c>
      <c r="N70" s="300">
        <v>0</v>
      </c>
      <c r="O70" s="300">
        <v>0</v>
      </c>
      <c r="P70" s="300">
        <v>0</v>
      </c>
      <c r="Q70" s="300">
        <v>0</v>
      </c>
      <c r="R70" s="300">
        <v>0</v>
      </c>
      <c r="S70" s="300">
        <v>0</v>
      </c>
      <c r="T70" s="300">
        <v>0</v>
      </c>
      <c r="U70" s="312">
        <v>0</v>
      </c>
    </row>
    <row r="71" spans="1:21">
      <c r="A71" s="245" t="str">
        <f t="shared" si="1"/>
        <v>112104010400011</v>
      </c>
      <c r="B71" s="246">
        <v>1121040104000</v>
      </c>
      <c r="C71" s="245">
        <v>11</v>
      </c>
      <c r="D71" s="245">
        <v>9999</v>
      </c>
      <c r="E71" s="135" t="s">
        <v>78</v>
      </c>
      <c r="F71" s="247">
        <v>6040365.8399999999</v>
      </c>
      <c r="G71" s="249">
        <v>0</v>
      </c>
      <c r="H71" s="300">
        <v>0</v>
      </c>
      <c r="I71" s="300">
        <v>0</v>
      </c>
      <c r="J71" s="300">
        <v>0</v>
      </c>
      <c r="K71" s="300">
        <v>0</v>
      </c>
      <c r="L71" s="300">
        <v>0</v>
      </c>
      <c r="M71" s="300">
        <v>0</v>
      </c>
      <c r="N71" s="300">
        <v>0</v>
      </c>
      <c r="O71" s="300">
        <v>0</v>
      </c>
      <c r="P71" s="300">
        <v>0</v>
      </c>
      <c r="Q71" s="300">
        <v>0</v>
      </c>
      <c r="R71" s="300">
        <v>0</v>
      </c>
      <c r="S71" s="300">
        <v>0</v>
      </c>
      <c r="T71" s="300">
        <v>0</v>
      </c>
      <c r="U71" s="312">
        <v>0</v>
      </c>
    </row>
    <row r="72" spans="1:21">
      <c r="A72" s="245" t="str">
        <f t="shared" si="1"/>
        <v>112104010500011</v>
      </c>
      <c r="B72" s="246">
        <v>1121040105000</v>
      </c>
      <c r="C72" s="245">
        <v>11</v>
      </c>
      <c r="D72" s="245">
        <v>9999</v>
      </c>
      <c r="E72" s="135" t="s">
        <v>79</v>
      </c>
      <c r="F72" s="247">
        <v>1278040.01</v>
      </c>
      <c r="G72" s="300">
        <v>0</v>
      </c>
      <c r="H72" s="300">
        <v>0</v>
      </c>
      <c r="I72" s="300">
        <v>0</v>
      </c>
      <c r="J72" s="300">
        <v>0</v>
      </c>
      <c r="K72" s="300">
        <v>0</v>
      </c>
      <c r="L72" s="300">
        <v>0</v>
      </c>
      <c r="M72" s="300">
        <v>0</v>
      </c>
      <c r="N72" s="300">
        <v>0</v>
      </c>
      <c r="O72" s="300">
        <v>0</v>
      </c>
      <c r="P72" s="300">
        <v>0</v>
      </c>
      <c r="Q72" s="300">
        <v>0</v>
      </c>
      <c r="R72" s="300">
        <v>0</v>
      </c>
      <c r="S72" s="300">
        <v>0</v>
      </c>
      <c r="T72" s="300">
        <v>0</v>
      </c>
      <c r="U72" s="312">
        <v>0</v>
      </c>
    </row>
    <row r="73" spans="1:21">
      <c r="A73" s="245" t="str">
        <f t="shared" si="1"/>
        <v>112104010600011</v>
      </c>
      <c r="B73" s="246">
        <v>1121040106000</v>
      </c>
      <c r="C73" s="245">
        <v>11</v>
      </c>
      <c r="D73" s="245">
        <v>9999</v>
      </c>
      <c r="E73" s="135" t="s">
        <v>80</v>
      </c>
      <c r="F73" s="247">
        <v>190996.28</v>
      </c>
      <c r="G73" s="249">
        <v>0</v>
      </c>
      <c r="H73" s="300">
        <v>0</v>
      </c>
      <c r="I73" s="300">
        <v>0</v>
      </c>
      <c r="J73" s="300">
        <v>0</v>
      </c>
      <c r="K73" s="300">
        <v>0</v>
      </c>
      <c r="L73" s="300">
        <v>0</v>
      </c>
      <c r="M73" s="300">
        <v>0</v>
      </c>
      <c r="N73" s="300">
        <v>0</v>
      </c>
      <c r="O73" s="300">
        <v>0</v>
      </c>
      <c r="P73" s="300">
        <v>0</v>
      </c>
      <c r="Q73" s="300">
        <v>0</v>
      </c>
      <c r="R73" s="300">
        <v>0</v>
      </c>
      <c r="S73" s="300">
        <v>0</v>
      </c>
      <c r="T73" s="300">
        <v>0</v>
      </c>
      <c r="U73" s="312">
        <v>0</v>
      </c>
    </row>
    <row r="74" spans="1:21">
      <c r="A74" s="245" t="str">
        <f t="shared" si="1"/>
        <v>112104010700011</v>
      </c>
      <c r="B74" s="246">
        <v>1121040107000</v>
      </c>
      <c r="C74" s="245">
        <v>11</v>
      </c>
      <c r="D74" s="245">
        <v>9999</v>
      </c>
      <c r="E74" s="135" t="s">
        <v>81</v>
      </c>
      <c r="F74" s="247">
        <v>7514313.9000000004</v>
      </c>
      <c r="G74" s="249">
        <v>0</v>
      </c>
      <c r="H74" s="300">
        <v>0</v>
      </c>
      <c r="I74" s="300">
        <v>0</v>
      </c>
      <c r="J74" s="300">
        <v>0</v>
      </c>
      <c r="K74" s="300">
        <v>0</v>
      </c>
      <c r="L74" s="300">
        <v>0</v>
      </c>
      <c r="M74" s="300">
        <v>0</v>
      </c>
      <c r="N74" s="300">
        <v>0</v>
      </c>
      <c r="O74" s="300">
        <v>0</v>
      </c>
      <c r="P74" s="300">
        <v>0</v>
      </c>
      <c r="Q74" s="300">
        <v>0</v>
      </c>
      <c r="R74" s="300">
        <v>0</v>
      </c>
      <c r="S74" s="300">
        <v>0</v>
      </c>
      <c r="T74" s="300">
        <v>0</v>
      </c>
      <c r="U74" s="312">
        <v>0</v>
      </c>
    </row>
    <row r="75" spans="1:21">
      <c r="A75" s="245" t="str">
        <f t="shared" si="1"/>
        <v>112104010700029</v>
      </c>
      <c r="B75" s="246">
        <v>1121040107000</v>
      </c>
      <c r="C75" s="245">
        <v>29</v>
      </c>
      <c r="D75" s="245">
        <v>9999</v>
      </c>
      <c r="E75" s="135" t="s">
        <v>81</v>
      </c>
      <c r="F75" s="247">
        <v>2734.3100000000004</v>
      </c>
      <c r="G75" s="249">
        <v>0</v>
      </c>
      <c r="H75" s="300">
        <v>0</v>
      </c>
      <c r="I75" s="300">
        <v>0</v>
      </c>
      <c r="J75" s="300">
        <v>0</v>
      </c>
      <c r="K75" s="300">
        <v>0</v>
      </c>
      <c r="L75" s="300">
        <v>0</v>
      </c>
      <c r="M75" s="300">
        <v>0</v>
      </c>
      <c r="N75" s="300">
        <v>0</v>
      </c>
      <c r="O75" s="300">
        <v>0</v>
      </c>
      <c r="P75" s="300">
        <v>0</v>
      </c>
      <c r="Q75" s="300">
        <v>0</v>
      </c>
      <c r="R75" s="300">
        <v>0</v>
      </c>
      <c r="S75" s="300">
        <v>0</v>
      </c>
      <c r="T75" s="300">
        <v>0</v>
      </c>
      <c r="U75" s="312">
        <v>0</v>
      </c>
    </row>
    <row r="76" spans="1:21">
      <c r="A76" s="245" t="str">
        <f t="shared" si="1"/>
        <v>112104010800011</v>
      </c>
      <c r="B76" s="246">
        <v>1121040108000</v>
      </c>
      <c r="C76" s="245">
        <v>11</v>
      </c>
      <c r="D76" s="245">
        <v>9999</v>
      </c>
      <c r="E76" s="135" t="s">
        <v>82</v>
      </c>
      <c r="F76" s="247">
        <v>64.98</v>
      </c>
      <c r="G76" s="249">
        <v>0</v>
      </c>
      <c r="H76" s="300">
        <v>0</v>
      </c>
      <c r="I76" s="300">
        <v>0</v>
      </c>
      <c r="J76" s="300">
        <v>0</v>
      </c>
      <c r="K76" s="300">
        <v>0</v>
      </c>
      <c r="L76" s="300">
        <v>0</v>
      </c>
      <c r="M76" s="300">
        <v>0</v>
      </c>
      <c r="N76" s="300">
        <v>0</v>
      </c>
      <c r="O76" s="300">
        <v>0</v>
      </c>
      <c r="P76" s="300">
        <v>0</v>
      </c>
      <c r="Q76" s="300">
        <v>0</v>
      </c>
      <c r="R76" s="300">
        <v>0</v>
      </c>
      <c r="S76" s="300">
        <v>0</v>
      </c>
      <c r="T76" s="300">
        <v>0</v>
      </c>
      <c r="U76" s="312">
        <v>0</v>
      </c>
    </row>
    <row r="77" spans="1:21">
      <c r="A77" s="245" t="str">
        <f t="shared" si="1"/>
        <v>112104010900011</v>
      </c>
      <c r="B77" s="246">
        <v>1121040109000</v>
      </c>
      <c r="C77" s="245">
        <v>11</v>
      </c>
      <c r="D77" s="245">
        <v>9999</v>
      </c>
      <c r="E77" s="135" t="s">
        <v>83</v>
      </c>
      <c r="F77" s="247">
        <v>125039.63999999998</v>
      </c>
      <c r="G77" s="249">
        <v>0</v>
      </c>
      <c r="H77" s="300">
        <v>0</v>
      </c>
      <c r="I77" s="300">
        <v>0</v>
      </c>
      <c r="J77" s="300">
        <v>0</v>
      </c>
      <c r="K77" s="300">
        <v>0</v>
      </c>
      <c r="L77" s="300">
        <v>0</v>
      </c>
      <c r="M77" s="300">
        <v>0</v>
      </c>
      <c r="N77" s="300">
        <v>0</v>
      </c>
      <c r="O77" s="300">
        <v>0</v>
      </c>
      <c r="P77" s="300">
        <v>0</v>
      </c>
      <c r="Q77" s="300">
        <v>0</v>
      </c>
      <c r="R77" s="300">
        <v>0</v>
      </c>
      <c r="S77" s="300">
        <v>0</v>
      </c>
      <c r="T77" s="300">
        <v>0</v>
      </c>
      <c r="U77" s="312">
        <v>0</v>
      </c>
    </row>
    <row r="78" spans="1:21">
      <c r="A78" s="245" t="str">
        <f t="shared" si="1"/>
        <v>112104020100011</v>
      </c>
      <c r="B78" s="246">
        <v>1121040201000</v>
      </c>
      <c r="C78" s="245">
        <v>11</v>
      </c>
      <c r="D78" s="245">
        <v>9999</v>
      </c>
      <c r="E78" s="135" t="s">
        <v>84</v>
      </c>
      <c r="F78" s="247">
        <v>1222.4900000000002</v>
      </c>
      <c r="G78" s="249">
        <v>0</v>
      </c>
      <c r="H78" s="300"/>
      <c r="I78" s="300">
        <v>0</v>
      </c>
      <c r="J78" s="300">
        <v>0</v>
      </c>
      <c r="K78" s="300">
        <v>0</v>
      </c>
      <c r="L78" s="300">
        <v>0</v>
      </c>
      <c r="M78" s="300">
        <v>0</v>
      </c>
      <c r="N78" s="300">
        <v>0</v>
      </c>
      <c r="O78" s="300">
        <v>0</v>
      </c>
      <c r="P78" s="300">
        <v>0</v>
      </c>
      <c r="Q78" s="300">
        <v>0</v>
      </c>
      <c r="R78" s="300">
        <v>0</v>
      </c>
      <c r="S78" s="300">
        <v>0</v>
      </c>
      <c r="T78" s="300">
        <v>0</v>
      </c>
      <c r="U78" s="312">
        <v>0</v>
      </c>
    </row>
    <row r="79" spans="1:21">
      <c r="A79" s="245" t="str">
        <f t="shared" si="1"/>
        <v>112104020200011</v>
      </c>
      <c r="B79" s="246">
        <v>1121040202000</v>
      </c>
      <c r="C79" s="245">
        <v>11</v>
      </c>
      <c r="D79" s="245">
        <v>9999</v>
      </c>
      <c r="E79" s="135" t="s">
        <v>85</v>
      </c>
      <c r="F79" s="247">
        <v>863651.98</v>
      </c>
      <c r="G79" s="249">
        <v>0</v>
      </c>
      <c r="H79" s="300"/>
      <c r="I79" s="300">
        <v>0</v>
      </c>
      <c r="J79" s="300">
        <v>0</v>
      </c>
      <c r="K79" s="300">
        <v>0</v>
      </c>
      <c r="L79" s="300">
        <v>0</v>
      </c>
      <c r="M79" s="300">
        <v>0</v>
      </c>
      <c r="N79" s="300">
        <v>0</v>
      </c>
      <c r="O79" s="300">
        <v>0</v>
      </c>
      <c r="P79" s="300">
        <v>0</v>
      </c>
      <c r="Q79" s="300">
        <v>0</v>
      </c>
      <c r="R79" s="300">
        <v>0</v>
      </c>
      <c r="S79" s="300">
        <v>0</v>
      </c>
      <c r="T79" s="300">
        <v>0</v>
      </c>
      <c r="U79" s="312">
        <v>0</v>
      </c>
    </row>
    <row r="80" spans="1:21">
      <c r="A80" s="245" t="str">
        <f t="shared" si="1"/>
        <v>112104020200072</v>
      </c>
      <c r="B80" s="246">
        <v>1121040202000</v>
      </c>
      <c r="C80" s="245">
        <v>72</v>
      </c>
      <c r="D80" s="245">
        <v>9999</v>
      </c>
      <c r="E80" s="135" t="s">
        <v>85</v>
      </c>
      <c r="F80" s="247">
        <v>2015187.93</v>
      </c>
      <c r="G80" s="300">
        <v>1125330</v>
      </c>
      <c r="H80" s="300">
        <v>1125330</v>
      </c>
      <c r="I80" s="300">
        <v>93777.5</v>
      </c>
      <c r="J80" s="300">
        <v>93777.5</v>
      </c>
      <c r="K80" s="300">
        <v>93777.5</v>
      </c>
      <c r="L80" s="300">
        <v>93777.5</v>
      </c>
      <c r="M80" s="300">
        <v>93777.5</v>
      </c>
      <c r="N80" s="300">
        <v>93777.5</v>
      </c>
      <c r="O80" s="300">
        <v>93777.5</v>
      </c>
      <c r="P80" s="300">
        <v>93777.5</v>
      </c>
      <c r="Q80" s="300">
        <v>93777.5</v>
      </c>
      <c r="R80" s="300">
        <v>93777.5</v>
      </c>
      <c r="S80" s="300">
        <v>93777.5</v>
      </c>
      <c r="T80" s="300">
        <v>93777.5</v>
      </c>
      <c r="U80" s="312">
        <v>1125330</v>
      </c>
    </row>
    <row r="81" spans="1:21">
      <c r="A81" s="245" t="str">
        <f t="shared" si="1"/>
        <v>112104020300011</v>
      </c>
      <c r="B81" s="246">
        <v>1121040203000</v>
      </c>
      <c r="C81" s="245">
        <v>11</v>
      </c>
      <c r="D81" s="245">
        <v>9999</v>
      </c>
      <c r="E81" s="135" t="s">
        <v>86</v>
      </c>
      <c r="F81" s="247">
        <v>1062818.27</v>
      </c>
      <c r="G81" s="249">
        <v>0</v>
      </c>
      <c r="H81" s="300"/>
      <c r="I81" s="300">
        <v>0</v>
      </c>
      <c r="J81" s="300">
        <v>0</v>
      </c>
      <c r="K81" s="300">
        <v>0</v>
      </c>
      <c r="L81" s="300">
        <v>0</v>
      </c>
      <c r="M81" s="300">
        <v>0</v>
      </c>
      <c r="N81" s="300">
        <v>0</v>
      </c>
      <c r="O81" s="300">
        <v>0</v>
      </c>
      <c r="P81" s="300">
        <v>0</v>
      </c>
      <c r="Q81" s="300">
        <v>0</v>
      </c>
      <c r="R81" s="300">
        <v>0</v>
      </c>
      <c r="S81" s="300">
        <v>0</v>
      </c>
      <c r="T81" s="300">
        <v>0</v>
      </c>
      <c r="U81" s="312">
        <v>0</v>
      </c>
    </row>
    <row r="82" spans="1:21">
      <c r="A82" s="245" t="str">
        <f t="shared" si="1"/>
        <v>112104030200072</v>
      </c>
      <c r="B82" s="246">
        <v>1121040302000</v>
      </c>
      <c r="C82" s="245">
        <v>72</v>
      </c>
      <c r="D82" s="245">
        <v>9999</v>
      </c>
      <c r="E82" s="135" t="s">
        <v>87</v>
      </c>
      <c r="F82" s="247">
        <v>4081481.29</v>
      </c>
      <c r="G82" s="300">
        <v>3283301</v>
      </c>
      <c r="H82" s="300">
        <v>3283301</v>
      </c>
      <c r="I82" s="300">
        <v>273608.41666666669</v>
      </c>
      <c r="J82" s="300">
        <v>273608.41666666669</v>
      </c>
      <c r="K82" s="300">
        <v>273608.41666666669</v>
      </c>
      <c r="L82" s="300">
        <v>273608.41666666669</v>
      </c>
      <c r="M82" s="300">
        <v>273608.41666666669</v>
      </c>
      <c r="N82" s="300">
        <v>273608.41666666669</v>
      </c>
      <c r="O82" s="300">
        <v>273608.41666666669</v>
      </c>
      <c r="P82" s="300">
        <v>273608.41666666669</v>
      </c>
      <c r="Q82" s="300">
        <v>273608.41666666669</v>
      </c>
      <c r="R82" s="300">
        <v>273608.41666666669</v>
      </c>
      <c r="S82" s="300">
        <v>273608.41666666669</v>
      </c>
      <c r="T82" s="300">
        <v>273608.41666666669</v>
      </c>
      <c r="U82" s="312">
        <v>3283300.9999999995</v>
      </c>
    </row>
    <row r="83" spans="1:21">
      <c r="A83" s="245" t="str">
        <f t="shared" si="1"/>
        <v>112104040200072</v>
      </c>
      <c r="B83" s="246">
        <v>1121040402000</v>
      </c>
      <c r="C83" s="245">
        <v>72</v>
      </c>
      <c r="D83" s="245">
        <v>9999</v>
      </c>
      <c r="E83" s="135" t="s">
        <v>88</v>
      </c>
      <c r="F83" s="247">
        <v>8088776.3700000001</v>
      </c>
      <c r="G83" s="300">
        <v>3560789</v>
      </c>
      <c r="H83" s="300">
        <v>3560789</v>
      </c>
      <c r="I83" s="300">
        <v>296732.41666666669</v>
      </c>
      <c r="J83" s="300">
        <v>296732.41666666669</v>
      </c>
      <c r="K83" s="300">
        <v>296732.41666666669</v>
      </c>
      <c r="L83" s="300">
        <v>296732.41666666669</v>
      </c>
      <c r="M83" s="300">
        <v>296732.41666666669</v>
      </c>
      <c r="N83" s="300">
        <v>296732.41666666669</v>
      </c>
      <c r="O83" s="300">
        <v>296732.41666666669</v>
      </c>
      <c r="P83" s="300">
        <v>296732.41666666669</v>
      </c>
      <c r="Q83" s="300">
        <v>296732.41666666669</v>
      </c>
      <c r="R83" s="300">
        <v>296732.41666666669</v>
      </c>
      <c r="S83" s="300">
        <v>296732.41666666669</v>
      </c>
      <c r="T83" s="300">
        <v>296732.41666666669</v>
      </c>
      <c r="U83" s="312">
        <v>3560788.9999999995</v>
      </c>
    </row>
    <row r="84" spans="1:21">
      <c r="A84" s="245" t="str">
        <f t="shared" si="1"/>
        <v>112201010100111</v>
      </c>
      <c r="B84" s="246">
        <v>1122010101001</v>
      </c>
      <c r="C84" s="245">
        <v>11</v>
      </c>
      <c r="D84" s="245">
        <v>9999</v>
      </c>
      <c r="E84" s="248" t="s">
        <v>89</v>
      </c>
      <c r="F84" s="247">
        <v>2019262.41</v>
      </c>
      <c r="G84" s="249">
        <v>0</v>
      </c>
      <c r="H84" s="300"/>
      <c r="I84" s="300">
        <v>0</v>
      </c>
      <c r="J84" s="300">
        <v>0</v>
      </c>
      <c r="K84" s="300">
        <v>0</v>
      </c>
      <c r="L84" s="300">
        <v>0</v>
      </c>
      <c r="M84" s="300">
        <v>0</v>
      </c>
      <c r="N84" s="300">
        <v>0</v>
      </c>
      <c r="O84" s="300">
        <v>0</v>
      </c>
      <c r="P84" s="300">
        <v>0</v>
      </c>
      <c r="Q84" s="300">
        <v>0</v>
      </c>
      <c r="R84" s="300">
        <v>0</v>
      </c>
      <c r="S84" s="300">
        <v>0</v>
      </c>
      <c r="T84" s="300">
        <v>0</v>
      </c>
      <c r="U84" s="312">
        <v>0</v>
      </c>
    </row>
    <row r="85" spans="1:21">
      <c r="A85" s="245" t="str">
        <f t="shared" si="1"/>
        <v>112201010100211</v>
      </c>
      <c r="B85" s="246">
        <v>1122010101002</v>
      </c>
      <c r="C85" s="245">
        <v>11</v>
      </c>
      <c r="D85" s="245">
        <v>9999</v>
      </c>
      <c r="E85" s="135" t="s">
        <v>90</v>
      </c>
      <c r="F85" s="247">
        <v>9218712.5700000003</v>
      </c>
      <c r="G85" s="249">
        <v>0</v>
      </c>
      <c r="H85" s="300">
        <v>0</v>
      </c>
      <c r="I85" s="310">
        <v>0</v>
      </c>
      <c r="J85" s="310">
        <v>0</v>
      </c>
      <c r="K85" s="310">
        <v>0</v>
      </c>
      <c r="L85" s="310">
        <v>0</v>
      </c>
      <c r="M85" s="310">
        <v>0</v>
      </c>
      <c r="N85" s="310">
        <v>0</v>
      </c>
      <c r="O85" s="310">
        <v>0</v>
      </c>
      <c r="P85" s="310">
        <v>0</v>
      </c>
      <c r="Q85" s="310">
        <v>0</v>
      </c>
      <c r="R85" s="310">
        <v>0</v>
      </c>
      <c r="S85" s="310">
        <v>0</v>
      </c>
      <c r="T85" s="310">
        <v>0</v>
      </c>
      <c r="U85" s="310">
        <v>0</v>
      </c>
    </row>
    <row r="86" spans="1:21">
      <c r="A86" s="245" t="str">
        <f t="shared" si="1"/>
        <v>112201010100229</v>
      </c>
      <c r="B86" s="246">
        <v>1122010101002</v>
      </c>
      <c r="C86" s="245">
        <v>29</v>
      </c>
      <c r="D86" s="245">
        <v>9999</v>
      </c>
      <c r="E86" s="135" t="s">
        <v>90</v>
      </c>
      <c r="F86" s="247">
        <v>21360962.849999998</v>
      </c>
      <c r="G86" s="300">
        <v>34610183</v>
      </c>
      <c r="H86" s="300">
        <v>34610183</v>
      </c>
      <c r="I86" s="310">
        <v>10214344.724781854</v>
      </c>
      <c r="J86" s="310">
        <v>3766025.7513209451</v>
      </c>
      <c r="K86" s="310">
        <v>5288886.3651767885</v>
      </c>
      <c r="L86" s="310">
        <v>4873612.8889758307</v>
      </c>
      <c r="M86" s="310">
        <v>3648778.0871765576</v>
      </c>
      <c r="N86" s="310">
        <v>3780159.0980744758</v>
      </c>
      <c r="O86" s="310">
        <v>3664623.8536937917</v>
      </c>
      <c r="P86" s="310">
        <v>3756673.2436053962</v>
      </c>
      <c r="Q86" s="310">
        <v>3584400.5599376112</v>
      </c>
      <c r="R86" s="310">
        <v>3079519.6508064889</v>
      </c>
      <c r="S86" s="310">
        <v>3108599.7426525215</v>
      </c>
      <c r="T86" s="310">
        <v>3790774.5567928981</v>
      </c>
      <c r="U86" s="310">
        <v>52556398.522995159</v>
      </c>
    </row>
    <row r="87" spans="1:21">
      <c r="A87" s="245" t="str">
        <f t="shared" si="1"/>
        <v>112201010100311</v>
      </c>
      <c r="B87" s="246">
        <v>1122010101003</v>
      </c>
      <c r="C87" s="245">
        <v>11</v>
      </c>
      <c r="D87" s="245">
        <v>9999</v>
      </c>
      <c r="E87" s="135" t="s">
        <v>91</v>
      </c>
      <c r="F87" s="247">
        <v>21425598.740000002</v>
      </c>
      <c r="G87" s="249">
        <v>0</v>
      </c>
      <c r="H87" s="300">
        <v>0</v>
      </c>
      <c r="I87" s="300">
        <v>0</v>
      </c>
      <c r="J87" s="300">
        <v>0</v>
      </c>
      <c r="K87" s="300">
        <v>0</v>
      </c>
      <c r="L87" s="300">
        <v>0</v>
      </c>
      <c r="M87" s="300">
        <v>0</v>
      </c>
      <c r="N87" s="300">
        <v>0</v>
      </c>
      <c r="O87" s="300">
        <v>0</v>
      </c>
      <c r="P87" s="300">
        <v>0</v>
      </c>
      <c r="Q87" s="300">
        <v>0</v>
      </c>
      <c r="R87" s="300">
        <v>0</v>
      </c>
      <c r="S87" s="300">
        <v>0</v>
      </c>
      <c r="T87" s="300">
        <v>0</v>
      </c>
      <c r="U87" s="312">
        <v>0</v>
      </c>
    </row>
    <row r="88" spans="1:21">
      <c r="A88" s="245" t="str">
        <f t="shared" si="1"/>
        <v>112201010100411</v>
      </c>
      <c r="B88" s="246">
        <v>1122010101004</v>
      </c>
      <c r="C88" s="245">
        <v>11</v>
      </c>
      <c r="D88" s="245">
        <v>9999</v>
      </c>
      <c r="E88" s="135" t="s">
        <v>92</v>
      </c>
      <c r="F88" s="247">
        <v>243131.63</v>
      </c>
      <c r="G88" s="249">
        <v>0</v>
      </c>
      <c r="H88" s="300"/>
      <c r="I88" s="300">
        <v>0</v>
      </c>
      <c r="J88" s="300">
        <v>0</v>
      </c>
      <c r="K88" s="300">
        <v>0</v>
      </c>
      <c r="L88" s="300">
        <v>0</v>
      </c>
      <c r="M88" s="300">
        <v>0</v>
      </c>
      <c r="N88" s="300">
        <v>0</v>
      </c>
      <c r="O88" s="300">
        <v>0</v>
      </c>
      <c r="P88" s="300">
        <v>0</v>
      </c>
      <c r="Q88" s="300">
        <v>0</v>
      </c>
      <c r="R88" s="300">
        <v>0</v>
      </c>
      <c r="S88" s="300">
        <v>0</v>
      </c>
      <c r="T88" s="300">
        <v>0</v>
      </c>
      <c r="U88" s="312">
        <v>0</v>
      </c>
    </row>
    <row r="89" spans="1:21">
      <c r="A89" s="245" t="str">
        <f t="shared" si="1"/>
        <v>112201010100429</v>
      </c>
      <c r="B89" s="246">
        <v>1122010101004</v>
      </c>
      <c r="C89" s="245">
        <v>29</v>
      </c>
      <c r="D89" s="245">
        <v>9999</v>
      </c>
      <c r="E89" s="135" t="s">
        <v>92</v>
      </c>
      <c r="F89" s="247">
        <v>566802.16</v>
      </c>
      <c r="G89" s="300">
        <v>1054107</v>
      </c>
      <c r="H89" s="300">
        <v>1054107</v>
      </c>
      <c r="I89" s="300">
        <v>87842.25</v>
      </c>
      <c r="J89" s="300">
        <v>87842.25</v>
      </c>
      <c r="K89" s="300">
        <v>87842.25</v>
      </c>
      <c r="L89" s="300">
        <v>87842.25</v>
      </c>
      <c r="M89" s="300">
        <v>87842.25</v>
      </c>
      <c r="N89" s="300">
        <v>87842.25</v>
      </c>
      <c r="O89" s="300">
        <v>87842.25</v>
      </c>
      <c r="P89" s="300">
        <v>87842.25</v>
      </c>
      <c r="Q89" s="300">
        <v>87842.25</v>
      </c>
      <c r="R89" s="300">
        <v>87842.25</v>
      </c>
      <c r="S89" s="300">
        <v>87842.25</v>
      </c>
      <c r="T89" s="300">
        <v>87842.25</v>
      </c>
      <c r="U89" s="312">
        <v>1054107</v>
      </c>
    </row>
    <row r="90" spans="1:21">
      <c r="A90" s="245" t="str">
        <f t="shared" si="1"/>
        <v>112201010100529</v>
      </c>
      <c r="B90" s="246">
        <v>1122010101005</v>
      </c>
      <c r="C90" s="245">
        <v>29</v>
      </c>
      <c r="D90" s="245">
        <v>9999</v>
      </c>
      <c r="E90" s="135" t="s">
        <v>93</v>
      </c>
      <c r="F90" s="249">
        <v>0.06</v>
      </c>
      <c r="G90" s="300">
        <v>11488</v>
      </c>
      <c r="H90" s="300">
        <v>11488</v>
      </c>
      <c r="I90" s="300">
        <v>957.33333333333337</v>
      </c>
      <c r="J90" s="300">
        <v>957.33333333333337</v>
      </c>
      <c r="K90" s="300">
        <v>957.33333333333337</v>
      </c>
      <c r="L90" s="300">
        <v>957.33333333333337</v>
      </c>
      <c r="M90" s="300">
        <v>957.33333333333337</v>
      </c>
      <c r="N90" s="300">
        <v>957.33333333333337</v>
      </c>
      <c r="O90" s="300">
        <v>957.33333333333337</v>
      </c>
      <c r="P90" s="300">
        <v>957.33333333333337</v>
      </c>
      <c r="Q90" s="300">
        <v>957.33333333333337</v>
      </c>
      <c r="R90" s="300">
        <v>957.33333333333337</v>
      </c>
      <c r="S90" s="300">
        <v>957.33333333333337</v>
      </c>
      <c r="T90" s="300">
        <v>957.33333333333337</v>
      </c>
      <c r="U90" s="312">
        <v>11488.000000000002</v>
      </c>
    </row>
    <row r="91" spans="1:21">
      <c r="A91" s="245" t="str">
        <f t="shared" si="1"/>
        <v>112201010101111</v>
      </c>
      <c r="B91" s="246">
        <v>1122010101011</v>
      </c>
      <c r="C91" s="245">
        <v>11</v>
      </c>
      <c r="D91" s="245">
        <v>9999</v>
      </c>
      <c r="E91" s="135" t="s">
        <v>94</v>
      </c>
      <c r="F91" s="247">
        <v>10477965.68</v>
      </c>
      <c r="G91" s="247">
        <v>0</v>
      </c>
      <c r="H91" s="249">
        <v>0</v>
      </c>
      <c r="I91" s="300">
        <v>0</v>
      </c>
      <c r="J91" s="300">
        <v>0</v>
      </c>
      <c r="K91" s="300">
        <v>0</v>
      </c>
      <c r="L91" s="300">
        <v>0</v>
      </c>
      <c r="M91" s="300">
        <v>0</v>
      </c>
      <c r="N91" s="300">
        <v>0</v>
      </c>
      <c r="O91" s="300">
        <v>0</v>
      </c>
      <c r="P91" s="300">
        <v>0</v>
      </c>
      <c r="Q91" s="300">
        <v>0</v>
      </c>
      <c r="R91" s="300">
        <v>0</v>
      </c>
      <c r="S91" s="300">
        <v>0</v>
      </c>
      <c r="T91" s="300">
        <v>0</v>
      </c>
      <c r="U91" s="312">
        <v>0</v>
      </c>
    </row>
    <row r="92" spans="1:21">
      <c r="A92" s="245" t="str">
        <f t="shared" si="1"/>
        <v>112201010101129</v>
      </c>
      <c r="B92" s="246">
        <v>1122010101011</v>
      </c>
      <c r="C92" s="245">
        <v>29</v>
      </c>
      <c r="D92" s="245">
        <v>9999</v>
      </c>
      <c r="E92" s="135" t="s">
        <v>94</v>
      </c>
      <c r="F92" s="247">
        <v>23629838.360000003</v>
      </c>
      <c r="G92" s="300">
        <v>4405444</v>
      </c>
      <c r="H92" s="300">
        <v>4405444</v>
      </c>
      <c r="I92" s="300">
        <v>367120.33333333331</v>
      </c>
      <c r="J92" s="300">
        <v>367120.33333333331</v>
      </c>
      <c r="K92" s="300">
        <v>367120.33333333331</v>
      </c>
      <c r="L92" s="300">
        <v>367120.33333333331</v>
      </c>
      <c r="M92" s="300">
        <v>367120.33333333331</v>
      </c>
      <c r="N92" s="300">
        <v>367120.33333333331</v>
      </c>
      <c r="O92" s="300">
        <v>367120.33333333331</v>
      </c>
      <c r="P92" s="300">
        <v>367120.33333333331</v>
      </c>
      <c r="Q92" s="300">
        <v>367120.33333333331</v>
      </c>
      <c r="R92" s="300">
        <v>367120.33333333331</v>
      </c>
      <c r="S92" s="300">
        <v>367120.33333333331</v>
      </c>
      <c r="T92" s="300">
        <v>367120.33333333331</v>
      </c>
      <c r="U92" s="312">
        <v>4405444.0000000009</v>
      </c>
    </row>
    <row r="93" spans="1:21">
      <c r="A93" s="245" t="str">
        <f t="shared" si="1"/>
        <v>112201010199915</v>
      </c>
      <c r="B93" s="246">
        <v>1122010101999</v>
      </c>
      <c r="C93" s="245">
        <v>15</v>
      </c>
      <c r="D93" s="245">
        <v>9999</v>
      </c>
      <c r="E93" s="135" t="s">
        <v>95</v>
      </c>
      <c r="F93" s="247">
        <v>41189.450000000004</v>
      </c>
      <c r="G93" s="300">
        <v>134730</v>
      </c>
      <c r="H93" s="300">
        <v>134730</v>
      </c>
      <c r="I93" s="300">
        <v>11227.5</v>
      </c>
      <c r="J93" s="300">
        <v>11227.5</v>
      </c>
      <c r="K93" s="300">
        <v>11227.5</v>
      </c>
      <c r="L93" s="300">
        <v>11227.5</v>
      </c>
      <c r="M93" s="300">
        <v>11227.5</v>
      </c>
      <c r="N93" s="300">
        <v>11227.5</v>
      </c>
      <c r="O93" s="300">
        <v>11227.5</v>
      </c>
      <c r="P93" s="300">
        <v>11227.5</v>
      </c>
      <c r="Q93" s="300">
        <v>11227.5</v>
      </c>
      <c r="R93" s="300">
        <v>11227.5</v>
      </c>
      <c r="S93" s="300">
        <v>11227.5</v>
      </c>
      <c r="T93" s="300">
        <v>11227.5</v>
      </c>
      <c r="U93" s="312">
        <v>134730</v>
      </c>
    </row>
    <row r="94" spans="1:21">
      <c r="A94" s="245" t="str">
        <f t="shared" si="1"/>
        <v>112201010400011</v>
      </c>
      <c r="B94" s="246">
        <v>1122010104000</v>
      </c>
      <c r="C94" s="245">
        <v>11</v>
      </c>
      <c r="D94" s="245">
        <v>9999</v>
      </c>
      <c r="E94" s="135" t="s">
        <v>96</v>
      </c>
      <c r="F94" s="247">
        <v>25984.23</v>
      </c>
      <c r="G94" s="249">
        <v>0</v>
      </c>
      <c r="H94" s="300">
        <v>0</v>
      </c>
      <c r="I94" s="300">
        <v>0</v>
      </c>
      <c r="J94" s="300">
        <v>0</v>
      </c>
      <c r="K94" s="300">
        <v>0</v>
      </c>
      <c r="L94" s="300">
        <v>0</v>
      </c>
      <c r="M94" s="300">
        <v>0</v>
      </c>
      <c r="N94" s="300">
        <v>0</v>
      </c>
      <c r="O94" s="300">
        <v>0</v>
      </c>
      <c r="P94" s="300">
        <v>0</v>
      </c>
      <c r="Q94" s="300">
        <v>0</v>
      </c>
      <c r="R94" s="300">
        <v>0</v>
      </c>
      <c r="S94" s="300">
        <v>0</v>
      </c>
      <c r="T94" s="300">
        <v>0</v>
      </c>
      <c r="U94" s="312">
        <v>0</v>
      </c>
    </row>
    <row r="95" spans="1:21">
      <c r="A95" s="245" t="str">
        <f t="shared" si="1"/>
        <v>112201019900015</v>
      </c>
      <c r="B95" s="246">
        <v>1122010199000</v>
      </c>
      <c r="C95" s="245">
        <v>15</v>
      </c>
      <c r="D95" s="245">
        <v>9999</v>
      </c>
      <c r="E95" s="135" t="s">
        <v>97</v>
      </c>
      <c r="F95" s="247">
        <v>0</v>
      </c>
      <c r="G95" s="300">
        <v>33048</v>
      </c>
      <c r="H95" s="300">
        <v>33048</v>
      </c>
      <c r="I95" s="300">
        <v>2754</v>
      </c>
      <c r="J95" s="300">
        <v>2754</v>
      </c>
      <c r="K95" s="300">
        <v>2754</v>
      </c>
      <c r="L95" s="300">
        <v>2754</v>
      </c>
      <c r="M95" s="300">
        <v>2754</v>
      </c>
      <c r="N95" s="300">
        <v>2754</v>
      </c>
      <c r="O95" s="300">
        <v>2754</v>
      </c>
      <c r="P95" s="300">
        <v>2754</v>
      </c>
      <c r="Q95" s="300">
        <v>2754</v>
      </c>
      <c r="R95" s="300">
        <v>2754</v>
      </c>
      <c r="S95" s="300">
        <v>2754</v>
      </c>
      <c r="T95" s="300">
        <v>2754</v>
      </c>
      <c r="U95" s="312">
        <v>33048</v>
      </c>
    </row>
    <row r="96" spans="1:21">
      <c r="A96" s="245" t="str">
        <f t="shared" si="1"/>
        <v>112201020100211</v>
      </c>
      <c r="B96" s="246">
        <v>1122010201002</v>
      </c>
      <c r="C96" s="245">
        <v>11</v>
      </c>
      <c r="D96" s="245">
        <v>9999</v>
      </c>
      <c r="E96" s="135" t="s">
        <v>98</v>
      </c>
      <c r="F96" s="247">
        <v>45997.64</v>
      </c>
      <c r="G96" s="249">
        <v>0</v>
      </c>
      <c r="H96" s="300">
        <v>0</v>
      </c>
      <c r="I96" s="300">
        <v>0</v>
      </c>
      <c r="J96" s="300">
        <v>0</v>
      </c>
      <c r="K96" s="300">
        <v>0</v>
      </c>
      <c r="L96" s="300">
        <v>0</v>
      </c>
      <c r="M96" s="300">
        <v>0</v>
      </c>
      <c r="N96" s="300">
        <v>0</v>
      </c>
      <c r="O96" s="300">
        <v>0</v>
      </c>
      <c r="P96" s="300">
        <v>0</v>
      </c>
      <c r="Q96" s="300">
        <v>0</v>
      </c>
      <c r="R96" s="300">
        <v>0</v>
      </c>
      <c r="S96" s="300">
        <v>0</v>
      </c>
      <c r="T96" s="300">
        <v>0</v>
      </c>
      <c r="U96" s="312">
        <v>0</v>
      </c>
    </row>
    <row r="97" spans="1:21">
      <c r="A97" s="245" t="str">
        <f t="shared" si="1"/>
        <v>112201020100229</v>
      </c>
      <c r="B97" s="246">
        <v>1122010201002</v>
      </c>
      <c r="C97" s="245">
        <v>29</v>
      </c>
      <c r="D97" s="245">
        <v>9999</v>
      </c>
      <c r="E97" s="135" t="s">
        <v>98</v>
      </c>
      <c r="F97" s="247">
        <v>107328.19</v>
      </c>
      <c r="G97" s="300">
        <v>126789</v>
      </c>
      <c r="H97" s="300">
        <v>126789</v>
      </c>
      <c r="I97" s="300">
        <v>10565.75</v>
      </c>
      <c r="J97" s="300">
        <v>10565.75</v>
      </c>
      <c r="K97" s="300">
        <v>10565.75</v>
      </c>
      <c r="L97" s="300">
        <v>10565.75</v>
      </c>
      <c r="M97" s="300">
        <v>10565.75</v>
      </c>
      <c r="N97" s="300">
        <v>10565.75</v>
      </c>
      <c r="O97" s="300">
        <v>10565.75</v>
      </c>
      <c r="P97" s="300">
        <v>10565.75</v>
      </c>
      <c r="Q97" s="300">
        <v>10565.75</v>
      </c>
      <c r="R97" s="300">
        <v>10565.75</v>
      </c>
      <c r="S97" s="300">
        <v>10565.75</v>
      </c>
      <c r="T97" s="300">
        <v>10565.75</v>
      </c>
      <c r="U97" s="312">
        <v>126789</v>
      </c>
    </row>
    <row r="98" spans="1:21">
      <c r="A98" s="245" t="str">
        <f t="shared" si="1"/>
        <v>112201020100411</v>
      </c>
      <c r="B98" s="246">
        <v>1122010201004</v>
      </c>
      <c r="C98" s="245">
        <v>11</v>
      </c>
      <c r="D98" s="245">
        <v>9999</v>
      </c>
      <c r="E98" s="135" t="s">
        <v>99</v>
      </c>
      <c r="F98" s="247">
        <v>18894.970000000005</v>
      </c>
      <c r="G98" s="249">
        <v>0</v>
      </c>
      <c r="H98" s="300"/>
      <c r="I98" s="300">
        <v>0</v>
      </c>
      <c r="J98" s="300">
        <v>0</v>
      </c>
      <c r="K98" s="300">
        <v>0</v>
      </c>
      <c r="L98" s="300">
        <v>0</v>
      </c>
      <c r="M98" s="300">
        <v>0</v>
      </c>
      <c r="N98" s="300">
        <v>0</v>
      </c>
      <c r="O98" s="300">
        <v>0</v>
      </c>
      <c r="P98" s="300">
        <v>0</v>
      </c>
      <c r="Q98" s="300">
        <v>0</v>
      </c>
      <c r="R98" s="300">
        <v>0</v>
      </c>
      <c r="S98" s="300">
        <v>0</v>
      </c>
      <c r="T98" s="300">
        <v>0</v>
      </c>
      <c r="U98" s="312">
        <v>0</v>
      </c>
    </row>
    <row r="99" spans="1:21">
      <c r="A99" s="245" t="str">
        <f t="shared" si="1"/>
        <v>112201020100429</v>
      </c>
      <c r="B99" s="246">
        <v>1122010201004</v>
      </c>
      <c r="C99" s="245">
        <v>29</v>
      </c>
      <c r="D99" s="245">
        <v>9999</v>
      </c>
      <c r="E99" s="135" t="s">
        <v>99</v>
      </c>
      <c r="F99" s="247">
        <v>44088.36</v>
      </c>
      <c r="G99" s="300">
        <v>51440</v>
      </c>
      <c r="H99" s="300">
        <v>51440</v>
      </c>
      <c r="I99" s="300">
        <v>4286.666666666667</v>
      </c>
      <c r="J99" s="300">
        <v>4286.666666666667</v>
      </c>
      <c r="K99" s="300">
        <v>4286.666666666667</v>
      </c>
      <c r="L99" s="300">
        <v>4286.666666666667</v>
      </c>
      <c r="M99" s="300">
        <v>4286.666666666667</v>
      </c>
      <c r="N99" s="300">
        <v>4286.666666666667</v>
      </c>
      <c r="O99" s="300">
        <v>4286.666666666667</v>
      </c>
      <c r="P99" s="300">
        <v>4286.666666666667</v>
      </c>
      <c r="Q99" s="300">
        <v>4286.666666666667</v>
      </c>
      <c r="R99" s="300">
        <v>4286.666666666667</v>
      </c>
      <c r="S99" s="300">
        <v>4286.666666666667</v>
      </c>
      <c r="T99" s="300">
        <v>4286.666666666667</v>
      </c>
      <c r="U99" s="312">
        <v>51439.999999999993</v>
      </c>
    </row>
    <row r="100" spans="1:21">
      <c r="A100" s="245" t="str">
        <f t="shared" si="1"/>
        <v>112201020199915</v>
      </c>
      <c r="B100" s="246">
        <v>1122010201999</v>
      </c>
      <c r="C100" s="245">
        <v>15</v>
      </c>
      <c r="D100" s="245">
        <v>9999</v>
      </c>
      <c r="E100" s="135" t="s">
        <v>100</v>
      </c>
      <c r="F100" s="247">
        <v>6610.46</v>
      </c>
      <c r="G100" s="300">
        <v>7183</v>
      </c>
      <c r="H100" s="300">
        <v>7183</v>
      </c>
      <c r="I100" s="300">
        <v>598.58333333333337</v>
      </c>
      <c r="J100" s="300">
        <v>598.58333333333337</v>
      </c>
      <c r="K100" s="300">
        <v>598.58333333333337</v>
      </c>
      <c r="L100" s="300">
        <v>598.58333333333337</v>
      </c>
      <c r="M100" s="300">
        <v>598.58333333333337</v>
      </c>
      <c r="N100" s="300">
        <v>598.58333333333337</v>
      </c>
      <c r="O100" s="300">
        <v>598.58333333333337</v>
      </c>
      <c r="P100" s="300">
        <v>598.58333333333337</v>
      </c>
      <c r="Q100" s="300">
        <v>598.58333333333337</v>
      </c>
      <c r="R100" s="300">
        <v>598.58333333333337</v>
      </c>
      <c r="S100" s="300">
        <v>598.58333333333337</v>
      </c>
      <c r="T100" s="300">
        <v>598.58333333333337</v>
      </c>
      <c r="U100" s="312">
        <v>7182.9999999999991</v>
      </c>
    </row>
    <row r="101" spans="1:21">
      <c r="A101" s="245" t="str">
        <f t="shared" si="1"/>
        <v>112201030199915</v>
      </c>
      <c r="B101" s="246">
        <v>1122010301999</v>
      </c>
      <c r="C101" s="245">
        <v>15</v>
      </c>
      <c r="D101" s="245">
        <v>9999</v>
      </c>
      <c r="E101" s="135" t="s">
        <v>101</v>
      </c>
      <c r="F101" s="247">
        <v>12189.88</v>
      </c>
      <c r="G101" s="300">
        <v>92453</v>
      </c>
      <c r="H101" s="300">
        <v>92453</v>
      </c>
      <c r="I101" s="300">
        <v>7704.416666666667</v>
      </c>
      <c r="J101" s="300">
        <v>7704.416666666667</v>
      </c>
      <c r="K101" s="300">
        <v>7704.416666666667</v>
      </c>
      <c r="L101" s="300">
        <v>7704.416666666667</v>
      </c>
      <c r="M101" s="300">
        <v>7704.416666666667</v>
      </c>
      <c r="N101" s="300">
        <v>7704.416666666667</v>
      </c>
      <c r="O101" s="300">
        <v>7704.416666666667</v>
      </c>
      <c r="P101" s="300">
        <v>7704.416666666667</v>
      </c>
      <c r="Q101" s="300">
        <v>7704.416666666667</v>
      </c>
      <c r="R101" s="300">
        <v>7704.416666666667</v>
      </c>
      <c r="S101" s="300">
        <v>7704.416666666667</v>
      </c>
      <c r="T101" s="300">
        <v>7704.416666666667</v>
      </c>
      <c r="U101" s="312">
        <v>92453.000000000015</v>
      </c>
    </row>
    <row r="102" spans="1:21">
      <c r="A102" s="245" t="str">
        <f t="shared" si="1"/>
        <v>112201040199915</v>
      </c>
      <c r="B102" s="246">
        <v>1122010401999</v>
      </c>
      <c r="C102" s="245">
        <v>15</v>
      </c>
      <c r="D102" s="245">
        <v>9999</v>
      </c>
      <c r="E102" s="135" t="s">
        <v>102</v>
      </c>
      <c r="F102" s="247">
        <v>68327.75</v>
      </c>
      <c r="G102" s="300">
        <v>238382</v>
      </c>
      <c r="H102" s="300">
        <v>238382</v>
      </c>
      <c r="I102" s="300">
        <v>19865.166666666668</v>
      </c>
      <c r="J102" s="300">
        <v>19865.166666666668</v>
      </c>
      <c r="K102" s="300">
        <v>19865.166666666668</v>
      </c>
      <c r="L102" s="300">
        <v>19865.166666666668</v>
      </c>
      <c r="M102" s="300">
        <v>19865.166666666668</v>
      </c>
      <c r="N102" s="300">
        <v>19865.166666666668</v>
      </c>
      <c r="O102" s="300">
        <v>19865.166666666668</v>
      </c>
      <c r="P102" s="300">
        <v>19865.166666666668</v>
      </c>
      <c r="Q102" s="300">
        <v>19865.166666666668</v>
      </c>
      <c r="R102" s="300">
        <v>19865.166666666668</v>
      </c>
      <c r="S102" s="300">
        <v>19865.166666666668</v>
      </c>
      <c r="T102" s="300">
        <v>19865.166666666668</v>
      </c>
      <c r="U102" s="312">
        <v>238381.99999999997</v>
      </c>
    </row>
    <row r="103" spans="1:21">
      <c r="A103" s="245" t="str">
        <f t="shared" si="1"/>
        <v>121552110400078</v>
      </c>
      <c r="B103" s="246">
        <v>1215521104000</v>
      </c>
      <c r="C103" s="245">
        <v>78</v>
      </c>
      <c r="D103" s="245">
        <v>9999</v>
      </c>
      <c r="E103" s="135" t="s">
        <v>103</v>
      </c>
      <c r="F103" s="247">
        <v>1354810353.2300003</v>
      </c>
      <c r="G103" s="300">
        <v>535465270</v>
      </c>
      <c r="H103" s="300">
        <v>535465270</v>
      </c>
      <c r="I103" s="300">
        <v>41189636.153846152</v>
      </c>
      <c r="J103" s="300">
        <v>41251420.608076923</v>
      </c>
      <c r="K103" s="300">
        <v>41313297.73898904</v>
      </c>
      <c r="L103" s="300">
        <v>41375267.685597524</v>
      </c>
      <c r="M103" s="300">
        <v>41437330.58712592</v>
      </c>
      <c r="N103" s="300">
        <v>41499486.583006613</v>
      </c>
      <c r="O103" s="300">
        <v>41561735.812881127</v>
      </c>
      <c r="P103" s="300">
        <v>41624078.416600451</v>
      </c>
      <c r="Q103" s="300">
        <v>41686514.534225352</v>
      </c>
      <c r="R103" s="300">
        <v>41749044.30602669</v>
      </c>
      <c r="S103" s="300">
        <v>41811667.872485735</v>
      </c>
      <c r="T103" s="300">
        <v>78965789.701138437</v>
      </c>
      <c r="U103" s="312">
        <v>535465270</v>
      </c>
    </row>
    <row r="104" spans="1:21">
      <c r="A104" s="245" t="str">
        <f t="shared" si="1"/>
        <v>121552210400078</v>
      </c>
      <c r="B104" s="246">
        <v>1215522104000</v>
      </c>
      <c r="C104" s="245">
        <v>78</v>
      </c>
      <c r="D104" s="245">
        <v>9999</v>
      </c>
      <c r="E104" s="135" t="s">
        <v>104</v>
      </c>
      <c r="F104" s="247">
        <v>5716390.3499999996</v>
      </c>
      <c r="G104" s="300">
        <v>813024226</v>
      </c>
      <c r="H104" s="300">
        <v>813024226</v>
      </c>
      <c r="I104" s="300">
        <v>62540325.07692308</v>
      </c>
      <c r="J104" s="300">
        <v>62634135.564538471</v>
      </c>
      <c r="K104" s="300">
        <v>62728086.767885283</v>
      </c>
      <c r="L104" s="300">
        <v>62822178.898037113</v>
      </c>
      <c r="M104" s="300">
        <v>62916412.166384175</v>
      </c>
      <c r="N104" s="300">
        <v>63010786.784633756</v>
      </c>
      <c r="O104" s="300">
        <v>63105302.964810707</v>
      </c>
      <c r="P104" s="300">
        <v>63199960.919257924</v>
      </c>
      <c r="Q104" s="300">
        <v>63294760.860636815</v>
      </c>
      <c r="R104" s="300">
        <v>63389703.001927771</v>
      </c>
      <c r="S104" s="300">
        <v>63484787.556430668</v>
      </c>
      <c r="T104" s="300">
        <v>119897785.43853426</v>
      </c>
      <c r="U104" s="312">
        <v>813024226</v>
      </c>
    </row>
    <row r="105" spans="1:21">
      <c r="A105" s="245" t="str">
        <f t="shared" si="1"/>
        <v>121552310400078</v>
      </c>
      <c r="B105" s="246">
        <v>1215523104000</v>
      </c>
      <c r="C105" s="245">
        <v>78</v>
      </c>
      <c r="D105" s="245">
        <v>9999</v>
      </c>
      <c r="E105" s="135" t="s">
        <v>105</v>
      </c>
      <c r="F105" s="247">
        <v>171827365.43999997</v>
      </c>
      <c r="G105" s="300">
        <v>213059637</v>
      </c>
      <c r="H105" s="300">
        <v>213059637</v>
      </c>
      <c r="I105" s="300">
        <v>16389202.846153846</v>
      </c>
      <c r="J105" s="300">
        <v>16413786.650423078</v>
      </c>
      <c r="K105" s="300">
        <v>16438407.330398714</v>
      </c>
      <c r="L105" s="300">
        <v>16463064.941394312</v>
      </c>
      <c r="M105" s="300">
        <v>16487759.538806405</v>
      </c>
      <c r="N105" s="300">
        <v>16512491.178114615</v>
      </c>
      <c r="O105" s="300">
        <v>16537259.914881788</v>
      </c>
      <c r="P105" s="300">
        <v>16562065.804754112</v>
      </c>
      <c r="Q105" s="300">
        <v>16586908.903461244</v>
      </c>
      <c r="R105" s="300">
        <v>16611789.266816437</v>
      </c>
      <c r="S105" s="300">
        <v>16636706.950716663</v>
      </c>
      <c r="T105" s="300">
        <v>31420193.674078763</v>
      </c>
      <c r="U105" s="312">
        <v>213059637</v>
      </c>
    </row>
    <row r="106" spans="1:21">
      <c r="A106" s="245" t="str">
        <f t="shared" si="1"/>
        <v>131101110100015</v>
      </c>
      <c r="B106" s="246">
        <v>1311011101000</v>
      </c>
      <c r="C106" s="245">
        <v>15</v>
      </c>
      <c r="D106" s="245">
        <v>9999</v>
      </c>
      <c r="E106" s="135" t="s">
        <v>106</v>
      </c>
      <c r="F106" s="247">
        <v>444477.11999999994</v>
      </c>
      <c r="G106" s="300">
        <v>698207</v>
      </c>
      <c r="H106" s="300">
        <v>698207</v>
      </c>
      <c r="I106" s="300">
        <v>58183.916666666664</v>
      </c>
      <c r="J106" s="300">
        <v>58183.916666666664</v>
      </c>
      <c r="K106" s="300">
        <v>58183.916666666664</v>
      </c>
      <c r="L106" s="300">
        <v>58183.916666666664</v>
      </c>
      <c r="M106" s="300">
        <v>58183.916666666664</v>
      </c>
      <c r="N106" s="300">
        <v>58183.916666666664</v>
      </c>
      <c r="O106" s="300">
        <v>58183.916666666664</v>
      </c>
      <c r="P106" s="300">
        <v>58183.916666666664</v>
      </c>
      <c r="Q106" s="300">
        <v>58183.916666666664</v>
      </c>
      <c r="R106" s="300">
        <v>58183.916666666664</v>
      </c>
      <c r="S106" s="300">
        <v>58183.916666666664</v>
      </c>
      <c r="T106" s="300">
        <v>58183.916666666664</v>
      </c>
      <c r="U106" s="312">
        <v>698207</v>
      </c>
    </row>
    <row r="107" spans="1:21">
      <c r="A107" s="245" t="str">
        <f t="shared" si="1"/>
        <v>131102019900015</v>
      </c>
      <c r="B107" s="246">
        <v>1311020199000</v>
      </c>
      <c r="C107" s="245">
        <v>15</v>
      </c>
      <c r="D107" s="245">
        <v>9999</v>
      </c>
      <c r="E107" s="135" t="s">
        <v>107</v>
      </c>
      <c r="F107" s="247">
        <v>1464803.56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0">
        <v>0</v>
      </c>
      <c r="P107" s="300">
        <v>0</v>
      </c>
      <c r="Q107" s="300">
        <v>0</v>
      </c>
      <c r="R107" s="300">
        <v>0</v>
      </c>
      <c r="S107" s="300">
        <v>0</v>
      </c>
      <c r="T107" s="300">
        <v>0</v>
      </c>
      <c r="U107" s="312">
        <v>0</v>
      </c>
    </row>
    <row r="108" spans="1:21">
      <c r="A108" s="245" t="str">
        <f t="shared" si="1"/>
        <v>131102110200015</v>
      </c>
      <c r="B108" s="246">
        <v>1311021102000</v>
      </c>
      <c r="C108" s="245">
        <v>15</v>
      </c>
      <c r="D108" s="245">
        <v>9999</v>
      </c>
      <c r="E108" s="135" t="s">
        <v>108</v>
      </c>
      <c r="F108" s="247">
        <v>0</v>
      </c>
      <c r="G108" s="300">
        <v>1000</v>
      </c>
      <c r="H108" s="300">
        <v>1000</v>
      </c>
      <c r="I108" s="300">
        <v>83.333333333333329</v>
      </c>
      <c r="J108" s="300">
        <v>83.333333333333329</v>
      </c>
      <c r="K108" s="300">
        <v>83.333333333333329</v>
      </c>
      <c r="L108" s="300">
        <v>83.333333333333329</v>
      </c>
      <c r="M108" s="300">
        <v>83.333333333333329</v>
      </c>
      <c r="N108" s="300">
        <v>83.333333333333329</v>
      </c>
      <c r="O108" s="300">
        <v>83.333333333333329</v>
      </c>
      <c r="P108" s="300">
        <v>83.333333333333329</v>
      </c>
      <c r="Q108" s="300">
        <v>83.333333333333329</v>
      </c>
      <c r="R108" s="300">
        <v>83.333333333333329</v>
      </c>
      <c r="S108" s="300">
        <v>83.333333333333329</v>
      </c>
      <c r="T108" s="300">
        <v>83.333333333333329</v>
      </c>
      <c r="U108" s="312">
        <v>1000.0000000000001</v>
      </c>
    </row>
    <row r="109" spans="1:21">
      <c r="A109" s="245" t="str">
        <f t="shared" si="1"/>
        <v>131102119900015</v>
      </c>
      <c r="B109" s="246">
        <v>1311021199000</v>
      </c>
      <c r="C109" s="245">
        <v>15</v>
      </c>
      <c r="D109" s="245">
        <v>9999</v>
      </c>
      <c r="E109" s="135" t="s">
        <v>109</v>
      </c>
      <c r="F109" s="247">
        <v>0</v>
      </c>
      <c r="G109" s="300">
        <v>1589734</v>
      </c>
      <c r="H109" s="300">
        <v>1589734</v>
      </c>
      <c r="I109" s="300">
        <v>132477.83333333334</v>
      </c>
      <c r="J109" s="300">
        <v>132477.83333333334</v>
      </c>
      <c r="K109" s="300">
        <v>132477.83333333334</v>
      </c>
      <c r="L109" s="300">
        <v>132477.83333333334</v>
      </c>
      <c r="M109" s="300">
        <v>132477.83333333334</v>
      </c>
      <c r="N109" s="300">
        <v>132477.83333333334</v>
      </c>
      <c r="O109" s="300">
        <v>132477.83333333334</v>
      </c>
      <c r="P109" s="300">
        <v>132477.83333333334</v>
      </c>
      <c r="Q109" s="300">
        <v>132477.83333333334</v>
      </c>
      <c r="R109" s="300">
        <v>132477.83333333334</v>
      </c>
      <c r="S109" s="300">
        <v>132477.83333333334</v>
      </c>
      <c r="T109" s="300">
        <v>132477.83333333334</v>
      </c>
      <c r="U109" s="312">
        <v>1589733.9999999998</v>
      </c>
    </row>
    <row r="110" spans="1:21">
      <c r="A110" s="245" t="str">
        <f t="shared" si="1"/>
        <v>131199110100015</v>
      </c>
      <c r="B110" s="246">
        <v>1311991101000</v>
      </c>
      <c r="C110" s="245">
        <v>15</v>
      </c>
      <c r="D110" s="245">
        <v>9999</v>
      </c>
      <c r="E110" s="135" t="s">
        <v>110</v>
      </c>
      <c r="F110" s="247">
        <v>0</v>
      </c>
      <c r="G110" s="300">
        <v>1262</v>
      </c>
      <c r="H110" s="300">
        <v>1262</v>
      </c>
      <c r="I110" s="300">
        <v>105.16666666666667</v>
      </c>
      <c r="J110" s="300">
        <v>105.16666666666667</v>
      </c>
      <c r="K110" s="300">
        <v>105.16666666666667</v>
      </c>
      <c r="L110" s="300">
        <v>105.16666666666667</v>
      </c>
      <c r="M110" s="300">
        <v>105.16666666666667</v>
      </c>
      <c r="N110" s="300">
        <v>105.16666666666667</v>
      </c>
      <c r="O110" s="300">
        <v>105.16666666666667</v>
      </c>
      <c r="P110" s="300">
        <v>105.16666666666667</v>
      </c>
      <c r="Q110" s="300">
        <v>105.16666666666667</v>
      </c>
      <c r="R110" s="300">
        <v>105.16666666666667</v>
      </c>
      <c r="S110" s="300">
        <v>105.16666666666667</v>
      </c>
      <c r="T110" s="300">
        <v>105.16666666666667</v>
      </c>
      <c r="U110" s="312">
        <v>1262</v>
      </c>
    </row>
    <row r="111" spans="1:21">
      <c r="A111" s="245" t="str">
        <f t="shared" si="1"/>
        <v>131199120100015</v>
      </c>
      <c r="B111" s="246">
        <v>1311991201000</v>
      </c>
      <c r="C111" s="245">
        <v>15</v>
      </c>
      <c r="D111" s="245">
        <v>9999</v>
      </c>
      <c r="E111" s="135" t="s">
        <v>111</v>
      </c>
      <c r="F111" s="247">
        <v>0</v>
      </c>
      <c r="G111" s="300">
        <v>2428</v>
      </c>
      <c r="H111" s="300">
        <v>2428</v>
      </c>
      <c r="I111" s="300">
        <v>202.33333333333334</v>
      </c>
      <c r="J111" s="300">
        <v>202.33333333333334</v>
      </c>
      <c r="K111" s="300">
        <v>202.33333333333334</v>
      </c>
      <c r="L111" s="300">
        <v>202.33333333333334</v>
      </c>
      <c r="M111" s="300">
        <v>202.33333333333334</v>
      </c>
      <c r="N111" s="300">
        <v>202.33333333333334</v>
      </c>
      <c r="O111" s="300">
        <v>202.33333333333334</v>
      </c>
      <c r="P111" s="300">
        <v>202.33333333333334</v>
      </c>
      <c r="Q111" s="300">
        <v>202.33333333333334</v>
      </c>
      <c r="R111" s="300">
        <v>202.33333333333334</v>
      </c>
      <c r="S111" s="300">
        <v>202.33333333333334</v>
      </c>
      <c r="T111" s="300">
        <v>202.33333333333334</v>
      </c>
      <c r="U111" s="312">
        <v>2428</v>
      </c>
    </row>
    <row r="112" spans="1:21">
      <c r="A112" s="245" t="str">
        <f t="shared" si="1"/>
        <v>132101010100010</v>
      </c>
      <c r="B112" s="315">
        <v>1321010101000</v>
      </c>
      <c r="C112" s="245">
        <v>10</v>
      </c>
      <c r="D112" s="245">
        <v>9999</v>
      </c>
      <c r="E112" s="135" t="s">
        <v>112</v>
      </c>
      <c r="F112" s="247">
        <v>4333974.99</v>
      </c>
      <c r="G112" s="300">
        <v>0</v>
      </c>
      <c r="H112" s="300"/>
      <c r="I112" s="300">
        <v>0</v>
      </c>
      <c r="J112" s="300">
        <v>0</v>
      </c>
      <c r="K112" s="300">
        <v>0</v>
      </c>
      <c r="L112" s="300">
        <v>0</v>
      </c>
      <c r="M112" s="300">
        <v>0</v>
      </c>
      <c r="N112" s="300">
        <v>0</v>
      </c>
      <c r="O112" s="300">
        <v>0</v>
      </c>
      <c r="P112" s="300">
        <v>0</v>
      </c>
      <c r="Q112" s="300">
        <v>0</v>
      </c>
      <c r="R112" s="300">
        <v>0</v>
      </c>
      <c r="S112" s="300">
        <v>0</v>
      </c>
      <c r="T112" s="300">
        <v>0</v>
      </c>
      <c r="U112" s="312">
        <v>0</v>
      </c>
    </row>
    <row r="113" spans="1:21">
      <c r="A113" s="245" t="str">
        <f t="shared" si="1"/>
        <v>132101010100015</v>
      </c>
      <c r="B113" s="315">
        <v>1321010101000</v>
      </c>
      <c r="C113" s="245">
        <v>15</v>
      </c>
      <c r="D113" s="245">
        <v>9999</v>
      </c>
      <c r="E113" s="135" t="s">
        <v>112</v>
      </c>
      <c r="F113" s="247">
        <v>1112766675.29</v>
      </c>
      <c r="G113" s="300">
        <v>842830821</v>
      </c>
      <c r="H113" s="300">
        <v>842830821</v>
      </c>
      <c r="I113" s="300">
        <v>61869390.271552175</v>
      </c>
      <c r="J113" s="300">
        <v>49950260.09788923</v>
      </c>
      <c r="K113" s="300">
        <v>70239827.367129862</v>
      </c>
      <c r="L113" s="300">
        <v>61479203.456498966</v>
      </c>
      <c r="M113" s="300">
        <v>77952677.08570902</v>
      </c>
      <c r="N113" s="300">
        <v>77260714.860380471</v>
      </c>
      <c r="O113" s="300">
        <v>90109309.115828678</v>
      </c>
      <c r="P113" s="300">
        <v>83437007.870932415</v>
      </c>
      <c r="Q113" s="300">
        <v>83832903.513391614</v>
      </c>
      <c r="R113" s="300">
        <v>66814742.463148199</v>
      </c>
      <c r="S113" s="300">
        <v>64177361.529952936</v>
      </c>
      <c r="T113" s="300">
        <v>55707423.367586456</v>
      </c>
      <c r="U113" s="312">
        <v>842830821.00000012</v>
      </c>
    </row>
    <row r="114" spans="1:21">
      <c r="A114" s="245" t="str">
        <f t="shared" si="1"/>
        <v>132101010100024</v>
      </c>
      <c r="B114" s="315">
        <v>1321010101000</v>
      </c>
      <c r="C114" s="245">
        <v>24</v>
      </c>
      <c r="D114" s="245">
        <v>9999</v>
      </c>
      <c r="E114" s="135" t="s">
        <v>112</v>
      </c>
      <c r="F114" s="247">
        <v>24.05</v>
      </c>
      <c r="G114" s="300">
        <v>0</v>
      </c>
      <c r="H114" s="300"/>
      <c r="I114" s="300">
        <v>0</v>
      </c>
      <c r="J114" s="300">
        <v>0</v>
      </c>
      <c r="K114" s="300">
        <v>0</v>
      </c>
      <c r="L114" s="300">
        <v>0</v>
      </c>
      <c r="M114" s="300">
        <v>0</v>
      </c>
      <c r="N114" s="300">
        <v>0</v>
      </c>
      <c r="O114" s="300">
        <v>0</v>
      </c>
      <c r="P114" s="300">
        <v>0</v>
      </c>
      <c r="Q114" s="300">
        <v>0</v>
      </c>
      <c r="R114" s="300">
        <v>0</v>
      </c>
      <c r="S114" s="300">
        <v>0</v>
      </c>
      <c r="T114" s="300">
        <v>0</v>
      </c>
      <c r="U114" s="312">
        <v>0</v>
      </c>
    </row>
    <row r="115" spans="1:21">
      <c r="A115" s="245" t="str">
        <f t="shared" si="1"/>
        <v>132101010100025</v>
      </c>
      <c r="B115" s="315">
        <v>1321010101000</v>
      </c>
      <c r="C115" s="245">
        <v>25</v>
      </c>
      <c r="D115" s="245">
        <v>9999</v>
      </c>
      <c r="E115" s="135" t="s">
        <v>112</v>
      </c>
      <c r="F115" s="247">
        <v>24480603.829999994</v>
      </c>
      <c r="G115" s="300">
        <v>23075690</v>
      </c>
      <c r="H115" s="300">
        <v>23075690</v>
      </c>
      <c r="I115" s="300">
        <v>1922974.1666666667</v>
      </c>
      <c r="J115" s="300">
        <v>1922974.1666666667</v>
      </c>
      <c r="K115" s="300">
        <v>1922974.1666666667</v>
      </c>
      <c r="L115" s="300">
        <v>1922974.1666666667</v>
      </c>
      <c r="M115" s="300">
        <v>1922974.1666666667</v>
      </c>
      <c r="N115" s="300">
        <v>1922974.1666666667</v>
      </c>
      <c r="O115" s="300">
        <v>1922974.1666666667</v>
      </c>
      <c r="P115" s="300">
        <v>1922974.1666666667</v>
      </c>
      <c r="Q115" s="300">
        <v>1922974.1666666667</v>
      </c>
      <c r="R115" s="300">
        <v>1922974.1666666667</v>
      </c>
      <c r="S115" s="300">
        <v>1922974.1666666667</v>
      </c>
      <c r="T115" s="300">
        <v>1922974.1666666667</v>
      </c>
      <c r="U115" s="312">
        <v>23075690.000000004</v>
      </c>
    </row>
    <row r="116" spans="1:21">
      <c r="A116" s="245" t="str">
        <f t="shared" si="1"/>
        <v>132101010100031</v>
      </c>
      <c r="B116" s="315">
        <v>1321010101000</v>
      </c>
      <c r="C116" s="245">
        <v>31</v>
      </c>
      <c r="D116" s="245">
        <v>9999</v>
      </c>
      <c r="E116" s="135" t="s">
        <v>112</v>
      </c>
      <c r="F116" s="247">
        <v>120107.91999999998</v>
      </c>
      <c r="G116" s="300">
        <v>55902</v>
      </c>
      <c r="H116" s="300">
        <v>55902</v>
      </c>
      <c r="I116" s="300">
        <v>4658.5</v>
      </c>
      <c r="J116" s="300">
        <v>4658.5</v>
      </c>
      <c r="K116" s="300">
        <v>4658.5</v>
      </c>
      <c r="L116" s="300">
        <v>4658.5</v>
      </c>
      <c r="M116" s="300">
        <v>4658.5</v>
      </c>
      <c r="N116" s="300">
        <v>4658.5</v>
      </c>
      <c r="O116" s="300">
        <v>4658.5</v>
      </c>
      <c r="P116" s="300">
        <v>4658.5</v>
      </c>
      <c r="Q116" s="300">
        <v>4658.5</v>
      </c>
      <c r="R116" s="300">
        <v>4658.5</v>
      </c>
      <c r="S116" s="300">
        <v>4658.5</v>
      </c>
      <c r="T116" s="300">
        <v>4658.5</v>
      </c>
      <c r="U116" s="312">
        <v>55902</v>
      </c>
    </row>
    <row r="117" spans="1:21">
      <c r="A117" s="245" t="str">
        <f t="shared" si="1"/>
        <v>132101010100046</v>
      </c>
      <c r="B117" s="315">
        <v>1321010101000</v>
      </c>
      <c r="C117" s="245">
        <v>46</v>
      </c>
      <c r="D117" s="245">
        <v>9999</v>
      </c>
      <c r="E117" s="135" t="s">
        <v>112</v>
      </c>
      <c r="F117" s="247">
        <v>2148.64</v>
      </c>
      <c r="G117" s="300"/>
      <c r="H117" s="300"/>
      <c r="I117" s="300">
        <v>0</v>
      </c>
      <c r="J117" s="300">
        <v>0</v>
      </c>
      <c r="K117" s="300">
        <v>0</v>
      </c>
      <c r="L117" s="300">
        <v>0</v>
      </c>
      <c r="M117" s="300">
        <v>0</v>
      </c>
      <c r="N117" s="300">
        <v>0</v>
      </c>
      <c r="O117" s="300">
        <v>0</v>
      </c>
      <c r="P117" s="300">
        <v>0</v>
      </c>
      <c r="Q117" s="300">
        <v>0</v>
      </c>
      <c r="R117" s="300">
        <v>0</v>
      </c>
      <c r="S117" s="300">
        <v>0</v>
      </c>
      <c r="T117" s="300">
        <v>0</v>
      </c>
      <c r="U117" s="312">
        <v>0</v>
      </c>
    </row>
    <row r="118" spans="1:21">
      <c r="A118" s="245" t="str">
        <f t="shared" si="1"/>
        <v>132101010100053</v>
      </c>
      <c r="B118" s="315">
        <v>1321010101000</v>
      </c>
      <c r="C118" s="245">
        <v>53</v>
      </c>
      <c r="D118" s="245">
        <v>9999</v>
      </c>
      <c r="E118" s="135" t="s">
        <v>112</v>
      </c>
      <c r="F118" s="247">
        <v>32025.32</v>
      </c>
      <c r="G118" s="300">
        <v>0</v>
      </c>
      <c r="H118" s="300">
        <v>0</v>
      </c>
      <c r="I118" s="300">
        <v>0</v>
      </c>
      <c r="J118" s="300">
        <v>0</v>
      </c>
      <c r="K118" s="300">
        <v>0</v>
      </c>
      <c r="L118" s="300">
        <v>0</v>
      </c>
      <c r="M118" s="300">
        <v>0</v>
      </c>
      <c r="N118" s="300">
        <v>0</v>
      </c>
      <c r="O118" s="300">
        <v>0</v>
      </c>
      <c r="P118" s="300">
        <v>0</v>
      </c>
      <c r="Q118" s="300">
        <v>0</v>
      </c>
      <c r="R118" s="300">
        <v>0</v>
      </c>
      <c r="S118" s="300">
        <v>0</v>
      </c>
      <c r="T118" s="300">
        <v>0</v>
      </c>
      <c r="U118" s="312">
        <v>0</v>
      </c>
    </row>
    <row r="119" spans="1:21">
      <c r="A119" s="245" t="str">
        <f t="shared" si="1"/>
        <v>132101010100060</v>
      </c>
      <c r="B119" s="315">
        <v>1321010101000</v>
      </c>
      <c r="C119" s="245">
        <v>60</v>
      </c>
      <c r="D119" s="245">
        <v>9999</v>
      </c>
      <c r="E119" s="135" t="s">
        <v>112</v>
      </c>
      <c r="F119" s="247">
        <v>1929.08</v>
      </c>
      <c r="G119" s="300">
        <v>0</v>
      </c>
      <c r="H119" s="300">
        <v>0</v>
      </c>
      <c r="I119" s="300">
        <v>0</v>
      </c>
      <c r="J119" s="300">
        <v>0</v>
      </c>
      <c r="K119" s="300">
        <v>0</v>
      </c>
      <c r="L119" s="300">
        <v>0</v>
      </c>
      <c r="M119" s="300">
        <v>0</v>
      </c>
      <c r="N119" s="300">
        <v>0</v>
      </c>
      <c r="O119" s="300">
        <v>0</v>
      </c>
      <c r="P119" s="300">
        <v>0</v>
      </c>
      <c r="Q119" s="300">
        <v>0</v>
      </c>
      <c r="R119" s="300">
        <v>0</v>
      </c>
      <c r="S119" s="300">
        <v>0</v>
      </c>
      <c r="T119" s="300">
        <v>0</v>
      </c>
      <c r="U119" s="312">
        <v>0</v>
      </c>
    </row>
    <row r="120" spans="1:21">
      <c r="A120" s="245" t="str">
        <f t="shared" si="1"/>
        <v>132101010100071</v>
      </c>
      <c r="B120" s="315">
        <v>1321010101000</v>
      </c>
      <c r="C120" s="245">
        <v>71</v>
      </c>
      <c r="D120" s="245">
        <v>9999</v>
      </c>
      <c r="E120" s="135" t="s">
        <v>112</v>
      </c>
      <c r="F120" s="247">
        <v>498609.21000000008</v>
      </c>
      <c r="G120" s="249">
        <v>0</v>
      </c>
      <c r="H120" s="300"/>
      <c r="I120" s="300">
        <v>0</v>
      </c>
      <c r="J120" s="300">
        <v>0</v>
      </c>
      <c r="K120" s="300">
        <v>0</v>
      </c>
      <c r="L120" s="300">
        <v>0</v>
      </c>
      <c r="M120" s="300">
        <v>0</v>
      </c>
      <c r="N120" s="300">
        <v>0</v>
      </c>
      <c r="O120" s="300">
        <v>0</v>
      </c>
      <c r="P120" s="300">
        <v>0</v>
      </c>
      <c r="Q120" s="300">
        <v>0</v>
      </c>
      <c r="R120" s="300">
        <v>0</v>
      </c>
      <c r="S120" s="300">
        <v>0</v>
      </c>
      <c r="T120" s="300">
        <v>0</v>
      </c>
      <c r="U120" s="312">
        <v>0</v>
      </c>
    </row>
    <row r="121" spans="1:21">
      <c r="A121" s="245" t="str">
        <f t="shared" si="1"/>
        <v>132101010100072</v>
      </c>
      <c r="B121" s="315">
        <v>1321010101000</v>
      </c>
      <c r="C121" s="245">
        <v>72</v>
      </c>
      <c r="D121" s="245">
        <v>9999</v>
      </c>
      <c r="E121" s="135" t="s">
        <v>112</v>
      </c>
      <c r="F121" s="247">
        <v>747324.94</v>
      </c>
      <c r="G121" s="249">
        <v>0</v>
      </c>
      <c r="H121" s="300"/>
      <c r="I121" s="300">
        <v>0</v>
      </c>
      <c r="J121" s="300">
        <v>0</v>
      </c>
      <c r="K121" s="300">
        <v>0</v>
      </c>
      <c r="L121" s="300">
        <v>0</v>
      </c>
      <c r="M121" s="300">
        <v>0</v>
      </c>
      <c r="N121" s="300">
        <v>0</v>
      </c>
      <c r="O121" s="300">
        <v>0</v>
      </c>
      <c r="P121" s="300">
        <v>0</v>
      </c>
      <c r="Q121" s="300">
        <v>0</v>
      </c>
      <c r="R121" s="300">
        <v>0</v>
      </c>
      <c r="S121" s="300">
        <v>0</v>
      </c>
      <c r="T121" s="300">
        <v>0</v>
      </c>
      <c r="U121" s="312">
        <v>0</v>
      </c>
    </row>
    <row r="122" spans="1:21">
      <c r="A122" s="245" t="str">
        <f t="shared" si="1"/>
        <v>132101010100095</v>
      </c>
      <c r="B122" s="315">
        <v>1321010101000</v>
      </c>
      <c r="C122" s="245">
        <v>95</v>
      </c>
      <c r="D122" s="245">
        <v>9999</v>
      </c>
      <c r="E122" s="135" t="s">
        <v>112</v>
      </c>
      <c r="F122" s="247">
        <v>657822958.96999979</v>
      </c>
      <c r="G122" s="300">
        <v>292062496</v>
      </c>
      <c r="H122" s="300">
        <v>292062496</v>
      </c>
      <c r="I122" s="300">
        <v>17706846.296496205</v>
      </c>
      <c r="J122" s="300">
        <v>22998547.4885525</v>
      </c>
      <c r="K122" s="300">
        <v>22702326.03593155</v>
      </c>
      <c r="L122" s="300">
        <v>17077073.199205477</v>
      </c>
      <c r="M122" s="300">
        <v>20783048.875880118</v>
      </c>
      <c r="N122" s="300">
        <v>22726011.566468909</v>
      </c>
      <c r="O122" s="300">
        <v>28446954.207983352</v>
      </c>
      <c r="P122" s="300">
        <v>32901886.986121222</v>
      </c>
      <c r="Q122" s="300">
        <v>27350381.693519209</v>
      </c>
      <c r="R122" s="300">
        <v>28055302.639991749</v>
      </c>
      <c r="S122" s="300">
        <v>26055241.744079001</v>
      </c>
      <c r="T122" s="300">
        <v>25258875.265770745</v>
      </c>
      <c r="U122" s="312">
        <v>292062496.00000006</v>
      </c>
    </row>
    <row r="123" spans="1:21">
      <c r="A123" s="245" t="str">
        <f t="shared" si="1"/>
        <v>132101010100097</v>
      </c>
      <c r="B123" s="315">
        <v>1321010101000</v>
      </c>
      <c r="C123" s="245">
        <v>97</v>
      </c>
      <c r="D123" s="245">
        <v>9999</v>
      </c>
      <c r="E123" s="135" t="s">
        <v>112</v>
      </c>
      <c r="F123" s="247">
        <v>4987072.540000001</v>
      </c>
      <c r="G123" s="300">
        <v>199000</v>
      </c>
      <c r="H123" s="300">
        <v>199000</v>
      </c>
      <c r="I123" s="300">
        <v>16583.333333333332</v>
      </c>
      <c r="J123" s="300">
        <v>16583.333333333332</v>
      </c>
      <c r="K123" s="300">
        <v>16583.333333333332</v>
      </c>
      <c r="L123" s="300">
        <v>16583.333333333332</v>
      </c>
      <c r="M123" s="300">
        <v>16583.333333333332</v>
      </c>
      <c r="N123" s="300">
        <v>16583.333333333332</v>
      </c>
      <c r="O123" s="300">
        <v>16583.333333333332</v>
      </c>
      <c r="P123" s="300">
        <v>16583.333333333332</v>
      </c>
      <c r="Q123" s="300">
        <v>16583.333333333332</v>
      </c>
      <c r="R123" s="300">
        <v>16583.333333333332</v>
      </c>
      <c r="S123" s="300">
        <v>16583.333333333332</v>
      </c>
      <c r="T123" s="300">
        <v>16583.333333333332</v>
      </c>
      <c r="U123" s="312">
        <v>199000.00000000003</v>
      </c>
    </row>
    <row r="124" spans="1:21">
      <c r="A124" s="245" t="str">
        <f t="shared" si="1"/>
        <v>132106010100015</v>
      </c>
      <c r="B124" s="246">
        <v>1321060101000</v>
      </c>
      <c r="C124" s="245">
        <v>15</v>
      </c>
      <c r="D124" s="245">
        <v>9999</v>
      </c>
      <c r="E124" s="135" t="s">
        <v>113</v>
      </c>
      <c r="F124" s="247">
        <v>748696664.31999993</v>
      </c>
      <c r="G124" s="300">
        <v>599466874</v>
      </c>
      <c r="H124" s="300">
        <v>599466874</v>
      </c>
      <c r="I124" s="249">
        <v>0</v>
      </c>
      <c r="J124" s="249">
        <v>0</v>
      </c>
      <c r="K124" s="249">
        <v>0</v>
      </c>
      <c r="L124" s="249">
        <v>0</v>
      </c>
      <c r="M124" s="300">
        <v>100084833.16343999</v>
      </c>
      <c r="N124" s="300">
        <v>282430840.33418864</v>
      </c>
      <c r="O124" s="249">
        <v>0</v>
      </c>
      <c r="P124" s="300">
        <v>114466723.7577928</v>
      </c>
      <c r="Q124" s="249">
        <v>0</v>
      </c>
      <c r="R124" s="249">
        <v>0</v>
      </c>
      <c r="S124" s="300">
        <v>90686576.012796</v>
      </c>
      <c r="T124" s="300">
        <v>255258759.78159353</v>
      </c>
      <c r="U124" s="312">
        <v>842927733.04981101</v>
      </c>
    </row>
    <row r="125" spans="1:21">
      <c r="A125" s="245" t="str">
        <f t="shared" si="1"/>
        <v>132106010200015</v>
      </c>
      <c r="B125" s="246">
        <v>1321060102000</v>
      </c>
      <c r="C125" s="245">
        <v>15</v>
      </c>
      <c r="D125" s="245">
        <v>9999</v>
      </c>
      <c r="E125" s="135" t="s">
        <v>114</v>
      </c>
      <c r="F125" s="247">
        <v>2867.88</v>
      </c>
      <c r="G125" s="300">
        <v>2000</v>
      </c>
      <c r="H125" s="300">
        <v>2000</v>
      </c>
      <c r="I125" s="300">
        <v>166.66666666666666</v>
      </c>
      <c r="J125" s="300">
        <v>166.66666666666666</v>
      </c>
      <c r="K125" s="300">
        <v>166.66666666666666</v>
      </c>
      <c r="L125" s="300">
        <v>166.66666666666666</v>
      </c>
      <c r="M125" s="300">
        <v>166.66666666666666</v>
      </c>
      <c r="N125" s="300">
        <v>166.66666666666666</v>
      </c>
      <c r="O125" s="300">
        <v>166.66666666666666</v>
      </c>
      <c r="P125" s="300">
        <v>166.66666666666666</v>
      </c>
      <c r="Q125" s="300">
        <v>166.66666666666666</v>
      </c>
      <c r="R125" s="300">
        <v>166.66666666666666</v>
      </c>
      <c r="S125" s="300">
        <v>166.66666666666666</v>
      </c>
      <c r="T125" s="300">
        <v>166.66666666666666</v>
      </c>
      <c r="U125" s="312">
        <v>2000.0000000000002</v>
      </c>
    </row>
    <row r="126" spans="1:21">
      <c r="A126" s="245" t="str">
        <f t="shared" si="1"/>
        <v>132201010100015</v>
      </c>
      <c r="B126" s="246">
        <v>1322010101000</v>
      </c>
      <c r="C126" s="245">
        <v>15</v>
      </c>
      <c r="D126" s="245">
        <v>9999</v>
      </c>
      <c r="E126" s="135" t="s">
        <v>115</v>
      </c>
      <c r="F126" s="247">
        <v>1366159544.2099998</v>
      </c>
      <c r="G126" s="300">
        <v>1585238133</v>
      </c>
      <c r="H126" s="300">
        <v>1585238133</v>
      </c>
      <c r="I126" s="300">
        <v>171349218.64708599</v>
      </c>
      <c r="J126" s="300">
        <v>73123102.087702096</v>
      </c>
      <c r="K126" s="300">
        <v>79660584.910901502</v>
      </c>
      <c r="L126" s="300">
        <v>109142598.9109015</v>
      </c>
      <c r="M126" s="300">
        <v>591094754.91090155</v>
      </c>
      <c r="N126" s="300">
        <v>87214180.726623967</v>
      </c>
      <c r="O126" s="300">
        <v>53107056.603601001</v>
      </c>
      <c r="P126" s="300">
        <v>57446993.12799821</v>
      </c>
      <c r="Q126" s="300">
        <v>53107056.603601001</v>
      </c>
      <c r="R126" s="300">
        <v>53107056.603601001</v>
      </c>
      <c r="S126" s="300">
        <v>53107056.603601001</v>
      </c>
      <c r="T126" s="300">
        <v>27617506.370346326</v>
      </c>
      <c r="U126" s="312">
        <v>1409077166.1068649</v>
      </c>
    </row>
    <row r="127" spans="1:21">
      <c r="A127" s="245" t="str">
        <f t="shared" si="1"/>
        <v>132201010200015</v>
      </c>
      <c r="B127" s="246">
        <v>1322010102000</v>
      </c>
      <c r="C127" s="245">
        <v>15</v>
      </c>
      <c r="D127" s="245">
        <v>9999</v>
      </c>
      <c r="E127" s="135" t="s">
        <v>116</v>
      </c>
      <c r="F127" s="247">
        <v>4110.71</v>
      </c>
      <c r="G127" s="300">
        <v>2772</v>
      </c>
      <c r="H127" s="300">
        <v>2772</v>
      </c>
      <c r="I127" s="300">
        <v>231</v>
      </c>
      <c r="J127" s="300">
        <v>231</v>
      </c>
      <c r="K127" s="300">
        <v>231</v>
      </c>
      <c r="L127" s="300">
        <v>231</v>
      </c>
      <c r="M127" s="300">
        <v>231</v>
      </c>
      <c r="N127" s="300">
        <v>231</v>
      </c>
      <c r="O127" s="300">
        <v>231</v>
      </c>
      <c r="P127" s="300">
        <v>231</v>
      </c>
      <c r="Q127" s="300">
        <v>231</v>
      </c>
      <c r="R127" s="300">
        <v>231</v>
      </c>
      <c r="S127" s="300">
        <v>231</v>
      </c>
      <c r="T127" s="300">
        <v>231</v>
      </c>
      <c r="U127" s="312">
        <v>2772</v>
      </c>
    </row>
    <row r="128" spans="1:21">
      <c r="A128" s="245" t="str">
        <f t="shared" si="1"/>
        <v>134901010100011</v>
      </c>
      <c r="B128" s="246">
        <v>1349010101000</v>
      </c>
      <c r="C128" s="245">
        <v>11</v>
      </c>
      <c r="D128" s="245">
        <v>9999</v>
      </c>
      <c r="E128" s="135" t="s">
        <v>117</v>
      </c>
      <c r="F128" s="247">
        <v>12716366.77</v>
      </c>
      <c r="G128" s="300"/>
      <c r="H128" s="300"/>
      <c r="I128" s="300">
        <v>0</v>
      </c>
      <c r="J128" s="300">
        <v>0</v>
      </c>
      <c r="K128" s="300">
        <v>0</v>
      </c>
      <c r="L128" s="300">
        <v>0</v>
      </c>
      <c r="M128" s="300">
        <v>0</v>
      </c>
      <c r="N128" s="300">
        <v>0</v>
      </c>
      <c r="O128" s="300">
        <v>0</v>
      </c>
      <c r="P128" s="300">
        <v>0</v>
      </c>
      <c r="Q128" s="300">
        <v>0</v>
      </c>
      <c r="R128" s="300">
        <v>0</v>
      </c>
      <c r="S128" s="300">
        <v>0</v>
      </c>
      <c r="T128" s="300">
        <v>0</v>
      </c>
      <c r="U128" s="312">
        <v>0</v>
      </c>
    </row>
    <row r="129" spans="1:21">
      <c r="A129" s="245" t="str">
        <f t="shared" si="1"/>
        <v>134901010200011</v>
      </c>
      <c r="B129" s="246">
        <v>1349010102000</v>
      </c>
      <c r="C129" s="245">
        <v>11</v>
      </c>
      <c r="D129" s="245">
        <v>9999</v>
      </c>
      <c r="E129" s="135" t="s">
        <v>118</v>
      </c>
      <c r="F129" s="247">
        <v>4886.53</v>
      </c>
      <c r="G129" s="300"/>
      <c r="H129" s="300"/>
      <c r="I129" s="300">
        <v>0</v>
      </c>
      <c r="J129" s="300">
        <v>0</v>
      </c>
      <c r="K129" s="300">
        <v>0</v>
      </c>
      <c r="L129" s="300">
        <v>0</v>
      </c>
      <c r="M129" s="300">
        <v>0</v>
      </c>
      <c r="N129" s="300">
        <v>0</v>
      </c>
      <c r="O129" s="300">
        <v>0</v>
      </c>
      <c r="P129" s="300">
        <v>0</v>
      </c>
      <c r="Q129" s="300">
        <v>0</v>
      </c>
      <c r="R129" s="300">
        <v>0</v>
      </c>
      <c r="S129" s="300">
        <v>0</v>
      </c>
      <c r="T129" s="300">
        <v>0</v>
      </c>
      <c r="U129" s="312">
        <v>0</v>
      </c>
    </row>
    <row r="130" spans="1:21">
      <c r="A130" s="245" t="str">
        <f t="shared" si="1"/>
        <v>134901010300011</v>
      </c>
      <c r="B130" s="246">
        <v>1349010103000</v>
      </c>
      <c r="C130" s="245">
        <v>11</v>
      </c>
      <c r="D130" s="245">
        <v>9999</v>
      </c>
      <c r="E130" s="135" t="s">
        <v>119</v>
      </c>
      <c r="F130" s="247">
        <v>1120535.96</v>
      </c>
      <c r="G130" s="300"/>
      <c r="H130" s="300"/>
      <c r="I130" s="300">
        <v>0</v>
      </c>
      <c r="J130" s="300">
        <v>0</v>
      </c>
      <c r="K130" s="300">
        <v>0</v>
      </c>
      <c r="L130" s="300">
        <v>0</v>
      </c>
      <c r="M130" s="300">
        <v>0</v>
      </c>
      <c r="N130" s="300">
        <v>0</v>
      </c>
      <c r="O130" s="300">
        <v>0</v>
      </c>
      <c r="P130" s="300">
        <v>0</v>
      </c>
      <c r="Q130" s="300">
        <v>0</v>
      </c>
      <c r="R130" s="300">
        <v>0</v>
      </c>
      <c r="S130" s="300">
        <v>0</v>
      </c>
      <c r="T130" s="300">
        <v>0</v>
      </c>
      <c r="U130" s="312">
        <v>0</v>
      </c>
    </row>
    <row r="131" spans="1:21">
      <c r="A131" s="245" t="str">
        <f t="shared" ref="A131:A194" si="2">_xlfn.CONCAT(B131,C131)</f>
        <v>134901019900011</v>
      </c>
      <c r="B131" s="246">
        <v>1349010199000</v>
      </c>
      <c r="C131" s="245">
        <v>11</v>
      </c>
      <c r="D131" s="245">
        <v>9999</v>
      </c>
      <c r="E131" s="135" t="s">
        <v>120</v>
      </c>
      <c r="F131" s="247">
        <v>5001233.09</v>
      </c>
      <c r="G131" s="300"/>
      <c r="H131" s="300"/>
      <c r="I131" s="300">
        <v>0</v>
      </c>
      <c r="J131" s="300">
        <v>0</v>
      </c>
      <c r="K131" s="300">
        <v>0</v>
      </c>
      <c r="L131" s="300">
        <v>0</v>
      </c>
      <c r="M131" s="300">
        <v>0</v>
      </c>
      <c r="N131" s="300">
        <v>0</v>
      </c>
      <c r="O131" s="300">
        <v>0</v>
      </c>
      <c r="P131" s="300">
        <v>0</v>
      </c>
      <c r="Q131" s="300">
        <v>0</v>
      </c>
      <c r="R131" s="300">
        <v>0</v>
      </c>
      <c r="S131" s="300">
        <v>0</v>
      </c>
      <c r="T131" s="300">
        <v>0</v>
      </c>
      <c r="U131" s="312">
        <v>0</v>
      </c>
    </row>
    <row r="132" spans="1:21">
      <c r="A132" s="245" t="str">
        <f t="shared" si="2"/>
        <v>139999010100015</v>
      </c>
      <c r="B132" s="246">
        <v>1399990101000</v>
      </c>
      <c r="C132" s="245">
        <v>15</v>
      </c>
      <c r="D132" s="245">
        <v>9999</v>
      </c>
      <c r="E132" s="135" t="s">
        <v>121</v>
      </c>
      <c r="F132" s="247">
        <v>296172.32</v>
      </c>
      <c r="G132" s="300">
        <v>646629</v>
      </c>
      <c r="H132" s="300">
        <v>646629</v>
      </c>
      <c r="I132" s="300">
        <v>53885.75</v>
      </c>
      <c r="J132" s="300">
        <v>53885.75</v>
      </c>
      <c r="K132" s="300">
        <v>53885.75</v>
      </c>
      <c r="L132" s="300">
        <v>53885.75</v>
      </c>
      <c r="M132" s="300">
        <v>53885.75</v>
      </c>
      <c r="N132" s="300">
        <v>53885.75</v>
      </c>
      <c r="O132" s="300">
        <v>53885.75</v>
      </c>
      <c r="P132" s="300">
        <v>53885.75</v>
      </c>
      <c r="Q132" s="300">
        <v>53885.75</v>
      </c>
      <c r="R132" s="300">
        <v>53885.75</v>
      </c>
      <c r="S132" s="300">
        <v>53885.75</v>
      </c>
      <c r="T132" s="300">
        <v>53885.75</v>
      </c>
      <c r="U132" s="312">
        <v>646629</v>
      </c>
    </row>
    <row r="133" spans="1:21">
      <c r="A133" s="245" t="str">
        <f t="shared" si="2"/>
        <v>139999030100015</v>
      </c>
      <c r="B133" s="246">
        <v>1399990301000</v>
      </c>
      <c r="C133" s="245">
        <v>15</v>
      </c>
      <c r="D133" s="245">
        <v>9999</v>
      </c>
      <c r="E133" s="135" t="s">
        <v>122</v>
      </c>
      <c r="F133" s="247">
        <v>0</v>
      </c>
      <c r="G133" s="300">
        <v>1137373</v>
      </c>
      <c r="H133" s="300">
        <v>1137373</v>
      </c>
      <c r="I133" s="300">
        <v>94781.083333333328</v>
      </c>
      <c r="J133" s="300">
        <v>94781.083333333328</v>
      </c>
      <c r="K133" s="300">
        <v>94781.083333333328</v>
      </c>
      <c r="L133" s="300">
        <v>94781.083333333328</v>
      </c>
      <c r="M133" s="300">
        <v>94781.083333333328</v>
      </c>
      <c r="N133" s="300">
        <v>94781.083333333328</v>
      </c>
      <c r="O133" s="300">
        <v>94781.083333333328</v>
      </c>
      <c r="P133" s="300">
        <v>94781.083333333328</v>
      </c>
      <c r="Q133" s="300">
        <v>94781.083333333328</v>
      </c>
      <c r="R133" s="300">
        <v>94781.083333333328</v>
      </c>
      <c r="S133" s="300">
        <v>94781.083333333328</v>
      </c>
      <c r="T133" s="300">
        <v>94781.083333333328</v>
      </c>
      <c r="U133" s="312">
        <v>1137373.0000000002</v>
      </c>
    </row>
    <row r="134" spans="1:21">
      <c r="A134" s="245" t="str">
        <f t="shared" si="2"/>
        <v>151101010200115</v>
      </c>
      <c r="B134" s="246">
        <v>1511010102001</v>
      </c>
      <c r="C134" s="245">
        <v>15</v>
      </c>
      <c r="D134" s="245">
        <v>9999</v>
      </c>
      <c r="E134" s="135" t="s">
        <v>123</v>
      </c>
      <c r="F134" s="247">
        <v>25590536.049999997</v>
      </c>
      <c r="G134" s="300">
        <v>28388311</v>
      </c>
      <c r="H134" s="300">
        <v>28388311</v>
      </c>
      <c r="I134" s="300">
        <v>2365692.5833333335</v>
      </c>
      <c r="J134" s="300">
        <v>2365692.5833333335</v>
      </c>
      <c r="K134" s="300">
        <v>2365692.5833333335</v>
      </c>
      <c r="L134" s="300">
        <v>2365692.5833333335</v>
      </c>
      <c r="M134" s="300">
        <v>2365692.5833333335</v>
      </c>
      <c r="N134" s="300">
        <v>2365692.5833333335</v>
      </c>
      <c r="O134" s="300">
        <v>2365692.5833333335</v>
      </c>
      <c r="P134" s="300">
        <v>2365692.5833333335</v>
      </c>
      <c r="Q134" s="300">
        <v>2365692.5833333335</v>
      </c>
      <c r="R134" s="300">
        <v>2365692.5833333335</v>
      </c>
      <c r="S134" s="300">
        <v>2365692.5833333335</v>
      </c>
      <c r="T134" s="300">
        <v>2365692.5833333335</v>
      </c>
      <c r="U134" s="312">
        <v>28388310.999999996</v>
      </c>
    </row>
    <row r="135" spans="1:21">
      <c r="A135" s="245" t="str">
        <f t="shared" si="2"/>
        <v>151101010200215</v>
      </c>
      <c r="B135" s="246">
        <v>1511010102002</v>
      </c>
      <c r="C135" s="245">
        <v>15</v>
      </c>
      <c r="D135" s="245">
        <v>9999</v>
      </c>
      <c r="E135" s="135" t="s">
        <v>124</v>
      </c>
      <c r="F135" s="247">
        <v>0</v>
      </c>
      <c r="G135" s="300">
        <v>15867</v>
      </c>
      <c r="H135" s="300">
        <v>15867</v>
      </c>
      <c r="I135" s="300">
        <v>1322.25</v>
      </c>
      <c r="J135" s="300">
        <v>1322.25</v>
      </c>
      <c r="K135" s="300">
        <v>1322.25</v>
      </c>
      <c r="L135" s="300">
        <v>1322.25</v>
      </c>
      <c r="M135" s="300">
        <v>1322.25</v>
      </c>
      <c r="N135" s="300">
        <v>1322.25</v>
      </c>
      <c r="O135" s="300">
        <v>1322.25</v>
      </c>
      <c r="P135" s="300">
        <v>1322.25</v>
      </c>
      <c r="Q135" s="300">
        <v>1322.25</v>
      </c>
      <c r="R135" s="300">
        <v>1322.25</v>
      </c>
      <c r="S135" s="300">
        <v>1322.25</v>
      </c>
      <c r="T135" s="300">
        <v>1322.25</v>
      </c>
      <c r="U135" s="312">
        <v>15867</v>
      </c>
    </row>
    <row r="136" spans="1:21">
      <c r="A136" s="245" t="str">
        <f t="shared" si="2"/>
        <v>151101010299915</v>
      </c>
      <c r="B136" s="246">
        <v>1511010102999</v>
      </c>
      <c r="C136" s="245">
        <v>15</v>
      </c>
      <c r="D136" s="245">
        <v>9999</v>
      </c>
      <c r="E136" s="135" t="s">
        <v>125</v>
      </c>
      <c r="F136" s="247">
        <v>0</v>
      </c>
      <c r="G136" s="300">
        <v>310995</v>
      </c>
      <c r="H136" s="300">
        <v>310995</v>
      </c>
      <c r="I136" s="300">
        <v>25916.25</v>
      </c>
      <c r="J136" s="300">
        <v>25916.25</v>
      </c>
      <c r="K136" s="300">
        <v>25916.25</v>
      </c>
      <c r="L136" s="300">
        <v>25916.25</v>
      </c>
      <c r="M136" s="300">
        <v>25916.25</v>
      </c>
      <c r="N136" s="300">
        <v>25916.25</v>
      </c>
      <c r="O136" s="300">
        <v>25916.25</v>
      </c>
      <c r="P136" s="300">
        <v>25916.25</v>
      </c>
      <c r="Q136" s="300">
        <v>25916.25</v>
      </c>
      <c r="R136" s="300">
        <v>25916.25</v>
      </c>
      <c r="S136" s="300">
        <v>25916.25</v>
      </c>
      <c r="T136" s="300">
        <v>25916.25</v>
      </c>
      <c r="U136" s="312">
        <v>310995</v>
      </c>
    </row>
    <row r="137" spans="1:21">
      <c r="A137" s="245" t="str">
        <f t="shared" si="2"/>
        <v>161101010600015</v>
      </c>
      <c r="B137" s="246">
        <v>1611010106000</v>
      </c>
      <c r="C137" s="245">
        <v>15</v>
      </c>
      <c r="D137" s="245">
        <v>9999</v>
      </c>
      <c r="E137" s="135" t="s">
        <v>126</v>
      </c>
      <c r="F137" s="247">
        <v>854277.9</v>
      </c>
      <c r="G137" s="300">
        <v>7513400</v>
      </c>
      <c r="H137" s="300">
        <v>7513400</v>
      </c>
      <c r="I137" s="300">
        <v>626116.66666666663</v>
      </c>
      <c r="J137" s="300">
        <v>626116.66666666663</v>
      </c>
      <c r="K137" s="300">
        <v>626116.66666666663</v>
      </c>
      <c r="L137" s="300">
        <v>626116.66666666663</v>
      </c>
      <c r="M137" s="300">
        <v>626116.66666666663</v>
      </c>
      <c r="N137" s="300">
        <v>626116.66666666663</v>
      </c>
      <c r="O137" s="300">
        <v>626116.66666666663</v>
      </c>
      <c r="P137" s="300">
        <v>626116.66666666663</v>
      </c>
      <c r="Q137" s="300">
        <v>626116.66666666663</v>
      </c>
      <c r="R137" s="300">
        <v>626116.66666666663</v>
      </c>
      <c r="S137" s="300">
        <v>626116.66666666663</v>
      </c>
      <c r="T137" s="300">
        <v>626116.66666666663</v>
      </c>
      <c r="U137" s="312">
        <v>7513400.0000000009</v>
      </c>
    </row>
    <row r="138" spans="1:21">
      <c r="A138" s="245" t="str">
        <f t="shared" si="2"/>
        <v>161101010900015</v>
      </c>
      <c r="B138" s="246">
        <v>1611010109000</v>
      </c>
      <c r="C138" s="245">
        <v>15</v>
      </c>
      <c r="D138" s="245">
        <v>9999</v>
      </c>
      <c r="E138" s="135" t="s">
        <v>127</v>
      </c>
      <c r="F138" s="247">
        <v>0</v>
      </c>
      <c r="G138" s="300">
        <v>36643409</v>
      </c>
      <c r="H138" s="300">
        <v>36643409</v>
      </c>
      <c r="I138" s="300">
        <v>3053617.4166666665</v>
      </c>
      <c r="J138" s="300">
        <v>3053617.4166666665</v>
      </c>
      <c r="K138" s="300">
        <v>3053617.4166666665</v>
      </c>
      <c r="L138" s="300">
        <v>3053617.4166666665</v>
      </c>
      <c r="M138" s="300">
        <v>3053617.4166666665</v>
      </c>
      <c r="N138" s="300">
        <v>3053617.4166666665</v>
      </c>
      <c r="O138" s="300">
        <v>3053617.4166666665</v>
      </c>
      <c r="P138" s="300">
        <v>3053617.4166666665</v>
      </c>
      <c r="Q138" s="300">
        <v>3053617.4166666665</v>
      </c>
      <c r="R138" s="300">
        <v>3053617.4166666665</v>
      </c>
      <c r="S138" s="300">
        <v>3053617.4166666665</v>
      </c>
      <c r="T138" s="300">
        <v>3053617.4166666665</v>
      </c>
      <c r="U138" s="312">
        <v>36643409</v>
      </c>
    </row>
    <row r="139" spans="1:21">
      <c r="A139" s="245" t="str">
        <f t="shared" si="2"/>
        <v>161101011300015</v>
      </c>
      <c r="B139" s="246">
        <v>1611010113000</v>
      </c>
      <c r="C139" s="245">
        <v>15</v>
      </c>
      <c r="D139" s="245">
        <v>9999</v>
      </c>
      <c r="E139" s="135" t="s">
        <v>128</v>
      </c>
      <c r="F139" s="247">
        <v>0</v>
      </c>
      <c r="G139" s="300">
        <v>2000</v>
      </c>
      <c r="H139" s="300">
        <v>2000</v>
      </c>
      <c r="I139" s="300">
        <v>166.66666666666666</v>
      </c>
      <c r="J139" s="300">
        <v>166.66666666666666</v>
      </c>
      <c r="K139" s="300">
        <v>166.66666666666666</v>
      </c>
      <c r="L139" s="300">
        <v>166.66666666666666</v>
      </c>
      <c r="M139" s="300">
        <v>166.66666666666666</v>
      </c>
      <c r="N139" s="300">
        <v>166.66666666666666</v>
      </c>
      <c r="O139" s="300">
        <v>166.66666666666666</v>
      </c>
      <c r="P139" s="300">
        <v>166.66666666666666</v>
      </c>
      <c r="Q139" s="300">
        <v>166.66666666666666</v>
      </c>
      <c r="R139" s="300">
        <v>166.66666666666666</v>
      </c>
      <c r="S139" s="300">
        <v>166.66666666666666</v>
      </c>
      <c r="T139" s="300">
        <v>166.66666666666666</v>
      </c>
      <c r="U139" s="312">
        <v>2000.0000000000002</v>
      </c>
    </row>
    <row r="140" spans="1:21">
      <c r="A140" s="245" t="str">
        <f t="shared" si="2"/>
        <v>161101011500015</v>
      </c>
      <c r="B140" s="246">
        <v>1611010115000</v>
      </c>
      <c r="C140" s="245">
        <v>15</v>
      </c>
      <c r="D140" s="245">
        <v>9999</v>
      </c>
      <c r="E140" s="135" t="s">
        <v>129</v>
      </c>
      <c r="F140" s="247">
        <v>0</v>
      </c>
      <c r="G140" s="300">
        <v>103348</v>
      </c>
      <c r="H140" s="300">
        <v>103348</v>
      </c>
      <c r="I140" s="300">
        <v>8612.3333333333339</v>
      </c>
      <c r="J140" s="300">
        <v>8612.3333333333339</v>
      </c>
      <c r="K140" s="300">
        <v>8612.3333333333339</v>
      </c>
      <c r="L140" s="300">
        <v>8612.3333333333339</v>
      </c>
      <c r="M140" s="300">
        <v>8612.3333333333339</v>
      </c>
      <c r="N140" s="300">
        <v>8612.3333333333339</v>
      </c>
      <c r="O140" s="300">
        <v>8612.3333333333339</v>
      </c>
      <c r="P140" s="300">
        <v>8612.3333333333339</v>
      </c>
      <c r="Q140" s="300">
        <v>8612.3333333333339</v>
      </c>
      <c r="R140" s="300">
        <v>8612.3333333333339</v>
      </c>
      <c r="S140" s="300">
        <v>8612.3333333333339</v>
      </c>
      <c r="T140" s="300">
        <v>8612.3333333333339</v>
      </c>
      <c r="U140" s="312">
        <v>103347.99999999999</v>
      </c>
    </row>
    <row r="141" spans="1:21">
      <c r="A141" s="245" t="str">
        <f t="shared" si="2"/>
        <v>161101011700015</v>
      </c>
      <c r="B141" s="246">
        <v>1611010117000</v>
      </c>
      <c r="C141" s="245">
        <v>15</v>
      </c>
      <c r="D141" s="245">
        <v>9999</v>
      </c>
      <c r="E141" s="135" t="s">
        <v>130</v>
      </c>
      <c r="F141" s="247">
        <v>55513904</v>
      </c>
      <c r="G141" s="300">
        <v>0</v>
      </c>
      <c r="H141" s="300">
        <v>0</v>
      </c>
      <c r="I141" s="300">
        <v>0</v>
      </c>
      <c r="J141" s="300">
        <v>0</v>
      </c>
      <c r="K141" s="300">
        <v>0</v>
      </c>
      <c r="L141" s="300">
        <v>0</v>
      </c>
      <c r="M141" s="300">
        <v>0</v>
      </c>
      <c r="N141" s="300">
        <v>0</v>
      </c>
      <c r="O141" s="300">
        <v>0</v>
      </c>
      <c r="P141" s="300">
        <v>0</v>
      </c>
      <c r="Q141" s="300">
        <v>0</v>
      </c>
      <c r="R141" s="300">
        <v>0</v>
      </c>
      <c r="S141" s="300">
        <v>0</v>
      </c>
      <c r="T141" s="300">
        <v>0</v>
      </c>
      <c r="U141" s="312">
        <v>0</v>
      </c>
    </row>
    <row r="142" spans="1:21">
      <c r="A142" s="245" t="str">
        <f t="shared" si="2"/>
        <v>161101011800011</v>
      </c>
      <c r="B142" s="246">
        <v>1611010118000</v>
      </c>
      <c r="C142" s="245">
        <v>11</v>
      </c>
      <c r="D142" s="245">
        <v>9999</v>
      </c>
      <c r="E142" s="135" t="s">
        <v>131</v>
      </c>
      <c r="F142" s="247">
        <v>990020.34000000008</v>
      </c>
      <c r="G142" s="300"/>
      <c r="H142" s="300"/>
      <c r="I142" s="300">
        <v>0</v>
      </c>
      <c r="J142" s="300">
        <v>0</v>
      </c>
      <c r="K142" s="300">
        <v>0</v>
      </c>
      <c r="L142" s="300">
        <v>0</v>
      </c>
      <c r="M142" s="300">
        <v>0</v>
      </c>
      <c r="N142" s="300">
        <v>0</v>
      </c>
      <c r="O142" s="300">
        <v>0</v>
      </c>
      <c r="P142" s="300">
        <v>0</v>
      </c>
      <c r="Q142" s="300">
        <v>0</v>
      </c>
      <c r="R142" s="300">
        <v>0</v>
      </c>
      <c r="S142" s="300">
        <v>0</v>
      </c>
      <c r="T142" s="300">
        <v>0</v>
      </c>
      <c r="U142" s="312">
        <v>0</v>
      </c>
    </row>
    <row r="143" spans="1:21">
      <c r="A143" s="245" t="str">
        <f t="shared" si="2"/>
        <v>161101011900015</v>
      </c>
      <c r="B143" s="246">
        <v>1611010119000</v>
      </c>
      <c r="C143" s="245">
        <v>15</v>
      </c>
      <c r="D143" s="245">
        <v>9999</v>
      </c>
      <c r="E143" s="135" t="s">
        <v>132</v>
      </c>
      <c r="F143" s="247">
        <v>325274.25000000006</v>
      </c>
      <c r="G143" s="300">
        <v>266185</v>
      </c>
      <c r="H143" s="300">
        <v>266185</v>
      </c>
      <c r="I143" s="300">
        <v>22182.083333333332</v>
      </c>
      <c r="J143" s="300">
        <v>22182.083333333332</v>
      </c>
      <c r="K143" s="300">
        <v>22182.083333333332</v>
      </c>
      <c r="L143" s="300">
        <v>22182.083333333332</v>
      </c>
      <c r="M143" s="300">
        <v>22182.083333333332</v>
      </c>
      <c r="N143" s="300">
        <v>22182.083333333332</v>
      </c>
      <c r="O143" s="300">
        <v>22182.083333333332</v>
      </c>
      <c r="P143" s="300">
        <v>22182.083333333332</v>
      </c>
      <c r="Q143" s="300">
        <v>22182.083333333332</v>
      </c>
      <c r="R143" s="300">
        <v>22182.083333333332</v>
      </c>
      <c r="S143" s="300">
        <v>22182.083333333332</v>
      </c>
      <c r="T143" s="300">
        <v>22182.083333333332</v>
      </c>
      <c r="U143" s="312">
        <v>266185.00000000006</v>
      </c>
    </row>
    <row r="144" spans="1:21">
      <c r="A144" s="245" t="str">
        <f t="shared" si="2"/>
        <v>161101012600015</v>
      </c>
      <c r="B144" s="246">
        <v>1611010126000</v>
      </c>
      <c r="C144" s="245">
        <v>15</v>
      </c>
      <c r="D144" s="245">
        <v>9999</v>
      </c>
      <c r="E144" s="135" t="s">
        <v>133</v>
      </c>
      <c r="F144" s="247">
        <v>0</v>
      </c>
      <c r="G144" s="300">
        <v>875</v>
      </c>
      <c r="H144" s="300">
        <v>875</v>
      </c>
      <c r="I144" s="300">
        <v>72.916666666666671</v>
      </c>
      <c r="J144" s="300">
        <v>72.916666666666671</v>
      </c>
      <c r="K144" s="300">
        <v>72.916666666666671</v>
      </c>
      <c r="L144" s="300">
        <v>72.916666666666671</v>
      </c>
      <c r="M144" s="300">
        <v>72.916666666666671</v>
      </c>
      <c r="N144" s="300">
        <v>72.916666666666671</v>
      </c>
      <c r="O144" s="300">
        <v>72.916666666666671</v>
      </c>
      <c r="P144" s="300">
        <v>72.916666666666671</v>
      </c>
      <c r="Q144" s="300">
        <v>72.916666666666671</v>
      </c>
      <c r="R144" s="300">
        <v>72.916666666666671</v>
      </c>
      <c r="S144" s="300">
        <v>72.916666666666671</v>
      </c>
      <c r="T144" s="300">
        <v>72.916666666666671</v>
      </c>
      <c r="U144" s="312">
        <v>874.99999999999989</v>
      </c>
    </row>
    <row r="145" spans="1:21">
      <c r="A145" s="245" t="str">
        <f t="shared" si="2"/>
        <v>161101019900115</v>
      </c>
      <c r="B145" s="246">
        <v>1611010199001</v>
      </c>
      <c r="C145" s="245">
        <v>15</v>
      </c>
      <c r="D145" s="245">
        <v>9999</v>
      </c>
      <c r="E145" s="135" t="s">
        <v>134</v>
      </c>
      <c r="F145" s="247">
        <v>0</v>
      </c>
      <c r="G145" s="300">
        <v>3336</v>
      </c>
      <c r="H145" s="300">
        <v>3336</v>
      </c>
      <c r="I145" s="300">
        <v>278</v>
      </c>
      <c r="J145" s="300">
        <v>278</v>
      </c>
      <c r="K145" s="300">
        <v>278</v>
      </c>
      <c r="L145" s="300">
        <v>278</v>
      </c>
      <c r="M145" s="300">
        <v>278</v>
      </c>
      <c r="N145" s="300">
        <v>278</v>
      </c>
      <c r="O145" s="300">
        <v>278</v>
      </c>
      <c r="P145" s="300">
        <v>278</v>
      </c>
      <c r="Q145" s="300">
        <v>278</v>
      </c>
      <c r="R145" s="300">
        <v>278</v>
      </c>
      <c r="S145" s="300">
        <v>278</v>
      </c>
      <c r="T145" s="300">
        <v>278</v>
      </c>
      <c r="U145" s="312">
        <v>3336</v>
      </c>
    </row>
    <row r="146" spans="1:21">
      <c r="A146" s="245" t="str">
        <f t="shared" si="2"/>
        <v>161102010100015</v>
      </c>
      <c r="B146" s="246">
        <v>1611020101000</v>
      </c>
      <c r="C146" s="245">
        <v>15</v>
      </c>
      <c r="D146" s="245">
        <v>9999</v>
      </c>
      <c r="E146" s="135" t="s">
        <v>135</v>
      </c>
      <c r="F146" s="247">
        <v>14889097.310000001</v>
      </c>
      <c r="G146" s="300">
        <v>0</v>
      </c>
      <c r="H146" s="300"/>
      <c r="I146" s="300">
        <v>0</v>
      </c>
      <c r="J146" s="300">
        <v>0</v>
      </c>
      <c r="K146" s="300">
        <v>0</v>
      </c>
      <c r="L146" s="300">
        <v>0</v>
      </c>
      <c r="M146" s="300">
        <v>0</v>
      </c>
      <c r="N146" s="300">
        <v>0</v>
      </c>
      <c r="O146" s="300">
        <v>0</v>
      </c>
      <c r="P146" s="300">
        <v>0</v>
      </c>
      <c r="Q146" s="300">
        <v>0</v>
      </c>
      <c r="R146" s="300">
        <v>0</v>
      </c>
      <c r="S146" s="300">
        <v>0</v>
      </c>
      <c r="T146" s="300">
        <v>0</v>
      </c>
      <c r="U146" s="312">
        <v>0</v>
      </c>
    </row>
    <row r="147" spans="1:21">
      <c r="A147" s="245" t="str">
        <f t="shared" si="2"/>
        <v>161104010300015</v>
      </c>
      <c r="B147" s="246">
        <v>1611040103000</v>
      </c>
      <c r="C147" s="245">
        <v>15</v>
      </c>
      <c r="D147" s="245">
        <v>9999</v>
      </c>
      <c r="E147" s="135" t="s">
        <v>136</v>
      </c>
      <c r="F147" s="247">
        <v>204902.63</v>
      </c>
      <c r="G147" s="300">
        <v>150881</v>
      </c>
      <c r="H147" s="300">
        <v>150881</v>
      </c>
      <c r="I147" s="300">
        <v>12573.416666666666</v>
      </c>
      <c r="J147" s="300">
        <v>12573.416666666666</v>
      </c>
      <c r="K147" s="300">
        <v>12573.416666666666</v>
      </c>
      <c r="L147" s="300">
        <v>12573.416666666666</v>
      </c>
      <c r="M147" s="300">
        <v>12573.416666666666</v>
      </c>
      <c r="N147" s="300">
        <v>12573.416666666666</v>
      </c>
      <c r="O147" s="300">
        <v>12573.416666666666</v>
      </c>
      <c r="P147" s="300">
        <v>12573.416666666666</v>
      </c>
      <c r="Q147" s="300">
        <v>12573.416666666666</v>
      </c>
      <c r="R147" s="300">
        <v>12573.416666666666</v>
      </c>
      <c r="S147" s="300">
        <v>12573.416666666666</v>
      </c>
      <c r="T147" s="300">
        <v>12573.416666666666</v>
      </c>
      <c r="U147" s="312">
        <v>150881</v>
      </c>
    </row>
    <row r="148" spans="1:21">
      <c r="A148" s="245" t="str">
        <f t="shared" si="2"/>
        <v>161104010500015</v>
      </c>
      <c r="B148" s="246">
        <v>1611040105000</v>
      </c>
      <c r="C148" s="245">
        <v>15</v>
      </c>
      <c r="D148" s="245">
        <v>9999</v>
      </c>
      <c r="E148" s="135" t="s">
        <v>137</v>
      </c>
      <c r="F148" s="247">
        <v>7744995.5599999996</v>
      </c>
      <c r="G148" s="300">
        <v>3320778</v>
      </c>
      <c r="H148" s="300">
        <v>3320778</v>
      </c>
      <c r="I148" s="300">
        <v>276731.5</v>
      </c>
      <c r="J148" s="300">
        <v>276731.5</v>
      </c>
      <c r="K148" s="300">
        <v>276731.5</v>
      </c>
      <c r="L148" s="300">
        <v>276731.5</v>
      </c>
      <c r="M148" s="300">
        <v>276731.5</v>
      </c>
      <c r="N148" s="300">
        <v>276731.5</v>
      </c>
      <c r="O148" s="300">
        <v>276731.5</v>
      </c>
      <c r="P148" s="300">
        <v>276731.5</v>
      </c>
      <c r="Q148" s="300">
        <v>276731.5</v>
      </c>
      <c r="R148" s="300">
        <v>276731.5</v>
      </c>
      <c r="S148" s="300">
        <v>276731.5</v>
      </c>
      <c r="T148" s="300">
        <v>276731.5</v>
      </c>
      <c r="U148" s="312">
        <v>3320778</v>
      </c>
    </row>
    <row r="149" spans="1:21">
      <c r="A149" s="245" t="str">
        <f t="shared" si="2"/>
        <v>164101010100040</v>
      </c>
      <c r="B149" s="246">
        <v>1641010101000</v>
      </c>
      <c r="C149" s="245">
        <v>40</v>
      </c>
      <c r="D149" s="245">
        <v>9999</v>
      </c>
      <c r="E149" s="135" t="s">
        <v>138</v>
      </c>
      <c r="F149" s="247">
        <v>0</v>
      </c>
      <c r="G149" s="300">
        <v>2000</v>
      </c>
      <c r="H149" s="300">
        <v>2000</v>
      </c>
      <c r="I149" s="300">
        <v>166.66666666666666</v>
      </c>
      <c r="J149" s="300">
        <v>166.66666666666666</v>
      </c>
      <c r="K149" s="300">
        <v>166.66666666666666</v>
      </c>
      <c r="L149" s="300">
        <v>166.66666666666666</v>
      </c>
      <c r="M149" s="300">
        <v>166.66666666666666</v>
      </c>
      <c r="N149" s="300">
        <v>166.66666666666666</v>
      </c>
      <c r="O149" s="300">
        <v>166.66666666666666</v>
      </c>
      <c r="P149" s="300">
        <v>166.66666666666666</v>
      </c>
      <c r="Q149" s="300">
        <v>166.66666666666666</v>
      </c>
      <c r="R149" s="300">
        <v>166.66666666666666</v>
      </c>
      <c r="S149" s="300">
        <v>166.66666666666666</v>
      </c>
      <c r="T149" s="300">
        <v>166.66666666666666</v>
      </c>
      <c r="U149" s="312">
        <v>2000.0000000000002</v>
      </c>
    </row>
    <row r="150" spans="1:21">
      <c r="A150" s="245" t="str">
        <f t="shared" si="2"/>
        <v>169999010100015</v>
      </c>
      <c r="B150" s="246">
        <v>1699990101000</v>
      </c>
      <c r="C150" s="245">
        <v>15</v>
      </c>
      <c r="D150" s="245">
        <v>9999</v>
      </c>
      <c r="E150" s="135" t="s">
        <v>139</v>
      </c>
      <c r="F150" s="247">
        <v>0</v>
      </c>
      <c r="G150" s="300">
        <v>6529</v>
      </c>
      <c r="H150" s="300">
        <v>6529</v>
      </c>
      <c r="I150" s="300">
        <v>544.08333333333337</v>
      </c>
      <c r="J150" s="300">
        <v>544.08333333333337</v>
      </c>
      <c r="K150" s="300">
        <v>544.08333333333337</v>
      </c>
      <c r="L150" s="300">
        <v>544.08333333333337</v>
      </c>
      <c r="M150" s="300">
        <v>544.08333333333337</v>
      </c>
      <c r="N150" s="300">
        <v>544.08333333333337</v>
      </c>
      <c r="O150" s="300">
        <v>544.08333333333337</v>
      </c>
      <c r="P150" s="300">
        <v>544.08333333333337</v>
      </c>
      <c r="Q150" s="300">
        <v>544.08333333333337</v>
      </c>
      <c r="R150" s="300">
        <v>544.08333333333337</v>
      </c>
      <c r="S150" s="300">
        <v>544.08333333333337</v>
      </c>
      <c r="T150" s="300">
        <v>544.08333333333337</v>
      </c>
      <c r="U150" s="312">
        <v>6528.9999999999991</v>
      </c>
    </row>
    <row r="151" spans="1:21">
      <c r="A151" s="245" t="str">
        <f t="shared" si="2"/>
        <v>169999030100015</v>
      </c>
      <c r="B151" s="246">
        <v>1699990301000</v>
      </c>
      <c r="C151" s="245">
        <v>15</v>
      </c>
      <c r="D151" s="245">
        <v>9999</v>
      </c>
      <c r="E151" s="135" t="s">
        <v>140</v>
      </c>
      <c r="F151" s="247">
        <v>30585803.82</v>
      </c>
      <c r="G151" s="300">
        <v>29320023</v>
      </c>
      <c r="H151" s="300">
        <v>29320023</v>
      </c>
      <c r="I151" s="300">
        <v>2443335.25</v>
      </c>
      <c r="J151" s="300">
        <v>2443335.25</v>
      </c>
      <c r="K151" s="300">
        <v>2443335.25</v>
      </c>
      <c r="L151" s="300">
        <v>2443335.25</v>
      </c>
      <c r="M151" s="300">
        <v>2443335.25</v>
      </c>
      <c r="N151" s="300">
        <v>2443335.25</v>
      </c>
      <c r="O151" s="300">
        <v>2443335.25</v>
      </c>
      <c r="P151" s="300">
        <v>2443335.25</v>
      </c>
      <c r="Q151" s="300">
        <v>2443335.25</v>
      </c>
      <c r="R151" s="300">
        <v>2443335.25</v>
      </c>
      <c r="S151" s="300">
        <v>2443335.25</v>
      </c>
      <c r="T151" s="300">
        <v>2443335.25</v>
      </c>
      <c r="U151" s="312">
        <v>29320023</v>
      </c>
    </row>
    <row r="152" spans="1:21">
      <c r="A152" s="245" t="str">
        <f t="shared" si="2"/>
        <v>171150010100010</v>
      </c>
      <c r="B152" s="246">
        <v>1711500101000</v>
      </c>
      <c r="C152" s="245">
        <v>10</v>
      </c>
      <c r="D152" s="245">
        <v>9999</v>
      </c>
      <c r="E152" s="135" t="s">
        <v>141</v>
      </c>
      <c r="F152" s="247">
        <v>5912939377.2600002</v>
      </c>
      <c r="G152" s="300">
        <v>6288077917</v>
      </c>
      <c r="H152" s="300">
        <v>6288077917</v>
      </c>
      <c r="I152" s="316">
        <v>614814397.03893781</v>
      </c>
      <c r="J152" s="316">
        <v>843564259.31680524</v>
      </c>
      <c r="K152" s="316">
        <v>510432453.68362117</v>
      </c>
      <c r="L152" s="316">
        <v>586103319.56719494</v>
      </c>
      <c r="M152" s="316">
        <v>647102244.44363284</v>
      </c>
      <c r="N152" s="316">
        <v>607586640.96363795</v>
      </c>
      <c r="O152" s="316">
        <v>453321920.46748704</v>
      </c>
      <c r="P152" s="316">
        <v>520292550.24728352</v>
      </c>
      <c r="Q152" s="316">
        <v>454696185.88843799</v>
      </c>
      <c r="R152" s="316">
        <v>492664048.00411308</v>
      </c>
      <c r="S152" s="316">
        <v>644998654.01757801</v>
      </c>
      <c r="T152" s="316">
        <v>780448371.36126947</v>
      </c>
      <c r="U152" s="316">
        <v>7156025045</v>
      </c>
    </row>
    <row r="153" spans="1:21">
      <c r="A153" s="245" t="str">
        <f t="shared" si="2"/>
        <v>171150010200023</v>
      </c>
      <c r="B153" s="246">
        <v>1711500102000</v>
      </c>
      <c r="C153" s="245">
        <v>23</v>
      </c>
      <c r="D153" s="245">
        <v>9999</v>
      </c>
      <c r="E153" s="135" t="s">
        <v>142</v>
      </c>
      <c r="F153" s="247">
        <v>1478234843.9100001</v>
      </c>
      <c r="G153" s="300">
        <v>1572019479</v>
      </c>
      <c r="H153" s="300">
        <v>1572019479</v>
      </c>
      <c r="I153" s="316">
        <v>153703599.25973445</v>
      </c>
      <c r="J153" s="316">
        <v>210891064.82920131</v>
      </c>
      <c r="K153" s="316">
        <v>127608113.42090531</v>
      </c>
      <c r="L153" s="316">
        <v>146525829.89179873</v>
      </c>
      <c r="M153" s="316">
        <v>161775561.11090821</v>
      </c>
      <c r="N153" s="316">
        <v>151896660.24090949</v>
      </c>
      <c r="O153" s="316">
        <v>113330480.11687176</v>
      </c>
      <c r="P153" s="316">
        <v>130073137.56182089</v>
      </c>
      <c r="Q153" s="316">
        <v>113674046.47210951</v>
      </c>
      <c r="R153" s="316">
        <v>123166012.00102827</v>
      </c>
      <c r="S153" s="316">
        <v>161249663.5043945</v>
      </c>
      <c r="T153" s="316">
        <v>195112092.84031737</v>
      </c>
      <c r="U153" s="316">
        <v>1789006261.25</v>
      </c>
    </row>
    <row r="154" spans="1:21">
      <c r="A154" s="245" t="str">
        <f t="shared" si="2"/>
        <v>171153010100010</v>
      </c>
      <c r="B154" s="246">
        <v>1711530101000</v>
      </c>
      <c r="C154" s="245">
        <v>10</v>
      </c>
      <c r="D154" s="245">
        <v>9999</v>
      </c>
      <c r="E154" s="135" t="s">
        <v>143</v>
      </c>
      <c r="F154" s="247">
        <v>420325906.54000002</v>
      </c>
      <c r="G154" s="300">
        <v>461127267</v>
      </c>
      <c r="H154" s="300">
        <v>461127267</v>
      </c>
      <c r="I154" s="316">
        <v>41321124.128900737</v>
      </c>
      <c r="J154" s="316">
        <v>29466932.023136832</v>
      </c>
      <c r="K154" s="316">
        <v>36518756.555758402</v>
      </c>
      <c r="L154" s="316">
        <v>38931617.338444754</v>
      </c>
      <c r="M154" s="316">
        <v>35009591.257371649</v>
      </c>
      <c r="N154" s="316">
        <v>43656032.108480759</v>
      </c>
      <c r="O154" s="316">
        <v>39662925.491881907</v>
      </c>
      <c r="P154" s="316">
        <v>35303939.225915127</v>
      </c>
      <c r="Q154" s="316">
        <v>45753956.666382372</v>
      </c>
      <c r="R154" s="316">
        <v>51113248.051226333</v>
      </c>
      <c r="S154" s="316">
        <v>41880785.929842331</v>
      </c>
      <c r="T154" s="316">
        <v>64077602.472658768</v>
      </c>
      <c r="U154" s="316">
        <v>502696511.24999994</v>
      </c>
    </row>
    <row r="155" spans="1:21">
      <c r="A155" s="245" t="str">
        <f t="shared" si="2"/>
        <v>171153010200020</v>
      </c>
      <c r="B155" s="246">
        <v>1711530102000</v>
      </c>
      <c r="C155" s="245">
        <v>20</v>
      </c>
      <c r="D155" s="245">
        <v>9999</v>
      </c>
      <c r="E155" s="135" t="s">
        <v>144</v>
      </c>
      <c r="F155" s="247">
        <v>175135793.77999997</v>
      </c>
      <c r="G155" s="300">
        <v>192136361</v>
      </c>
      <c r="H155" s="300">
        <v>192136361</v>
      </c>
      <c r="I155" s="316">
        <v>17217135.053708639</v>
      </c>
      <c r="J155" s="316">
        <v>12277888.342973679</v>
      </c>
      <c r="K155" s="316">
        <v>15216148.564899333</v>
      </c>
      <c r="L155" s="316">
        <v>16221507.22435198</v>
      </c>
      <c r="M155" s="316">
        <v>14587329.69057152</v>
      </c>
      <c r="N155" s="316">
        <v>18190013.37853365</v>
      </c>
      <c r="O155" s="316">
        <v>16526218.954950793</v>
      </c>
      <c r="P155" s="316">
        <v>14709974.677464636</v>
      </c>
      <c r="Q155" s="316">
        <v>19064148.610992655</v>
      </c>
      <c r="R155" s="316">
        <v>21297186.688010972</v>
      </c>
      <c r="S155" s="316">
        <v>17450327.470767636</v>
      </c>
      <c r="T155" s="316">
        <v>26699001.030274488</v>
      </c>
      <c r="U155" s="316">
        <v>209456879.68749997</v>
      </c>
    </row>
    <row r="156" spans="1:21">
      <c r="A156" s="245" t="str">
        <f t="shared" si="2"/>
        <v>171153010300023</v>
      </c>
      <c r="B156" s="246">
        <v>1711530103000</v>
      </c>
      <c r="C156" s="245">
        <v>23</v>
      </c>
      <c r="D156" s="245">
        <v>9999</v>
      </c>
      <c r="E156" s="135" t="s">
        <v>145</v>
      </c>
      <c r="F156" s="247">
        <v>105081476.36999999</v>
      </c>
      <c r="G156" s="300">
        <v>115281816</v>
      </c>
      <c r="H156" s="300">
        <v>115281816</v>
      </c>
      <c r="I156" s="316">
        <v>10330281.032225184</v>
      </c>
      <c r="J156" s="316">
        <v>7366733.005784208</v>
      </c>
      <c r="K156" s="316">
        <v>9129689.1389396004</v>
      </c>
      <c r="L156" s="316">
        <v>9732904.3346111886</v>
      </c>
      <c r="M156" s="316">
        <v>8752397.8143429123</v>
      </c>
      <c r="N156" s="316">
        <v>10914008.02712019</v>
      </c>
      <c r="O156" s="316">
        <v>9915731.3729704786</v>
      </c>
      <c r="P156" s="316">
        <v>8825984.8064787816</v>
      </c>
      <c r="Q156" s="316">
        <v>11438489.166595595</v>
      </c>
      <c r="R156" s="316">
        <v>12778312.012806583</v>
      </c>
      <c r="S156" s="316">
        <v>10470196.482460583</v>
      </c>
      <c r="T156" s="316">
        <v>16019400.618164692</v>
      </c>
      <c r="U156" s="316">
        <v>125674127.81249999</v>
      </c>
    </row>
    <row r="157" spans="1:21">
      <c r="A157" s="245" t="str">
        <f t="shared" si="2"/>
        <v>171154010100051</v>
      </c>
      <c r="B157" s="246">
        <v>1711540101000</v>
      </c>
      <c r="C157" s="245">
        <v>51</v>
      </c>
      <c r="D157" s="245">
        <v>9999</v>
      </c>
      <c r="E157" s="135" t="s">
        <v>146</v>
      </c>
      <c r="F157" s="247">
        <v>11254836.050000001</v>
      </c>
      <c r="G157" s="300">
        <v>15900102</v>
      </c>
      <c r="H157" s="300">
        <v>15900102</v>
      </c>
      <c r="I157" s="316">
        <v>3322538.25</v>
      </c>
      <c r="J157" s="316">
        <v>0</v>
      </c>
      <c r="K157" s="316">
        <v>0</v>
      </c>
      <c r="L157" s="316">
        <v>3322538.25</v>
      </c>
      <c r="M157" s="316">
        <v>0</v>
      </c>
      <c r="N157" s="316">
        <v>0</v>
      </c>
      <c r="O157" s="316">
        <v>3322538.25</v>
      </c>
      <c r="P157" s="316">
        <v>0</v>
      </c>
      <c r="Q157" s="316">
        <v>0</v>
      </c>
      <c r="R157" s="316">
        <v>3322538.25</v>
      </c>
      <c r="S157" s="316">
        <v>0</v>
      </c>
      <c r="T157" s="316">
        <v>0</v>
      </c>
      <c r="U157" s="316">
        <v>13290153</v>
      </c>
    </row>
    <row r="158" spans="1:21">
      <c r="A158" s="245" t="str">
        <f t="shared" si="2"/>
        <v>171154010200051</v>
      </c>
      <c r="B158" s="246">
        <v>1711540102000</v>
      </c>
      <c r="C158" s="245">
        <v>51</v>
      </c>
      <c r="D158" s="245">
        <v>9999</v>
      </c>
      <c r="E158" s="135" t="s">
        <v>147</v>
      </c>
      <c r="F158" s="247">
        <v>3751612.0200000005</v>
      </c>
      <c r="G158" s="300">
        <v>5294958</v>
      </c>
      <c r="H158" s="300">
        <v>5294958</v>
      </c>
      <c r="I158" s="316">
        <v>1106455.75</v>
      </c>
      <c r="J158" s="316">
        <v>0</v>
      </c>
      <c r="K158" s="316">
        <v>0</v>
      </c>
      <c r="L158" s="316">
        <v>1106455.75</v>
      </c>
      <c r="M158" s="316">
        <v>0</v>
      </c>
      <c r="N158" s="316">
        <v>0</v>
      </c>
      <c r="O158" s="316">
        <v>1106455.75</v>
      </c>
      <c r="P158" s="316">
        <v>0</v>
      </c>
      <c r="Q158" s="316">
        <v>0</v>
      </c>
      <c r="R158" s="316">
        <v>1106455.75</v>
      </c>
      <c r="S158" s="316">
        <v>0</v>
      </c>
      <c r="T158" s="316">
        <v>0</v>
      </c>
      <c r="U158" s="316">
        <v>4425823</v>
      </c>
    </row>
    <row r="159" spans="1:21">
      <c r="A159" s="245" t="str">
        <f t="shared" si="2"/>
        <v>171155010100010</v>
      </c>
      <c r="B159" s="246">
        <v>1711550101000</v>
      </c>
      <c r="C159" s="245">
        <v>10</v>
      </c>
      <c r="D159" s="245">
        <v>9999</v>
      </c>
      <c r="E159" s="135" t="s">
        <v>148</v>
      </c>
      <c r="F159" s="247">
        <v>97540.77</v>
      </c>
      <c r="G159" s="300">
        <v>137793</v>
      </c>
      <c r="H159" s="300">
        <v>137793</v>
      </c>
      <c r="I159" s="316">
        <v>11482.75</v>
      </c>
      <c r="J159" s="316">
        <v>11482.75</v>
      </c>
      <c r="K159" s="316">
        <v>11482.75</v>
      </c>
      <c r="L159" s="316">
        <v>11482.75</v>
      </c>
      <c r="M159" s="316">
        <v>11482.75</v>
      </c>
      <c r="N159" s="316">
        <v>11482.75</v>
      </c>
      <c r="O159" s="316">
        <v>11482.75</v>
      </c>
      <c r="P159" s="316">
        <v>11482.75</v>
      </c>
      <c r="Q159" s="316">
        <v>11482.75</v>
      </c>
      <c r="R159" s="316">
        <v>11482.75</v>
      </c>
      <c r="S159" s="316">
        <v>11482.75</v>
      </c>
      <c r="T159" s="316">
        <v>11482.75</v>
      </c>
      <c r="U159" s="316">
        <v>137793</v>
      </c>
    </row>
    <row r="160" spans="1:21">
      <c r="A160" s="245" t="str">
        <f t="shared" si="2"/>
        <v>171250010100011</v>
      </c>
      <c r="B160" s="246">
        <v>1712500101000</v>
      </c>
      <c r="C160" s="245">
        <v>11</v>
      </c>
      <c r="D160" s="245">
        <v>9999</v>
      </c>
      <c r="E160" s="135" t="s">
        <v>149</v>
      </c>
      <c r="F160" s="247">
        <v>30001142.649999999</v>
      </c>
      <c r="G160" s="249">
        <v>0</v>
      </c>
      <c r="H160" s="300">
        <v>0</v>
      </c>
      <c r="I160" s="316">
        <v>0</v>
      </c>
      <c r="J160" s="316">
        <v>0</v>
      </c>
      <c r="K160" s="316">
        <v>0</v>
      </c>
      <c r="L160" s="316">
        <v>0</v>
      </c>
      <c r="M160" s="316">
        <v>0</v>
      </c>
      <c r="N160" s="316">
        <v>0</v>
      </c>
      <c r="O160" s="316">
        <v>0</v>
      </c>
      <c r="P160" s="316">
        <v>0</v>
      </c>
      <c r="Q160" s="316">
        <v>0</v>
      </c>
      <c r="R160" s="316">
        <v>0</v>
      </c>
      <c r="S160" s="316">
        <v>0</v>
      </c>
      <c r="T160" s="316">
        <v>0</v>
      </c>
      <c r="U160" s="316">
        <v>0</v>
      </c>
    </row>
    <row r="161" spans="1:21">
      <c r="A161" s="245" t="str">
        <f t="shared" si="2"/>
        <v>171250010100031</v>
      </c>
      <c r="B161" s="246">
        <v>1712500101000</v>
      </c>
      <c r="C161" s="245">
        <v>31</v>
      </c>
      <c r="D161" s="245">
        <v>9999</v>
      </c>
      <c r="E161" s="135" t="s">
        <v>149</v>
      </c>
      <c r="F161" s="247">
        <v>70002666.5</v>
      </c>
      <c r="G161" s="300">
        <v>87481186</v>
      </c>
      <c r="H161" s="300">
        <v>87481186</v>
      </c>
      <c r="I161" s="316">
        <v>5432118.3467323733</v>
      </c>
      <c r="J161" s="316">
        <v>7527222.2682763385</v>
      </c>
      <c r="K161" s="316">
        <v>7110251.8125302996</v>
      </c>
      <c r="L161" s="316">
        <v>6804693.4769735103</v>
      </c>
      <c r="M161" s="316">
        <v>7517706.2781116897</v>
      </c>
      <c r="N161" s="316">
        <v>6316878.1173025975</v>
      </c>
      <c r="O161" s="316">
        <v>7857316.1276328135</v>
      </c>
      <c r="P161" s="316">
        <v>6188808.9150386099</v>
      </c>
      <c r="Q161" s="316">
        <v>9654996.8700475004</v>
      </c>
      <c r="R161" s="316">
        <v>8035891.4941699225</v>
      </c>
      <c r="S161" s="316">
        <v>6717651.1465921598</v>
      </c>
      <c r="T161" s="316">
        <v>8317651.1465921598</v>
      </c>
      <c r="U161" s="316">
        <v>87481185.99999997</v>
      </c>
    </row>
    <row r="162" spans="1:21">
      <c r="A162" s="245" t="str">
        <f t="shared" si="2"/>
        <v>171251010100011</v>
      </c>
      <c r="B162" s="246">
        <v>1712510101000</v>
      </c>
      <c r="C162" s="245">
        <v>11</v>
      </c>
      <c r="D162" s="245">
        <v>9999</v>
      </c>
      <c r="E162" s="135" t="s">
        <v>150</v>
      </c>
      <c r="F162" s="247">
        <v>140836882.67000002</v>
      </c>
      <c r="G162" s="249">
        <v>0</v>
      </c>
      <c r="H162" s="300">
        <v>0</v>
      </c>
      <c r="I162" s="316">
        <v>0</v>
      </c>
      <c r="J162" s="316">
        <v>0</v>
      </c>
      <c r="K162" s="316">
        <v>0</v>
      </c>
      <c r="L162" s="316">
        <v>0</v>
      </c>
      <c r="M162" s="316">
        <v>0</v>
      </c>
      <c r="N162" s="316">
        <v>0</v>
      </c>
      <c r="O162" s="316">
        <v>0</v>
      </c>
      <c r="P162" s="316">
        <v>0</v>
      </c>
      <c r="Q162" s="316">
        <v>0</v>
      </c>
      <c r="R162" s="316">
        <v>0</v>
      </c>
      <c r="S162" s="316">
        <v>0</v>
      </c>
      <c r="T162" s="316">
        <v>0</v>
      </c>
      <c r="U162" s="316">
        <v>0</v>
      </c>
    </row>
    <row r="163" spans="1:21">
      <c r="A163" s="245" t="str">
        <f t="shared" si="2"/>
        <v>171251010100032</v>
      </c>
      <c r="B163" s="246">
        <v>1712510101000</v>
      </c>
      <c r="C163" s="245">
        <v>32</v>
      </c>
      <c r="D163" s="245">
        <v>9999</v>
      </c>
      <c r="E163" s="135" t="s">
        <v>150</v>
      </c>
      <c r="F163" s="247">
        <v>328619393.12000006</v>
      </c>
      <c r="G163" s="300">
        <v>426744128</v>
      </c>
      <c r="H163" s="300">
        <v>426744128</v>
      </c>
      <c r="I163" s="316">
        <v>41093318.797246143</v>
      </c>
      <c r="J163" s="316">
        <v>34689490.818525299</v>
      </c>
      <c r="K163" s="316">
        <v>54176865.49585066</v>
      </c>
      <c r="L163" s="316">
        <v>30677098.617833335</v>
      </c>
      <c r="M163" s="316">
        <v>38830316.039469868</v>
      </c>
      <c r="N163" s="316">
        <v>19852636.510942079</v>
      </c>
      <c r="O163" s="316">
        <v>44913023.276305377</v>
      </c>
      <c r="P163" s="316">
        <v>43196517.685734488</v>
      </c>
      <c r="Q163" s="316">
        <v>22060355.265358243</v>
      </c>
      <c r="R163" s="316">
        <v>54137923.586247101</v>
      </c>
      <c r="S163" s="316">
        <v>23613090.524422746</v>
      </c>
      <c r="T163" s="316">
        <v>19503491.382064641</v>
      </c>
      <c r="U163" s="316">
        <v>426744128</v>
      </c>
    </row>
    <row r="164" spans="1:21">
      <c r="A164" s="245" t="str">
        <f t="shared" si="2"/>
        <v>171252110100011</v>
      </c>
      <c r="B164" s="246">
        <v>1712521101000</v>
      </c>
      <c r="C164" s="245">
        <v>11</v>
      </c>
      <c r="D164" s="245">
        <v>9999</v>
      </c>
      <c r="E164" s="135" t="s">
        <v>151</v>
      </c>
      <c r="F164" s="247">
        <v>13297177.01</v>
      </c>
      <c r="G164" s="249">
        <v>0</v>
      </c>
      <c r="H164" s="300">
        <v>0</v>
      </c>
      <c r="I164" s="316">
        <v>0</v>
      </c>
      <c r="J164" s="316">
        <v>0</v>
      </c>
      <c r="K164" s="316">
        <v>0</v>
      </c>
      <c r="L164" s="316">
        <v>0</v>
      </c>
      <c r="M164" s="316">
        <v>0</v>
      </c>
      <c r="N164" s="316">
        <v>0</v>
      </c>
      <c r="O164" s="316">
        <v>0</v>
      </c>
      <c r="P164" s="316">
        <v>0</v>
      </c>
      <c r="Q164" s="316">
        <v>0</v>
      </c>
      <c r="R164" s="316">
        <v>0</v>
      </c>
      <c r="S164" s="316">
        <v>0</v>
      </c>
      <c r="T164" s="316">
        <v>0</v>
      </c>
      <c r="U164" s="316">
        <v>0</v>
      </c>
    </row>
    <row r="165" spans="1:21">
      <c r="A165" s="245" t="str">
        <f t="shared" si="2"/>
        <v>171252110100033</v>
      </c>
      <c r="B165" s="246">
        <v>1712521101000</v>
      </c>
      <c r="C165" s="245">
        <v>33</v>
      </c>
      <c r="D165" s="245">
        <v>9999</v>
      </c>
      <c r="E165" s="135" t="s">
        <v>151</v>
      </c>
      <c r="F165" s="247">
        <v>31026746.710000001</v>
      </c>
      <c r="G165" s="300">
        <v>47849865</v>
      </c>
      <c r="H165" s="300">
        <v>47849865</v>
      </c>
      <c r="I165" s="316">
        <v>3358879.9941552901</v>
      </c>
      <c r="J165" s="316">
        <v>3189632.5008562985</v>
      </c>
      <c r="K165" s="316">
        <v>3931929.8474603649</v>
      </c>
      <c r="L165" s="316">
        <v>3590951.9940540134</v>
      </c>
      <c r="M165" s="316">
        <v>4639775.2669339925</v>
      </c>
      <c r="N165" s="316">
        <v>3812973.2986427722</v>
      </c>
      <c r="O165" s="316">
        <v>4298421.6280782875</v>
      </c>
      <c r="P165" s="316">
        <v>4368750.2948805727</v>
      </c>
      <c r="Q165" s="316">
        <v>4617861.2889601598</v>
      </c>
      <c r="R165" s="316">
        <v>4287636.9568927763</v>
      </c>
      <c r="S165" s="316">
        <v>3755776.0591597366</v>
      </c>
      <c r="T165" s="316">
        <v>3997275.8699257313</v>
      </c>
      <c r="U165" s="316">
        <v>47849864.999999993</v>
      </c>
    </row>
    <row r="166" spans="1:21">
      <c r="A166" s="245" t="str">
        <f t="shared" si="2"/>
        <v>171957010100097</v>
      </c>
      <c r="B166" s="246">
        <v>1719570101000</v>
      </c>
      <c r="C166" s="245">
        <v>97</v>
      </c>
      <c r="D166" s="245">
        <v>9999</v>
      </c>
      <c r="E166" s="135" t="s">
        <v>152</v>
      </c>
      <c r="F166" s="247">
        <v>5817935</v>
      </c>
      <c r="G166" s="300">
        <v>29800000</v>
      </c>
      <c r="H166" s="300">
        <v>29800000</v>
      </c>
      <c r="I166" s="316">
        <v>2483333.3333333335</v>
      </c>
      <c r="J166" s="316">
        <v>2483333.3333333335</v>
      </c>
      <c r="K166" s="316">
        <v>2483333.3333333335</v>
      </c>
      <c r="L166" s="316">
        <v>2483333.3333333335</v>
      </c>
      <c r="M166" s="316">
        <v>2483333.3333333335</v>
      </c>
      <c r="N166" s="316">
        <v>2483333.3333333335</v>
      </c>
      <c r="O166" s="316">
        <v>2483333.3333333335</v>
      </c>
      <c r="P166" s="316">
        <v>2483333.3333333335</v>
      </c>
      <c r="Q166" s="316">
        <v>2483333.3333333335</v>
      </c>
      <c r="R166" s="316">
        <v>2483333.3333333335</v>
      </c>
      <c r="S166" s="316">
        <v>2483333.3333333335</v>
      </c>
      <c r="T166" s="316">
        <v>2483333.3333333335</v>
      </c>
      <c r="U166" s="316">
        <v>29799999.999999996</v>
      </c>
    </row>
    <row r="167" spans="1:21">
      <c r="A167" s="245" t="str">
        <f t="shared" si="2"/>
        <v>171958010100015</v>
      </c>
      <c r="B167" s="246">
        <v>1719580101000</v>
      </c>
      <c r="C167" s="245">
        <v>15</v>
      </c>
      <c r="D167" s="245">
        <v>9999</v>
      </c>
      <c r="E167" s="135" t="s">
        <v>153</v>
      </c>
      <c r="F167" s="247">
        <v>439358023.67999989</v>
      </c>
      <c r="G167" s="300">
        <v>439358024</v>
      </c>
      <c r="H167" s="300">
        <v>439358024</v>
      </c>
      <c r="I167" s="316">
        <v>36613168.666666664</v>
      </c>
      <c r="J167" s="316">
        <v>36613168.666666664</v>
      </c>
      <c r="K167" s="316">
        <v>36613168.666666664</v>
      </c>
      <c r="L167" s="316">
        <v>36613168.666666664</v>
      </c>
      <c r="M167" s="316">
        <v>36613168.666666664</v>
      </c>
      <c r="N167" s="316">
        <v>36613168.666666664</v>
      </c>
      <c r="O167" s="316">
        <v>36613168.666666664</v>
      </c>
      <c r="P167" s="316">
        <v>36613168.666666664</v>
      </c>
      <c r="Q167" s="316">
        <v>36613168.666666664</v>
      </c>
      <c r="R167" s="316">
        <v>36613168.666666664</v>
      </c>
      <c r="S167" s="316">
        <v>36613168.666666664</v>
      </c>
      <c r="T167" s="316">
        <v>36613168.666666664</v>
      </c>
      <c r="U167" s="316">
        <v>439358024.00000006</v>
      </c>
    </row>
    <row r="168" spans="1:21">
      <c r="A168" s="245" t="str">
        <f t="shared" si="2"/>
        <v>171962010100019</v>
      </c>
      <c r="B168" s="246">
        <v>1719620101000</v>
      </c>
      <c r="C168" s="245">
        <v>19</v>
      </c>
      <c r="D168" s="245">
        <v>9999</v>
      </c>
      <c r="E168" s="135" t="s">
        <v>154</v>
      </c>
      <c r="F168" s="247">
        <v>106497629.98</v>
      </c>
      <c r="G168" s="249">
        <v>0</v>
      </c>
      <c r="H168" s="300">
        <v>0</v>
      </c>
      <c r="I168" s="316">
        <v>0</v>
      </c>
      <c r="J168" s="316">
        <v>0</v>
      </c>
      <c r="K168" s="316">
        <v>0</v>
      </c>
      <c r="L168" s="316">
        <v>0</v>
      </c>
      <c r="M168" s="316">
        <v>0</v>
      </c>
      <c r="N168" s="316">
        <v>0</v>
      </c>
      <c r="O168" s="316">
        <v>0</v>
      </c>
      <c r="P168" s="316">
        <v>0</v>
      </c>
      <c r="Q168" s="316">
        <v>0</v>
      </c>
      <c r="R168" s="316">
        <v>0</v>
      </c>
      <c r="S168" s="316">
        <v>0</v>
      </c>
      <c r="T168" s="316">
        <v>0</v>
      </c>
      <c r="U168" s="316">
        <v>106497629.98</v>
      </c>
    </row>
    <row r="169" spans="1:21">
      <c r="A169" s="245" t="str">
        <f t="shared" si="2"/>
        <v>171962010200020</v>
      </c>
      <c r="B169" s="246">
        <v>1719620102000</v>
      </c>
      <c r="C169" s="245">
        <v>20</v>
      </c>
      <c r="D169" s="245">
        <v>9999</v>
      </c>
      <c r="E169" s="135" t="s">
        <v>155</v>
      </c>
      <c r="F169" s="247">
        <v>44374012.490000002</v>
      </c>
      <c r="G169" s="249">
        <v>0</v>
      </c>
      <c r="H169" s="249">
        <v>0</v>
      </c>
      <c r="I169" s="317">
        <v>0</v>
      </c>
      <c r="J169" s="317">
        <v>0</v>
      </c>
      <c r="K169" s="317">
        <v>0</v>
      </c>
      <c r="L169" s="317">
        <v>0</v>
      </c>
      <c r="M169" s="317">
        <v>0</v>
      </c>
      <c r="N169" s="317">
        <v>0</v>
      </c>
      <c r="O169" s="317">
        <v>0</v>
      </c>
      <c r="P169" s="317">
        <v>0</v>
      </c>
      <c r="Q169" s="317">
        <v>0</v>
      </c>
      <c r="R169" s="316">
        <v>0</v>
      </c>
      <c r="S169" s="317">
        <v>0</v>
      </c>
      <c r="T169" s="317">
        <v>0</v>
      </c>
      <c r="U169" s="316">
        <v>44374012.490000002</v>
      </c>
    </row>
    <row r="170" spans="1:21">
      <c r="A170" s="245" t="str">
        <f t="shared" si="2"/>
        <v>171962010300023</v>
      </c>
      <c r="B170" s="246">
        <v>1719620103000</v>
      </c>
      <c r="C170" s="245">
        <v>23</v>
      </c>
      <c r="D170" s="245">
        <v>9999</v>
      </c>
      <c r="E170" s="135" t="s">
        <v>156</v>
      </c>
      <c r="F170" s="247">
        <v>26624407.5</v>
      </c>
      <c r="G170" s="249">
        <v>0</v>
      </c>
      <c r="H170" s="300">
        <v>0</v>
      </c>
      <c r="I170" s="316">
        <v>0</v>
      </c>
      <c r="J170" s="316">
        <v>0</v>
      </c>
      <c r="K170" s="316">
        <v>0</v>
      </c>
      <c r="L170" s="316">
        <v>0</v>
      </c>
      <c r="M170" s="316">
        <v>0</v>
      </c>
      <c r="N170" s="316">
        <v>0</v>
      </c>
      <c r="O170" s="316">
        <v>0</v>
      </c>
      <c r="P170" s="316">
        <v>0</v>
      </c>
      <c r="Q170" s="316">
        <v>0</v>
      </c>
      <c r="R170" s="316">
        <v>0</v>
      </c>
      <c r="S170" s="316">
        <v>0</v>
      </c>
      <c r="T170" s="316">
        <v>0</v>
      </c>
      <c r="U170" s="316">
        <v>0</v>
      </c>
    </row>
    <row r="171" spans="1:21">
      <c r="A171" s="245" t="str">
        <f t="shared" si="2"/>
        <v>171999012900015</v>
      </c>
      <c r="B171" s="246">
        <v>1719990129000</v>
      </c>
      <c r="C171" s="245">
        <v>15</v>
      </c>
      <c r="D171" s="245">
        <v>9999</v>
      </c>
      <c r="E171" s="135" t="s">
        <v>157</v>
      </c>
      <c r="F171" s="247">
        <v>115966726.14</v>
      </c>
      <c r="G171" s="249">
        <v>0</v>
      </c>
      <c r="H171" s="300">
        <v>0</v>
      </c>
      <c r="I171" s="300">
        <v>0</v>
      </c>
      <c r="J171" s="300">
        <v>0</v>
      </c>
      <c r="K171" s="300">
        <v>0</v>
      </c>
      <c r="L171" s="300">
        <v>0</v>
      </c>
      <c r="M171" s="300">
        <v>0</v>
      </c>
      <c r="N171" s="300">
        <v>0</v>
      </c>
      <c r="O171" s="300">
        <v>0</v>
      </c>
      <c r="P171" s="300">
        <v>0</v>
      </c>
      <c r="Q171" s="300">
        <v>0</v>
      </c>
      <c r="R171" s="300">
        <v>0</v>
      </c>
      <c r="S171" s="300">
        <v>0</v>
      </c>
      <c r="T171" s="300">
        <v>0</v>
      </c>
      <c r="U171" s="312">
        <v>0</v>
      </c>
    </row>
    <row r="172" spans="1:21">
      <c r="A172" s="245" t="str">
        <f t="shared" si="2"/>
        <v>179201010100046</v>
      </c>
      <c r="B172" s="246">
        <v>1792010101000</v>
      </c>
      <c r="C172" s="245">
        <v>46</v>
      </c>
      <c r="D172" s="245">
        <v>9999</v>
      </c>
      <c r="E172" s="135" t="s">
        <v>158</v>
      </c>
      <c r="F172" s="247">
        <v>8370.01</v>
      </c>
      <c r="G172" s="249">
        <v>0</v>
      </c>
      <c r="H172" s="300"/>
      <c r="I172" s="300">
        <v>0</v>
      </c>
      <c r="J172" s="300">
        <v>0</v>
      </c>
      <c r="K172" s="300">
        <v>0</v>
      </c>
      <c r="L172" s="300">
        <v>0</v>
      </c>
      <c r="M172" s="300">
        <v>0</v>
      </c>
      <c r="N172" s="300">
        <v>0</v>
      </c>
      <c r="O172" s="300">
        <v>0</v>
      </c>
      <c r="P172" s="300">
        <v>0</v>
      </c>
      <c r="Q172" s="300">
        <v>0</v>
      </c>
      <c r="R172" s="300">
        <v>0</v>
      </c>
      <c r="S172" s="300">
        <v>0</v>
      </c>
      <c r="T172" s="300">
        <v>0</v>
      </c>
      <c r="U172" s="318">
        <v>0</v>
      </c>
    </row>
    <row r="173" spans="1:21">
      <c r="A173" s="245" t="str">
        <f t="shared" si="2"/>
        <v>191101010100015</v>
      </c>
      <c r="B173" s="246">
        <v>1911010101000</v>
      </c>
      <c r="C173" s="245">
        <v>15</v>
      </c>
      <c r="D173" s="245">
        <v>9999</v>
      </c>
      <c r="E173" s="135" t="s">
        <v>159</v>
      </c>
      <c r="F173" s="247">
        <v>594213.22</v>
      </c>
      <c r="G173" s="300">
        <v>143263</v>
      </c>
      <c r="H173" s="300">
        <v>143263</v>
      </c>
      <c r="I173" s="300">
        <v>11938.583333333334</v>
      </c>
      <c r="J173" s="300">
        <v>11938.583333333334</v>
      </c>
      <c r="K173" s="300">
        <v>11938.583333333334</v>
      </c>
      <c r="L173" s="300">
        <v>11938.583333333334</v>
      </c>
      <c r="M173" s="300">
        <v>11938.583333333334</v>
      </c>
      <c r="N173" s="300">
        <v>11938.583333333334</v>
      </c>
      <c r="O173" s="300">
        <v>11938.583333333334</v>
      </c>
      <c r="P173" s="300">
        <v>11938.583333333334</v>
      </c>
      <c r="Q173" s="300">
        <v>11938.583333333334</v>
      </c>
      <c r="R173" s="300">
        <v>11938.583333333334</v>
      </c>
      <c r="S173" s="300">
        <v>11938.583333333334</v>
      </c>
      <c r="T173" s="300">
        <v>11938.583333333334</v>
      </c>
      <c r="U173" s="318">
        <v>143263</v>
      </c>
    </row>
    <row r="174" spans="1:21">
      <c r="A174" s="245" t="str">
        <f t="shared" si="2"/>
        <v>191101010300111</v>
      </c>
      <c r="B174" s="246">
        <v>1911010103001</v>
      </c>
      <c r="C174" s="245">
        <v>11</v>
      </c>
      <c r="D174" s="245">
        <v>9999</v>
      </c>
      <c r="E174" s="135" t="s">
        <v>160</v>
      </c>
      <c r="F174" s="247">
        <v>56815905.170000009</v>
      </c>
      <c r="G174" s="249">
        <v>0</v>
      </c>
      <c r="H174" s="300"/>
      <c r="I174" s="300">
        <v>0</v>
      </c>
      <c r="J174" s="300">
        <v>0</v>
      </c>
      <c r="K174" s="300">
        <v>0</v>
      </c>
      <c r="L174" s="300">
        <v>0</v>
      </c>
      <c r="M174" s="300">
        <v>0</v>
      </c>
      <c r="N174" s="300">
        <v>0</v>
      </c>
      <c r="O174" s="300">
        <v>0</v>
      </c>
      <c r="P174" s="300">
        <v>0</v>
      </c>
      <c r="Q174" s="300">
        <v>0</v>
      </c>
      <c r="R174" s="300">
        <v>0</v>
      </c>
      <c r="S174" s="300">
        <v>0</v>
      </c>
      <c r="T174" s="300">
        <v>0</v>
      </c>
      <c r="U174" s="318">
        <v>0</v>
      </c>
    </row>
    <row r="175" spans="1:21">
      <c r="A175" s="245" t="str">
        <f t="shared" si="2"/>
        <v>191101010300182</v>
      </c>
      <c r="B175" s="246">
        <v>1911010103001</v>
      </c>
      <c r="C175" s="245">
        <v>82</v>
      </c>
      <c r="D175" s="245">
        <v>9999</v>
      </c>
      <c r="E175" s="135" t="s">
        <v>160</v>
      </c>
      <c r="F175" s="247">
        <v>132375500.55</v>
      </c>
      <c r="G175" s="300">
        <v>188737355</v>
      </c>
      <c r="H175" s="300">
        <v>188737355</v>
      </c>
      <c r="I175" s="300">
        <v>18964122.144081391</v>
      </c>
      <c r="J175" s="300">
        <v>14902620.989763368</v>
      </c>
      <c r="K175" s="300">
        <v>19014046.596482038</v>
      </c>
      <c r="L175" s="300">
        <v>13490746.271581994</v>
      </c>
      <c r="M175" s="300">
        <v>16175602.848804949</v>
      </c>
      <c r="N175" s="300">
        <v>15538975.786521068</v>
      </c>
      <c r="O175" s="300">
        <v>16071223.865395427</v>
      </c>
      <c r="P175" s="300">
        <v>16139188.945801141</v>
      </c>
      <c r="Q175" s="300">
        <v>15907960.30457093</v>
      </c>
      <c r="R175" s="300">
        <v>15080110.90909352</v>
      </c>
      <c r="S175" s="300">
        <v>14281903.481769254</v>
      </c>
      <c r="T175" s="300">
        <v>13170852.856134932</v>
      </c>
      <c r="U175" s="318">
        <v>188737355.00000003</v>
      </c>
    </row>
    <row r="176" spans="1:21">
      <c r="A176" s="245" t="str">
        <f t="shared" si="2"/>
        <v>191101010300211</v>
      </c>
      <c r="B176" s="246">
        <v>1911010103002</v>
      </c>
      <c r="C176" s="245">
        <v>11</v>
      </c>
      <c r="D176" s="245">
        <v>9999</v>
      </c>
      <c r="E176" s="135" t="s">
        <v>161</v>
      </c>
      <c r="F176" s="247">
        <v>74597464.960000008</v>
      </c>
      <c r="G176" s="249">
        <v>0</v>
      </c>
      <c r="H176" s="300"/>
      <c r="I176" s="300">
        <v>0</v>
      </c>
      <c r="J176" s="300">
        <v>0</v>
      </c>
      <c r="K176" s="300">
        <v>0</v>
      </c>
      <c r="L176" s="300">
        <v>0</v>
      </c>
      <c r="M176" s="300">
        <v>0</v>
      </c>
      <c r="N176" s="300">
        <v>0</v>
      </c>
      <c r="O176" s="300">
        <v>0</v>
      </c>
      <c r="P176" s="300">
        <v>0</v>
      </c>
      <c r="Q176" s="300">
        <v>0</v>
      </c>
      <c r="R176" s="300">
        <v>0</v>
      </c>
      <c r="S176" s="300">
        <v>0</v>
      </c>
      <c r="T176" s="300">
        <v>0</v>
      </c>
      <c r="U176" s="318">
        <v>0</v>
      </c>
    </row>
    <row r="177" spans="1:21">
      <c r="A177" s="245" t="str">
        <f t="shared" si="2"/>
        <v>191101010300382</v>
      </c>
      <c r="B177" s="246">
        <v>1911010103003</v>
      </c>
      <c r="C177" s="245">
        <v>82</v>
      </c>
      <c r="D177" s="245">
        <v>9999</v>
      </c>
      <c r="E177" s="319" t="s">
        <v>162</v>
      </c>
      <c r="F177" s="247">
        <v>9967702.8399999999</v>
      </c>
      <c r="G177" s="300">
        <v>9933545</v>
      </c>
      <c r="H177" s="300">
        <v>9933545</v>
      </c>
      <c r="I177" s="320">
        <v>998111.69179375749</v>
      </c>
      <c r="J177" s="320">
        <v>784348.47314544045</v>
      </c>
      <c r="K177" s="320">
        <v>1000739.2945516863</v>
      </c>
      <c r="L177" s="320">
        <v>710039.277451684</v>
      </c>
      <c r="M177" s="320">
        <v>851347.51835815515</v>
      </c>
      <c r="N177" s="320">
        <v>817840.83086952998</v>
      </c>
      <c r="O177" s="320">
        <v>845853.8876523911</v>
      </c>
      <c r="P177" s="320">
        <v>849430.99714742845</v>
      </c>
      <c r="Q177" s="320">
        <v>837261.06866162794</v>
      </c>
      <c r="R177" s="320">
        <v>793690.04784702742</v>
      </c>
      <c r="S177" s="320">
        <v>751679.13061943452</v>
      </c>
      <c r="T177" s="320">
        <v>693202.78190183872</v>
      </c>
      <c r="U177" s="318">
        <v>9933545.0000000019</v>
      </c>
    </row>
    <row r="178" spans="1:21">
      <c r="A178" s="245" t="str">
        <f t="shared" si="2"/>
        <v>191101010400115</v>
      </c>
      <c r="B178" s="246">
        <v>1911010104001</v>
      </c>
      <c r="C178" s="245">
        <v>15</v>
      </c>
      <c r="D178" s="245">
        <v>9999</v>
      </c>
      <c r="E178" s="135" t="s">
        <v>163</v>
      </c>
      <c r="F178" s="247">
        <v>141594.13</v>
      </c>
      <c r="G178" s="249">
        <v>0</v>
      </c>
      <c r="H178" s="300">
        <v>0</v>
      </c>
      <c r="I178" s="300">
        <v>0</v>
      </c>
      <c r="J178" s="300">
        <v>0</v>
      </c>
      <c r="K178" s="300">
        <v>0</v>
      </c>
      <c r="L178" s="300">
        <v>0</v>
      </c>
      <c r="M178" s="300">
        <v>0</v>
      </c>
      <c r="N178" s="300">
        <v>0</v>
      </c>
      <c r="O178" s="300">
        <v>0</v>
      </c>
      <c r="P178" s="300">
        <v>0</v>
      </c>
      <c r="Q178" s="300">
        <v>0</v>
      </c>
      <c r="R178" s="300">
        <v>0</v>
      </c>
      <c r="S178" s="300">
        <v>0</v>
      </c>
      <c r="T178" s="300">
        <v>0</v>
      </c>
      <c r="U178" s="318">
        <v>0</v>
      </c>
    </row>
    <row r="179" spans="1:21">
      <c r="A179" s="245" t="str">
        <f t="shared" si="2"/>
        <v>191101010499915</v>
      </c>
      <c r="B179" s="246">
        <v>1911010104999</v>
      </c>
      <c r="C179" s="245">
        <v>15</v>
      </c>
      <c r="D179" s="245">
        <v>9999</v>
      </c>
      <c r="E179" s="135" t="s">
        <v>164</v>
      </c>
      <c r="F179" s="247">
        <v>34663594.009999998</v>
      </c>
      <c r="G179" s="300">
        <v>35526720</v>
      </c>
      <c r="H179" s="300">
        <v>35526720</v>
      </c>
      <c r="I179" s="310">
        <v>6904623.8939304231</v>
      </c>
      <c r="J179" s="310">
        <v>2545732.7012510058</v>
      </c>
      <c r="K179" s="310">
        <v>3575145.7536657974</v>
      </c>
      <c r="L179" s="310">
        <v>3294431.9885100084</v>
      </c>
      <c r="M179" s="310">
        <v>2466476.4155888674</v>
      </c>
      <c r="N179" s="310">
        <v>2555286.4657190167</v>
      </c>
      <c r="O179" s="310">
        <v>2477187.7300256216</v>
      </c>
      <c r="P179" s="310">
        <v>2539410.6561290831</v>
      </c>
      <c r="Q179" s="310">
        <v>2422958.9286836386</v>
      </c>
      <c r="R179" s="310">
        <v>2081672.9350438938</v>
      </c>
      <c r="S179" s="310">
        <v>2101330.2995061157</v>
      </c>
      <c r="T179" s="310">
        <v>2562462.231946528</v>
      </c>
      <c r="U179" s="321">
        <v>35526720</v>
      </c>
    </row>
    <row r="180" spans="1:21">
      <c r="A180" s="245" t="str">
        <f t="shared" si="2"/>
        <v>191101010900015</v>
      </c>
      <c r="B180" s="246">
        <v>1911010109000</v>
      </c>
      <c r="C180" s="245">
        <v>15</v>
      </c>
      <c r="D180" s="245">
        <v>9999</v>
      </c>
      <c r="E180" s="135" t="s">
        <v>165</v>
      </c>
      <c r="F180" s="247">
        <v>423</v>
      </c>
      <c r="G180" s="249">
        <v>0</v>
      </c>
      <c r="H180" s="300"/>
      <c r="I180" s="300">
        <v>0</v>
      </c>
      <c r="J180" s="300">
        <v>0</v>
      </c>
      <c r="K180" s="300">
        <v>0</v>
      </c>
      <c r="L180" s="300">
        <v>0</v>
      </c>
      <c r="M180" s="300">
        <v>0</v>
      </c>
      <c r="N180" s="300">
        <v>0</v>
      </c>
      <c r="O180" s="300">
        <v>0</v>
      </c>
      <c r="P180" s="300">
        <v>0</v>
      </c>
      <c r="Q180" s="300">
        <v>0</v>
      </c>
      <c r="R180" s="300">
        <v>0</v>
      </c>
      <c r="S180" s="300">
        <v>0</v>
      </c>
      <c r="T180" s="300">
        <v>0</v>
      </c>
      <c r="U180" s="318">
        <v>0</v>
      </c>
    </row>
    <row r="181" spans="1:21">
      <c r="A181" s="245" t="str">
        <f t="shared" si="2"/>
        <v>191101020499915</v>
      </c>
      <c r="B181" s="246">
        <v>1911010204999</v>
      </c>
      <c r="C181" s="245">
        <v>15</v>
      </c>
      <c r="D181" s="245">
        <v>9999</v>
      </c>
      <c r="E181" s="135" t="s">
        <v>166</v>
      </c>
      <c r="F181" s="247">
        <v>29852.83</v>
      </c>
      <c r="G181" s="300">
        <v>17900</v>
      </c>
      <c r="H181" s="300">
        <v>17900</v>
      </c>
      <c r="I181" s="300">
        <v>1491.6666666666667</v>
      </c>
      <c r="J181" s="300">
        <v>1491.6666666666667</v>
      </c>
      <c r="K181" s="300">
        <v>1491.6666666666667</v>
      </c>
      <c r="L181" s="300">
        <v>1491.6666666666667</v>
      </c>
      <c r="M181" s="300">
        <v>1491.6666666666667</v>
      </c>
      <c r="N181" s="300">
        <v>1491.6666666666667</v>
      </c>
      <c r="O181" s="300">
        <v>1491.6666666666667</v>
      </c>
      <c r="P181" s="300">
        <v>1491.6666666666667</v>
      </c>
      <c r="Q181" s="300">
        <v>1491.6666666666667</v>
      </c>
      <c r="R181" s="300">
        <v>1491.6666666666667</v>
      </c>
      <c r="S181" s="300">
        <v>1491.6666666666667</v>
      </c>
      <c r="T181" s="300">
        <v>1491.6666666666667</v>
      </c>
      <c r="U181" s="318">
        <v>17900</v>
      </c>
    </row>
    <row r="182" spans="1:21">
      <c r="A182" s="245" t="str">
        <f t="shared" si="2"/>
        <v>191101030400115</v>
      </c>
      <c r="B182" s="246">
        <v>1911010304001</v>
      </c>
      <c r="C182" s="245">
        <v>15</v>
      </c>
      <c r="D182" s="245">
        <v>9999</v>
      </c>
      <c r="E182" s="135" t="s">
        <v>167</v>
      </c>
      <c r="F182" s="247">
        <v>95378.35</v>
      </c>
      <c r="G182" s="249">
        <v>0</v>
      </c>
      <c r="H182" s="300">
        <v>0</v>
      </c>
      <c r="I182" s="300">
        <v>0</v>
      </c>
      <c r="J182" s="300">
        <v>0</v>
      </c>
      <c r="K182" s="300">
        <v>0</v>
      </c>
      <c r="L182" s="300">
        <v>0</v>
      </c>
      <c r="M182" s="300">
        <v>0</v>
      </c>
      <c r="N182" s="300">
        <v>0</v>
      </c>
      <c r="O182" s="300">
        <v>0</v>
      </c>
      <c r="P182" s="300">
        <v>0</v>
      </c>
      <c r="Q182" s="300">
        <v>0</v>
      </c>
      <c r="R182" s="300">
        <v>0</v>
      </c>
      <c r="S182" s="300">
        <v>0</v>
      </c>
      <c r="T182" s="300">
        <v>0</v>
      </c>
      <c r="U182" s="318">
        <v>0</v>
      </c>
    </row>
    <row r="183" spans="1:21">
      <c r="A183" s="245" t="str">
        <f t="shared" si="2"/>
        <v>191101030499915</v>
      </c>
      <c r="B183" s="246">
        <v>1911010304999</v>
      </c>
      <c r="C183" s="245">
        <v>15</v>
      </c>
      <c r="D183" s="245">
        <v>9999</v>
      </c>
      <c r="E183" s="135" t="s">
        <v>168</v>
      </c>
      <c r="F183" s="247">
        <v>18378380.100000005</v>
      </c>
      <c r="G183" s="300">
        <v>22015805</v>
      </c>
      <c r="H183" s="300">
        <v>22015805</v>
      </c>
      <c r="I183" s="300">
        <v>1834650.4166666667</v>
      </c>
      <c r="J183" s="300">
        <v>1834650.4166666667</v>
      </c>
      <c r="K183" s="300">
        <v>1834650.4166666667</v>
      </c>
      <c r="L183" s="300">
        <v>1834650.4166666667</v>
      </c>
      <c r="M183" s="300">
        <v>1834650.4166666667</v>
      </c>
      <c r="N183" s="300">
        <v>1834650.4166666667</v>
      </c>
      <c r="O183" s="300">
        <v>1834650.4166666667</v>
      </c>
      <c r="P183" s="300">
        <v>1834650.4166666667</v>
      </c>
      <c r="Q183" s="300">
        <v>1834650.4166666667</v>
      </c>
      <c r="R183" s="300">
        <v>1834650.4166666667</v>
      </c>
      <c r="S183" s="300">
        <v>1834650.4166666667</v>
      </c>
      <c r="T183" s="300">
        <v>1834650.4166666667</v>
      </c>
      <c r="U183" s="318">
        <v>22015805</v>
      </c>
    </row>
    <row r="184" spans="1:21">
      <c r="A184" s="245" t="str">
        <f t="shared" si="2"/>
        <v>191101040499915</v>
      </c>
      <c r="B184" s="246">
        <v>1911010404999</v>
      </c>
      <c r="C184" s="245">
        <v>15</v>
      </c>
      <c r="D184" s="245">
        <v>9999</v>
      </c>
      <c r="E184" s="135" t="s">
        <v>169</v>
      </c>
      <c r="F184" s="247">
        <v>798.35</v>
      </c>
      <c r="G184" s="249">
        <v>0</v>
      </c>
      <c r="H184" s="300"/>
      <c r="I184" s="300">
        <v>0</v>
      </c>
      <c r="J184" s="300">
        <v>0</v>
      </c>
      <c r="K184" s="300">
        <v>0</v>
      </c>
      <c r="L184" s="300">
        <v>0</v>
      </c>
      <c r="M184" s="300">
        <v>0</v>
      </c>
      <c r="N184" s="300">
        <v>0</v>
      </c>
      <c r="O184" s="300">
        <v>0</v>
      </c>
      <c r="P184" s="300">
        <v>0</v>
      </c>
      <c r="Q184" s="300">
        <v>0</v>
      </c>
      <c r="R184" s="300">
        <v>0</v>
      </c>
      <c r="S184" s="300">
        <v>0</v>
      </c>
      <c r="T184" s="300">
        <v>0</v>
      </c>
      <c r="U184" s="318">
        <v>0</v>
      </c>
    </row>
    <row r="185" spans="1:21">
      <c r="A185" s="245" t="str">
        <f t="shared" si="2"/>
        <v>191104010400015</v>
      </c>
      <c r="B185" s="246">
        <v>1911040104000</v>
      </c>
      <c r="C185" s="245">
        <v>15</v>
      </c>
      <c r="D185" s="245">
        <v>9999</v>
      </c>
      <c r="E185" s="135" t="s">
        <v>170</v>
      </c>
      <c r="F185" s="247">
        <v>1548.09</v>
      </c>
      <c r="G185" s="249">
        <v>0</v>
      </c>
      <c r="H185" s="300">
        <v>0</v>
      </c>
      <c r="I185" s="300">
        <v>0</v>
      </c>
      <c r="J185" s="300">
        <v>0</v>
      </c>
      <c r="K185" s="300">
        <v>0</v>
      </c>
      <c r="L185" s="300">
        <v>0</v>
      </c>
      <c r="M185" s="300">
        <v>0</v>
      </c>
      <c r="N185" s="300">
        <v>0</v>
      </c>
      <c r="O185" s="300">
        <v>0</v>
      </c>
      <c r="P185" s="300">
        <v>0</v>
      </c>
      <c r="Q185" s="300">
        <v>0</v>
      </c>
      <c r="R185" s="300">
        <v>0</v>
      </c>
      <c r="S185" s="300">
        <v>0</v>
      </c>
      <c r="T185" s="300">
        <v>0</v>
      </c>
      <c r="U185" s="318">
        <v>0</v>
      </c>
    </row>
    <row r="186" spans="1:21">
      <c r="A186" s="245" t="str">
        <f t="shared" si="2"/>
        <v>191106110100015</v>
      </c>
      <c r="B186" s="246">
        <v>1911061101000</v>
      </c>
      <c r="C186" s="245">
        <v>15</v>
      </c>
      <c r="D186" s="245">
        <v>9999</v>
      </c>
      <c r="E186" s="135" t="s">
        <v>171</v>
      </c>
      <c r="F186" s="247">
        <v>79407149.809999987</v>
      </c>
      <c r="G186" s="300">
        <v>75615981</v>
      </c>
      <c r="H186" s="300">
        <v>75615981</v>
      </c>
      <c r="I186" s="300">
        <v>5605022.3744908804</v>
      </c>
      <c r="J186" s="300">
        <v>4230436.0667254841</v>
      </c>
      <c r="K186" s="300">
        <v>6088375.2929281611</v>
      </c>
      <c r="L186" s="300">
        <v>4982637.9002355877</v>
      </c>
      <c r="M186" s="300">
        <v>7733169.2145015504</v>
      </c>
      <c r="N186" s="300">
        <v>7067468.1786364811</v>
      </c>
      <c r="O186" s="300">
        <v>6725082.1346799908</v>
      </c>
      <c r="P186" s="300">
        <v>6102696.2986977864</v>
      </c>
      <c r="Q186" s="300">
        <v>6197654.658394306</v>
      </c>
      <c r="R186" s="300">
        <v>6465048.55397877</v>
      </c>
      <c r="S186" s="300">
        <v>7188748.0148546854</v>
      </c>
      <c r="T186" s="300">
        <v>7229642.3118763287</v>
      </c>
      <c r="U186" s="318">
        <v>75615981.000000015</v>
      </c>
    </row>
    <row r="187" spans="1:21">
      <c r="A187" s="245" t="str">
        <f t="shared" si="2"/>
        <v>191109019900010</v>
      </c>
      <c r="B187" s="246">
        <v>1911090199000</v>
      </c>
      <c r="C187" s="245">
        <v>10</v>
      </c>
      <c r="D187" s="245">
        <v>9999</v>
      </c>
      <c r="E187" s="135" t="s">
        <v>172</v>
      </c>
      <c r="F187" s="247">
        <v>1353159.5499999998</v>
      </c>
      <c r="G187" s="300">
        <v>0</v>
      </c>
      <c r="H187" s="300">
        <v>0</v>
      </c>
      <c r="I187" s="300">
        <v>0</v>
      </c>
      <c r="J187" s="300">
        <v>0</v>
      </c>
      <c r="K187" s="300">
        <v>0</v>
      </c>
      <c r="L187" s="300">
        <v>0</v>
      </c>
      <c r="M187" s="300">
        <v>0</v>
      </c>
      <c r="N187" s="300">
        <v>0</v>
      </c>
      <c r="O187" s="300">
        <v>0</v>
      </c>
      <c r="P187" s="300">
        <v>0</v>
      </c>
      <c r="Q187" s="300">
        <v>0</v>
      </c>
      <c r="R187" s="300">
        <v>0</v>
      </c>
      <c r="S187" s="300">
        <v>0</v>
      </c>
      <c r="T187" s="300">
        <v>0</v>
      </c>
      <c r="U187" s="318">
        <v>0</v>
      </c>
    </row>
    <row r="188" spans="1:21">
      <c r="A188" s="245" t="str">
        <f t="shared" si="2"/>
        <v>191109019900015</v>
      </c>
      <c r="B188" s="246">
        <v>1911090199000</v>
      </c>
      <c r="C188" s="245">
        <v>15</v>
      </c>
      <c r="D188" s="245">
        <v>9999</v>
      </c>
      <c r="E188" s="135" t="s">
        <v>172</v>
      </c>
      <c r="F188" s="247">
        <v>162454.59000000003</v>
      </c>
      <c r="G188" s="300">
        <v>694328</v>
      </c>
      <c r="H188" s="300">
        <v>694328</v>
      </c>
      <c r="I188" s="300">
        <v>57860.666666666664</v>
      </c>
      <c r="J188" s="300">
        <v>57860.666666666664</v>
      </c>
      <c r="K188" s="300">
        <v>57860.666666666664</v>
      </c>
      <c r="L188" s="300">
        <v>57860.666666666664</v>
      </c>
      <c r="M188" s="300">
        <v>57860.666666666664</v>
      </c>
      <c r="N188" s="300">
        <v>57860.666666666664</v>
      </c>
      <c r="O188" s="300">
        <v>57860.666666666664</v>
      </c>
      <c r="P188" s="300">
        <v>57860.666666666664</v>
      </c>
      <c r="Q188" s="300">
        <v>57860.666666666664</v>
      </c>
      <c r="R188" s="300">
        <v>57860.666666666664</v>
      </c>
      <c r="S188" s="300">
        <v>57860.666666666664</v>
      </c>
      <c r="T188" s="300">
        <v>57860.666666666664</v>
      </c>
      <c r="U188" s="318">
        <v>694328</v>
      </c>
    </row>
    <row r="189" spans="1:21">
      <c r="A189" s="245" t="str">
        <f t="shared" si="2"/>
        <v>191109019900060</v>
      </c>
      <c r="B189" s="246">
        <v>1911090199000</v>
      </c>
      <c r="C189" s="245">
        <v>60</v>
      </c>
      <c r="D189" s="245">
        <v>9999</v>
      </c>
      <c r="E189" s="135" t="s">
        <v>173</v>
      </c>
      <c r="F189" s="247">
        <v>64.5</v>
      </c>
      <c r="G189" s="249">
        <v>0</v>
      </c>
      <c r="H189" s="300"/>
      <c r="I189" s="300">
        <v>0</v>
      </c>
      <c r="J189" s="300">
        <v>0</v>
      </c>
      <c r="K189" s="300">
        <v>0</v>
      </c>
      <c r="L189" s="300">
        <v>0</v>
      </c>
      <c r="M189" s="300">
        <v>0</v>
      </c>
      <c r="N189" s="300">
        <v>0</v>
      </c>
      <c r="O189" s="300">
        <v>0</v>
      </c>
      <c r="P189" s="300">
        <v>0</v>
      </c>
      <c r="Q189" s="300">
        <v>0</v>
      </c>
      <c r="R189" s="300">
        <v>0</v>
      </c>
      <c r="S189" s="300">
        <v>0</v>
      </c>
      <c r="T189" s="300">
        <v>0</v>
      </c>
      <c r="U189" s="318">
        <v>0</v>
      </c>
    </row>
    <row r="190" spans="1:21">
      <c r="A190" s="245" t="str">
        <f t="shared" si="2"/>
        <v>191113210100015</v>
      </c>
      <c r="B190" s="246">
        <v>1911132101000</v>
      </c>
      <c r="C190" s="245">
        <v>15</v>
      </c>
      <c r="D190" s="245">
        <v>9999</v>
      </c>
      <c r="E190" s="135" t="s">
        <v>174</v>
      </c>
      <c r="F190" s="247">
        <v>10298063.85</v>
      </c>
      <c r="G190" s="249">
        <v>0</v>
      </c>
      <c r="H190" s="300">
        <v>0</v>
      </c>
      <c r="I190" s="300">
        <v>0</v>
      </c>
      <c r="J190" s="300">
        <v>0</v>
      </c>
      <c r="K190" s="300">
        <v>0</v>
      </c>
      <c r="L190" s="300">
        <v>0</v>
      </c>
      <c r="M190" s="300">
        <v>0</v>
      </c>
      <c r="N190" s="300">
        <v>0</v>
      </c>
      <c r="O190" s="300">
        <v>0</v>
      </c>
      <c r="P190" s="300">
        <v>0</v>
      </c>
      <c r="Q190" s="300">
        <v>0</v>
      </c>
      <c r="R190" s="300">
        <v>0</v>
      </c>
      <c r="S190" s="300">
        <v>0</v>
      </c>
      <c r="T190" s="300">
        <v>0</v>
      </c>
      <c r="U190" s="318">
        <v>0</v>
      </c>
    </row>
    <row r="191" spans="1:21">
      <c r="A191" s="245" t="str">
        <f t="shared" si="2"/>
        <v>192101019900015</v>
      </c>
      <c r="B191" s="246">
        <v>1921010199000</v>
      </c>
      <c r="C191" s="245">
        <v>15</v>
      </c>
      <c r="D191" s="245">
        <v>9999</v>
      </c>
      <c r="E191" s="135" t="s">
        <v>175</v>
      </c>
      <c r="F191" s="247">
        <v>122150</v>
      </c>
      <c r="G191" s="249">
        <v>0</v>
      </c>
      <c r="H191" s="300">
        <v>0</v>
      </c>
      <c r="I191" s="300">
        <v>0</v>
      </c>
      <c r="J191" s="300">
        <v>0</v>
      </c>
      <c r="K191" s="300">
        <v>0</v>
      </c>
      <c r="L191" s="300">
        <v>0</v>
      </c>
      <c r="M191" s="300">
        <v>0</v>
      </c>
      <c r="N191" s="300">
        <v>0</v>
      </c>
      <c r="O191" s="300">
        <v>0</v>
      </c>
      <c r="P191" s="300">
        <v>0</v>
      </c>
      <c r="Q191" s="300">
        <v>0</v>
      </c>
      <c r="R191" s="300">
        <v>0</v>
      </c>
      <c r="S191" s="300">
        <v>0</v>
      </c>
      <c r="T191" s="300">
        <v>0</v>
      </c>
      <c r="U191" s="318">
        <v>0</v>
      </c>
    </row>
    <row r="192" spans="1:21">
      <c r="A192" s="245" t="str">
        <f t="shared" si="2"/>
        <v>192199010100011</v>
      </c>
      <c r="B192" s="246">
        <v>1921990101000</v>
      </c>
      <c r="C192" s="245">
        <v>11</v>
      </c>
      <c r="D192" s="245">
        <v>9999</v>
      </c>
      <c r="E192" s="135" t="s">
        <v>176</v>
      </c>
      <c r="F192" s="247">
        <v>2937187.48</v>
      </c>
      <c r="G192" s="249">
        <v>0</v>
      </c>
      <c r="H192" s="300">
        <v>0</v>
      </c>
      <c r="I192" s="300">
        <v>0</v>
      </c>
      <c r="J192" s="300">
        <v>0</v>
      </c>
      <c r="K192" s="300">
        <v>0</v>
      </c>
      <c r="L192" s="300">
        <v>0</v>
      </c>
      <c r="M192" s="300">
        <v>0</v>
      </c>
      <c r="N192" s="300">
        <v>0</v>
      </c>
      <c r="O192" s="300">
        <v>0</v>
      </c>
      <c r="P192" s="300">
        <v>0</v>
      </c>
      <c r="Q192" s="300">
        <v>0</v>
      </c>
      <c r="R192" s="300">
        <v>0</v>
      </c>
      <c r="S192" s="300">
        <v>0</v>
      </c>
      <c r="T192" s="300">
        <v>0</v>
      </c>
      <c r="U192" s="318">
        <v>0</v>
      </c>
    </row>
    <row r="193" spans="1:21">
      <c r="A193" s="245" t="str">
        <f t="shared" si="2"/>
        <v>192199010100095</v>
      </c>
      <c r="B193" s="246">
        <v>1921990101000</v>
      </c>
      <c r="C193" s="245">
        <v>95</v>
      </c>
      <c r="D193" s="245">
        <v>9999</v>
      </c>
      <c r="E193" s="135" t="s">
        <v>176</v>
      </c>
      <c r="F193" s="247">
        <v>610838.96</v>
      </c>
      <c r="G193" s="249">
        <v>0</v>
      </c>
      <c r="H193" s="300">
        <v>0</v>
      </c>
      <c r="I193" s="300">
        <v>0</v>
      </c>
      <c r="J193" s="300">
        <v>0</v>
      </c>
      <c r="K193" s="300">
        <v>0</v>
      </c>
      <c r="L193" s="300">
        <v>0</v>
      </c>
      <c r="M193" s="300">
        <v>0</v>
      </c>
      <c r="N193" s="300">
        <v>0</v>
      </c>
      <c r="O193" s="300">
        <v>0</v>
      </c>
      <c r="P193" s="300">
        <v>0</v>
      </c>
      <c r="Q193" s="300">
        <v>0</v>
      </c>
      <c r="R193" s="300">
        <v>0</v>
      </c>
      <c r="S193" s="300">
        <v>0</v>
      </c>
      <c r="T193" s="300">
        <v>0</v>
      </c>
      <c r="U193" s="318">
        <v>0</v>
      </c>
    </row>
    <row r="194" spans="1:21">
      <c r="A194" s="245" t="str">
        <f t="shared" si="2"/>
        <v>192199019900015</v>
      </c>
      <c r="B194" s="246">
        <v>1921990199000</v>
      </c>
      <c r="C194" s="245">
        <v>15</v>
      </c>
      <c r="D194" s="245">
        <v>9999</v>
      </c>
      <c r="E194" s="135" t="s">
        <v>177</v>
      </c>
      <c r="F194" s="247">
        <v>4932520.78</v>
      </c>
      <c r="G194" s="300">
        <v>1149767</v>
      </c>
      <c r="H194" s="300">
        <v>1149767</v>
      </c>
      <c r="I194" s="300">
        <v>95813.916666666672</v>
      </c>
      <c r="J194" s="300">
        <v>95813.916666666672</v>
      </c>
      <c r="K194" s="300">
        <v>95813.916666666672</v>
      </c>
      <c r="L194" s="300">
        <v>95813.916666666672</v>
      </c>
      <c r="M194" s="300">
        <v>95813.916666666672</v>
      </c>
      <c r="N194" s="300">
        <v>95813.916666666672</v>
      </c>
      <c r="O194" s="300">
        <v>95813.916666666672</v>
      </c>
      <c r="P194" s="300">
        <v>95813.916666666672</v>
      </c>
      <c r="Q194" s="300">
        <v>95813.916666666672</v>
      </c>
      <c r="R194" s="300">
        <v>95813.916666666672</v>
      </c>
      <c r="S194" s="300">
        <v>95813.916666666672</v>
      </c>
      <c r="T194" s="300">
        <v>95813.916666666672</v>
      </c>
      <c r="U194" s="318">
        <v>1149767</v>
      </c>
    </row>
    <row r="195" spans="1:21">
      <c r="A195" s="245" t="str">
        <f t="shared" ref="A195:A258" si="3">_xlfn.CONCAT(B195,C195)</f>
        <v>192199019900053</v>
      </c>
      <c r="B195" s="246">
        <v>1921990199000</v>
      </c>
      <c r="C195" s="245">
        <v>53</v>
      </c>
      <c r="D195" s="245">
        <v>9999</v>
      </c>
      <c r="E195" s="135" t="s">
        <v>177</v>
      </c>
      <c r="F195" s="247">
        <v>14281.650000000001</v>
      </c>
      <c r="G195" s="249">
        <v>0</v>
      </c>
      <c r="H195" s="300">
        <v>0</v>
      </c>
      <c r="I195" s="300">
        <v>0</v>
      </c>
      <c r="J195" s="300">
        <v>0</v>
      </c>
      <c r="K195" s="300">
        <v>0</v>
      </c>
      <c r="L195" s="300">
        <v>0</v>
      </c>
      <c r="M195" s="300">
        <v>0</v>
      </c>
      <c r="N195" s="300">
        <v>0</v>
      </c>
      <c r="O195" s="300">
        <v>0</v>
      </c>
      <c r="P195" s="300">
        <v>0</v>
      </c>
      <c r="Q195" s="300">
        <v>0</v>
      </c>
      <c r="R195" s="300">
        <v>0</v>
      </c>
      <c r="S195" s="300">
        <v>0</v>
      </c>
      <c r="T195" s="300">
        <v>0</v>
      </c>
      <c r="U195" s="318">
        <v>0</v>
      </c>
    </row>
    <row r="196" spans="1:21">
      <c r="A196" s="245" t="str">
        <f t="shared" si="3"/>
        <v>192201110100010</v>
      </c>
      <c r="B196" s="246">
        <v>1922011101000</v>
      </c>
      <c r="C196" s="245">
        <v>10</v>
      </c>
      <c r="D196" s="245">
        <v>9999</v>
      </c>
      <c r="E196" s="135" t="s">
        <v>178</v>
      </c>
      <c r="F196" s="247">
        <v>12955447.18</v>
      </c>
      <c r="G196" s="300">
        <v>8414210</v>
      </c>
      <c r="H196" s="300">
        <v>8414210</v>
      </c>
      <c r="I196" s="300">
        <v>701184.16666666663</v>
      </c>
      <c r="J196" s="300">
        <v>701184.16666666663</v>
      </c>
      <c r="K196" s="300">
        <v>701184.16666666663</v>
      </c>
      <c r="L196" s="300">
        <v>701184.16666666663</v>
      </c>
      <c r="M196" s="300">
        <v>701184.16666666663</v>
      </c>
      <c r="N196" s="300">
        <v>701184.16666666663</v>
      </c>
      <c r="O196" s="300">
        <v>701184.16666666663</v>
      </c>
      <c r="P196" s="300">
        <v>701184.16666666663</v>
      </c>
      <c r="Q196" s="300">
        <v>701184.16666666663</v>
      </c>
      <c r="R196" s="300">
        <v>701184.16666666663</v>
      </c>
      <c r="S196" s="300">
        <v>701184.16666666663</v>
      </c>
      <c r="T196" s="300">
        <v>701184.16666666663</v>
      </c>
      <c r="U196" s="318">
        <v>8414210.0000000019</v>
      </c>
    </row>
    <row r="197" spans="1:21">
      <c r="A197" s="245" t="str">
        <f t="shared" si="3"/>
        <v>192201110100031</v>
      </c>
      <c r="B197" s="246">
        <v>1922011101000</v>
      </c>
      <c r="C197" s="245">
        <v>31</v>
      </c>
      <c r="D197" s="245">
        <v>9999</v>
      </c>
      <c r="E197" s="135" t="s">
        <v>178</v>
      </c>
      <c r="F197" s="247">
        <v>44264.39</v>
      </c>
      <c r="G197" s="249">
        <v>0</v>
      </c>
      <c r="H197" s="300"/>
      <c r="I197" s="300">
        <v>0</v>
      </c>
      <c r="J197" s="300">
        <v>0</v>
      </c>
      <c r="K197" s="300">
        <v>0</v>
      </c>
      <c r="L197" s="300">
        <v>0</v>
      </c>
      <c r="M197" s="300">
        <v>0</v>
      </c>
      <c r="N197" s="300">
        <v>0</v>
      </c>
      <c r="O197" s="300">
        <v>0</v>
      </c>
      <c r="P197" s="300">
        <v>0</v>
      </c>
      <c r="Q197" s="300">
        <v>0</v>
      </c>
      <c r="R197" s="300">
        <v>0</v>
      </c>
      <c r="S197" s="300">
        <v>0</v>
      </c>
      <c r="T197" s="300">
        <v>0</v>
      </c>
      <c r="U197" s="318">
        <v>0</v>
      </c>
    </row>
    <row r="198" spans="1:21">
      <c r="A198" s="245" t="str">
        <f t="shared" si="3"/>
        <v>192201110100072</v>
      </c>
      <c r="B198" s="246">
        <v>1922011101000</v>
      </c>
      <c r="C198" s="245">
        <v>72</v>
      </c>
      <c r="D198" s="245">
        <v>9999</v>
      </c>
      <c r="E198" s="135" t="s">
        <v>178</v>
      </c>
      <c r="F198" s="247">
        <v>2485861.09</v>
      </c>
      <c r="G198" s="249">
        <v>0</v>
      </c>
      <c r="H198" s="300"/>
      <c r="I198" s="300">
        <v>0</v>
      </c>
      <c r="J198" s="300">
        <v>0</v>
      </c>
      <c r="K198" s="300">
        <v>0</v>
      </c>
      <c r="L198" s="300">
        <v>0</v>
      </c>
      <c r="M198" s="300">
        <v>0</v>
      </c>
      <c r="N198" s="300">
        <v>0</v>
      </c>
      <c r="O198" s="300">
        <v>0</v>
      </c>
      <c r="P198" s="300">
        <v>0</v>
      </c>
      <c r="Q198" s="300">
        <v>0</v>
      </c>
      <c r="R198" s="300">
        <v>0</v>
      </c>
      <c r="S198" s="300">
        <v>0</v>
      </c>
      <c r="T198" s="300">
        <v>0</v>
      </c>
      <c r="U198" s="318">
        <v>0</v>
      </c>
    </row>
    <row r="199" spans="1:21">
      <c r="A199" s="245" t="str">
        <f t="shared" si="3"/>
        <v>192206319900010</v>
      </c>
      <c r="B199" s="246">
        <v>1922063199000</v>
      </c>
      <c r="C199" s="245">
        <v>10</v>
      </c>
      <c r="D199" s="245">
        <v>9999</v>
      </c>
      <c r="E199" s="135" t="s">
        <v>179</v>
      </c>
      <c r="F199" s="247">
        <v>2148861.1800000002</v>
      </c>
      <c r="G199" s="300">
        <v>2593934</v>
      </c>
      <c r="H199" s="300">
        <v>2593934</v>
      </c>
      <c r="I199" s="300">
        <v>216161.16666666666</v>
      </c>
      <c r="J199" s="300">
        <v>216161.16666666666</v>
      </c>
      <c r="K199" s="300">
        <v>216161.16666666666</v>
      </c>
      <c r="L199" s="300">
        <v>216161.16666666666</v>
      </c>
      <c r="M199" s="300">
        <v>216161.16666666666</v>
      </c>
      <c r="N199" s="300">
        <v>216161.16666666666</v>
      </c>
      <c r="O199" s="300">
        <v>216161.16666666666</v>
      </c>
      <c r="P199" s="300">
        <v>216161.16666666666</v>
      </c>
      <c r="Q199" s="300">
        <v>216161.16666666666</v>
      </c>
      <c r="R199" s="300">
        <v>216161.16666666666</v>
      </c>
      <c r="S199" s="300">
        <v>216161.16666666666</v>
      </c>
      <c r="T199" s="300">
        <v>216161.16666666666</v>
      </c>
      <c r="U199" s="318">
        <v>2593934</v>
      </c>
    </row>
    <row r="200" spans="1:21">
      <c r="A200" s="245" t="str">
        <f t="shared" si="3"/>
        <v>192206319900025</v>
      </c>
      <c r="B200" s="246">
        <v>1922063199000</v>
      </c>
      <c r="C200" s="245">
        <v>25</v>
      </c>
      <c r="D200" s="245">
        <v>9999</v>
      </c>
      <c r="E200" s="135" t="s">
        <v>179</v>
      </c>
      <c r="F200" s="247">
        <v>74365.990000000005</v>
      </c>
      <c r="G200" s="300">
        <v>31636</v>
      </c>
      <c r="H200" s="300">
        <v>31636</v>
      </c>
      <c r="I200" s="300">
        <v>2636.3333333333335</v>
      </c>
      <c r="J200" s="300">
        <v>2636.3333333333335</v>
      </c>
      <c r="K200" s="300">
        <v>2636.3333333333335</v>
      </c>
      <c r="L200" s="300">
        <v>2636.3333333333335</v>
      </c>
      <c r="M200" s="300">
        <v>2636.3333333333335</v>
      </c>
      <c r="N200" s="300">
        <v>2636.3333333333335</v>
      </c>
      <c r="O200" s="300">
        <v>2636.3333333333335</v>
      </c>
      <c r="P200" s="300">
        <v>2636.3333333333335</v>
      </c>
      <c r="Q200" s="300">
        <v>2636.3333333333335</v>
      </c>
      <c r="R200" s="300">
        <v>2636.3333333333335</v>
      </c>
      <c r="S200" s="300">
        <v>2636.3333333333335</v>
      </c>
      <c r="T200" s="300">
        <v>2636.3333333333335</v>
      </c>
      <c r="U200" s="318">
        <v>31635.999999999996</v>
      </c>
    </row>
    <row r="201" spans="1:21">
      <c r="A201" s="245" t="str">
        <f t="shared" si="3"/>
        <v>192206319900053</v>
      </c>
      <c r="B201" s="246">
        <v>1922063199000</v>
      </c>
      <c r="C201" s="245">
        <v>53</v>
      </c>
      <c r="D201" s="245">
        <v>9999</v>
      </c>
      <c r="E201" s="135" t="s">
        <v>179</v>
      </c>
      <c r="F201" s="247">
        <v>1009.07</v>
      </c>
      <c r="G201" s="249">
        <v>0</v>
      </c>
      <c r="H201" s="300"/>
      <c r="I201" s="300">
        <v>0</v>
      </c>
      <c r="J201" s="300">
        <v>0</v>
      </c>
      <c r="K201" s="300">
        <v>0</v>
      </c>
      <c r="L201" s="300">
        <v>0</v>
      </c>
      <c r="M201" s="300">
        <v>0</v>
      </c>
      <c r="N201" s="300">
        <v>0</v>
      </c>
      <c r="O201" s="300">
        <v>0</v>
      </c>
      <c r="P201" s="300">
        <v>0</v>
      </c>
      <c r="Q201" s="300">
        <v>0</v>
      </c>
      <c r="R201" s="300">
        <v>0</v>
      </c>
      <c r="S201" s="300">
        <v>0</v>
      </c>
      <c r="T201" s="300">
        <v>0</v>
      </c>
      <c r="U201" s="318">
        <v>0</v>
      </c>
    </row>
    <row r="202" spans="1:21">
      <c r="A202" s="245" t="str">
        <f t="shared" si="3"/>
        <v>192206329900025</v>
      </c>
      <c r="B202" s="246">
        <v>1922063299000</v>
      </c>
      <c r="C202" s="245">
        <v>25</v>
      </c>
      <c r="D202" s="245">
        <v>9999</v>
      </c>
      <c r="E202" s="135" t="s">
        <v>180</v>
      </c>
      <c r="F202" s="247">
        <v>472.32000000000005</v>
      </c>
      <c r="G202" s="249">
        <v>0</v>
      </c>
      <c r="H202" s="300"/>
      <c r="I202" s="300">
        <v>0</v>
      </c>
      <c r="J202" s="300">
        <v>0</v>
      </c>
      <c r="K202" s="300">
        <v>0</v>
      </c>
      <c r="L202" s="300">
        <v>0</v>
      </c>
      <c r="M202" s="300">
        <v>0</v>
      </c>
      <c r="N202" s="300">
        <v>0</v>
      </c>
      <c r="O202" s="300">
        <v>0</v>
      </c>
      <c r="P202" s="300">
        <v>0</v>
      </c>
      <c r="Q202" s="300">
        <v>0</v>
      </c>
      <c r="R202" s="300">
        <v>0</v>
      </c>
      <c r="S202" s="300">
        <v>0</v>
      </c>
      <c r="T202" s="300">
        <v>0</v>
      </c>
      <c r="U202" s="318">
        <v>0</v>
      </c>
    </row>
    <row r="203" spans="1:21">
      <c r="A203" s="245" t="str">
        <f t="shared" si="3"/>
        <v>192299010100010</v>
      </c>
      <c r="B203" s="246">
        <v>1922990101000</v>
      </c>
      <c r="C203" s="245">
        <v>10</v>
      </c>
      <c r="D203" s="245">
        <v>9999</v>
      </c>
      <c r="E203" s="135" t="s">
        <v>181</v>
      </c>
      <c r="F203" s="247">
        <v>33268984.909999996</v>
      </c>
      <c r="G203" s="300">
        <v>31487272</v>
      </c>
      <c r="H203" s="300">
        <v>31487272</v>
      </c>
      <c r="I203" s="300">
        <v>2623939.3333333335</v>
      </c>
      <c r="J203" s="300">
        <v>2623939.3333333335</v>
      </c>
      <c r="K203" s="300">
        <v>2623939.3333333335</v>
      </c>
      <c r="L203" s="300">
        <v>2623939.3333333335</v>
      </c>
      <c r="M203" s="300">
        <v>2623939.3333333335</v>
      </c>
      <c r="N203" s="300">
        <v>2623939.3333333335</v>
      </c>
      <c r="O203" s="300">
        <v>2623939.3333333335</v>
      </c>
      <c r="P203" s="300">
        <v>2623939.3333333335</v>
      </c>
      <c r="Q203" s="300">
        <v>2623939.3333333335</v>
      </c>
      <c r="R203" s="300">
        <v>2623939.3333333335</v>
      </c>
      <c r="S203" s="300">
        <v>2623939.3333333335</v>
      </c>
      <c r="T203" s="300">
        <v>2623939.3333333335</v>
      </c>
      <c r="U203" s="318">
        <v>31487271.999999996</v>
      </c>
    </row>
    <row r="204" spans="1:21">
      <c r="A204" s="245" t="str">
        <f t="shared" si="3"/>
        <v>192299019900010</v>
      </c>
      <c r="B204" s="246">
        <v>1922990199000</v>
      </c>
      <c r="C204" s="245">
        <v>10</v>
      </c>
      <c r="D204" s="245">
        <v>9999</v>
      </c>
      <c r="E204" s="135" t="s">
        <v>182</v>
      </c>
      <c r="F204" s="247">
        <v>186364678.72000003</v>
      </c>
      <c r="G204" s="300">
        <v>109354915</v>
      </c>
      <c r="H204" s="300">
        <v>109354915</v>
      </c>
      <c r="I204" s="300">
        <v>4203644.9753307551</v>
      </c>
      <c r="J204" s="300">
        <v>4466744.0011406103</v>
      </c>
      <c r="K204" s="300">
        <v>8087194.2281001806</v>
      </c>
      <c r="L204" s="300">
        <v>5234000.2967789825</v>
      </c>
      <c r="M204" s="300">
        <v>5729764.1656028805</v>
      </c>
      <c r="N204" s="300">
        <v>4775075.8747724453</v>
      </c>
      <c r="O204" s="300">
        <v>5664201.6251787851</v>
      </c>
      <c r="P204" s="300">
        <v>9315934.9049154371</v>
      </c>
      <c r="Q204" s="300">
        <v>7604320.3900316693</v>
      </c>
      <c r="R204" s="300">
        <v>10187440.028349673</v>
      </c>
      <c r="S204" s="300">
        <v>9727678.1140103396</v>
      </c>
      <c r="T204" s="300">
        <v>34358916.39578823</v>
      </c>
      <c r="U204" s="318">
        <v>109354915</v>
      </c>
    </row>
    <row r="205" spans="1:21">
      <c r="A205" s="245" t="str">
        <f t="shared" si="3"/>
        <v>192299019900011</v>
      </c>
      <c r="B205" s="246">
        <v>1922990199000</v>
      </c>
      <c r="C205" s="245">
        <v>11</v>
      </c>
      <c r="D205" s="245">
        <v>9999</v>
      </c>
      <c r="E205" s="135" t="s">
        <v>182</v>
      </c>
      <c r="F205" s="247">
        <v>31233</v>
      </c>
      <c r="G205" s="249">
        <v>0</v>
      </c>
      <c r="H205" s="300">
        <v>0</v>
      </c>
      <c r="I205" s="300">
        <v>0</v>
      </c>
      <c r="J205" s="300">
        <v>0</v>
      </c>
      <c r="K205" s="300">
        <v>0</v>
      </c>
      <c r="L205" s="300">
        <v>0</v>
      </c>
      <c r="M205" s="300">
        <v>0</v>
      </c>
      <c r="N205" s="300">
        <v>0</v>
      </c>
      <c r="O205" s="300">
        <v>0</v>
      </c>
      <c r="P205" s="300">
        <v>0</v>
      </c>
      <c r="Q205" s="300">
        <v>0</v>
      </c>
      <c r="R205" s="300">
        <v>0</v>
      </c>
      <c r="S205" s="300">
        <v>0</v>
      </c>
      <c r="T205" s="300">
        <v>0</v>
      </c>
      <c r="U205" s="318">
        <v>0</v>
      </c>
    </row>
    <row r="206" spans="1:21">
      <c r="A206" s="245" t="str">
        <f t="shared" si="3"/>
        <v>192299019900012</v>
      </c>
      <c r="B206" s="246">
        <v>1922990199000</v>
      </c>
      <c r="C206" s="245">
        <v>12</v>
      </c>
      <c r="D206" s="245">
        <v>9999</v>
      </c>
      <c r="E206" s="135" t="s">
        <v>182</v>
      </c>
      <c r="F206" s="247">
        <v>0</v>
      </c>
      <c r="G206" s="300">
        <v>1353</v>
      </c>
      <c r="H206" s="300">
        <v>1353</v>
      </c>
      <c r="I206" s="300">
        <v>112.75</v>
      </c>
      <c r="J206" s="300">
        <v>112.75</v>
      </c>
      <c r="K206" s="300">
        <v>112.75</v>
      </c>
      <c r="L206" s="300">
        <v>112.75</v>
      </c>
      <c r="M206" s="300">
        <v>112.75</v>
      </c>
      <c r="N206" s="300">
        <v>112.75</v>
      </c>
      <c r="O206" s="300">
        <v>112.75</v>
      </c>
      <c r="P206" s="300">
        <v>112.75</v>
      </c>
      <c r="Q206" s="300">
        <v>112.75</v>
      </c>
      <c r="R206" s="300">
        <v>112.75</v>
      </c>
      <c r="S206" s="300">
        <v>112.75</v>
      </c>
      <c r="T206" s="300">
        <v>112.75</v>
      </c>
      <c r="U206" s="318">
        <v>1353</v>
      </c>
    </row>
    <row r="207" spans="1:21">
      <c r="A207" s="245" t="str">
        <f t="shared" si="3"/>
        <v>192299019900027</v>
      </c>
      <c r="B207" s="246">
        <v>1922990199000</v>
      </c>
      <c r="C207" s="245">
        <v>27</v>
      </c>
      <c r="D207" s="245">
        <v>9999</v>
      </c>
      <c r="E207" s="135" t="s">
        <v>182</v>
      </c>
      <c r="F207" s="247">
        <v>525.35</v>
      </c>
      <c r="G207" s="300">
        <v>834</v>
      </c>
      <c r="H207" s="300">
        <v>834</v>
      </c>
      <c r="I207" s="300">
        <v>69.5</v>
      </c>
      <c r="J207" s="300">
        <v>69.5</v>
      </c>
      <c r="K207" s="300">
        <v>69.5</v>
      </c>
      <c r="L207" s="300">
        <v>69.5</v>
      </c>
      <c r="M207" s="300">
        <v>69.5</v>
      </c>
      <c r="N207" s="300">
        <v>69.5</v>
      </c>
      <c r="O207" s="300">
        <v>69.5</v>
      </c>
      <c r="P207" s="300">
        <v>69.5</v>
      </c>
      <c r="Q207" s="300">
        <v>69.5</v>
      </c>
      <c r="R207" s="300">
        <v>69.5</v>
      </c>
      <c r="S207" s="300">
        <v>69.5</v>
      </c>
      <c r="T207" s="300">
        <v>69.5</v>
      </c>
      <c r="U207" s="318">
        <v>834</v>
      </c>
    </row>
    <row r="208" spans="1:21">
      <c r="A208" s="245" t="str">
        <f t="shared" si="3"/>
        <v>192299019900031</v>
      </c>
      <c r="B208" s="246">
        <v>1922990199000</v>
      </c>
      <c r="C208" s="245">
        <v>31</v>
      </c>
      <c r="D208" s="245">
        <v>9999</v>
      </c>
      <c r="E208" s="135" t="s">
        <v>182</v>
      </c>
      <c r="F208" s="247">
        <v>283054.22000000003</v>
      </c>
      <c r="G208" s="300">
        <v>25803</v>
      </c>
      <c r="H208" s="300">
        <v>25803</v>
      </c>
      <c r="I208" s="300">
        <v>2150.25</v>
      </c>
      <c r="J208" s="300">
        <v>2150.25</v>
      </c>
      <c r="K208" s="300">
        <v>2150.25</v>
      </c>
      <c r="L208" s="300">
        <v>2150.25</v>
      </c>
      <c r="M208" s="300">
        <v>2150.25</v>
      </c>
      <c r="N208" s="300">
        <v>2150.25</v>
      </c>
      <c r="O208" s="300">
        <v>2150.25</v>
      </c>
      <c r="P208" s="300">
        <v>2150.25</v>
      </c>
      <c r="Q208" s="300">
        <v>2150.25</v>
      </c>
      <c r="R208" s="300">
        <v>2150.25</v>
      </c>
      <c r="S208" s="300">
        <v>2150.25</v>
      </c>
      <c r="T208" s="300">
        <v>2150.25</v>
      </c>
      <c r="U208" s="318">
        <v>25803</v>
      </c>
    </row>
    <row r="209" spans="1:21">
      <c r="A209" s="245" t="str">
        <f t="shared" si="3"/>
        <v>192299019900053</v>
      </c>
      <c r="B209" s="246">
        <v>1922990199000</v>
      </c>
      <c r="C209" s="245">
        <v>53</v>
      </c>
      <c r="D209" s="245">
        <v>9999</v>
      </c>
      <c r="E209" s="135" t="s">
        <v>182</v>
      </c>
      <c r="F209" s="247">
        <v>4845.91</v>
      </c>
      <c r="G209" s="300">
        <v>1874</v>
      </c>
      <c r="H209" s="300">
        <v>1874</v>
      </c>
      <c r="I209" s="300">
        <v>156.16666666666666</v>
      </c>
      <c r="J209" s="300">
        <v>156.16666666666666</v>
      </c>
      <c r="K209" s="300">
        <v>156.16666666666666</v>
      </c>
      <c r="L209" s="300">
        <v>156.16666666666666</v>
      </c>
      <c r="M209" s="300">
        <v>156.16666666666666</v>
      </c>
      <c r="N209" s="300">
        <v>156.16666666666666</v>
      </c>
      <c r="O209" s="300">
        <v>156.16666666666666</v>
      </c>
      <c r="P209" s="300">
        <v>156.16666666666666</v>
      </c>
      <c r="Q209" s="300">
        <v>156.16666666666666</v>
      </c>
      <c r="R209" s="300">
        <v>156.16666666666666</v>
      </c>
      <c r="S209" s="300">
        <v>156.16666666666666</v>
      </c>
      <c r="T209" s="300">
        <v>156.16666666666666</v>
      </c>
      <c r="U209" s="318">
        <v>1874.0000000000002</v>
      </c>
    </row>
    <row r="210" spans="1:21">
      <c r="A210" s="245" t="str">
        <f t="shared" si="3"/>
        <v>192299019900060</v>
      </c>
      <c r="B210" s="246">
        <v>1922990199000</v>
      </c>
      <c r="C210" s="245">
        <v>60</v>
      </c>
      <c r="D210" s="245">
        <v>9999</v>
      </c>
      <c r="E210" s="135" t="s">
        <v>182</v>
      </c>
      <c r="F210" s="247">
        <v>108651.28</v>
      </c>
      <c r="G210" s="249">
        <v>0</v>
      </c>
      <c r="H210" s="300">
        <v>0</v>
      </c>
      <c r="I210" s="300">
        <v>0</v>
      </c>
      <c r="J210" s="300">
        <v>0</v>
      </c>
      <c r="K210" s="300">
        <v>0</v>
      </c>
      <c r="L210" s="300">
        <v>0</v>
      </c>
      <c r="M210" s="300">
        <v>0</v>
      </c>
      <c r="N210" s="300">
        <v>0</v>
      </c>
      <c r="O210" s="300">
        <v>0</v>
      </c>
      <c r="P210" s="300">
        <v>0</v>
      </c>
      <c r="Q210" s="300">
        <v>0</v>
      </c>
      <c r="R210" s="300">
        <v>0</v>
      </c>
      <c r="S210" s="300">
        <v>0</v>
      </c>
      <c r="T210" s="300">
        <v>0</v>
      </c>
      <c r="U210" s="318">
        <v>0</v>
      </c>
    </row>
    <row r="211" spans="1:21">
      <c r="A211" s="245" t="str">
        <f t="shared" si="3"/>
        <v>192299019900071</v>
      </c>
      <c r="B211" s="246">
        <v>1922990199000</v>
      </c>
      <c r="C211" s="245">
        <v>71</v>
      </c>
      <c r="D211" s="245">
        <v>9999</v>
      </c>
      <c r="E211" s="135" t="s">
        <v>182</v>
      </c>
      <c r="F211" s="247">
        <v>221948.33000000005</v>
      </c>
      <c r="G211" s="249">
        <v>0</v>
      </c>
      <c r="H211" s="300"/>
      <c r="I211" s="300">
        <v>0</v>
      </c>
      <c r="J211" s="300">
        <v>0</v>
      </c>
      <c r="K211" s="300">
        <v>0</v>
      </c>
      <c r="L211" s="300">
        <v>0</v>
      </c>
      <c r="M211" s="300">
        <v>0</v>
      </c>
      <c r="N211" s="300">
        <v>0</v>
      </c>
      <c r="O211" s="300">
        <v>0</v>
      </c>
      <c r="P211" s="300">
        <v>0</v>
      </c>
      <c r="Q211" s="300">
        <v>0</v>
      </c>
      <c r="R211" s="300">
        <v>0</v>
      </c>
      <c r="S211" s="300">
        <v>0</v>
      </c>
      <c r="T211" s="300">
        <v>0</v>
      </c>
      <c r="U211" s="318">
        <v>0</v>
      </c>
    </row>
    <row r="212" spans="1:21">
      <c r="A212" s="245" t="str">
        <f t="shared" si="3"/>
        <v>192299019900072</v>
      </c>
      <c r="B212" s="246">
        <v>1922990199000</v>
      </c>
      <c r="C212" s="245">
        <v>72</v>
      </c>
      <c r="D212" s="245">
        <v>9999</v>
      </c>
      <c r="E212" s="135" t="s">
        <v>182</v>
      </c>
      <c r="F212" s="247">
        <v>173748.71000000002</v>
      </c>
      <c r="G212" s="300">
        <v>20341</v>
      </c>
      <c r="H212" s="300">
        <v>20341</v>
      </c>
      <c r="I212" s="300">
        <v>1695.0833333333333</v>
      </c>
      <c r="J212" s="300">
        <v>1695.0833333333333</v>
      </c>
      <c r="K212" s="300">
        <v>1695.0833333333333</v>
      </c>
      <c r="L212" s="300">
        <v>1695.0833333333333</v>
      </c>
      <c r="M212" s="300">
        <v>1695.0833333333333</v>
      </c>
      <c r="N212" s="300">
        <v>1695.0833333333333</v>
      </c>
      <c r="O212" s="300">
        <v>1695.0833333333333</v>
      </c>
      <c r="P212" s="300">
        <v>1695.0833333333333</v>
      </c>
      <c r="Q212" s="300">
        <v>1695.0833333333333</v>
      </c>
      <c r="R212" s="300">
        <v>1695.0833333333333</v>
      </c>
      <c r="S212" s="300">
        <v>1695.0833333333333</v>
      </c>
      <c r="T212" s="300">
        <v>1695.0833333333333</v>
      </c>
      <c r="U212" s="318">
        <v>20341</v>
      </c>
    </row>
    <row r="213" spans="1:21">
      <c r="A213" s="245" t="str">
        <f t="shared" si="3"/>
        <v>192299019900095</v>
      </c>
      <c r="B213" s="246">
        <v>1922990199000</v>
      </c>
      <c r="C213" s="245">
        <v>95</v>
      </c>
      <c r="D213" s="245">
        <v>9999</v>
      </c>
      <c r="E213" s="135" t="s">
        <v>182</v>
      </c>
      <c r="F213" s="247">
        <v>15197.82</v>
      </c>
      <c r="G213" s="249">
        <v>0</v>
      </c>
      <c r="H213" s="300">
        <v>0</v>
      </c>
      <c r="I213" s="300">
        <v>0</v>
      </c>
      <c r="J213" s="300">
        <v>0</v>
      </c>
      <c r="K213" s="300">
        <v>0</v>
      </c>
      <c r="L213" s="300">
        <v>0</v>
      </c>
      <c r="M213" s="300">
        <v>0</v>
      </c>
      <c r="N213" s="300">
        <v>0</v>
      </c>
      <c r="O213" s="300">
        <v>0</v>
      </c>
      <c r="P213" s="300">
        <v>0</v>
      </c>
      <c r="Q213" s="300">
        <v>0</v>
      </c>
      <c r="R213" s="300">
        <v>0</v>
      </c>
      <c r="S213" s="300">
        <v>0</v>
      </c>
      <c r="T213" s="300">
        <v>0</v>
      </c>
      <c r="U213" s="318">
        <v>0</v>
      </c>
    </row>
    <row r="214" spans="1:21">
      <c r="A214" s="245" t="str">
        <f t="shared" si="3"/>
        <v>192299019900097</v>
      </c>
      <c r="B214" s="246">
        <v>1922990199000</v>
      </c>
      <c r="C214" s="245">
        <v>97</v>
      </c>
      <c r="D214" s="245">
        <v>9999</v>
      </c>
      <c r="E214" s="135" t="s">
        <v>182</v>
      </c>
      <c r="F214" s="247">
        <v>0</v>
      </c>
      <c r="G214" s="300">
        <v>1000</v>
      </c>
      <c r="H214" s="300">
        <v>1000</v>
      </c>
      <c r="I214" s="300">
        <v>83.333333333333329</v>
      </c>
      <c r="J214" s="300">
        <v>83.333333333333329</v>
      </c>
      <c r="K214" s="300">
        <v>83.333333333333329</v>
      </c>
      <c r="L214" s="300">
        <v>83.333333333333329</v>
      </c>
      <c r="M214" s="300">
        <v>83.333333333333329</v>
      </c>
      <c r="N214" s="300">
        <v>83.333333333333329</v>
      </c>
      <c r="O214" s="300">
        <v>83.333333333333329</v>
      </c>
      <c r="P214" s="300">
        <v>83.333333333333329</v>
      </c>
      <c r="Q214" s="300">
        <v>83.333333333333329</v>
      </c>
      <c r="R214" s="300">
        <v>83.333333333333329</v>
      </c>
      <c r="S214" s="300">
        <v>83.333333333333329</v>
      </c>
      <c r="T214" s="300">
        <v>83.333333333333329</v>
      </c>
      <c r="U214" s="318">
        <v>1000.0000000000001</v>
      </c>
    </row>
    <row r="215" spans="1:21">
      <c r="A215" s="245" t="str">
        <f t="shared" si="3"/>
        <v>192303010100015</v>
      </c>
      <c r="B215" s="246">
        <v>1923030101000</v>
      </c>
      <c r="C215" s="245">
        <v>15</v>
      </c>
      <c r="D215" s="245">
        <v>9999</v>
      </c>
      <c r="E215" s="135" t="s">
        <v>183</v>
      </c>
      <c r="F215" s="247">
        <v>152500</v>
      </c>
      <c r="G215" s="300">
        <v>1000</v>
      </c>
      <c r="H215" s="300">
        <v>1000</v>
      </c>
      <c r="I215" s="300">
        <v>83.333333333333329</v>
      </c>
      <c r="J215" s="300">
        <v>83.333333333333329</v>
      </c>
      <c r="K215" s="300">
        <v>83.333333333333329</v>
      </c>
      <c r="L215" s="300">
        <v>83.333333333333329</v>
      </c>
      <c r="M215" s="300">
        <v>83.333333333333329</v>
      </c>
      <c r="N215" s="300">
        <v>83.333333333333329</v>
      </c>
      <c r="O215" s="300">
        <v>83.333333333333329</v>
      </c>
      <c r="P215" s="300">
        <v>83.333333333333329</v>
      </c>
      <c r="Q215" s="300">
        <v>83.333333333333329</v>
      </c>
      <c r="R215" s="300">
        <v>83.333333333333329</v>
      </c>
      <c r="S215" s="300">
        <v>83.333333333333329</v>
      </c>
      <c r="T215" s="300">
        <v>83.333333333333329</v>
      </c>
      <c r="U215" s="318">
        <v>1000.0000000000001</v>
      </c>
    </row>
    <row r="216" spans="1:21">
      <c r="A216" s="245" t="str">
        <f t="shared" si="3"/>
        <v>193106010100015</v>
      </c>
      <c r="B216" s="246">
        <v>1931060101000</v>
      </c>
      <c r="C216" s="245">
        <v>15</v>
      </c>
      <c r="D216" s="245">
        <v>9999</v>
      </c>
      <c r="E216" s="135" t="s">
        <v>184</v>
      </c>
      <c r="F216" s="247">
        <v>78063.839999999997</v>
      </c>
      <c r="G216" s="249">
        <v>0</v>
      </c>
      <c r="H216" s="300"/>
      <c r="I216" s="300">
        <v>0</v>
      </c>
      <c r="J216" s="300">
        <v>0</v>
      </c>
      <c r="K216" s="300">
        <v>0</v>
      </c>
      <c r="L216" s="300">
        <v>0</v>
      </c>
      <c r="M216" s="300">
        <v>0</v>
      </c>
      <c r="N216" s="300">
        <v>0</v>
      </c>
      <c r="O216" s="300">
        <v>0</v>
      </c>
      <c r="P216" s="300">
        <v>0</v>
      </c>
      <c r="Q216" s="300">
        <v>0</v>
      </c>
      <c r="R216" s="300">
        <v>0</v>
      </c>
      <c r="S216" s="300">
        <v>0</v>
      </c>
      <c r="T216" s="300">
        <v>0</v>
      </c>
      <c r="U216" s="318">
        <v>0</v>
      </c>
    </row>
    <row r="217" spans="1:21">
      <c r="A217" s="245" t="str">
        <f t="shared" si="3"/>
        <v>199999210800115</v>
      </c>
      <c r="B217" s="246">
        <v>1999992108001</v>
      </c>
      <c r="C217" s="245">
        <v>15</v>
      </c>
      <c r="D217" s="245">
        <v>9999</v>
      </c>
      <c r="E217" s="135" t="s">
        <v>185</v>
      </c>
      <c r="F217" s="247">
        <v>0</v>
      </c>
      <c r="G217" s="300">
        <v>2710087</v>
      </c>
      <c r="H217" s="300">
        <v>2710087</v>
      </c>
      <c r="I217" s="300">
        <v>225840.58333333334</v>
      </c>
      <c r="J217" s="300">
        <v>225840.58333333334</v>
      </c>
      <c r="K217" s="300">
        <v>225840.58333333334</v>
      </c>
      <c r="L217" s="300">
        <v>225840.58333333334</v>
      </c>
      <c r="M217" s="300">
        <v>225840.58333333334</v>
      </c>
      <c r="N217" s="300">
        <v>225840.58333333334</v>
      </c>
      <c r="O217" s="300">
        <v>225840.58333333334</v>
      </c>
      <c r="P217" s="300">
        <v>225840.58333333334</v>
      </c>
      <c r="Q217" s="300">
        <v>225840.58333333334</v>
      </c>
      <c r="R217" s="300">
        <v>225840.58333333334</v>
      </c>
      <c r="S217" s="300">
        <v>225840.58333333334</v>
      </c>
      <c r="T217" s="300">
        <v>225840.58333333334</v>
      </c>
      <c r="U217" s="318">
        <v>2710087</v>
      </c>
    </row>
    <row r="218" spans="1:21">
      <c r="A218" s="245" t="str">
        <f t="shared" si="3"/>
        <v>199999210899910</v>
      </c>
      <c r="B218" s="246">
        <v>1999992108999</v>
      </c>
      <c r="C218" s="245">
        <v>10</v>
      </c>
      <c r="D218" s="245">
        <v>9999</v>
      </c>
      <c r="E218" s="135" t="s">
        <v>185</v>
      </c>
      <c r="F218" s="247">
        <v>69917.7</v>
      </c>
      <c r="G218" s="249">
        <v>0</v>
      </c>
      <c r="H218" s="300"/>
      <c r="I218" s="300">
        <v>0</v>
      </c>
      <c r="J218" s="300">
        <v>0</v>
      </c>
      <c r="K218" s="300">
        <v>0</v>
      </c>
      <c r="L218" s="300">
        <v>0</v>
      </c>
      <c r="M218" s="300">
        <v>0</v>
      </c>
      <c r="N218" s="300">
        <v>0</v>
      </c>
      <c r="O218" s="300">
        <v>0</v>
      </c>
      <c r="P218" s="300">
        <v>0</v>
      </c>
      <c r="Q218" s="300">
        <v>0</v>
      </c>
      <c r="R218" s="300">
        <v>0</v>
      </c>
      <c r="S218" s="300">
        <v>0</v>
      </c>
      <c r="T218" s="300">
        <v>0</v>
      </c>
      <c r="U218" s="318">
        <v>0</v>
      </c>
    </row>
    <row r="219" spans="1:21">
      <c r="A219" s="245" t="str">
        <f t="shared" si="3"/>
        <v>199999210899915</v>
      </c>
      <c r="B219" s="246">
        <v>1999992108999</v>
      </c>
      <c r="C219" s="245">
        <v>15</v>
      </c>
      <c r="D219" s="245">
        <v>9999</v>
      </c>
      <c r="E219" s="135" t="s">
        <v>186</v>
      </c>
      <c r="F219" s="247">
        <v>0</v>
      </c>
      <c r="G219" s="300">
        <v>5498525</v>
      </c>
      <c r="H219" s="300">
        <v>5498525</v>
      </c>
      <c r="I219" s="300">
        <v>458210.41666666669</v>
      </c>
      <c r="J219" s="300">
        <v>458210.41666666669</v>
      </c>
      <c r="K219" s="300">
        <v>458210.41666666669</v>
      </c>
      <c r="L219" s="300">
        <v>458210.41666666669</v>
      </c>
      <c r="M219" s="300">
        <v>458210.41666666669</v>
      </c>
      <c r="N219" s="300">
        <v>458210.41666666669</v>
      </c>
      <c r="O219" s="300">
        <v>458210.41666666669</v>
      </c>
      <c r="P219" s="300">
        <v>458210.41666666669</v>
      </c>
      <c r="Q219" s="300">
        <v>458210.41666666669</v>
      </c>
      <c r="R219" s="300">
        <v>458210.41666666669</v>
      </c>
      <c r="S219" s="300">
        <v>458210.41666666669</v>
      </c>
      <c r="T219" s="300">
        <v>458210.41666666669</v>
      </c>
      <c r="U219" s="318">
        <v>5498525</v>
      </c>
    </row>
    <row r="220" spans="1:21">
      <c r="A220" s="245" t="str">
        <f t="shared" si="3"/>
        <v>199999211100015</v>
      </c>
      <c r="B220" s="246">
        <v>1999992111000</v>
      </c>
      <c r="C220" s="245">
        <v>15</v>
      </c>
      <c r="D220" s="245">
        <v>9999</v>
      </c>
      <c r="E220" s="135" t="s">
        <v>187</v>
      </c>
      <c r="F220" s="247">
        <v>41683914.110000007</v>
      </c>
      <c r="G220" s="300">
        <v>77770</v>
      </c>
      <c r="H220" s="300">
        <v>77770</v>
      </c>
      <c r="I220" s="300">
        <v>6480.833333333333</v>
      </c>
      <c r="J220" s="300">
        <v>6480.833333333333</v>
      </c>
      <c r="K220" s="300">
        <v>6480.833333333333</v>
      </c>
      <c r="L220" s="300">
        <v>6480.833333333333</v>
      </c>
      <c r="M220" s="300">
        <v>6480.833333333333</v>
      </c>
      <c r="N220" s="300">
        <v>6480.833333333333</v>
      </c>
      <c r="O220" s="300">
        <v>6480.833333333333</v>
      </c>
      <c r="P220" s="300">
        <v>6480.833333333333</v>
      </c>
      <c r="Q220" s="300">
        <v>6480.833333333333</v>
      </c>
      <c r="R220" s="300">
        <v>6480.833333333333</v>
      </c>
      <c r="S220" s="300">
        <v>6480.833333333333</v>
      </c>
      <c r="T220" s="300">
        <v>6480.833333333333</v>
      </c>
      <c r="U220" s="318">
        <v>77770</v>
      </c>
    </row>
    <row r="221" spans="1:21">
      <c r="A221" s="245" t="str">
        <f t="shared" si="3"/>
        <v>199999211500015</v>
      </c>
      <c r="B221" s="246">
        <v>1999992115000</v>
      </c>
      <c r="C221" s="245">
        <v>15</v>
      </c>
      <c r="D221" s="245">
        <v>9999</v>
      </c>
      <c r="E221" s="135" t="s">
        <v>188</v>
      </c>
      <c r="F221" s="247">
        <v>0</v>
      </c>
      <c r="G221" s="300">
        <v>109862028</v>
      </c>
      <c r="H221" s="300">
        <v>109862028</v>
      </c>
      <c r="I221" s="300">
        <v>8450925.2307692301</v>
      </c>
      <c r="J221" s="300">
        <v>8463601.6186153851</v>
      </c>
      <c r="K221" s="300">
        <v>8476297.0210433081</v>
      </c>
      <c r="L221" s="300">
        <v>8489011.4665748738</v>
      </c>
      <c r="M221" s="300">
        <v>8501744.9837747365</v>
      </c>
      <c r="N221" s="300">
        <v>8514497.6012503989</v>
      </c>
      <c r="O221" s="300">
        <v>8527269.3476522751</v>
      </c>
      <c r="P221" s="300">
        <v>8540060.2516737543</v>
      </c>
      <c r="Q221" s="300">
        <v>8552870.3420512658</v>
      </c>
      <c r="R221" s="300">
        <v>8565699.6475643422</v>
      </c>
      <c r="S221" s="300">
        <v>8578548.1970356889</v>
      </c>
      <c r="T221" s="300">
        <v>16201502.291994801</v>
      </c>
      <c r="U221" s="318">
        <v>109862028.00000004</v>
      </c>
    </row>
    <row r="222" spans="1:21">
      <c r="A222" s="245" t="str">
        <f t="shared" si="3"/>
        <v>199999211700015</v>
      </c>
      <c r="B222" s="246">
        <v>1999992117000</v>
      </c>
      <c r="C222" s="245">
        <v>15</v>
      </c>
      <c r="D222" s="245">
        <v>9999</v>
      </c>
      <c r="E222" s="135" t="s">
        <v>189</v>
      </c>
      <c r="F222" s="247">
        <v>43239.25</v>
      </c>
      <c r="G222" s="249">
        <v>0</v>
      </c>
      <c r="H222" s="300"/>
      <c r="I222" s="300">
        <v>0</v>
      </c>
      <c r="J222" s="300">
        <v>0</v>
      </c>
      <c r="K222" s="300">
        <v>0</v>
      </c>
      <c r="L222" s="300">
        <v>0</v>
      </c>
      <c r="M222" s="300">
        <v>0</v>
      </c>
      <c r="N222" s="300">
        <v>0</v>
      </c>
      <c r="O222" s="300">
        <v>0</v>
      </c>
      <c r="P222" s="300">
        <v>0</v>
      </c>
      <c r="Q222" s="300">
        <v>0</v>
      </c>
      <c r="R222" s="300">
        <v>0</v>
      </c>
      <c r="S222" s="300">
        <v>0</v>
      </c>
      <c r="T222" s="300">
        <v>0</v>
      </c>
      <c r="U222" s="318">
        <v>0</v>
      </c>
    </row>
    <row r="223" spans="1:21">
      <c r="A223" s="245" t="str">
        <f t="shared" si="3"/>
        <v>199999219900011</v>
      </c>
      <c r="B223" s="246">
        <v>1999992199000</v>
      </c>
      <c r="C223" s="245">
        <v>11</v>
      </c>
      <c r="D223" s="245">
        <v>9999</v>
      </c>
      <c r="E223" s="135" t="s">
        <v>190</v>
      </c>
      <c r="F223" s="247">
        <v>17119649.510000002</v>
      </c>
      <c r="G223" s="249">
        <v>0</v>
      </c>
      <c r="H223" s="300"/>
      <c r="I223" s="300">
        <v>0</v>
      </c>
      <c r="J223" s="300">
        <v>0</v>
      </c>
      <c r="K223" s="300">
        <v>0</v>
      </c>
      <c r="L223" s="300">
        <v>0</v>
      </c>
      <c r="M223" s="300">
        <v>0</v>
      </c>
      <c r="N223" s="300">
        <v>0</v>
      </c>
      <c r="O223" s="300">
        <v>0</v>
      </c>
      <c r="P223" s="300">
        <v>0</v>
      </c>
      <c r="Q223" s="300">
        <v>0</v>
      </c>
      <c r="R223" s="300">
        <v>0</v>
      </c>
      <c r="S223" s="300">
        <v>0</v>
      </c>
      <c r="T223" s="300">
        <v>0</v>
      </c>
      <c r="U223" s="318">
        <v>0</v>
      </c>
    </row>
    <row r="224" spans="1:21">
      <c r="A224" s="245" t="str">
        <f t="shared" si="3"/>
        <v>199999219900015</v>
      </c>
      <c r="B224" s="246">
        <v>1999992199000</v>
      </c>
      <c r="C224" s="245">
        <v>15</v>
      </c>
      <c r="D224" s="245">
        <v>9999</v>
      </c>
      <c r="E224" s="135" t="s">
        <v>190</v>
      </c>
      <c r="F224" s="247">
        <v>51852310.780000001</v>
      </c>
      <c r="G224" s="300">
        <v>74602747</v>
      </c>
      <c r="H224" s="300">
        <v>74602747</v>
      </c>
      <c r="I224" s="300">
        <v>5529916.5679472229</v>
      </c>
      <c r="J224" s="300">
        <v>4173749.3504924094</v>
      </c>
      <c r="K224" s="300">
        <v>6006792.6860509878</v>
      </c>
      <c r="L224" s="300">
        <v>4915871.8798330044</v>
      </c>
      <c r="M224" s="300">
        <v>7629546.8072767304</v>
      </c>
      <c r="N224" s="300">
        <v>6972765.9879380288</v>
      </c>
      <c r="O224" s="300">
        <v>6634967.8257530145</v>
      </c>
      <c r="P224" s="300">
        <v>6020921.7941586636</v>
      </c>
      <c r="Q224" s="300">
        <v>6114607.7371337926</v>
      </c>
      <c r="R224" s="300">
        <v>6378418.6257557645</v>
      </c>
      <c r="S224" s="300">
        <v>7092420.7066619471</v>
      </c>
      <c r="T224" s="300">
        <v>7132767.0309984451</v>
      </c>
      <c r="U224" s="318">
        <v>74602747</v>
      </c>
    </row>
    <row r="225" spans="1:21">
      <c r="A225" s="245" t="str">
        <f t="shared" si="3"/>
        <v>199999219900095</v>
      </c>
      <c r="B225" s="246">
        <v>1999992199000</v>
      </c>
      <c r="C225" s="245">
        <v>95</v>
      </c>
      <c r="D225" s="245">
        <v>9999</v>
      </c>
      <c r="E225" s="135" t="s">
        <v>190</v>
      </c>
      <c r="F225" s="247">
        <v>687557.26</v>
      </c>
      <c r="G225" s="249">
        <v>0</v>
      </c>
      <c r="H225" s="300"/>
      <c r="I225" s="300">
        <v>0</v>
      </c>
      <c r="J225" s="300">
        <v>0</v>
      </c>
      <c r="K225" s="300">
        <v>0</v>
      </c>
      <c r="L225" s="300">
        <v>0</v>
      </c>
      <c r="M225" s="300">
        <v>0</v>
      </c>
      <c r="N225" s="300">
        <v>0</v>
      </c>
      <c r="O225" s="300">
        <v>0</v>
      </c>
      <c r="P225" s="300">
        <v>0</v>
      </c>
      <c r="Q225" s="300">
        <v>0</v>
      </c>
      <c r="R225" s="300">
        <v>0</v>
      </c>
      <c r="S225" s="300">
        <v>0</v>
      </c>
      <c r="T225" s="300">
        <v>0</v>
      </c>
      <c r="U225" s="318">
        <v>0</v>
      </c>
    </row>
    <row r="226" spans="1:21">
      <c r="A226" s="245" t="str">
        <f t="shared" si="3"/>
        <v>199999229900015</v>
      </c>
      <c r="B226" s="246">
        <v>1999992299000</v>
      </c>
      <c r="C226" s="245">
        <v>15</v>
      </c>
      <c r="D226" s="245">
        <v>9999</v>
      </c>
      <c r="E226" s="135" t="s">
        <v>191</v>
      </c>
      <c r="F226" s="247">
        <v>244530.07000000004</v>
      </c>
      <c r="G226" s="300">
        <v>353759</v>
      </c>
      <c r="H226" s="300">
        <v>353759</v>
      </c>
      <c r="I226" s="300">
        <v>29479.916666666668</v>
      </c>
      <c r="J226" s="300">
        <v>29479.916666666668</v>
      </c>
      <c r="K226" s="300">
        <v>29479.916666666668</v>
      </c>
      <c r="L226" s="300">
        <v>29479.916666666668</v>
      </c>
      <c r="M226" s="300">
        <v>29479.916666666668</v>
      </c>
      <c r="N226" s="300">
        <v>29479.916666666668</v>
      </c>
      <c r="O226" s="300">
        <v>29479.916666666668</v>
      </c>
      <c r="P226" s="300">
        <v>29479.916666666668</v>
      </c>
      <c r="Q226" s="300">
        <v>29479.916666666668</v>
      </c>
      <c r="R226" s="300">
        <v>29479.916666666668</v>
      </c>
      <c r="S226" s="300">
        <v>29479.916666666668</v>
      </c>
      <c r="T226" s="300">
        <v>29479.916666666668</v>
      </c>
      <c r="U226" s="318">
        <v>353759.00000000006</v>
      </c>
    </row>
    <row r="227" spans="1:21">
      <c r="A227" s="245" t="str">
        <f t="shared" si="3"/>
        <v>199999239900015</v>
      </c>
      <c r="B227" s="246">
        <v>1999992399000</v>
      </c>
      <c r="C227" s="245">
        <v>15</v>
      </c>
      <c r="D227" s="245">
        <v>9999</v>
      </c>
      <c r="E227" s="135" t="s">
        <v>192</v>
      </c>
      <c r="F227" s="247">
        <v>2401.41</v>
      </c>
      <c r="G227" s="249">
        <v>0</v>
      </c>
      <c r="H227" s="300"/>
      <c r="I227" s="300">
        <v>0</v>
      </c>
      <c r="J227" s="300">
        <v>0</v>
      </c>
      <c r="K227" s="300">
        <v>0</v>
      </c>
      <c r="L227" s="300">
        <v>0</v>
      </c>
      <c r="M227" s="300">
        <v>0</v>
      </c>
      <c r="N227" s="300">
        <v>0</v>
      </c>
      <c r="O227" s="300">
        <v>0</v>
      </c>
      <c r="P227" s="300">
        <v>0</v>
      </c>
      <c r="Q227" s="300">
        <v>0</v>
      </c>
      <c r="R227" s="300">
        <v>0</v>
      </c>
      <c r="S227" s="300">
        <v>0</v>
      </c>
      <c r="T227" s="300">
        <v>0</v>
      </c>
      <c r="U227" s="318">
        <v>0</v>
      </c>
    </row>
    <row r="228" spans="1:21">
      <c r="A228" s="245" t="str">
        <f t="shared" si="3"/>
        <v>199999249900015</v>
      </c>
      <c r="B228" s="246">
        <v>1999992499000</v>
      </c>
      <c r="C228" s="245">
        <v>15</v>
      </c>
      <c r="D228" s="245">
        <v>9999</v>
      </c>
      <c r="E228" s="135" t="s">
        <v>193</v>
      </c>
      <c r="F228" s="247">
        <v>68563.25</v>
      </c>
      <c r="G228" s="300">
        <v>561984</v>
      </c>
      <c r="H228" s="300">
        <v>561984</v>
      </c>
      <c r="I228" s="300">
        <v>46832</v>
      </c>
      <c r="J228" s="300">
        <v>46832</v>
      </c>
      <c r="K228" s="300">
        <v>46832</v>
      </c>
      <c r="L228" s="300">
        <v>46832</v>
      </c>
      <c r="M228" s="300">
        <v>46832</v>
      </c>
      <c r="N228" s="300">
        <v>46832</v>
      </c>
      <c r="O228" s="300">
        <v>46832</v>
      </c>
      <c r="P228" s="300">
        <v>46832</v>
      </c>
      <c r="Q228" s="300">
        <v>46832</v>
      </c>
      <c r="R228" s="300">
        <v>46832</v>
      </c>
      <c r="S228" s="300">
        <v>46832</v>
      </c>
      <c r="T228" s="300">
        <v>46832</v>
      </c>
      <c r="U228" s="318">
        <v>561984</v>
      </c>
    </row>
    <row r="229" spans="1:21">
      <c r="A229" s="245" t="str">
        <f t="shared" si="3"/>
        <v>211999010200225</v>
      </c>
      <c r="B229" s="246">
        <v>2119990102002</v>
      </c>
      <c r="C229" s="245">
        <v>25</v>
      </c>
      <c r="D229" s="245">
        <v>9999</v>
      </c>
      <c r="E229" s="135" t="s">
        <v>194</v>
      </c>
      <c r="F229" s="247">
        <v>10743106.290000001</v>
      </c>
      <c r="G229" s="249">
        <v>0</v>
      </c>
      <c r="H229" s="300"/>
      <c r="I229" s="300">
        <v>0</v>
      </c>
      <c r="J229" s="300">
        <v>0</v>
      </c>
      <c r="K229" s="300">
        <v>0</v>
      </c>
      <c r="L229" s="300">
        <v>0</v>
      </c>
      <c r="M229" s="300">
        <v>0</v>
      </c>
      <c r="N229" s="300">
        <v>0</v>
      </c>
      <c r="O229" s="300">
        <v>0</v>
      </c>
      <c r="P229" s="300">
        <v>0</v>
      </c>
      <c r="Q229" s="300">
        <v>0</v>
      </c>
      <c r="R229" s="300">
        <v>0</v>
      </c>
      <c r="S229" s="300">
        <v>0</v>
      </c>
      <c r="T229" s="300">
        <v>0</v>
      </c>
      <c r="U229" s="318">
        <v>0</v>
      </c>
    </row>
    <row r="230" spans="1:21">
      <c r="A230" s="245" t="str">
        <f t="shared" si="3"/>
        <v>211999010300425</v>
      </c>
      <c r="B230" s="246">
        <v>2119990103004</v>
      </c>
      <c r="C230" s="245">
        <v>25</v>
      </c>
      <c r="D230" s="245">
        <v>9999</v>
      </c>
      <c r="E230" s="135" t="s">
        <v>195</v>
      </c>
      <c r="F230" s="247">
        <v>0</v>
      </c>
      <c r="G230" s="300">
        <v>23593453</v>
      </c>
      <c r="H230" s="300">
        <v>23593453</v>
      </c>
      <c r="I230" s="300">
        <v>1966121.0833333333</v>
      </c>
      <c r="J230" s="300">
        <v>1966121.0833333333</v>
      </c>
      <c r="K230" s="300">
        <v>1966121.0833333333</v>
      </c>
      <c r="L230" s="300">
        <v>1966121.0833333333</v>
      </c>
      <c r="M230" s="300">
        <v>1966121.0833333333</v>
      </c>
      <c r="N230" s="300">
        <v>1966121.0833333333</v>
      </c>
      <c r="O230" s="300">
        <v>1966121.0833333333</v>
      </c>
      <c r="P230" s="300">
        <v>1966121.0833333333</v>
      </c>
      <c r="Q230" s="300">
        <v>1966121.0833333333</v>
      </c>
      <c r="R230" s="300">
        <v>1966121.0833333333</v>
      </c>
      <c r="S230" s="300">
        <v>1966121.0833333333</v>
      </c>
      <c r="T230" s="300">
        <v>1966121.0833333333</v>
      </c>
      <c r="U230" s="318">
        <v>23593452.999999996</v>
      </c>
    </row>
    <row r="231" spans="1:21">
      <c r="A231" s="245" t="str">
        <f t="shared" si="3"/>
        <v>212999010300125</v>
      </c>
      <c r="B231" s="246">
        <v>2129990103001</v>
      </c>
      <c r="C231" s="245">
        <v>25</v>
      </c>
      <c r="D231" s="245">
        <v>9999</v>
      </c>
      <c r="E231" s="135" t="s">
        <v>196</v>
      </c>
      <c r="F231" s="247">
        <v>0</v>
      </c>
      <c r="G231" s="300">
        <v>97600000</v>
      </c>
      <c r="H231" s="300">
        <v>97600000</v>
      </c>
      <c r="I231" s="300">
        <v>7507692.307692308</v>
      </c>
      <c r="J231" s="300">
        <v>7518953.8461538469</v>
      </c>
      <c r="K231" s="300">
        <v>7530232.2769230781</v>
      </c>
      <c r="L231" s="300">
        <v>7541527.6253384631</v>
      </c>
      <c r="M231" s="300">
        <v>7552839.9167764708</v>
      </c>
      <c r="N231" s="300">
        <v>7564169.1766516361</v>
      </c>
      <c r="O231" s="300">
        <v>7575515.4304166138</v>
      </c>
      <c r="P231" s="300">
        <v>7586878.7035622392</v>
      </c>
      <c r="Q231" s="300">
        <v>7598259.021617583</v>
      </c>
      <c r="R231" s="300">
        <v>7609656.4101500101</v>
      </c>
      <c r="S231" s="300">
        <v>7621070.8947652355</v>
      </c>
      <c r="T231" s="300">
        <v>14393204.389952499</v>
      </c>
      <c r="U231" s="318">
        <v>97599999.999999985</v>
      </c>
    </row>
    <row r="232" spans="1:21">
      <c r="A232" s="245" t="str">
        <f t="shared" si="3"/>
        <v>221301010100047</v>
      </c>
      <c r="B232" s="246">
        <v>2213010101000</v>
      </c>
      <c r="C232" s="245">
        <v>47</v>
      </c>
      <c r="D232" s="245">
        <v>9999</v>
      </c>
      <c r="E232" s="135" t="s">
        <v>197</v>
      </c>
      <c r="F232" s="247">
        <v>30</v>
      </c>
      <c r="G232" s="249">
        <v>0</v>
      </c>
      <c r="H232" s="300"/>
      <c r="I232" s="300">
        <v>0</v>
      </c>
      <c r="J232" s="300">
        <v>0</v>
      </c>
      <c r="K232" s="300">
        <v>0</v>
      </c>
      <c r="L232" s="300">
        <v>0</v>
      </c>
      <c r="M232" s="300">
        <v>0</v>
      </c>
      <c r="N232" s="300">
        <v>0</v>
      </c>
      <c r="O232" s="300">
        <v>0</v>
      </c>
      <c r="P232" s="300">
        <v>0</v>
      </c>
      <c r="Q232" s="300">
        <v>0</v>
      </c>
      <c r="R232" s="300">
        <v>0</v>
      </c>
      <c r="S232" s="300">
        <v>0</v>
      </c>
      <c r="T232" s="300">
        <v>0</v>
      </c>
      <c r="U232" s="318">
        <v>0</v>
      </c>
    </row>
    <row r="233" spans="1:21">
      <c r="A233" s="245" t="str">
        <f t="shared" si="3"/>
        <v>221301010100048</v>
      </c>
      <c r="B233" s="246">
        <v>2213010101000</v>
      </c>
      <c r="C233" s="245">
        <v>48</v>
      </c>
      <c r="D233" s="245">
        <v>9999</v>
      </c>
      <c r="E233" s="135" t="s">
        <v>197</v>
      </c>
      <c r="F233" s="247">
        <v>23157104.280000001</v>
      </c>
      <c r="G233" s="300">
        <v>16154921</v>
      </c>
      <c r="H233" s="300">
        <v>16154921</v>
      </c>
      <c r="I233" s="300">
        <v>1346243.4166666667</v>
      </c>
      <c r="J233" s="300">
        <v>1346243.4166666667</v>
      </c>
      <c r="K233" s="300">
        <v>1346243.4166666667</v>
      </c>
      <c r="L233" s="300">
        <v>1346243.4166666667</v>
      </c>
      <c r="M233" s="300">
        <v>1346243.4166666667</v>
      </c>
      <c r="N233" s="300">
        <v>1346243.4166666667</v>
      </c>
      <c r="O233" s="300">
        <v>1346243.4166666667</v>
      </c>
      <c r="P233" s="300">
        <v>1346243.4166666667</v>
      </c>
      <c r="Q233" s="300">
        <v>1346243.4166666667</v>
      </c>
      <c r="R233" s="300">
        <v>1346243.4166666667</v>
      </c>
      <c r="S233" s="300">
        <v>1346243.4166666667</v>
      </c>
      <c r="T233" s="300">
        <v>1346243.4166666667</v>
      </c>
      <c r="U233" s="318">
        <v>16154920.999999998</v>
      </c>
    </row>
    <row r="234" spans="1:21">
      <c r="A234" s="245" t="str">
        <f t="shared" si="3"/>
        <v>222101010100048</v>
      </c>
      <c r="B234" s="246">
        <v>2221010101000</v>
      </c>
      <c r="C234" s="245">
        <v>48</v>
      </c>
      <c r="D234" s="245">
        <v>9999</v>
      </c>
      <c r="E234" s="135" t="s">
        <v>198</v>
      </c>
      <c r="F234" s="247">
        <v>15612839.870000001</v>
      </c>
      <c r="G234" s="300">
        <v>11530000</v>
      </c>
      <c r="H234" s="300">
        <v>11530000</v>
      </c>
      <c r="I234" s="300">
        <v>960833.33333333337</v>
      </c>
      <c r="J234" s="300">
        <v>960833.33333333337</v>
      </c>
      <c r="K234" s="300">
        <v>960833.33333333337</v>
      </c>
      <c r="L234" s="300">
        <v>960833.33333333337</v>
      </c>
      <c r="M234" s="300">
        <v>960833.33333333337</v>
      </c>
      <c r="N234" s="300">
        <v>960833.33333333337</v>
      </c>
      <c r="O234" s="300">
        <v>960833.33333333337</v>
      </c>
      <c r="P234" s="300">
        <v>960833.33333333337</v>
      </c>
      <c r="Q234" s="300">
        <v>960833.33333333337</v>
      </c>
      <c r="R234" s="300">
        <v>960833.33333333337</v>
      </c>
      <c r="S234" s="300">
        <v>960833.33333333337</v>
      </c>
      <c r="T234" s="300">
        <v>960833.33333333337</v>
      </c>
      <c r="U234" s="318">
        <v>11530000.000000002</v>
      </c>
    </row>
    <row r="235" spans="1:21">
      <c r="A235" s="245" t="str">
        <f t="shared" si="3"/>
        <v>231106010100015</v>
      </c>
      <c r="B235" s="246">
        <v>2311060101000</v>
      </c>
      <c r="C235" s="245">
        <v>15</v>
      </c>
      <c r="D235" s="245">
        <v>9999</v>
      </c>
      <c r="E235" s="135" t="s">
        <v>199</v>
      </c>
      <c r="F235" s="247">
        <v>9565094.3900000006</v>
      </c>
      <c r="G235" s="300">
        <v>8652514</v>
      </c>
      <c r="H235" s="300">
        <v>8652514</v>
      </c>
      <c r="I235" s="300">
        <v>721042.83333333337</v>
      </c>
      <c r="J235" s="300">
        <v>721042.83333333337</v>
      </c>
      <c r="K235" s="300">
        <v>721042.83333333337</v>
      </c>
      <c r="L235" s="300">
        <v>721042.83333333337</v>
      </c>
      <c r="M235" s="300">
        <v>721042.83333333337</v>
      </c>
      <c r="N235" s="300">
        <v>721042.83333333337</v>
      </c>
      <c r="O235" s="300">
        <v>721042.83333333337</v>
      </c>
      <c r="P235" s="300">
        <v>721042.83333333337</v>
      </c>
      <c r="Q235" s="300">
        <v>721042.83333333337</v>
      </c>
      <c r="R235" s="300">
        <v>721042.83333333337</v>
      </c>
      <c r="S235" s="300">
        <v>721042.83333333337</v>
      </c>
      <c r="T235" s="300">
        <v>721042.83333333337</v>
      </c>
      <c r="U235" s="318">
        <v>8652513.9999999981</v>
      </c>
    </row>
    <row r="236" spans="1:21">
      <c r="A236" s="245" t="str">
        <f t="shared" si="3"/>
        <v>231107119900040</v>
      </c>
      <c r="B236" s="246">
        <v>2311071199000</v>
      </c>
      <c r="C236" s="245">
        <v>40</v>
      </c>
      <c r="D236" s="245">
        <v>9999</v>
      </c>
      <c r="E236" s="135" t="s">
        <v>200</v>
      </c>
      <c r="F236" s="247">
        <v>0</v>
      </c>
      <c r="G236" s="300">
        <v>2000</v>
      </c>
      <c r="H236" s="300">
        <v>2000</v>
      </c>
      <c r="I236" s="300">
        <v>166.66666666666666</v>
      </c>
      <c r="J236" s="300">
        <v>166.66666666666666</v>
      </c>
      <c r="K236" s="300">
        <v>166.66666666666666</v>
      </c>
      <c r="L236" s="300">
        <v>166.66666666666666</v>
      </c>
      <c r="M236" s="300">
        <v>166.66666666666666</v>
      </c>
      <c r="N236" s="300">
        <v>166.66666666666666</v>
      </c>
      <c r="O236" s="300">
        <v>166.66666666666666</v>
      </c>
      <c r="P236" s="300">
        <v>166.66666666666666</v>
      </c>
      <c r="Q236" s="300">
        <v>166.66666666666666</v>
      </c>
      <c r="R236" s="300">
        <v>166.66666666666666</v>
      </c>
      <c r="S236" s="300">
        <v>166.66666666666666</v>
      </c>
      <c r="T236" s="300">
        <v>166.66666666666666</v>
      </c>
      <c r="U236" s="318">
        <v>2000.0000000000002</v>
      </c>
    </row>
    <row r="237" spans="1:21">
      <c r="A237" s="245" t="str">
        <f t="shared" si="3"/>
        <v>241951010100097</v>
      </c>
      <c r="B237" s="246">
        <v>2419510101000</v>
      </c>
      <c r="C237" s="245">
        <v>97</v>
      </c>
      <c r="D237" s="245">
        <v>9999</v>
      </c>
      <c r="E237" s="135" t="s">
        <v>201</v>
      </c>
      <c r="F237" s="247">
        <v>34278422</v>
      </c>
      <c r="G237" s="300">
        <v>70000000</v>
      </c>
      <c r="H237" s="300">
        <v>70000000</v>
      </c>
      <c r="I237" s="300">
        <v>5384615.384615385</v>
      </c>
      <c r="J237" s="300">
        <v>5392692.307692308</v>
      </c>
      <c r="K237" s="300">
        <v>5400781.3461538469</v>
      </c>
      <c r="L237" s="300">
        <v>5408882.5181730781</v>
      </c>
      <c r="M237" s="300">
        <v>5416995.8419503383</v>
      </c>
      <c r="N237" s="300">
        <v>5425121.3357132645</v>
      </c>
      <c r="O237" s="300">
        <v>5433259.0177168343</v>
      </c>
      <c r="P237" s="300">
        <v>5441408.90624341</v>
      </c>
      <c r="Q237" s="300">
        <v>5449571.0196027756</v>
      </c>
      <c r="R237" s="300">
        <v>5457745.37613218</v>
      </c>
      <c r="S237" s="300">
        <v>5465931.9941963786</v>
      </c>
      <c r="T237" s="300">
        <v>10322994.9518102</v>
      </c>
      <c r="U237" s="318">
        <v>70000000</v>
      </c>
    </row>
    <row r="238" spans="1:21">
      <c r="A238" s="245" t="str">
        <f t="shared" si="3"/>
        <v>299999010200095</v>
      </c>
      <c r="B238" s="246">
        <v>2999990102000</v>
      </c>
      <c r="C238" s="245">
        <v>95</v>
      </c>
      <c r="D238" s="245">
        <v>9999</v>
      </c>
      <c r="E238" s="135" t="s">
        <v>202</v>
      </c>
      <c r="F238" s="247">
        <v>2503977344.6499996</v>
      </c>
      <c r="G238" s="300">
        <v>1433333333</v>
      </c>
      <c r="H238" s="300">
        <v>1433333333</v>
      </c>
      <c r="I238" s="249">
        <v>0</v>
      </c>
      <c r="J238" s="249">
        <v>0</v>
      </c>
      <c r="K238" s="249">
        <v>0</v>
      </c>
      <c r="L238" s="249">
        <v>0</v>
      </c>
      <c r="M238" s="249">
        <v>0</v>
      </c>
      <c r="N238" s="300">
        <v>603092604.13999999</v>
      </c>
      <c r="O238" s="300">
        <v>737752174.27999997</v>
      </c>
      <c r="P238" s="249">
        <v>0</v>
      </c>
      <c r="Q238" s="300">
        <v>92488554.579999998</v>
      </c>
      <c r="R238" s="249">
        <v>0</v>
      </c>
      <c r="S238" s="249">
        <v>0</v>
      </c>
      <c r="T238" s="249">
        <v>0</v>
      </c>
      <c r="U238" s="318">
        <v>1433333333</v>
      </c>
    </row>
    <row r="239" spans="1:21">
      <c r="A239" s="245" t="str">
        <f t="shared" si="3"/>
        <v>299999010300095</v>
      </c>
      <c r="B239" s="246">
        <v>2999990103000</v>
      </c>
      <c r="C239" s="245">
        <v>95</v>
      </c>
      <c r="D239" s="245">
        <v>9999</v>
      </c>
      <c r="E239" s="135" t="s">
        <v>203</v>
      </c>
      <c r="F239" s="247">
        <v>314667230.69999999</v>
      </c>
      <c r="G239" s="300">
        <v>13822762</v>
      </c>
      <c r="H239" s="300">
        <v>13822762</v>
      </c>
      <c r="I239" s="300">
        <v>1151896.8333333333</v>
      </c>
      <c r="J239" s="300">
        <v>1151896.8333333333</v>
      </c>
      <c r="K239" s="300">
        <v>1151896.8333333333</v>
      </c>
      <c r="L239" s="300">
        <v>1151896.8333333333</v>
      </c>
      <c r="M239" s="300">
        <v>1151896.8333333333</v>
      </c>
      <c r="N239" s="300">
        <v>1151896.8333333333</v>
      </c>
      <c r="O239" s="300">
        <v>1151896.8333333333</v>
      </c>
      <c r="P239" s="300">
        <v>1151896.8333333333</v>
      </c>
      <c r="Q239" s="300">
        <v>1151896.8333333333</v>
      </c>
      <c r="R239" s="300">
        <v>1151896.8333333333</v>
      </c>
      <c r="S239" s="300">
        <v>1151896.8333333333</v>
      </c>
      <c r="T239" s="300">
        <v>1151896.8333333333</v>
      </c>
      <c r="U239" s="318">
        <v>13822762.000000002</v>
      </c>
    </row>
    <row r="240" spans="1:21">
      <c r="A240" s="245" t="str">
        <f t="shared" si="3"/>
        <v>792299019900010</v>
      </c>
      <c r="B240" s="246">
        <v>7922990199000</v>
      </c>
      <c r="C240" s="245">
        <v>10</v>
      </c>
      <c r="D240" s="245">
        <v>9999</v>
      </c>
      <c r="E240" s="135" t="s">
        <v>204</v>
      </c>
      <c r="F240" s="247">
        <v>51299.27</v>
      </c>
      <c r="G240" s="249">
        <v>0</v>
      </c>
      <c r="H240" s="300"/>
      <c r="I240" s="300">
        <v>0</v>
      </c>
      <c r="J240" s="300">
        <v>0</v>
      </c>
      <c r="K240" s="300">
        <v>0</v>
      </c>
      <c r="L240" s="300">
        <v>0</v>
      </c>
      <c r="M240" s="300">
        <v>0</v>
      </c>
      <c r="N240" s="300">
        <v>0</v>
      </c>
      <c r="O240" s="300">
        <v>0</v>
      </c>
      <c r="P240" s="300">
        <v>0</v>
      </c>
      <c r="Q240" s="300">
        <v>0</v>
      </c>
      <c r="R240" s="300">
        <v>0</v>
      </c>
      <c r="S240" s="300">
        <v>0</v>
      </c>
      <c r="T240" s="300">
        <v>0</v>
      </c>
      <c r="U240" s="318">
        <v>0</v>
      </c>
    </row>
    <row r="241" spans="1:21">
      <c r="A241" s="245" t="str">
        <f t="shared" si="3"/>
        <v>911251010200020</v>
      </c>
      <c r="B241" s="246">
        <v>9112510102000</v>
      </c>
      <c r="C241" s="245">
        <v>20</v>
      </c>
      <c r="D241" s="245">
        <v>9999</v>
      </c>
      <c r="E241" s="135" t="s">
        <v>205</v>
      </c>
      <c r="F241" s="250">
        <v>-5256374662.7799997</v>
      </c>
      <c r="G241" s="250">
        <v>-5141182389</v>
      </c>
      <c r="H241" s="250">
        <v>-5141182389</v>
      </c>
      <c r="I241" s="250">
        <v>-2185173093.025598</v>
      </c>
      <c r="J241" s="250">
        <v>-802992691.72891784</v>
      </c>
      <c r="K241" s="250">
        <v>-776723006.6016295</v>
      </c>
      <c r="L241" s="250">
        <v>-371363250.85058749</v>
      </c>
      <c r="M241" s="250">
        <v>-198422455.22239146</v>
      </c>
      <c r="N241" s="250">
        <v>-199736861.28544813</v>
      </c>
      <c r="O241" s="250">
        <v>-184052562.64591458</v>
      </c>
      <c r="P241" s="250">
        <v>-173011654.82235789</v>
      </c>
      <c r="Q241" s="250">
        <v>-162135318.22130004</v>
      </c>
      <c r="R241" s="250">
        <v>-141816360.99725547</v>
      </c>
      <c r="S241" s="250">
        <v>-109098410.97369438</v>
      </c>
      <c r="T241" s="250">
        <v>-99726616.401164085</v>
      </c>
      <c r="U241" s="250">
        <v>-5404252282.7762594</v>
      </c>
    </row>
    <row r="242" spans="1:21">
      <c r="A242" s="245" t="str">
        <f t="shared" si="3"/>
        <v>911251010300023</v>
      </c>
      <c r="B242" s="246">
        <v>9112510103000</v>
      </c>
      <c r="C242" s="245">
        <v>23</v>
      </c>
      <c r="D242" s="245">
        <v>9999</v>
      </c>
      <c r="E242" s="135" t="s">
        <v>206</v>
      </c>
      <c r="F242" s="250">
        <v>-1051274989.2099999</v>
      </c>
      <c r="G242" s="250">
        <v>-1028236478</v>
      </c>
      <c r="H242" s="250">
        <v>-1028236478</v>
      </c>
      <c r="I242" s="250">
        <v>-437034618.60511965</v>
      </c>
      <c r="J242" s="250">
        <v>-160598538.34578356</v>
      </c>
      <c r="K242" s="250">
        <v>-155344601.32032591</v>
      </c>
      <c r="L242" s="250">
        <v>-74272650.170117497</v>
      </c>
      <c r="M242" s="250">
        <v>-39684491.04447829</v>
      </c>
      <c r="N242" s="250">
        <v>-39947372.25708963</v>
      </c>
      <c r="O242" s="250">
        <v>-36810512.529182918</v>
      </c>
      <c r="P242" s="250">
        <v>-34602330.964471579</v>
      </c>
      <c r="Q242" s="250">
        <v>-32427063.644260008</v>
      </c>
      <c r="R242" s="250">
        <v>-28363272.199451096</v>
      </c>
      <c r="S242" s="250">
        <v>-21819682.19473888</v>
      </c>
      <c r="T242" s="250">
        <v>-19945323.280232817</v>
      </c>
      <c r="U242" s="250">
        <v>-1080850456.5552518</v>
      </c>
    </row>
    <row r="243" spans="1:21">
      <c r="A243" s="245" t="str">
        <f t="shared" si="3"/>
        <v>911251020200020</v>
      </c>
      <c r="B243" s="246">
        <v>9112510202000</v>
      </c>
      <c r="C243" s="245">
        <v>20</v>
      </c>
      <c r="D243" s="245">
        <v>9999</v>
      </c>
      <c r="E243" s="135" t="s">
        <v>207</v>
      </c>
      <c r="F243" s="250">
        <v>-171799778.25999999</v>
      </c>
      <c r="G243" s="250">
        <v>-253405842</v>
      </c>
      <c r="H243" s="250">
        <v>-253405842</v>
      </c>
      <c r="I243" s="250">
        <v>-102462949.07921025</v>
      </c>
      <c r="J243" s="250">
        <v>-37652394.46989394</v>
      </c>
      <c r="K243" s="250">
        <v>-36420606.737327032</v>
      </c>
      <c r="L243" s="250">
        <v>-17413253.88969906</v>
      </c>
      <c r="M243" s="250">
        <v>-9304045.5195581168</v>
      </c>
      <c r="N243" s="250">
        <v>-9365678.1297793537</v>
      </c>
      <c r="O243" s="250">
        <v>-8630240.0548850186</v>
      </c>
      <c r="P243" s="250">
        <v>-8112530.9636811875</v>
      </c>
      <c r="Q243" s="250">
        <v>-7602538.6308635119</v>
      </c>
      <c r="R243" s="250">
        <v>-6649781.0273423782</v>
      </c>
      <c r="S243" s="250">
        <v>-5115633.6145172585</v>
      </c>
      <c r="T243" s="250">
        <v>-4676189.3832429247</v>
      </c>
      <c r="U243" s="250">
        <v>-253405841.50000009</v>
      </c>
    </row>
    <row r="244" spans="1:21">
      <c r="A244" s="245" t="str">
        <f t="shared" si="3"/>
        <v>911251020300023</v>
      </c>
      <c r="B244" s="246">
        <v>9112510203000</v>
      </c>
      <c r="C244" s="245">
        <v>23</v>
      </c>
      <c r="D244" s="245">
        <v>9999</v>
      </c>
      <c r="E244" s="135" t="s">
        <v>208</v>
      </c>
      <c r="F244" s="250">
        <v>-34359984.990000002</v>
      </c>
      <c r="G244" s="250">
        <v>-50681168</v>
      </c>
      <c r="H244" s="250">
        <v>-50681168</v>
      </c>
      <c r="I244" s="250">
        <v>-20492589.815842051</v>
      </c>
      <c r="J244" s="250">
        <v>-7530478.8939787885</v>
      </c>
      <c r="K244" s="250">
        <v>-7284121.3474654071</v>
      </c>
      <c r="L244" s="250">
        <v>-3482650.7779398123</v>
      </c>
      <c r="M244" s="250">
        <v>-1860809.1039116234</v>
      </c>
      <c r="N244" s="250">
        <v>-1873135.6259558708</v>
      </c>
      <c r="O244" s="250">
        <v>-1726048.0109770037</v>
      </c>
      <c r="P244" s="250">
        <v>-1622506.1927362375</v>
      </c>
      <c r="Q244" s="250">
        <v>-1520507.7261727024</v>
      </c>
      <c r="R244" s="250">
        <v>-1329956.2054684758</v>
      </c>
      <c r="S244" s="250">
        <v>-1023126.7229034518</v>
      </c>
      <c r="T244" s="250">
        <v>-935237.87664858496</v>
      </c>
      <c r="U244" s="250">
        <v>-50681168.300000012</v>
      </c>
    </row>
    <row r="245" spans="1:21">
      <c r="A245" s="245" t="str">
        <f t="shared" si="3"/>
        <v>911251030200020</v>
      </c>
      <c r="B245" s="246">
        <v>9112510302000</v>
      </c>
      <c r="C245" s="245">
        <v>20</v>
      </c>
      <c r="D245" s="245">
        <v>9999</v>
      </c>
      <c r="E245" s="135" t="s">
        <v>209</v>
      </c>
      <c r="F245" s="250">
        <v>-132308660.57999998</v>
      </c>
      <c r="G245" s="250">
        <v>-127143396</v>
      </c>
      <c r="H245" s="250">
        <v>-127143396</v>
      </c>
      <c r="I245" s="250">
        <v>-51409577.746872358</v>
      </c>
      <c r="J245" s="250">
        <v>-18891645.402080975</v>
      </c>
      <c r="K245" s="250">
        <v>-18273610.417004686</v>
      </c>
      <c r="L245" s="250">
        <v>-8736895.0212086886</v>
      </c>
      <c r="M245" s="250">
        <v>-4668195.2432229286</v>
      </c>
      <c r="N245" s="250">
        <v>-4699118.6794053279</v>
      </c>
      <c r="O245" s="250">
        <v>-4330121.2883575438</v>
      </c>
      <c r="P245" s="250">
        <v>-4070366.8501563678</v>
      </c>
      <c r="Q245" s="250">
        <v>-3814484.204576544</v>
      </c>
      <c r="R245" s="250">
        <v>-3336449.2999372268</v>
      </c>
      <c r="S245" s="250">
        <v>-2566708.9069115999</v>
      </c>
      <c r="T245" s="250">
        <v>-2346222.9402657673</v>
      </c>
      <c r="U245" s="250">
        <v>-127143396</v>
      </c>
    </row>
    <row r="246" spans="1:21">
      <c r="A246" s="245" t="str">
        <f t="shared" si="3"/>
        <v>911251030300023</v>
      </c>
      <c r="B246" s="246">
        <v>9112510303000</v>
      </c>
      <c r="C246" s="245">
        <v>23</v>
      </c>
      <c r="D246" s="245">
        <v>9999</v>
      </c>
      <c r="E246" s="135" t="s">
        <v>210</v>
      </c>
      <c r="F246" s="250">
        <v>-26461732.370000001</v>
      </c>
      <c r="G246" s="250">
        <v>-25428679</v>
      </c>
      <c r="H246" s="250">
        <v>-25428679</v>
      </c>
      <c r="I246" s="250">
        <v>-10281915.549374472</v>
      </c>
      <c r="J246" s="250">
        <v>-3778329.0804161951</v>
      </c>
      <c r="K246" s="250">
        <v>-3654722.0834009373</v>
      </c>
      <c r="L246" s="250">
        <v>-1747379.0042417378</v>
      </c>
      <c r="M246" s="250">
        <v>-933639.04864458577</v>
      </c>
      <c r="N246" s="250">
        <v>-939823.7358810656</v>
      </c>
      <c r="O246" s="250">
        <v>-866024.25767150882</v>
      </c>
      <c r="P246" s="250">
        <v>-814073.37003127357</v>
      </c>
      <c r="Q246" s="250">
        <v>-762896.8409153088</v>
      </c>
      <c r="R246" s="250">
        <v>-667289.85998744541</v>
      </c>
      <c r="S246" s="250">
        <v>-513341.78138231998</v>
      </c>
      <c r="T246" s="250">
        <v>-469244.58805315348</v>
      </c>
      <c r="U246" s="250">
        <v>-25428679.200000003</v>
      </c>
    </row>
    <row r="247" spans="1:21">
      <c r="A247" s="245" t="str">
        <f t="shared" si="3"/>
        <v>911252010200023</v>
      </c>
      <c r="B247" s="246">
        <v>9112520102000</v>
      </c>
      <c r="C247" s="245">
        <v>23</v>
      </c>
      <c r="D247" s="245">
        <v>9999</v>
      </c>
      <c r="E247" s="135" t="s">
        <v>211</v>
      </c>
      <c r="F247" s="250">
        <v>-336519362.65999997</v>
      </c>
      <c r="G247" s="250">
        <v>-300113089</v>
      </c>
      <c r="H247" s="250">
        <v>-300113089</v>
      </c>
      <c r="I247" s="250">
        <v>-19130578.27813039</v>
      </c>
      <c r="J247" s="250">
        <v>-21764246.886254042</v>
      </c>
      <c r="K247" s="250">
        <v>-31599386.248046041</v>
      </c>
      <c r="L247" s="250">
        <v>-26529396.835529797</v>
      </c>
      <c r="M247" s="250">
        <v>-27442864.611259915</v>
      </c>
      <c r="N247" s="250">
        <v>-25384313.582064856</v>
      </c>
      <c r="O247" s="250">
        <v>-27741330.593382861</v>
      </c>
      <c r="P247" s="250">
        <v>-31061481.37612899</v>
      </c>
      <c r="Q247" s="250">
        <v>-31890413.515059575</v>
      </c>
      <c r="R247" s="250">
        <v>-30925873.57403852</v>
      </c>
      <c r="S247" s="250">
        <v>-32051849.648085672</v>
      </c>
      <c r="T247" s="250">
        <v>-41084481.603012681</v>
      </c>
      <c r="U247" s="250">
        <v>-346606216.75099331</v>
      </c>
    </row>
    <row r="248" spans="1:21">
      <c r="A248" s="245" t="str">
        <f t="shared" si="3"/>
        <v>911252020200023</v>
      </c>
      <c r="B248" s="246">
        <v>9112520202000</v>
      </c>
      <c r="C248" s="245">
        <v>23</v>
      </c>
      <c r="D248" s="245">
        <v>9999</v>
      </c>
      <c r="E248" s="135" t="s">
        <v>212</v>
      </c>
      <c r="F248" s="250">
        <v>-31723814.380000003</v>
      </c>
      <c r="G248" s="250">
        <v>-26633249</v>
      </c>
      <c r="H248" s="250">
        <v>-26633249</v>
      </c>
      <c r="I248" s="250">
        <v>-1469995.1640328132</v>
      </c>
      <c r="J248" s="250">
        <v>-1672366.4703948679</v>
      </c>
      <c r="K248" s="250">
        <v>-2428099.3650952126</v>
      </c>
      <c r="L248" s="250">
        <v>-2038520.9733841592</v>
      </c>
      <c r="M248" s="250">
        <v>-2108711.9102863716</v>
      </c>
      <c r="N248" s="250">
        <v>-1950532.6846593646</v>
      </c>
      <c r="O248" s="250">
        <v>-2131646.0602096175</v>
      </c>
      <c r="P248" s="250">
        <v>-2386766.7117414097</v>
      </c>
      <c r="Q248" s="250">
        <v>-2450461.9235548615</v>
      </c>
      <c r="R248" s="250">
        <v>-2376346.5973894037</v>
      </c>
      <c r="S248" s="250">
        <v>-2462866.6889204648</v>
      </c>
      <c r="T248" s="250">
        <v>-3156934.8503314541</v>
      </c>
      <c r="U248" s="250">
        <v>-26633249.400000002</v>
      </c>
    </row>
    <row r="249" spans="1:21">
      <c r="A249" s="245" t="str">
        <f t="shared" si="3"/>
        <v>911252030200023</v>
      </c>
      <c r="B249" s="246">
        <v>9112520302000</v>
      </c>
      <c r="C249" s="245">
        <v>23</v>
      </c>
      <c r="D249" s="245">
        <v>9999</v>
      </c>
      <c r="E249" s="135" t="s">
        <v>213</v>
      </c>
      <c r="F249" s="250">
        <v>-3909353.54</v>
      </c>
      <c r="G249" s="250">
        <v>-2608680</v>
      </c>
      <c r="H249" s="250">
        <v>-2608680</v>
      </c>
      <c r="I249" s="250">
        <v>-143983.4333737019</v>
      </c>
      <c r="J249" s="250">
        <v>-163805.34586652389</v>
      </c>
      <c r="K249" s="250">
        <v>-237828.04985548274</v>
      </c>
      <c r="L249" s="250">
        <v>-199669.53356970381</v>
      </c>
      <c r="M249" s="250">
        <v>-206544.61202858223</v>
      </c>
      <c r="N249" s="250">
        <v>-191051.2358927805</v>
      </c>
      <c r="O249" s="250">
        <v>-208790.97155972314</v>
      </c>
      <c r="P249" s="250">
        <v>-233779.5893666748</v>
      </c>
      <c r="Q249" s="250">
        <v>-240018.42301100181</v>
      </c>
      <c r="R249" s="250">
        <v>-232758.95754606911</v>
      </c>
      <c r="S249" s="250">
        <v>-241233.44789763808</v>
      </c>
      <c r="T249" s="250">
        <v>-309216.20003211801</v>
      </c>
      <c r="U249" s="250">
        <v>-2608679.7999999998</v>
      </c>
    </row>
    <row r="250" spans="1:21">
      <c r="A250" s="245" t="str">
        <f t="shared" si="3"/>
        <v>911450110100210</v>
      </c>
      <c r="B250" s="246">
        <v>9114501101002</v>
      </c>
      <c r="C250" s="245">
        <v>10</v>
      </c>
      <c r="D250" s="245">
        <v>9999</v>
      </c>
      <c r="E250" s="135" t="s">
        <v>214</v>
      </c>
      <c r="F250" s="250">
        <v>-1091131.6100000001</v>
      </c>
      <c r="G250" s="250">
        <v>0</v>
      </c>
      <c r="H250" s="250">
        <v>0</v>
      </c>
      <c r="I250" s="250">
        <v>0</v>
      </c>
      <c r="J250" s="250">
        <v>0</v>
      </c>
      <c r="K250" s="250">
        <v>0</v>
      </c>
      <c r="L250" s="250">
        <v>0</v>
      </c>
      <c r="M250" s="250">
        <v>0</v>
      </c>
      <c r="N250" s="250">
        <v>0</v>
      </c>
      <c r="O250" s="250">
        <v>0</v>
      </c>
      <c r="P250" s="250">
        <v>0</v>
      </c>
      <c r="Q250" s="250">
        <v>0</v>
      </c>
      <c r="R250" s="250">
        <v>0</v>
      </c>
      <c r="S250" s="250">
        <v>0</v>
      </c>
      <c r="T250" s="250">
        <v>0</v>
      </c>
      <c r="U250" s="250">
        <v>0</v>
      </c>
    </row>
    <row r="251" spans="1:21">
      <c r="A251" s="245" t="str">
        <f t="shared" si="3"/>
        <v>911450110200020</v>
      </c>
      <c r="B251" s="246">
        <v>9114501102000</v>
      </c>
      <c r="C251" s="245">
        <v>20</v>
      </c>
      <c r="D251" s="245">
        <v>9999</v>
      </c>
      <c r="E251" s="135" t="s">
        <v>215</v>
      </c>
      <c r="F251" s="250">
        <v>-17676331379.75</v>
      </c>
      <c r="G251" s="250">
        <v>-19477980081</v>
      </c>
      <c r="H251" s="250">
        <v>-19477980081</v>
      </c>
      <c r="I251" s="250">
        <v>-1582310237.7936602</v>
      </c>
      <c r="J251" s="250">
        <v>-1426600013.6825268</v>
      </c>
      <c r="K251" s="250">
        <v>-1460910523.0140908</v>
      </c>
      <c r="L251" s="250">
        <v>-1582541887.2113404</v>
      </c>
      <c r="M251" s="250">
        <v>-1506547038.7143135</v>
      </c>
      <c r="N251" s="250">
        <v>-1580417075.5547547</v>
      </c>
      <c r="O251" s="250">
        <v>-1618559944.8984473</v>
      </c>
      <c r="P251" s="250">
        <v>-1606565253.8274443</v>
      </c>
      <c r="Q251" s="250">
        <v>-1667998299.9809232</v>
      </c>
      <c r="R251" s="250">
        <v>-1650546750.4325588</v>
      </c>
      <c r="S251" s="250">
        <v>-1641746024.8663507</v>
      </c>
      <c r="T251" s="250">
        <v>-1676310347.5471451</v>
      </c>
      <c r="U251" s="250">
        <v>-19001053397.523556</v>
      </c>
    </row>
    <row r="252" spans="1:21">
      <c r="A252" s="245" t="str">
        <f t="shared" si="3"/>
        <v>911450110300023</v>
      </c>
      <c r="B252" s="246">
        <v>9114501103000</v>
      </c>
      <c r="C252" s="245">
        <v>23</v>
      </c>
      <c r="D252" s="245">
        <v>9999</v>
      </c>
      <c r="E252" s="135" t="s">
        <v>216</v>
      </c>
      <c r="F252" s="250">
        <v>-10605798827.85</v>
      </c>
      <c r="G252" s="250">
        <v>-11686788048</v>
      </c>
      <c r="H252" s="250">
        <v>-11686788048</v>
      </c>
      <c r="I252" s="250">
        <v>-949386142.6761961</v>
      </c>
      <c r="J252" s="250">
        <v>-855960008.20951605</v>
      </c>
      <c r="K252" s="250">
        <v>-876546313.80845439</v>
      </c>
      <c r="L252" s="250">
        <v>-949525132.32680428</v>
      </c>
      <c r="M252" s="250">
        <v>-903928223.2285881</v>
      </c>
      <c r="N252" s="250">
        <v>-948250245.33285284</v>
      </c>
      <c r="O252" s="250">
        <v>-971135966.93906832</v>
      </c>
      <c r="P252" s="250">
        <v>-963939152.29646659</v>
      </c>
      <c r="Q252" s="250">
        <v>-1000798979.9885539</v>
      </c>
      <c r="R252" s="250">
        <v>-990328050.25953519</v>
      </c>
      <c r="S252" s="250">
        <v>-985047614.9198103</v>
      </c>
      <c r="T252" s="250">
        <v>-1005786208.5282871</v>
      </c>
      <c r="U252" s="250">
        <v>-11400632038.514135</v>
      </c>
    </row>
    <row r="253" spans="1:21">
      <c r="A253" s="245" t="str">
        <f t="shared" si="3"/>
        <v>911450120100210</v>
      </c>
      <c r="B253" s="246">
        <v>9114501201002</v>
      </c>
      <c r="C253" s="245">
        <v>10</v>
      </c>
      <c r="D253" s="245">
        <v>9999</v>
      </c>
      <c r="E253" s="135" t="s">
        <v>217</v>
      </c>
      <c r="F253" s="250">
        <v>-2400701.46</v>
      </c>
      <c r="G253" s="250">
        <v>0</v>
      </c>
      <c r="H253" s="250">
        <v>0</v>
      </c>
      <c r="I253" s="250">
        <v>0</v>
      </c>
      <c r="J253" s="250">
        <v>0</v>
      </c>
      <c r="K253" s="250">
        <v>0</v>
      </c>
      <c r="L253" s="250">
        <v>0</v>
      </c>
      <c r="M253" s="250">
        <v>0</v>
      </c>
      <c r="N253" s="250">
        <v>0</v>
      </c>
      <c r="O253" s="250">
        <v>0</v>
      </c>
      <c r="P253" s="250">
        <v>0</v>
      </c>
      <c r="Q253" s="250">
        <v>0</v>
      </c>
      <c r="R253" s="250">
        <v>0</v>
      </c>
      <c r="S253" s="250">
        <v>0</v>
      </c>
      <c r="T253" s="250">
        <v>0</v>
      </c>
      <c r="U253" s="250">
        <v>0</v>
      </c>
    </row>
    <row r="254" spans="1:21">
      <c r="A254" s="245" t="str">
        <f t="shared" si="3"/>
        <v>911450120200020</v>
      </c>
      <c r="B254" s="246">
        <v>9114501202000</v>
      </c>
      <c r="C254" s="245">
        <v>20</v>
      </c>
      <c r="D254" s="245">
        <v>9999</v>
      </c>
      <c r="E254" s="135" t="s">
        <v>218</v>
      </c>
      <c r="F254" s="250">
        <v>-162598170.65000004</v>
      </c>
      <c r="G254" s="250">
        <v>-152580168</v>
      </c>
      <c r="H254" s="250">
        <v>-152580168</v>
      </c>
      <c r="I254" s="250">
        <v>-12706197.918491051</v>
      </c>
      <c r="J254" s="250">
        <v>-11470463.697638055</v>
      </c>
      <c r="K254" s="250">
        <v>-11742755.840032307</v>
      </c>
      <c r="L254" s="250">
        <v>-12708036.314873191</v>
      </c>
      <c r="M254" s="250">
        <v>-12104932.469686443</v>
      </c>
      <c r="N254" s="250">
        <v>-12691173.565545717</v>
      </c>
      <c r="O254" s="250">
        <v>-12993879.757117858</v>
      </c>
      <c r="P254" s="250">
        <v>-12898688.511266079</v>
      </c>
      <c r="Q254" s="250">
        <v>-13386228.22072609</v>
      </c>
      <c r="R254" s="250">
        <v>-13247730.719313249</v>
      </c>
      <c r="S254" s="250">
        <v>-13177887.150513703</v>
      </c>
      <c r="T254" s="250">
        <v>-13452193.584796259</v>
      </c>
      <c r="U254" s="250">
        <v>-152580167.75</v>
      </c>
    </row>
    <row r="255" spans="1:21">
      <c r="A255" s="245" t="str">
        <f t="shared" si="3"/>
        <v>911450120300023</v>
      </c>
      <c r="B255" s="246">
        <v>9114501203000</v>
      </c>
      <c r="C255" s="245">
        <v>23</v>
      </c>
      <c r="D255" s="245">
        <v>9999</v>
      </c>
      <c r="E255" s="135" t="s">
        <v>219</v>
      </c>
      <c r="F255" s="250">
        <v>-97558902.390000001</v>
      </c>
      <c r="G255" s="250">
        <v>-91548101</v>
      </c>
      <c r="H255" s="250">
        <v>-91548101</v>
      </c>
      <c r="I255" s="250">
        <v>-7623718.75109463</v>
      </c>
      <c r="J255" s="250">
        <v>-6882278.2185828332</v>
      </c>
      <c r="K255" s="250">
        <v>-7045653.5040193843</v>
      </c>
      <c r="L255" s="250">
        <v>-7624821.7889239136</v>
      </c>
      <c r="M255" s="250">
        <v>-7262959.4818118652</v>
      </c>
      <c r="N255" s="250">
        <v>-7614704.1393274302</v>
      </c>
      <c r="O255" s="250">
        <v>-7796327.8542707143</v>
      </c>
      <c r="P255" s="250">
        <v>-7739213.1067596469</v>
      </c>
      <c r="Q255" s="250">
        <v>-8031736.9324356532</v>
      </c>
      <c r="R255" s="250">
        <v>-7948638.4315879494</v>
      </c>
      <c r="S255" s="250">
        <v>-7906732.2903082212</v>
      </c>
      <c r="T255" s="250">
        <v>-8071316.1508777551</v>
      </c>
      <c r="U255" s="250">
        <v>-91548100.649999991</v>
      </c>
    </row>
    <row r="256" spans="1:21">
      <c r="A256" s="245" t="str">
        <f t="shared" si="3"/>
        <v>911450130100210</v>
      </c>
      <c r="B256" s="246">
        <v>9114501301002</v>
      </c>
      <c r="C256" s="245">
        <v>10</v>
      </c>
      <c r="D256" s="245">
        <v>9999</v>
      </c>
      <c r="E256" s="135" t="s">
        <v>220</v>
      </c>
      <c r="F256" s="250">
        <v>-7417645.5500000007</v>
      </c>
      <c r="G256" s="250"/>
      <c r="H256" s="250"/>
      <c r="I256" s="250">
        <v>-1487436.1721223579</v>
      </c>
      <c r="J256" s="250">
        <v>-1342776.3934051329</v>
      </c>
      <c r="K256" s="250">
        <v>-1374651.9540236627</v>
      </c>
      <c r="L256" s="250">
        <v>-1487651.3818408775</v>
      </c>
      <c r="M256" s="250">
        <v>-1417049.7368301891</v>
      </c>
      <c r="N256" s="250">
        <v>-1485677.3638480827</v>
      </c>
      <c r="O256" s="250">
        <v>-1521113.3094990279</v>
      </c>
      <c r="P256" s="250">
        <v>-1509969.8578341303</v>
      </c>
      <c r="Q256" s="250">
        <v>-1567043.1226965876</v>
      </c>
      <c r="R256" s="250">
        <v>-1550830.0749641713</v>
      </c>
      <c r="S256" s="250">
        <v>-1542653.9194148092</v>
      </c>
      <c r="T256" s="250">
        <v>-1574765.2807532002</v>
      </c>
      <c r="U256" s="250">
        <v>-17861618.567232229</v>
      </c>
    </row>
    <row r="257" spans="1:21">
      <c r="A257" s="245" t="str">
        <f t="shared" si="3"/>
        <v>911450130200020</v>
      </c>
      <c r="B257" s="246">
        <v>9114501302000</v>
      </c>
      <c r="C257" s="245">
        <v>20</v>
      </c>
      <c r="D257" s="245">
        <v>9999</v>
      </c>
      <c r="E257" s="135" t="s">
        <v>221</v>
      </c>
      <c r="F257" s="250">
        <v>-136996684.69999999</v>
      </c>
      <c r="G257" s="250">
        <v>-129980132</v>
      </c>
      <c r="H257" s="250">
        <v>-129980132</v>
      </c>
      <c r="I257" s="250">
        <v>-10824579.626055229</v>
      </c>
      <c r="J257" s="250">
        <v>-9771841.147080468</v>
      </c>
      <c r="K257" s="250">
        <v>-10003810.45810516</v>
      </c>
      <c r="L257" s="250">
        <v>-10826145.780474544</v>
      </c>
      <c r="M257" s="250">
        <v>-10312353.563724678</v>
      </c>
      <c r="N257" s="250">
        <v>-10811780.179215981</v>
      </c>
      <c r="O257" s="250">
        <v>-11069659.624742648</v>
      </c>
      <c r="P257" s="250">
        <v>-10988564.931661686</v>
      </c>
      <c r="Q257" s="250">
        <v>-11403906.518481581</v>
      </c>
      <c r="R257" s="250">
        <v>-11285918.648178438</v>
      </c>
      <c r="S257" s="250">
        <v>-11226417.979552906</v>
      </c>
      <c r="T257" s="250">
        <v>-11460103.292726701</v>
      </c>
      <c r="U257" s="250">
        <v>-129985081.75000001</v>
      </c>
    </row>
    <row r="258" spans="1:21">
      <c r="A258" s="245" t="str">
        <f t="shared" si="3"/>
        <v>911450130300023</v>
      </c>
      <c r="B258" s="246">
        <v>9114501303000</v>
      </c>
      <c r="C258" s="245">
        <v>23</v>
      </c>
      <c r="D258" s="245">
        <v>9999</v>
      </c>
      <c r="E258" s="135" t="s">
        <v>222</v>
      </c>
      <c r="F258" s="250">
        <v>-82198010.819999993</v>
      </c>
      <c r="G258" s="250">
        <v>-77988079</v>
      </c>
      <c r="H258" s="250">
        <v>-77988079</v>
      </c>
      <c r="I258" s="250">
        <v>-6494747.7756331377</v>
      </c>
      <c r="J258" s="250">
        <v>-5863104.6882482804</v>
      </c>
      <c r="K258" s="250">
        <v>-6002286.274863096</v>
      </c>
      <c r="L258" s="250">
        <v>-6495687.4682847261</v>
      </c>
      <c r="M258" s="250">
        <v>-6187412.1382348062</v>
      </c>
      <c r="N258" s="250">
        <v>-6487068.107529588</v>
      </c>
      <c r="O258" s="250">
        <v>-6641795.774845588</v>
      </c>
      <c r="P258" s="250">
        <v>-6593138.9589970112</v>
      </c>
      <c r="Q258" s="250">
        <v>-6842343.9110889481</v>
      </c>
      <c r="R258" s="250">
        <v>-6771551.1889070626</v>
      </c>
      <c r="S258" s="250">
        <v>-6735850.7877317434</v>
      </c>
      <c r="T258" s="250">
        <v>-6876061.9756360203</v>
      </c>
      <c r="U258" s="250">
        <v>-77991049.049999997</v>
      </c>
    </row>
    <row r="259" spans="1:21">
      <c r="A259" s="245" t="str">
        <f t="shared" ref="A259:A271" si="4">_xlfn.CONCAT(B259,C259)</f>
        <v>911450210200023</v>
      </c>
      <c r="B259" s="246">
        <v>9114502102000</v>
      </c>
      <c r="C259" s="245">
        <v>23</v>
      </c>
      <c r="D259" s="245">
        <v>9999</v>
      </c>
      <c r="E259" s="135" t="s">
        <v>223</v>
      </c>
      <c r="F259" s="250">
        <v>-21196896.300000001</v>
      </c>
      <c r="G259" s="250">
        <v>0</v>
      </c>
      <c r="H259" s="250">
        <v>0</v>
      </c>
      <c r="I259" s="250">
        <v>-15000000</v>
      </c>
      <c r="J259" s="250">
        <v>-15000000</v>
      </c>
      <c r="K259" s="250">
        <v>-15000000</v>
      </c>
      <c r="L259" s="250">
        <v>-15000000</v>
      </c>
      <c r="M259" s="250">
        <v>-15000000</v>
      </c>
      <c r="N259" s="250">
        <v>-15000000</v>
      </c>
      <c r="O259" s="250">
        <v>-15000000</v>
      </c>
      <c r="P259" s="250">
        <v>-15000000</v>
      </c>
      <c r="Q259" s="250">
        <v>-15000000</v>
      </c>
      <c r="R259" s="250">
        <v>-15000000</v>
      </c>
      <c r="S259" s="250">
        <v>-15000000</v>
      </c>
      <c r="T259" s="250">
        <v>-15000000</v>
      </c>
      <c r="U259" s="250">
        <v>-180000000</v>
      </c>
    </row>
    <row r="260" spans="1:21">
      <c r="A260" s="245" t="str">
        <f t="shared" si="4"/>
        <v>911450220200023</v>
      </c>
      <c r="B260" s="246">
        <v>9114502202000</v>
      </c>
      <c r="C260" s="245">
        <v>23</v>
      </c>
      <c r="D260" s="245">
        <v>9999</v>
      </c>
      <c r="E260" s="135" t="s">
        <v>224</v>
      </c>
      <c r="F260" s="250">
        <v>-470507.3000000001</v>
      </c>
      <c r="G260" s="250">
        <v>0</v>
      </c>
      <c r="H260" s="250">
        <v>0</v>
      </c>
      <c r="I260" s="250">
        <v>0</v>
      </c>
      <c r="J260" s="250">
        <v>0</v>
      </c>
      <c r="K260" s="250">
        <v>0</v>
      </c>
      <c r="L260" s="250">
        <v>0</v>
      </c>
      <c r="M260" s="250">
        <v>0</v>
      </c>
      <c r="N260" s="250">
        <v>0</v>
      </c>
      <c r="O260" s="250">
        <v>0</v>
      </c>
      <c r="P260" s="250">
        <v>0</v>
      </c>
      <c r="Q260" s="250">
        <v>0</v>
      </c>
      <c r="R260" s="250">
        <v>0</v>
      </c>
      <c r="S260" s="250">
        <v>0</v>
      </c>
      <c r="T260" s="250">
        <v>0</v>
      </c>
      <c r="U260" s="250">
        <v>0</v>
      </c>
    </row>
    <row r="261" spans="1:21">
      <c r="A261" s="245" t="str">
        <f t="shared" si="4"/>
        <v>911450230200023</v>
      </c>
      <c r="B261" s="246">
        <v>9114502302000</v>
      </c>
      <c r="C261" s="245">
        <v>23</v>
      </c>
      <c r="D261" s="245">
        <v>9999</v>
      </c>
      <c r="E261" s="135" t="s">
        <v>225</v>
      </c>
      <c r="F261" s="250">
        <v>-215287.12</v>
      </c>
      <c r="G261" s="250">
        <v>0</v>
      </c>
      <c r="H261" s="250">
        <v>0</v>
      </c>
      <c r="I261" s="250">
        <v>0</v>
      </c>
      <c r="J261" s="250">
        <v>0</v>
      </c>
      <c r="K261" s="250">
        <v>0</v>
      </c>
      <c r="L261" s="250">
        <v>0</v>
      </c>
      <c r="M261" s="250">
        <v>0</v>
      </c>
      <c r="N261" s="250">
        <v>0</v>
      </c>
      <c r="O261" s="250">
        <v>0</v>
      </c>
      <c r="P261" s="250">
        <v>0</v>
      </c>
      <c r="Q261" s="250">
        <v>0</v>
      </c>
      <c r="R261" s="250">
        <v>0</v>
      </c>
      <c r="S261" s="250">
        <v>0</v>
      </c>
      <c r="T261" s="250">
        <v>0</v>
      </c>
      <c r="U261" s="250">
        <v>0</v>
      </c>
    </row>
    <row r="262" spans="1:21">
      <c r="A262" s="245" t="str">
        <f t="shared" si="4"/>
        <v>911450240200023</v>
      </c>
      <c r="B262" s="246">
        <v>9114502402000</v>
      </c>
      <c r="C262" s="245">
        <v>23</v>
      </c>
      <c r="D262" s="245">
        <v>9999</v>
      </c>
      <c r="E262" s="135" t="s">
        <v>226</v>
      </c>
      <c r="F262" s="250">
        <v>-141103.13</v>
      </c>
      <c r="G262" s="250">
        <v>0</v>
      </c>
      <c r="H262" s="250">
        <v>0</v>
      </c>
      <c r="I262" s="250">
        <v>0</v>
      </c>
      <c r="J262" s="250">
        <v>0</v>
      </c>
      <c r="K262" s="250">
        <v>0</v>
      </c>
      <c r="L262" s="250">
        <v>0</v>
      </c>
      <c r="M262" s="250">
        <v>0</v>
      </c>
      <c r="N262" s="250">
        <v>0</v>
      </c>
      <c r="O262" s="250">
        <v>0</v>
      </c>
      <c r="P262" s="250">
        <v>0</v>
      </c>
      <c r="Q262" s="250">
        <v>0</v>
      </c>
      <c r="R262" s="250">
        <v>0</v>
      </c>
      <c r="S262" s="250">
        <v>0</v>
      </c>
      <c r="T262" s="250">
        <v>0</v>
      </c>
      <c r="U262" s="250">
        <v>0</v>
      </c>
    </row>
    <row r="263" spans="1:21">
      <c r="A263" s="245" t="str">
        <f t="shared" si="4"/>
        <v>971150010200023</v>
      </c>
      <c r="B263" s="246">
        <v>9711500102000</v>
      </c>
      <c r="C263" s="245">
        <v>23</v>
      </c>
      <c r="D263" s="245">
        <v>9999</v>
      </c>
      <c r="E263" s="135" t="s">
        <v>227</v>
      </c>
      <c r="F263" s="250">
        <v>-1478234843.9100001</v>
      </c>
      <c r="G263" s="250">
        <v>-1572019479</v>
      </c>
      <c r="H263" s="250">
        <v>-1572019479</v>
      </c>
      <c r="I263" s="250">
        <v>-153703599.25973445</v>
      </c>
      <c r="J263" s="250">
        <v>-210891064.82920131</v>
      </c>
      <c r="K263" s="250">
        <v>-127608113.42090531</v>
      </c>
      <c r="L263" s="250">
        <v>-146525829.89179873</v>
      </c>
      <c r="M263" s="250">
        <v>-161775561.11090821</v>
      </c>
      <c r="N263" s="250">
        <v>-151896660.24090949</v>
      </c>
      <c r="O263" s="250">
        <v>-113330480.11687176</v>
      </c>
      <c r="P263" s="250">
        <v>-130073137.56182089</v>
      </c>
      <c r="Q263" s="250">
        <v>-113674046.47210951</v>
      </c>
      <c r="R263" s="250">
        <v>-123166012.00102827</v>
      </c>
      <c r="S263" s="250">
        <v>-161249663.5043945</v>
      </c>
      <c r="T263" s="250">
        <v>-195112092.84031737</v>
      </c>
      <c r="U263" s="250">
        <v>-1789006261.25</v>
      </c>
    </row>
    <row r="264" spans="1:21">
      <c r="A264" s="245" t="str">
        <f t="shared" si="4"/>
        <v>971153010200020</v>
      </c>
      <c r="B264" s="246">
        <v>9711530102000</v>
      </c>
      <c r="C264" s="245">
        <v>20</v>
      </c>
      <c r="D264" s="245">
        <v>9999</v>
      </c>
      <c r="E264" s="135" t="s">
        <v>228</v>
      </c>
      <c r="F264" s="250">
        <v>-175135793.77999997</v>
      </c>
      <c r="G264" s="250">
        <v>-192136361</v>
      </c>
      <c r="H264" s="250">
        <v>-192136361</v>
      </c>
      <c r="I264" s="250">
        <v>-17217135.053708639</v>
      </c>
      <c r="J264" s="250">
        <v>-12277888.342973679</v>
      </c>
      <c r="K264" s="250">
        <v>-15216148.564899333</v>
      </c>
      <c r="L264" s="250">
        <v>-16221507.22435198</v>
      </c>
      <c r="M264" s="250">
        <v>-14587329.69057152</v>
      </c>
      <c r="N264" s="250">
        <v>-18190013.37853365</v>
      </c>
      <c r="O264" s="250">
        <v>-16526218.954950793</v>
      </c>
      <c r="P264" s="250">
        <v>-14709974.677464636</v>
      </c>
      <c r="Q264" s="250">
        <v>-19064148.610992655</v>
      </c>
      <c r="R264" s="250">
        <v>-21297186.688010972</v>
      </c>
      <c r="S264" s="250">
        <v>-17450327.470767636</v>
      </c>
      <c r="T264" s="250">
        <v>-26699001.030274488</v>
      </c>
      <c r="U264" s="250">
        <v>-209456879.68749997</v>
      </c>
    </row>
    <row r="265" spans="1:21">
      <c r="A265" s="245" t="str">
        <f t="shared" si="4"/>
        <v>971153010300023</v>
      </c>
      <c r="B265" s="246">
        <v>9711530103000</v>
      </c>
      <c r="C265" s="245">
        <v>23</v>
      </c>
      <c r="D265" s="245">
        <v>9999</v>
      </c>
      <c r="E265" s="135" t="s">
        <v>229</v>
      </c>
      <c r="F265" s="250">
        <v>-105081476.36999999</v>
      </c>
      <c r="G265" s="250">
        <v>-115281816</v>
      </c>
      <c r="H265" s="250">
        <v>-115281816</v>
      </c>
      <c r="I265" s="250">
        <v>-10330281.032225184</v>
      </c>
      <c r="J265" s="250">
        <v>-7366733.005784208</v>
      </c>
      <c r="K265" s="250">
        <v>-9129689.1389396004</v>
      </c>
      <c r="L265" s="250">
        <v>-9732904.3346111886</v>
      </c>
      <c r="M265" s="250">
        <v>-8752397.8143429123</v>
      </c>
      <c r="N265" s="250">
        <v>-10914008.02712019</v>
      </c>
      <c r="O265" s="250">
        <v>-9915731.3729704786</v>
      </c>
      <c r="P265" s="250">
        <v>-8825984.8064787816</v>
      </c>
      <c r="Q265" s="250">
        <v>-11438489.166595595</v>
      </c>
      <c r="R265" s="250">
        <v>-12778312.012806583</v>
      </c>
      <c r="S265" s="250">
        <v>-10470196.482460583</v>
      </c>
      <c r="T265" s="250">
        <v>-16019400.618164692</v>
      </c>
      <c r="U265" s="250">
        <v>-125674127.81249999</v>
      </c>
    </row>
    <row r="266" spans="1:21">
      <c r="A266" s="245" t="str">
        <f t="shared" si="4"/>
        <v>971154010200051</v>
      </c>
      <c r="B266" s="246">
        <v>9711540102000</v>
      </c>
      <c r="C266" s="245">
        <v>51</v>
      </c>
      <c r="D266" s="245">
        <v>9999</v>
      </c>
      <c r="E266" s="135" t="s">
        <v>230</v>
      </c>
      <c r="F266" s="250">
        <v>-3751612.0200000005</v>
      </c>
      <c r="G266" s="250">
        <v>-5294958</v>
      </c>
      <c r="H266" s="250">
        <v>-5294958</v>
      </c>
      <c r="I266" s="250">
        <v>-1106455.75</v>
      </c>
      <c r="J266" s="250">
        <v>0</v>
      </c>
      <c r="K266" s="250">
        <v>0</v>
      </c>
      <c r="L266" s="250">
        <v>-1106455.75</v>
      </c>
      <c r="M266" s="250">
        <v>0</v>
      </c>
      <c r="N266" s="250">
        <v>0</v>
      </c>
      <c r="O266" s="250">
        <v>-1106455.75</v>
      </c>
      <c r="P266" s="250">
        <v>0</v>
      </c>
      <c r="Q266" s="250">
        <v>0</v>
      </c>
      <c r="R266" s="250">
        <v>-1106455.75</v>
      </c>
      <c r="S266" s="250">
        <v>0</v>
      </c>
      <c r="T266" s="250">
        <v>0</v>
      </c>
      <c r="U266" s="250">
        <v>-4425823</v>
      </c>
    </row>
    <row r="267" spans="1:21">
      <c r="A267" s="245" t="str">
        <f t="shared" si="4"/>
        <v>971962010200020</v>
      </c>
      <c r="B267" s="246">
        <v>9719620102000</v>
      </c>
      <c r="C267" s="245">
        <v>20</v>
      </c>
      <c r="D267" s="245">
        <v>9999</v>
      </c>
      <c r="E267" s="135" t="s">
        <v>231</v>
      </c>
      <c r="F267" s="250">
        <v>-44374012.490000002</v>
      </c>
      <c r="G267" s="250">
        <v>0</v>
      </c>
      <c r="H267" s="250">
        <v>0</v>
      </c>
      <c r="I267" s="250">
        <v>0</v>
      </c>
      <c r="J267" s="322">
        <v>0</v>
      </c>
      <c r="K267" s="322">
        <v>0</v>
      </c>
      <c r="L267" s="322">
        <v>0</v>
      </c>
      <c r="M267" s="322">
        <v>0</v>
      </c>
      <c r="N267" s="322">
        <v>0</v>
      </c>
      <c r="O267" s="322">
        <v>0</v>
      </c>
      <c r="P267" s="322">
        <v>0</v>
      </c>
      <c r="Q267" s="322">
        <v>0</v>
      </c>
      <c r="R267" s="322">
        <v>-44374012.490000002</v>
      </c>
      <c r="S267" s="322">
        <v>0</v>
      </c>
      <c r="T267" s="322">
        <v>0</v>
      </c>
      <c r="U267" s="322">
        <v>-44374012.490000002</v>
      </c>
    </row>
    <row r="268" spans="1:21">
      <c r="A268" s="245" t="str">
        <f t="shared" si="4"/>
        <v>971962010300023</v>
      </c>
      <c r="B268" s="246">
        <v>9719620103000</v>
      </c>
      <c r="C268" s="245">
        <v>23</v>
      </c>
      <c r="D268" s="245">
        <v>9999</v>
      </c>
      <c r="E268" s="135" t="s">
        <v>232</v>
      </c>
      <c r="F268" s="250">
        <v>-26624407.5</v>
      </c>
      <c r="G268" s="250">
        <v>0</v>
      </c>
      <c r="H268" s="250">
        <v>0</v>
      </c>
      <c r="I268" s="250">
        <v>0</v>
      </c>
      <c r="J268" s="322">
        <v>0</v>
      </c>
      <c r="K268" s="322">
        <v>0</v>
      </c>
      <c r="L268" s="322">
        <v>0</v>
      </c>
      <c r="M268" s="322">
        <v>0</v>
      </c>
      <c r="N268" s="322">
        <v>0</v>
      </c>
      <c r="O268" s="322">
        <v>0</v>
      </c>
      <c r="P268" s="322">
        <v>0</v>
      </c>
      <c r="Q268" s="322">
        <v>0</v>
      </c>
      <c r="R268" s="322">
        <v>0</v>
      </c>
      <c r="S268" s="322">
        <v>0</v>
      </c>
      <c r="T268" s="322">
        <v>0</v>
      </c>
      <c r="U268" s="322">
        <v>0</v>
      </c>
    </row>
    <row r="269" spans="1:21">
      <c r="A269" s="245" t="str">
        <f t="shared" si="4"/>
        <v>991101010300382</v>
      </c>
      <c r="B269" s="246">
        <v>9911010103003</v>
      </c>
      <c r="C269" s="245">
        <v>82</v>
      </c>
      <c r="D269" s="245">
        <v>9999</v>
      </c>
      <c r="E269" s="135" t="s">
        <v>233</v>
      </c>
      <c r="F269" s="250">
        <v>0</v>
      </c>
      <c r="G269" s="250">
        <v>-9933545</v>
      </c>
      <c r="H269" s="250">
        <v>-9933545</v>
      </c>
      <c r="I269" s="250">
        <v>-998111.69179375749</v>
      </c>
      <c r="J269" s="250">
        <v>-784348.47314544045</v>
      </c>
      <c r="K269" s="250">
        <v>-1000739.2945516863</v>
      </c>
      <c r="L269" s="250">
        <v>-710039.277451684</v>
      </c>
      <c r="M269" s="250">
        <v>-851347.51835815515</v>
      </c>
      <c r="N269" s="250">
        <v>-817840.83086952998</v>
      </c>
      <c r="O269" s="250">
        <v>-845853.8876523911</v>
      </c>
      <c r="P269" s="250">
        <v>-849430.99714742845</v>
      </c>
      <c r="Q269" s="250">
        <v>-837261.06866162794</v>
      </c>
      <c r="R269" s="250">
        <v>-793690.04784702742</v>
      </c>
      <c r="S269" s="250">
        <v>-751679.13061943452</v>
      </c>
      <c r="T269" s="250">
        <v>-693202.78190183872</v>
      </c>
      <c r="U269" s="250">
        <v>-9933545.0000000019</v>
      </c>
    </row>
    <row r="270" spans="1:21">
      <c r="A270" s="245" t="str">
        <f t="shared" si="4"/>
        <v>991101010400115</v>
      </c>
      <c r="B270" s="246">
        <v>9911010104001</v>
      </c>
      <c r="C270" s="245">
        <v>15</v>
      </c>
      <c r="D270" s="245">
        <v>9999</v>
      </c>
      <c r="E270" s="135" t="s">
        <v>234</v>
      </c>
      <c r="F270" s="250">
        <v>-141594.13</v>
      </c>
      <c r="G270" s="250">
        <v>0</v>
      </c>
      <c r="H270" s="250">
        <v>0</v>
      </c>
      <c r="I270" s="250">
        <v>0</v>
      </c>
      <c r="J270" s="250">
        <v>0</v>
      </c>
      <c r="K270" s="250">
        <v>0</v>
      </c>
      <c r="L270" s="250">
        <v>0</v>
      </c>
      <c r="M270" s="250">
        <v>0</v>
      </c>
      <c r="N270" s="250">
        <v>0</v>
      </c>
      <c r="O270" s="250">
        <v>0</v>
      </c>
      <c r="P270" s="250">
        <v>0</v>
      </c>
      <c r="Q270" s="250">
        <v>0</v>
      </c>
      <c r="R270" s="250">
        <v>0</v>
      </c>
      <c r="S270" s="250">
        <v>0</v>
      </c>
      <c r="T270" s="250">
        <v>0</v>
      </c>
      <c r="U270" s="250">
        <v>0</v>
      </c>
    </row>
    <row r="271" spans="1:21">
      <c r="A271" s="245" t="str">
        <f t="shared" si="4"/>
        <v>991101030400115</v>
      </c>
      <c r="B271" s="246">
        <v>9911010304001</v>
      </c>
      <c r="C271" s="245">
        <v>15</v>
      </c>
      <c r="D271" s="245">
        <v>9999</v>
      </c>
      <c r="E271" s="135" t="s">
        <v>235</v>
      </c>
      <c r="F271" s="250">
        <v>-95378.35</v>
      </c>
      <c r="G271" s="250">
        <v>0</v>
      </c>
      <c r="H271" s="250">
        <v>0</v>
      </c>
      <c r="I271" s="250">
        <v>0</v>
      </c>
      <c r="J271" s="250">
        <v>0</v>
      </c>
      <c r="K271" s="250">
        <v>0</v>
      </c>
      <c r="L271" s="250">
        <v>0</v>
      </c>
      <c r="M271" s="250">
        <v>0</v>
      </c>
      <c r="N271" s="250">
        <v>0</v>
      </c>
      <c r="O271" s="250">
        <v>0</v>
      </c>
      <c r="P271" s="250">
        <v>0</v>
      </c>
      <c r="Q271" s="250">
        <v>0</v>
      </c>
      <c r="R271" s="250">
        <v>0</v>
      </c>
      <c r="S271" s="250">
        <v>0</v>
      </c>
      <c r="T271" s="250">
        <v>0</v>
      </c>
      <c r="U271" s="250">
        <v>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DAD29-B5D3-49FE-BEA7-02141978CBFA}">
  <sheetPr codeName="Planilha5"/>
  <dimension ref="A2:M15"/>
  <sheetViews>
    <sheetView workbookViewId="0">
      <selection activeCell="B10" sqref="B10"/>
    </sheetView>
  </sheetViews>
  <sheetFormatPr defaultRowHeight="14.4"/>
  <cols>
    <col min="1" max="1" width="2.6640625" bestFit="1" customWidth="1"/>
    <col min="11" max="11" width="2.44140625" customWidth="1"/>
    <col min="12" max="12" width="2.6640625" bestFit="1" customWidth="1"/>
  </cols>
  <sheetData>
    <row r="2" spans="1:13">
      <c r="A2" t="s">
        <v>548</v>
      </c>
    </row>
    <row r="4" spans="1:13">
      <c r="A4" s="94" t="s">
        <v>549</v>
      </c>
      <c r="K4" s="134"/>
      <c r="L4" s="94" t="s">
        <v>550</v>
      </c>
    </row>
    <row r="5" spans="1:13">
      <c r="A5" s="133" t="s">
        <v>551</v>
      </c>
      <c r="B5" t="s">
        <v>552</v>
      </c>
      <c r="K5" s="134"/>
      <c r="L5" t="s">
        <v>551</v>
      </c>
      <c r="M5" t="s">
        <v>553</v>
      </c>
    </row>
    <row r="6" spans="1:13">
      <c r="A6" s="133" t="s">
        <v>554</v>
      </c>
      <c r="B6" t="s">
        <v>555</v>
      </c>
      <c r="K6" s="134"/>
      <c r="M6" t="s">
        <v>556</v>
      </c>
    </row>
    <row r="7" spans="1:13">
      <c r="A7" s="133"/>
      <c r="B7" t="s">
        <v>557</v>
      </c>
      <c r="K7" s="134"/>
      <c r="L7" t="s">
        <v>554</v>
      </c>
      <c r="M7" t="s">
        <v>558</v>
      </c>
    </row>
    <row r="8" spans="1:13">
      <c r="A8" s="133" t="s">
        <v>559</v>
      </c>
      <c r="B8" t="s">
        <v>560</v>
      </c>
      <c r="K8" s="134"/>
      <c r="M8" t="s">
        <v>561</v>
      </c>
    </row>
    <row r="9" spans="1:13">
      <c r="A9" s="133"/>
      <c r="B9" t="s">
        <v>562</v>
      </c>
      <c r="K9" s="134"/>
      <c r="M9" t="s">
        <v>563</v>
      </c>
    </row>
    <row r="10" spans="1:13">
      <c r="A10" s="133"/>
      <c r="K10" s="134"/>
      <c r="L10" t="s">
        <v>559</v>
      </c>
      <c r="M10" t="s">
        <v>564</v>
      </c>
    </row>
    <row r="11" spans="1:13">
      <c r="A11" s="133"/>
      <c r="K11" s="134"/>
    </row>
    <row r="12" spans="1:13">
      <c r="A12" s="133"/>
    </row>
    <row r="13" spans="1:13">
      <c r="A13" s="133"/>
    </row>
    <row r="14" spans="1:13">
      <c r="A14" s="133"/>
    </row>
    <row r="15" spans="1:13">
      <c r="A15" s="13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E84C4-B709-4F36-83DF-2685B419FC1E}">
  <sheetPr codeName="Planilha6" filterMode="1"/>
  <dimension ref="A1:Q175"/>
  <sheetViews>
    <sheetView workbookViewId="0">
      <selection activeCell="G125" sqref="G125"/>
    </sheetView>
  </sheetViews>
  <sheetFormatPr defaultRowHeight="14.4"/>
  <cols>
    <col min="1" max="1" width="19.33203125" customWidth="1"/>
    <col min="2" max="2" width="19.5546875" customWidth="1"/>
    <col min="3" max="4" width="9.33203125" bestFit="1" customWidth="1"/>
    <col min="5" max="5" width="23.5546875" customWidth="1"/>
    <col min="6" max="7" width="18.88671875" style="273" bestFit="1" customWidth="1"/>
    <col min="9" max="9" width="25.88671875" customWidth="1"/>
    <col min="10" max="10" width="34.88671875" customWidth="1"/>
    <col min="11" max="11" width="47.33203125" customWidth="1"/>
    <col min="15" max="15" width="18.6640625" style="273" bestFit="1" customWidth="1"/>
    <col min="16" max="16" width="18" bestFit="1" customWidth="1"/>
  </cols>
  <sheetData>
    <row r="1" spans="1:9">
      <c r="F1" s="278">
        <v>2023</v>
      </c>
      <c r="G1" s="278">
        <v>2024</v>
      </c>
    </row>
    <row r="2" spans="1:9" hidden="1">
      <c r="A2" t="str">
        <f>_xlfn.CONCAT(B2,C2)</f>
        <v>111303110100010</v>
      </c>
      <c r="B2" s="231">
        <v>1113031101000</v>
      </c>
      <c r="C2">
        <v>10</v>
      </c>
      <c r="D2">
        <v>9999</v>
      </c>
      <c r="E2" t="s">
        <v>21</v>
      </c>
      <c r="F2" s="273">
        <v>7059462146.8500004</v>
      </c>
      <c r="G2" s="273">
        <v>7073833303</v>
      </c>
      <c r="I2" s="231">
        <f>_xlfn.XLOOKUP(A2,Mensal!$B$3:$B$295,Mensal!$C$3:$C$295)</f>
        <v>1113031101000</v>
      </c>
    </row>
    <row r="3" spans="1:9" hidden="1">
      <c r="A3" t="str">
        <f t="shared" ref="A3:A66" si="0">_xlfn.CONCAT(B3,C3)</f>
        <v>111251010100010</v>
      </c>
      <c r="B3" s="231">
        <v>1112510101000</v>
      </c>
      <c r="C3">
        <v>10</v>
      </c>
      <c r="D3">
        <v>9999</v>
      </c>
      <c r="E3" t="s">
        <v>22</v>
      </c>
      <c r="F3" s="273">
        <v>4205099769.75</v>
      </c>
      <c r="G3" s="273">
        <v>4112945911</v>
      </c>
      <c r="I3" s="231">
        <f>_xlfn.XLOOKUP(A3,Mensal!$B$3:$B$295,Mensal!$C$3:$C$295)</f>
        <v>1112510101000</v>
      </c>
    </row>
    <row r="4" spans="1:9" hidden="1">
      <c r="A4" t="str">
        <f t="shared" si="0"/>
        <v>111251010200020</v>
      </c>
      <c r="B4" s="231">
        <v>1112510102000</v>
      </c>
      <c r="C4">
        <v>20</v>
      </c>
      <c r="D4">
        <v>9999</v>
      </c>
      <c r="E4" t="s">
        <v>23</v>
      </c>
      <c r="F4" s="273">
        <v>5256374662.7799997</v>
      </c>
      <c r="G4" s="273">
        <v>5141182389</v>
      </c>
      <c r="I4" s="231">
        <f>_xlfn.XLOOKUP(A4,Mensal!$B$3:$B$295,Mensal!$C$3:$C$295)</f>
        <v>1112510102000</v>
      </c>
    </row>
    <row r="5" spans="1:9" hidden="1">
      <c r="A5" t="str">
        <f t="shared" si="0"/>
        <v>111251010300023</v>
      </c>
      <c r="B5" s="231">
        <v>1112510103000</v>
      </c>
      <c r="C5">
        <v>23</v>
      </c>
      <c r="D5">
        <v>9999</v>
      </c>
      <c r="E5" t="s">
        <v>24</v>
      </c>
      <c r="F5" s="273">
        <v>1051274989.2099999</v>
      </c>
      <c r="G5" s="273">
        <v>1028236478</v>
      </c>
      <c r="I5" s="231">
        <f>_xlfn.XLOOKUP(A5,Mensal!$B$3:$B$295,Mensal!$C$3:$C$295)</f>
        <v>1112510103000</v>
      </c>
    </row>
    <row r="6" spans="1:9" hidden="1">
      <c r="A6" t="str">
        <f t="shared" si="0"/>
        <v>111251020100010</v>
      </c>
      <c r="B6" s="231">
        <v>1112510201000</v>
      </c>
      <c r="C6">
        <v>10</v>
      </c>
      <c r="D6">
        <v>9999</v>
      </c>
      <c r="E6" t="s">
        <v>25</v>
      </c>
      <c r="F6" s="273">
        <v>137439870.67000002</v>
      </c>
      <c r="G6" s="273">
        <v>202724673</v>
      </c>
      <c r="I6" s="231">
        <f>_xlfn.XLOOKUP(A6,Mensal!$B$3:$B$295,Mensal!$C$3:$C$295)</f>
        <v>1112510201000</v>
      </c>
    </row>
    <row r="7" spans="1:9" hidden="1">
      <c r="A7" t="str">
        <f t="shared" si="0"/>
        <v>111251020200020</v>
      </c>
      <c r="B7" s="231">
        <v>1112510202000</v>
      </c>
      <c r="C7">
        <v>20</v>
      </c>
      <c r="D7">
        <v>9999</v>
      </c>
      <c r="E7" t="s">
        <v>26</v>
      </c>
      <c r="F7" s="273">
        <v>171799778.25999999</v>
      </c>
      <c r="G7" s="273">
        <v>253405842</v>
      </c>
      <c r="I7" s="231">
        <f>_xlfn.XLOOKUP(A7,Mensal!$B$3:$B$295,Mensal!$C$3:$C$295)</f>
        <v>1112510202000</v>
      </c>
    </row>
    <row r="8" spans="1:9" hidden="1">
      <c r="A8" t="str">
        <f t="shared" si="0"/>
        <v>111251020300023</v>
      </c>
      <c r="B8" s="231">
        <v>1112510203000</v>
      </c>
      <c r="C8">
        <v>23</v>
      </c>
      <c r="D8">
        <v>9999</v>
      </c>
      <c r="E8" t="s">
        <v>27</v>
      </c>
      <c r="F8" s="273">
        <v>34359984.990000002</v>
      </c>
      <c r="G8" s="273">
        <v>50681168</v>
      </c>
      <c r="I8" s="231">
        <f>_xlfn.XLOOKUP(A8,Mensal!$B$3:$B$295,Mensal!$C$3:$C$295)</f>
        <v>1112510203000</v>
      </c>
    </row>
    <row r="9" spans="1:9" hidden="1">
      <c r="A9" t="str">
        <f t="shared" si="0"/>
        <v>111251030100010</v>
      </c>
      <c r="B9" s="231">
        <v>1112510301000</v>
      </c>
      <c r="C9">
        <v>10</v>
      </c>
      <c r="D9">
        <v>9999</v>
      </c>
      <c r="E9" t="s">
        <v>28</v>
      </c>
      <c r="F9" s="273">
        <v>105846921.58</v>
      </c>
      <c r="G9" s="273">
        <v>101714717</v>
      </c>
      <c r="I9" s="231">
        <f>_xlfn.XLOOKUP(A9,Mensal!$B$3:$B$295,Mensal!$C$3:$C$295)</f>
        <v>1112510301000</v>
      </c>
    </row>
    <row r="10" spans="1:9" hidden="1">
      <c r="A10" t="str">
        <f t="shared" si="0"/>
        <v>111251030200020</v>
      </c>
      <c r="B10" s="231">
        <v>1112510302000</v>
      </c>
      <c r="C10">
        <v>20</v>
      </c>
      <c r="D10">
        <v>9999</v>
      </c>
      <c r="E10" t="s">
        <v>29</v>
      </c>
      <c r="F10" s="273">
        <v>132308660.57999998</v>
      </c>
      <c r="G10" s="273">
        <v>127143396</v>
      </c>
      <c r="I10" s="231">
        <f>_xlfn.XLOOKUP(A10,Mensal!$B$3:$B$295,Mensal!$C$3:$C$295)</f>
        <v>1112510302000</v>
      </c>
    </row>
    <row r="11" spans="1:9" hidden="1">
      <c r="A11" t="str">
        <f t="shared" si="0"/>
        <v>111251030300023</v>
      </c>
      <c r="B11" s="231">
        <v>1112510303000</v>
      </c>
      <c r="C11">
        <v>23</v>
      </c>
      <c r="D11">
        <v>9999</v>
      </c>
      <c r="E11" t="s">
        <v>30</v>
      </c>
      <c r="F11" s="273">
        <v>26461732.370000001</v>
      </c>
      <c r="G11" s="273">
        <v>25428679</v>
      </c>
      <c r="I11" s="231">
        <f>_xlfn.XLOOKUP(A11,Mensal!$B$3:$B$295,Mensal!$C$3:$C$295)</f>
        <v>1112510303000</v>
      </c>
    </row>
    <row r="12" spans="1:9" hidden="1">
      <c r="A12" t="str">
        <f t="shared" si="0"/>
        <v>111252010100010</v>
      </c>
      <c r="B12" s="231">
        <v>1112520101000</v>
      </c>
      <c r="C12">
        <v>10</v>
      </c>
      <c r="D12">
        <v>9999</v>
      </c>
      <c r="E12" t="s">
        <v>31</v>
      </c>
      <c r="F12" s="273">
        <v>1346077450.6299999</v>
      </c>
      <c r="G12" s="273">
        <v>1200452355</v>
      </c>
      <c r="I12" s="231">
        <f>_xlfn.XLOOKUP(A12,Mensal!$B$3:$B$295,Mensal!$C$3:$C$295)</f>
        <v>1112520101000</v>
      </c>
    </row>
    <row r="13" spans="1:9" hidden="1">
      <c r="A13" t="str">
        <f t="shared" si="0"/>
        <v>111252010200023</v>
      </c>
      <c r="B13" s="231">
        <v>1112520102000</v>
      </c>
      <c r="C13">
        <v>23</v>
      </c>
      <c r="D13">
        <v>9999</v>
      </c>
      <c r="E13" t="s">
        <v>32</v>
      </c>
      <c r="F13" s="273">
        <v>336519362.65999997</v>
      </c>
      <c r="G13" s="273">
        <v>300113089</v>
      </c>
      <c r="I13" s="231">
        <f>_xlfn.XLOOKUP(A13,Mensal!$B$3:$B$295,Mensal!$C$3:$C$295)</f>
        <v>1112520102000</v>
      </c>
    </row>
    <row r="14" spans="1:9" hidden="1">
      <c r="A14" t="str">
        <f t="shared" si="0"/>
        <v>111252020100010</v>
      </c>
      <c r="B14" s="231">
        <v>1112520201000</v>
      </c>
      <c r="C14">
        <v>10</v>
      </c>
      <c r="D14">
        <v>9999</v>
      </c>
      <c r="E14" t="s">
        <v>33</v>
      </c>
      <c r="F14" s="273">
        <v>126895257.54000001</v>
      </c>
      <c r="G14" s="273">
        <v>106532998</v>
      </c>
      <c r="I14" s="231">
        <f>_xlfn.XLOOKUP(A14,Mensal!$B$3:$B$295,Mensal!$C$3:$C$295)</f>
        <v>1112520201000</v>
      </c>
    </row>
    <row r="15" spans="1:9" hidden="1">
      <c r="A15" t="str">
        <f t="shared" si="0"/>
        <v>111252020200023</v>
      </c>
      <c r="B15" s="231">
        <v>1112520202000</v>
      </c>
      <c r="C15">
        <v>23</v>
      </c>
      <c r="D15">
        <v>9999</v>
      </c>
      <c r="E15" t="s">
        <v>34</v>
      </c>
      <c r="F15" s="273">
        <v>31723814.380000003</v>
      </c>
      <c r="G15" s="273">
        <v>26633249</v>
      </c>
      <c r="I15" s="231">
        <f>_xlfn.XLOOKUP(A15,Mensal!$B$3:$B$295,Mensal!$C$3:$C$295)</f>
        <v>1112520202000</v>
      </c>
    </row>
    <row r="16" spans="1:9" hidden="1">
      <c r="A16" t="str">
        <f t="shared" si="0"/>
        <v>111252030100010</v>
      </c>
      <c r="B16" s="231">
        <v>1112520301000</v>
      </c>
      <c r="C16">
        <v>10</v>
      </c>
      <c r="D16">
        <v>9999</v>
      </c>
      <c r="E16" t="s">
        <v>35</v>
      </c>
      <c r="F16" s="273">
        <v>15637414.160000004</v>
      </c>
      <c r="G16" s="273">
        <v>10434719</v>
      </c>
      <c r="I16" s="231">
        <f>_xlfn.XLOOKUP(A16,Mensal!$B$3:$B$295,Mensal!$C$3:$C$295)</f>
        <v>1112520301000</v>
      </c>
    </row>
    <row r="17" spans="1:9" hidden="1">
      <c r="A17" t="str">
        <f t="shared" si="0"/>
        <v>111252030200023</v>
      </c>
      <c r="B17" s="231">
        <v>1112520302000</v>
      </c>
      <c r="C17">
        <v>23</v>
      </c>
      <c r="D17">
        <v>9999</v>
      </c>
      <c r="E17" t="s">
        <v>36</v>
      </c>
      <c r="F17" s="273">
        <v>3909353.54</v>
      </c>
      <c r="G17" s="273">
        <v>2608680</v>
      </c>
      <c r="I17" s="231">
        <f>_xlfn.XLOOKUP(A17,Mensal!$B$3:$B$295,Mensal!$C$3:$C$295)</f>
        <v>1112520302000</v>
      </c>
    </row>
    <row r="18" spans="1:9" hidden="1">
      <c r="A18" t="str">
        <f t="shared" si="0"/>
        <v>111450110100110</v>
      </c>
      <c r="B18" s="231">
        <v>1114501101001</v>
      </c>
      <c r="C18">
        <v>10</v>
      </c>
      <c r="D18">
        <v>9999</v>
      </c>
      <c r="E18" t="s">
        <v>37</v>
      </c>
      <c r="F18" s="273">
        <v>42422104179.789993</v>
      </c>
      <c r="G18" s="273">
        <v>46747152193</v>
      </c>
      <c r="I18" s="231">
        <f>_xlfn.XLOOKUP(A18,Mensal!$B$3:$B$295,Mensal!$C$3:$C$295)</f>
        <v>1114501101001</v>
      </c>
    </row>
    <row r="19" spans="1:9" hidden="1">
      <c r="A19" t="str">
        <f t="shared" si="0"/>
        <v>111450110200020</v>
      </c>
      <c r="B19" s="231">
        <v>1114501102000</v>
      </c>
      <c r="C19">
        <v>20</v>
      </c>
      <c r="D19">
        <v>9999</v>
      </c>
      <c r="E19" t="s">
        <v>39</v>
      </c>
      <c r="F19" s="273">
        <v>17676331379.75</v>
      </c>
      <c r="G19" s="273">
        <v>19477980081</v>
      </c>
      <c r="I19" s="231">
        <f>_xlfn.XLOOKUP(A19,Mensal!$B$3:$B$295,Mensal!$C$3:$C$295)</f>
        <v>1114501102000</v>
      </c>
    </row>
    <row r="20" spans="1:9" hidden="1">
      <c r="A20" t="str">
        <f t="shared" si="0"/>
        <v>111450110300023</v>
      </c>
      <c r="B20" s="231">
        <v>1114501103000</v>
      </c>
      <c r="C20">
        <v>23</v>
      </c>
      <c r="D20">
        <v>9999</v>
      </c>
      <c r="E20" t="s">
        <v>40</v>
      </c>
      <c r="F20" s="273">
        <v>10605798827.85</v>
      </c>
      <c r="G20" s="273">
        <v>11686788048</v>
      </c>
      <c r="I20" s="231">
        <f>_xlfn.XLOOKUP(A20,Mensal!$B$3:$B$295,Mensal!$C$3:$C$295)</f>
        <v>1114501103000</v>
      </c>
    </row>
    <row r="21" spans="1:9" hidden="1">
      <c r="A21" t="str">
        <f t="shared" si="0"/>
        <v>111450120100110</v>
      </c>
      <c r="B21" s="231">
        <v>1114501201001</v>
      </c>
      <c r="C21">
        <v>10</v>
      </c>
      <c r="D21">
        <v>9999</v>
      </c>
      <c r="E21" t="s">
        <v>41</v>
      </c>
      <c r="F21" s="273">
        <v>387834908.09999996</v>
      </c>
      <c r="G21" s="273">
        <v>366192402</v>
      </c>
      <c r="I21" s="231">
        <f>_xlfn.XLOOKUP(A21,Mensal!$B$3:$B$295,Mensal!$C$3:$C$295)</f>
        <v>1114501201001</v>
      </c>
    </row>
    <row r="22" spans="1:9" hidden="1">
      <c r="A22" t="str">
        <f t="shared" si="0"/>
        <v>111450120200020</v>
      </c>
      <c r="B22" s="231">
        <v>1114501202000</v>
      </c>
      <c r="C22">
        <v>20</v>
      </c>
      <c r="D22">
        <v>9999</v>
      </c>
      <c r="E22" t="s">
        <v>43</v>
      </c>
      <c r="F22" s="273">
        <v>162598170.65000004</v>
      </c>
      <c r="G22" s="273">
        <v>152580168</v>
      </c>
      <c r="I22" s="231">
        <f>_xlfn.XLOOKUP(A22,Mensal!$B$3:$B$295,Mensal!$C$3:$C$295)</f>
        <v>1114501202000</v>
      </c>
    </row>
    <row r="23" spans="1:9" hidden="1">
      <c r="A23" t="str">
        <f t="shared" si="0"/>
        <v>111450120300023</v>
      </c>
      <c r="B23" s="231">
        <v>1114501203000</v>
      </c>
      <c r="C23">
        <v>23</v>
      </c>
      <c r="D23">
        <v>9999</v>
      </c>
      <c r="E23" t="s">
        <v>44</v>
      </c>
      <c r="F23" s="273">
        <v>97558902.390000001</v>
      </c>
      <c r="G23" s="273">
        <v>91548101</v>
      </c>
      <c r="I23" s="231">
        <f>_xlfn.XLOOKUP(A23,Mensal!$B$3:$B$295,Mensal!$C$3:$C$295)</f>
        <v>1114501203000</v>
      </c>
    </row>
    <row r="24" spans="1:9" hidden="1">
      <c r="A24" t="str">
        <f t="shared" si="0"/>
        <v>111450130100110</v>
      </c>
      <c r="B24" s="231">
        <v>1114501301001</v>
      </c>
      <c r="C24">
        <v>10</v>
      </c>
      <c r="D24">
        <v>9999</v>
      </c>
      <c r="E24" t="s">
        <v>45</v>
      </c>
      <c r="F24" s="273">
        <v>321374397.73999989</v>
      </c>
      <c r="G24" s="273">
        <v>311952316</v>
      </c>
      <c r="I24" s="231">
        <f>_xlfn.XLOOKUP(A24,Mensal!$B$3:$B$295,Mensal!$C$3:$C$295)</f>
        <v>1114501301001</v>
      </c>
    </row>
    <row r="25" spans="1:9" hidden="1">
      <c r="A25" t="str">
        <f t="shared" si="0"/>
        <v>111450130200020</v>
      </c>
      <c r="B25" s="231">
        <v>1114501302000</v>
      </c>
      <c r="C25">
        <v>20</v>
      </c>
      <c r="D25">
        <v>9999</v>
      </c>
      <c r="E25" t="s">
        <v>47</v>
      </c>
      <c r="F25" s="273">
        <v>136996684.69999999</v>
      </c>
      <c r="G25" s="273">
        <v>129980132</v>
      </c>
      <c r="I25" s="231">
        <f>_xlfn.XLOOKUP(A25,Mensal!$B$3:$B$295,Mensal!$C$3:$C$295)</f>
        <v>1114501302000</v>
      </c>
    </row>
    <row r="26" spans="1:9" hidden="1">
      <c r="A26" t="str">
        <f t="shared" si="0"/>
        <v>111450130300023</v>
      </c>
      <c r="B26" s="231">
        <v>1114501303000</v>
      </c>
      <c r="C26">
        <v>23</v>
      </c>
      <c r="D26">
        <v>9999</v>
      </c>
      <c r="E26" t="s">
        <v>48</v>
      </c>
      <c r="F26" s="273">
        <v>82198010.819999993</v>
      </c>
      <c r="G26" s="273">
        <v>77988079</v>
      </c>
      <c r="I26" s="231">
        <f>_xlfn.XLOOKUP(A26,Mensal!$B$3:$B$295,Mensal!$C$3:$C$295)</f>
        <v>1114501303000</v>
      </c>
    </row>
    <row r="27" spans="1:9" hidden="1">
      <c r="A27" t="str">
        <f t="shared" si="0"/>
        <v>112101010100127</v>
      </c>
      <c r="B27" s="231">
        <v>1121010101001</v>
      </c>
      <c r="C27">
        <v>27</v>
      </c>
      <c r="D27">
        <v>9999</v>
      </c>
      <c r="E27" t="s">
        <v>57</v>
      </c>
      <c r="F27" s="273">
        <v>1018356531.5</v>
      </c>
      <c r="G27" s="273">
        <v>1426346293</v>
      </c>
      <c r="I27" s="231">
        <f>_xlfn.XLOOKUP(A27,Mensal!$B$3:$B$295,Mensal!$C$3:$C$295)</f>
        <v>1121010101001</v>
      </c>
    </row>
    <row r="28" spans="1:9" hidden="1">
      <c r="A28" t="str">
        <f t="shared" si="0"/>
        <v>112101010100227</v>
      </c>
      <c r="B28" s="231">
        <v>1121010101002</v>
      </c>
      <c r="C28">
        <v>27</v>
      </c>
      <c r="D28">
        <v>9999</v>
      </c>
      <c r="E28" t="s">
        <v>58</v>
      </c>
      <c r="F28" s="273">
        <v>11520428.059999999</v>
      </c>
      <c r="G28" s="273">
        <v>16378237</v>
      </c>
      <c r="I28" s="231">
        <f>_xlfn.XLOOKUP(A28,Mensal!$B$3:$B$295,Mensal!$C$3:$C$295)</f>
        <v>1121010101002</v>
      </c>
    </row>
    <row r="29" spans="1:9" hidden="1">
      <c r="A29" t="str">
        <f t="shared" si="0"/>
        <v>112101010100327</v>
      </c>
      <c r="B29" s="231">
        <v>1121010101003</v>
      </c>
      <c r="C29">
        <v>27</v>
      </c>
      <c r="D29">
        <v>9999</v>
      </c>
      <c r="E29" t="s">
        <v>59</v>
      </c>
      <c r="F29" s="273">
        <v>234336.24000000002</v>
      </c>
      <c r="G29" s="273">
        <v>401306</v>
      </c>
      <c r="I29" s="231">
        <f>_xlfn.XLOOKUP(A29,Mensal!$B$3:$B$295,Mensal!$C$3:$C$295)</f>
        <v>1121010101003</v>
      </c>
    </row>
    <row r="30" spans="1:9" hidden="1">
      <c r="A30" t="str">
        <f t="shared" si="0"/>
        <v>112101010100427</v>
      </c>
      <c r="B30" s="231">
        <v>1121010101004</v>
      </c>
      <c r="C30">
        <v>27</v>
      </c>
      <c r="D30">
        <v>9999</v>
      </c>
      <c r="E30" t="s">
        <v>60</v>
      </c>
      <c r="F30" s="273">
        <v>303228301.18000001</v>
      </c>
      <c r="G30" s="273">
        <v>284349124</v>
      </c>
      <c r="I30" s="231">
        <f>_xlfn.XLOOKUP(A30,Mensal!$B$3:$B$295,Mensal!$C$3:$C$295)</f>
        <v>1121010101004</v>
      </c>
    </row>
    <row r="31" spans="1:9" hidden="1">
      <c r="A31" t="str">
        <f t="shared" si="0"/>
        <v>112101010100627</v>
      </c>
      <c r="B31" s="231">
        <v>1121010101006</v>
      </c>
      <c r="C31">
        <v>27</v>
      </c>
      <c r="D31">
        <v>9999</v>
      </c>
      <c r="E31" t="s">
        <v>62</v>
      </c>
      <c r="F31" s="273">
        <v>7385446.8900000006</v>
      </c>
      <c r="G31" s="273">
        <v>10567852</v>
      </c>
      <c r="I31" s="231">
        <f>_xlfn.XLOOKUP(A31,Mensal!$B$3:$B$295,Mensal!$C$3:$C$295)</f>
        <v>1121010101006</v>
      </c>
    </row>
    <row r="32" spans="1:9" hidden="1">
      <c r="A32" t="str">
        <f t="shared" si="0"/>
        <v>112101020100127</v>
      </c>
      <c r="B32" s="231">
        <v>1121010201001</v>
      </c>
      <c r="C32">
        <v>27</v>
      </c>
      <c r="D32">
        <v>9999</v>
      </c>
      <c r="E32" t="s">
        <v>65</v>
      </c>
      <c r="F32" s="273">
        <v>810.50000000000045</v>
      </c>
      <c r="G32" s="273">
        <v>5393</v>
      </c>
      <c r="I32" s="231">
        <f>_xlfn.XLOOKUP(A32,Mensal!$B$3:$B$295,Mensal!$C$3:$C$295)</f>
        <v>1121010201001</v>
      </c>
    </row>
    <row r="33" spans="1:9" hidden="1">
      <c r="A33" t="str">
        <f t="shared" si="0"/>
        <v>112101020100327</v>
      </c>
      <c r="B33" s="231">
        <v>1121010201003</v>
      </c>
      <c r="C33">
        <v>27</v>
      </c>
      <c r="D33">
        <v>9999</v>
      </c>
      <c r="E33" t="s">
        <v>66</v>
      </c>
      <c r="F33" s="273">
        <v>1779.3</v>
      </c>
      <c r="G33" s="273">
        <v>21481</v>
      </c>
      <c r="I33" s="231">
        <f>_xlfn.XLOOKUP(A33,Mensal!$B$3:$B$295,Mensal!$C$3:$C$295)</f>
        <v>1121010201003</v>
      </c>
    </row>
    <row r="34" spans="1:9" hidden="1">
      <c r="A34" t="str">
        <f t="shared" si="0"/>
        <v>112101020100427</v>
      </c>
      <c r="B34" s="231">
        <v>1121010201004</v>
      </c>
      <c r="C34">
        <v>27</v>
      </c>
      <c r="D34">
        <v>9999</v>
      </c>
      <c r="E34" t="s">
        <v>67</v>
      </c>
      <c r="F34" s="273">
        <v>39933415.670000002</v>
      </c>
      <c r="G34" s="273">
        <v>65204576</v>
      </c>
      <c r="I34" s="231">
        <f>_xlfn.XLOOKUP(A34,Mensal!$B$3:$B$295,Mensal!$C$3:$C$295)</f>
        <v>1121010201004</v>
      </c>
    </row>
    <row r="35" spans="1:9" hidden="1">
      <c r="A35" t="str">
        <f t="shared" si="0"/>
        <v>112101030100127</v>
      </c>
      <c r="B35" s="231">
        <v>1121010301001</v>
      </c>
      <c r="C35">
        <v>27</v>
      </c>
      <c r="D35">
        <v>9999</v>
      </c>
      <c r="E35" t="s">
        <v>70</v>
      </c>
      <c r="F35" s="273">
        <v>0</v>
      </c>
      <c r="G35" s="273">
        <v>31712</v>
      </c>
      <c r="I35" s="231">
        <f>_xlfn.XLOOKUP(A35,Mensal!$B$3:$B$295,Mensal!$C$3:$C$295)</f>
        <v>1121010301001</v>
      </c>
    </row>
    <row r="36" spans="1:9" hidden="1">
      <c r="A36" t="str">
        <f t="shared" si="0"/>
        <v>112101030100327</v>
      </c>
      <c r="B36" s="231">
        <v>1121010301003</v>
      </c>
      <c r="C36">
        <v>27</v>
      </c>
      <c r="D36">
        <v>9999</v>
      </c>
      <c r="E36" t="s">
        <v>71</v>
      </c>
      <c r="F36" s="273">
        <v>1069.28</v>
      </c>
      <c r="G36" s="273">
        <v>1109</v>
      </c>
      <c r="I36" s="231">
        <f>_xlfn.XLOOKUP(A36,Mensal!$B$3:$B$295,Mensal!$C$3:$C$295)</f>
        <v>1121010301003</v>
      </c>
    </row>
    <row r="37" spans="1:9" hidden="1">
      <c r="A37" t="str">
        <f t="shared" si="0"/>
        <v>112101040100327</v>
      </c>
      <c r="B37" s="231">
        <v>1121010401003</v>
      </c>
      <c r="C37">
        <v>27</v>
      </c>
      <c r="D37">
        <v>9999</v>
      </c>
      <c r="E37" t="s">
        <v>73</v>
      </c>
      <c r="F37" s="273">
        <v>2607.2999999999997</v>
      </c>
      <c r="G37" s="273">
        <v>3204</v>
      </c>
      <c r="I37" s="231">
        <f>_xlfn.XLOOKUP(A37,Mensal!$B$3:$B$295,Mensal!$C$3:$C$295)</f>
        <v>1121010401003</v>
      </c>
    </row>
    <row r="38" spans="1:9" hidden="1">
      <c r="A38" t="str">
        <f t="shared" si="0"/>
        <v>112104010100094</v>
      </c>
      <c r="B38" s="231">
        <v>1121040101000</v>
      </c>
      <c r="C38">
        <v>94</v>
      </c>
      <c r="D38">
        <v>9999</v>
      </c>
      <c r="E38" t="s">
        <v>75</v>
      </c>
      <c r="F38" s="273">
        <v>12564417.01</v>
      </c>
      <c r="G38" s="273">
        <v>10222058</v>
      </c>
      <c r="I38" s="231">
        <f>_xlfn.XLOOKUP(A38,Mensal!$B$3:$B$295,Mensal!$C$3:$C$295)</f>
        <v>1121040101000</v>
      </c>
    </row>
    <row r="39" spans="1:9" hidden="1">
      <c r="A39" t="str">
        <f t="shared" si="0"/>
        <v>112104010200072</v>
      </c>
      <c r="B39" s="231">
        <v>1121040102000</v>
      </c>
      <c r="C39">
        <v>72</v>
      </c>
      <c r="D39">
        <v>9999</v>
      </c>
      <c r="E39" t="s">
        <v>76</v>
      </c>
      <c r="F39" s="273">
        <v>357359246.90999997</v>
      </c>
      <c r="G39" s="273">
        <v>356612336</v>
      </c>
      <c r="I39" s="231">
        <f>_xlfn.XLOOKUP(A39,Mensal!$B$3:$B$295,Mensal!$C$3:$C$295)</f>
        <v>1121040102000</v>
      </c>
    </row>
    <row r="40" spans="1:9" hidden="1">
      <c r="A40" t="str">
        <f t="shared" si="0"/>
        <v>112104020200072</v>
      </c>
      <c r="B40" s="231">
        <v>1121040202000</v>
      </c>
      <c r="C40">
        <v>72</v>
      </c>
      <c r="D40">
        <v>9999</v>
      </c>
      <c r="E40" t="s">
        <v>85</v>
      </c>
      <c r="F40" s="273">
        <v>2015187.93</v>
      </c>
      <c r="G40" s="273">
        <v>1125330</v>
      </c>
      <c r="I40" s="231">
        <f>_xlfn.XLOOKUP(A40,Mensal!$B$3:$B$295,Mensal!$C$3:$C$295)</f>
        <v>1121040202000</v>
      </c>
    </row>
    <row r="41" spans="1:9" hidden="1">
      <c r="A41" t="str">
        <f t="shared" si="0"/>
        <v>112104030200072</v>
      </c>
      <c r="B41" s="231">
        <v>1121040302000</v>
      </c>
      <c r="C41">
        <v>72</v>
      </c>
      <c r="D41">
        <v>9999</v>
      </c>
      <c r="E41" t="s">
        <v>87</v>
      </c>
      <c r="F41" s="273">
        <v>4081481.29</v>
      </c>
      <c r="G41" s="273">
        <v>3283301</v>
      </c>
      <c r="I41" s="231">
        <f>_xlfn.XLOOKUP(A41,Mensal!$B$3:$B$295,Mensal!$C$3:$C$295)</f>
        <v>1121040302000</v>
      </c>
    </row>
    <row r="42" spans="1:9" hidden="1">
      <c r="A42" t="str">
        <f t="shared" si="0"/>
        <v>112104040200072</v>
      </c>
      <c r="B42" s="231">
        <v>1121040402000</v>
      </c>
      <c r="C42">
        <v>72</v>
      </c>
      <c r="D42">
        <v>9999</v>
      </c>
      <c r="E42" t="s">
        <v>88</v>
      </c>
      <c r="F42" s="273">
        <v>8088776.3700000001</v>
      </c>
      <c r="G42" s="273">
        <v>3560789</v>
      </c>
      <c r="I42" s="231">
        <f>_xlfn.XLOOKUP(A42,Mensal!$B$3:$B$295,Mensal!$C$3:$C$295)</f>
        <v>1121040402000</v>
      </c>
    </row>
    <row r="43" spans="1:9" hidden="1">
      <c r="A43" t="str">
        <f t="shared" si="0"/>
        <v>112201010100229</v>
      </c>
      <c r="B43" s="231">
        <v>1122010101002</v>
      </c>
      <c r="C43">
        <v>29</v>
      </c>
      <c r="D43">
        <v>9999</v>
      </c>
      <c r="E43" t="s">
        <v>90</v>
      </c>
      <c r="F43" s="273">
        <v>21360962.849999998</v>
      </c>
      <c r="G43" s="273">
        <v>34610183</v>
      </c>
      <c r="I43" s="231">
        <f>_xlfn.XLOOKUP(A43,Mensal!$B$3:$B$295,Mensal!$C$3:$C$295)</f>
        <v>1122010101002</v>
      </c>
    </row>
    <row r="44" spans="1:9" hidden="1">
      <c r="A44" t="str">
        <f t="shared" si="0"/>
        <v>112201010100429</v>
      </c>
      <c r="B44" s="231">
        <v>1122010101004</v>
      </c>
      <c r="C44">
        <v>29</v>
      </c>
      <c r="D44">
        <v>9999</v>
      </c>
      <c r="E44" t="s">
        <v>92</v>
      </c>
      <c r="F44" s="273">
        <v>566802.16</v>
      </c>
      <c r="G44" s="273">
        <v>1054107</v>
      </c>
      <c r="I44" s="231">
        <f>_xlfn.XLOOKUP(A44,Mensal!$B$3:$B$295,Mensal!$C$3:$C$295)</f>
        <v>1122010101004</v>
      </c>
    </row>
    <row r="45" spans="1:9" hidden="1">
      <c r="A45" t="str">
        <f t="shared" si="0"/>
        <v>112201010100529</v>
      </c>
      <c r="B45" s="231">
        <v>1122010101005</v>
      </c>
      <c r="C45">
        <v>29</v>
      </c>
      <c r="D45">
        <v>9999</v>
      </c>
      <c r="E45" t="s">
        <v>93</v>
      </c>
      <c r="F45" s="273">
        <v>0.06</v>
      </c>
      <c r="G45" s="273">
        <v>11488</v>
      </c>
      <c r="I45" s="231">
        <f>_xlfn.XLOOKUP(A45,Mensal!$B$3:$B$295,Mensal!$C$3:$C$295)</f>
        <v>1122010101005</v>
      </c>
    </row>
    <row r="46" spans="1:9" hidden="1">
      <c r="A46" t="str">
        <f t="shared" si="0"/>
        <v>112201010101129</v>
      </c>
      <c r="B46" s="231">
        <v>1122010101011</v>
      </c>
      <c r="C46">
        <v>29</v>
      </c>
      <c r="D46">
        <v>9999</v>
      </c>
      <c r="E46" t="s">
        <v>94</v>
      </c>
      <c r="F46" s="273">
        <v>23629838.360000003</v>
      </c>
      <c r="G46" s="273">
        <v>4405444</v>
      </c>
      <c r="I46" s="231">
        <f>_xlfn.XLOOKUP(A46,Mensal!$B$3:$B$295,Mensal!$C$3:$C$295)</f>
        <v>1122010101011</v>
      </c>
    </row>
    <row r="47" spans="1:9" hidden="1">
      <c r="A47" t="str">
        <f t="shared" si="0"/>
        <v>112201010199915</v>
      </c>
      <c r="B47" s="231">
        <v>1122010101999</v>
      </c>
      <c r="C47">
        <v>15</v>
      </c>
      <c r="D47">
        <v>9999</v>
      </c>
      <c r="E47" t="s">
        <v>95</v>
      </c>
      <c r="F47" s="273">
        <v>41189.450000000004</v>
      </c>
      <c r="G47" s="273">
        <v>134730</v>
      </c>
      <c r="I47" s="231">
        <f>_xlfn.XLOOKUP(A47,Mensal!$B$3:$B$295,Mensal!$C$3:$C$295)</f>
        <v>1122010101999</v>
      </c>
    </row>
    <row r="48" spans="1:9" hidden="1">
      <c r="A48" t="str">
        <f t="shared" si="0"/>
        <v>112201019900015</v>
      </c>
      <c r="B48" s="231">
        <v>1122010199000</v>
      </c>
      <c r="C48">
        <v>15</v>
      </c>
      <c r="D48">
        <v>9999</v>
      </c>
      <c r="E48" t="s">
        <v>97</v>
      </c>
      <c r="F48" s="273">
        <v>0</v>
      </c>
      <c r="G48" s="273">
        <v>33048</v>
      </c>
      <c r="I48" s="231">
        <f>_xlfn.XLOOKUP(A48,Mensal!$B$3:$B$295,Mensal!$C$3:$C$295)</f>
        <v>1122010199000</v>
      </c>
    </row>
    <row r="49" spans="1:10" hidden="1">
      <c r="A49" t="str">
        <f t="shared" si="0"/>
        <v>112201020100229</v>
      </c>
      <c r="B49" s="231">
        <v>1122010201002</v>
      </c>
      <c r="C49">
        <v>29</v>
      </c>
      <c r="D49">
        <v>9999</v>
      </c>
      <c r="E49" t="s">
        <v>98</v>
      </c>
      <c r="F49" s="273">
        <v>107328.19</v>
      </c>
      <c r="G49" s="273">
        <v>126789</v>
      </c>
      <c r="I49" s="231">
        <f>_xlfn.XLOOKUP(A49,Mensal!$B$3:$B$295,Mensal!$C$3:$C$295)</f>
        <v>1122010201002</v>
      </c>
    </row>
    <row r="50" spans="1:10" hidden="1">
      <c r="A50" t="str">
        <f t="shared" si="0"/>
        <v>112201020100429</v>
      </c>
      <c r="B50" s="231">
        <v>1122010201004</v>
      </c>
      <c r="C50">
        <v>29</v>
      </c>
      <c r="D50">
        <v>9999</v>
      </c>
      <c r="E50" t="s">
        <v>99</v>
      </c>
      <c r="F50" s="273">
        <v>44088.36</v>
      </c>
      <c r="G50" s="273">
        <v>51440</v>
      </c>
      <c r="I50" s="231">
        <f>_xlfn.XLOOKUP(A50,Mensal!$B$3:$B$295,Mensal!$C$3:$C$295)</f>
        <v>1122010201004</v>
      </c>
    </row>
    <row r="51" spans="1:10" hidden="1">
      <c r="A51" t="str">
        <f t="shared" si="0"/>
        <v>112201020199915</v>
      </c>
      <c r="B51" s="231">
        <v>1122010201999</v>
      </c>
      <c r="C51">
        <v>15</v>
      </c>
      <c r="D51">
        <v>9999</v>
      </c>
      <c r="E51" t="s">
        <v>100</v>
      </c>
      <c r="F51" s="273">
        <v>6610.46</v>
      </c>
      <c r="G51" s="273">
        <v>7183</v>
      </c>
      <c r="I51" s="231">
        <f>_xlfn.XLOOKUP(A51,Mensal!$B$3:$B$295,Mensal!$C$3:$C$295)</f>
        <v>1122010201999</v>
      </c>
    </row>
    <row r="52" spans="1:10" hidden="1">
      <c r="A52" t="str">
        <f t="shared" si="0"/>
        <v>112201030199915</v>
      </c>
      <c r="B52" s="231">
        <v>1122010301999</v>
      </c>
      <c r="C52">
        <v>15</v>
      </c>
      <c r="D52">
        <v>9999</v>
      </c>
      <c r="E52" t="s">
        <v>101</v>
      </c>
      <c r="F52" s="273">
        <v>12189.88</v>
      </c>
      <c r="G52" s="273">
        <v>92453</v>
      </c>
      <c r="I52" s="231">
        <f>_xlfn.XLOOKUP(A52,Mensal!$B$3:$B$295,Mensal!$C$3:$C$295)</f>
        <v>1122010301999</v>
      </c>
    </row>
    <row r="53" spans="1:10" hidden="1">
      <c r="A53" t="str">
        <f t="shared" si="0"/>
        <v>112201040199915</v>
      </c>
      <c r="B53" s="231">
        <v>1122010401999</v>
      </c>
      <c r="C53">
        <v>15</v>
      </c>
      <c r="D53">
        <v>9999</v>
      </c>
      <c r="E53" t="s">
        <v>102</v>
      </c>
      <c r="F53" s="273">
        <v>68327.75</v>
      </c>
      <c r="G53" s="273">
        <v>238382</v>
      </c>
      <c r="I53" s="231">
        <f>_xlfn.XLOOKUP(A53,Mensal!$B$3:$B$295,Mensal!$C$3:$C$295)</f>
        <v>1122010401999</v>
      </c>
    </row>
    <row r="54" spans="1:10">
      <c r="A54" s="289" t="str">
        <f t="shared" si="0"/>
        <v>121552110400078</v>
      </c>
      <c r="B54" s="290">
        <v>1215521104000</v>
      </c>
      <c r="C54" s="289">
        <v>78</v>
      </c>
      <c r="D54" s="289">
        <v>9999</v>
      </c>
      <c r="E54" s="289" t="s">
        <v>103</v>
      </c>
      <c r="F54" s="291">
        <v>1354810353.2300003</v>
      </c>
      <c r="G54" s="291">
        <v>535465270</v>
      </c>
      <c r="H54" s="289"/>
      <c r="I54" s="290" t="e">
        <f>_xlfn.XLOOKUP(A54,Mensal!$B$3:$B$295,Mensal!$C$3:$C$295)</f>
        <v>#N/A</v>
      </c>
      <c r="J54" s="280" t="s">
        <v>236</v>
      </c>
    </row>
    <row r="55" spans="1:10">
      <c r="A55" s="289" t="str">
        <f t="shared" si="0"/>
        <v>121552210400078</v>
      </c>
      <c r="B55" s="290">
        <v>1215522104000</v>
      </c>
      <c r="C55" s="289">
        <v>78</v>
      </c>
      <c r="D55" s="289">
        <v>9999</v>
      </c>
      <c r="E55" s="289" t="s">
        <v>104</v>
      </c>
      <c r="F55" s="291">
        <v>5716390.3499999996</v>
      </c>
      <c r="G55" s="291">
        <v>813024226</v>
      </c>
      <c r="H55" s="289"/>
      <c r="I55" s="290" t="e">
        <f>_xlfn.XLOOKUP(A55,Mensal!$B$3:$B$295,Mensal!$C$3:$C$295)</f>
        <v>#N/A</v>
      </c>
      <c r="J55" s="280" t="s">
        <v>236</v>
      </c>
    </row>
    <row r="56" spans="1:10">
      <c r="A56" s="289" t="str">
        <f t="shared" si="0"/>
        <v>121552310400078</v>
      </c>
      <c r="B56" s="290">
        <v>1215523104000</v>
      </c>
      <c r="C56" s="289">
        <v>78</v>
      </c>
      <c r="D56" s="289">
        <v>9999</v>
      </c>
      <c r="E56" s="289" t="s">
        <v>105</v>
      </c>
      <c r="F56" s="291">
        <v>171827365.43999997</v>
      </c>
      <c r="G56" s="291">
        <v>213059637</v>
      </c>
      <c r="H56" s="289"/>
      <c r="I56" s="290" t="e">
        <f>_xlfn.XLOOKUP(A56,Mensal!$B$3:$B$295,Mensal!$C$3:$C$295)</f>
        <v>#N/A</v>
      </c>
      <c r="J56" s="280" t="s">
        <v>236</v>
      </c>
    </row>
    <row r="57" spans="1:10" hidden="1">
      <c r="A57" t="str">
        <f t="shared" si="0"/>
        <v>131101110100015</v>
      </c>
      <c r="B57" s="231">
        <v>1311011101000</v>
      </c>
      <c r="C57">
        <v>15</v>
      </c>
      <c r="D57">
        <v>9999</v>
      </c>
      <c r="E57" t="s">
        <v>106</v>
      </c>
      <c r="F57" s="273">
        <v>444477.11999999994</v>
      </c>
      <c r="G57" s="273">
        <v>698207</v>
      </c>
      <c r="I57" s="231">
        <f>_xlfn.XLOOKUP(A57,Mensal!$B$3:$B$295,Mensal!$C$3:$C$295)</f>
        <v>1311011101000</v>
      </c>
    </row>
    <row r="58" spans="1:10">
      <c r="A58" s="281" t="str">
        <f t="shared" si="0"/>
        <v>131102110200015</v>
      </c>
      <c r="B58" s="282">
        <v>1311021102000</v>
      </c>
      <c r="C58" s="281">
        <v>15</v>
      </c>
      <c r="D58" s="281">
        <v>9999</v>
      </c>
      <c r="E58" s="281" t="s">
        <v>108</v>
      </c>
      <c r="F58" s="283">
        <v>0</v>
      </c>
      <c r="G58" s="283">
        <v>1000</v>
      </c>
      <c r="H58" s="281"/>
      <c r="I58" s="282">
        <f>_xlfn.XLOOKUP(A58,Mensal!$B$3:$B$295,Mensal!$C$3:$C$295)</f>
        <v>1311021102000</v>
      </c>
      <c r="J58" t="s">
        <v>237</v>
      </c>
    </row>
    <row r="59" spans="1:10" hidden="1">
      <c r="A59" t="str">
        <f t="shared" si="0"/>
        <v>131102119900015</v>
      </c>
      <c r="B59" s="231">
        <v>1311021199000</v>
      </c>
      <c r="C59">
        <v>15</v>
      </c>
      <c r="D59">
        <v>9999</v>
      </c>
      <c r="E59" t="s">
        <v>109</v>
      </c>
      <c r="F59" s="273">
        <v>0</v>
      </c>
      <c r="G59" s="273">
        <v>1589734</v>
      </c>
      <c r="I59" s="231">
        <f>_xlfn.XLOOKUP(A59,Mensal!$B$3:$B$295,Mensal!$C$3:$C$295)</f>
        <v>1311021199000</v>
      </c>
      <c r="J59" t="s">
        <v>238</v>
      </c>
    </row>
    <row r="60" spans="1:10" hidden="1">
      <c r="A60" t="str">
        <f t="shared" si="0"/>
        <v>131199110100015</v>
      </c>
      <c r="B60" s="231">
        <v>1311991101000</v>
      </c>
      <c r="C60">
        <v>15</v>
      </c>
      <c r="D60">
        <v>9999</v>
      </c>
      <c r="E60" t="s">
        <v>110</v>
      </c>
      <c r="F60" s="273">
        <v>0</v>
      </c>
      <c r="G60" s="273">
        <v>1262</v>
      </c>
      <c r="I60" s="231">
        <f>_xlfn.XLOOKUP(A60,Mensal!$B$3:$B$295,Mensal!$C$3:$C$295)</f>
        <v>1311991101000</v>
      </c>
    </row>
    <row r="61" spans="1:10" hidden="1">
      <c r="A61" t="str">
        <f t="shared" si="0"/>
        <v>131199120100015</v>
      </c>
      <c r="B61" s="231">
        <v>1311991201000</v>
      </c>
      <c r="C61">
        <v>15</v>
      </c>
      <c r="D61">
        <v>9999</v>
      </c>
      <c r="E61" t="s">
        <v>111</v>
      </c>
      <c r="F61" s="273">
        <v>0</v>
      </c>
      <c r="G61" s="273">
        <v>2428</v>
      </c>
      <c r="I61" s="231">
        <f>_xlfn.XLOOKUP(A61,Mensal!$B$3:$B$295,Mensal!$C$3:$C$295)</f>
        <v>1311991201000</v>
      </c>
    </row>
    <row r="62" spans="1:10" hidden="1">
      <c r="A62" t="str">
        <f t="shared" si="0"/>
        <v>132101010100015</v>
      </c>
      <c r="B62" s="231">
        <v>1321010101000</v>
      </c>
      <c r="C62">
        <v>15</v>
      </c>
      <c r="D62">
        <v>9999</v>
      </c>
      <c r="E62" t="s">
        <v>112</v>
      </c>
      <c r="F62" s="273">
        <v>1112766675.29</v>
      </c>
      <c r="G62" s="273">
        <v>842830821</v>
      </c>
      <c r="I62" s="231">
        <f>_xlfn.XLOOKUP(A62,Mensal!$B$3:$B$295,Mensal!$C$3:$C$295)</f>
        <v>1321010101000</v>
      </c>
    </row>
    <row r="63" spans="1:10" hidden="1">
      <c r="A63" t="str">
        <f t="shared" si="0"/>
        <v>132101010100025</v>
      </c>
      <c r="B63" s="231">
        <v>1321010101000</v>
      </c>
      <c r="C63">
        <v>25</v>
      </c>
      <c r="D63">
        <v>9999</v>
      </c>
      <c r="E63" t="s">
        <v>112</v>
      </c>
      <c r="F63" s="273">
        <v>24480603.829999994</v>
      </c>
      <c r="G63" s="273">
        <v>23075690</v>
      </c>
      <c r="I63" s="231">
        <f>_xlfn.XLOOKUP(A63,Mensal!$B$3:$B$295,Mensal!$C$3:$C$295)</f>
        <v>1321010101000</v>
      </c>
    </row>
    <row r="64" spans="1:10" hidden="1">
      <c r="A64" t="str">
        <f t="shared" si="0"/>
        <v>132101010100031</v>
      </c>
      <c r="B64" s="231">
        <v>1321010101000</v>
      </c>
      <c r="C64">
        <v>31</v>
      </c>
      <c r="D64">
        <v>9999</v>
      </c>
      <c r="E64" t="s">
        <v>112</v>
      </c>
      <c r="F64" s="273">
        <v>120107.91999999998</v>
      </c>
      <c r="G64" s="273">
        <v>55902</v>
      </c>
      <c r="I64" s="231">
        <f>_xlfn.XLOOKUP(A64,Mensal!$B$3:$B$295,Mensal!$C$3:$C$295)</f>
        <v>1321010101000</v>
      </c>
    </row>
    <row r="65" spans="1:10" hidden="1">
      <c r="A65" t="str">
        <f t="shared" si="0"/>
        <v>132101010100095</v>
      </c>
      <c r="B65" s="231">
        <v>1321010101000</v>
      </c>
      <c r="C65">
        <v>95</v>
      </c>
      <c r="D65">
        <v>9999</v>
      </c>
      <c r="E65" t="s">
        <v>112</v>
      </c>
      <c r="F65" s="273">
        <v>657822958.96999979</v>
      </c>
      <c r="G65" s="273">
        <v>292062496</v>
      </c>
      <c r="I65" s="231">
        <f>_xlfn.XLOOKUP(A65,Mensal!$B$3:$B$295,Mensal!$C$3:$C$295)</f>
        <v>1321010101000</v>
      </c>
    </row>
    <row r="66" spans="1:10" hidden="1">
      <c r="A66" t="str">
        <f t="shared" si="0"/>
        <v>132101010100097</v>
      </c>
      <c r="B66" s="231">
        <v>1321010101000</v>
      </c>
      <c r="C66">
        <v>97</v>
      </c>
      <c r="D66">
        <v>9999</v>
      </c>
      <c r="E66" t="s">
        <v>112</v>
      </c>
      <c r="F66" s="273">
        <v>4987072.540000001</v>
      </c>
      <c r="G66" s="273">
        <v>199000</v>
      </c>
      <c r="I66" s="231">
        <f>_xlfn.XLOOKUP(A66,Mensal!$B$3:$B$295,Mensal!$C$3:$C$295)</f>
        <v>1321010101000</v>
      </c>
    </row>
    <row r="67" spans="1:10" hidden="1">
      <c r="A67" t="str">
        <f t="shared" ref="A67:A130" si="1">_xlfn.CONCAT(B67,C67)</f>
        <v>132106010100015</v>
      </c>
      <c r="B67" s="231">
        <v>1321060101000</v>
      </c>
      <c r="C67">
        <v>15</v>
      </c>
      <c r="D67">
        <v>9999</v>
      </c>
      <c r="E67" t="s">
        <v>113</v>
      </c>
      <c r="F67" s="273">
        <v>748696664.31999993</v>
      </c>
      <c r="G67" s="273">
        <v>599466874</v>
      </c>
      <c r="I67" s="231">
        <f>_xlfn.XLOOKUP(A67,Mensal!$B$3:$B$295,Mensal!$C$3:$C$295)</f>
        <v>1321060101000</v>
      </c>
    </row>
    <row r="68" spans="1:10">
      <c r="A68" s="281" t="str">
        <f t="shared" si="1"/>
        <v>132106010200015</v>
      </c>
      <c r="B68" s="282">
        <v>1321060102000</v>
      </c>
      <c r="C68" s="281">
        <v>15</v>
      </c>
      <c r="D68" s="281">
        <v>9999</v>
      </c>
      <c r="E68" s="281" t="s">
        <v>114</v>
      </c>
      <c r="F68" s="283">
        <v>2867.88</v>
      </c>
      <c r="G68" s="283">
        <v>2000</v>
      </c>
      <c r="H68" s="281"/>
      <c r="I68" s="282">
        <f>_xlfn.XLOOKUP(A68,Mensal!$B$3:$B$295,Mensal!$C$3:$C$295)</f>
        <v>1321060102000</v>
      </c>
      <c r="J68" t="s">
        <v>237</v>
      </c>
    </row>
    <row r="69" spans="1:10" hidden="1">
      <c r="A69" t="str">
        <f t="shared" si="1"/>
        <v>132201010100015</v>
      </c>
      <c r="B69" s="231">
        <v>1322010101000</v>
      </c>
      <c r="C69">
        <v>15</v>
      </c>
      <c r="D69">
        <v>9999</v>
      </c>
      <c r="E69" t="s">
        <v>115</v>
      </c>
      <c r="F69" s="273">
        <v>1366159544.2099998</v>
      </c>
      <c r="G69" s="273">
        <v>1585238133</v>
      </c>
      <c r="I69" s="231">
        <f>_xlfn.XLOOKUP(A69,Mensal!$B$3:$B$295,Mensal!$C$3:$C$295)</f>
        <v>1322010101000</v>
      </c>
      <c r="J69" t="s">
        <v>238</v>
      </c>
    </row>
    <row r="70" spans="1:10" hidden="1">
      <c r="A70" t="str">
        <f t="shared" si="1"/>
        <v>132201010200015</v>
      </c>
      <c r="B70" s="231">
        <v>1322010102000</v>
      </c>
      <c r="C70">
        <v>15</v>
      </c>
      <c r="D70">
        <v>9999</v>
      </c>
      <c r="E70" t="s">
        <v>116</v>
      </c>
      <c r="F70" s="273">
        <v>4110.71</v>
      </c>
      <c r="G70" s="273">
        <v>2772</v>
      </c>
      <c r="I70" s="231">
        <f>_xlfn.XLOOKUP(A70,Mensal!$B$3:$B$295,Mensal!$C$3:$C$295)</f>
        <v>1322010102000</v>
      </c>
    </row>
    <row r="71" spans="1:10" hidden="1">
      <c r="A71" t="str">
        <f t="shared" si="1"/>
        <v>139999010100015</v>
      </c>
      <c r="B71" s="231">
        <v>1399990101000</v>
      </c>
      <c r="C71">
        <v>15</v>
      </c>
      <c r="D71">
        <v>9999</v>
      </c>
      <c r="E71" t="s">
        <v>121</v>
      </c>
      <c r="F71" s="273">
        <v>296172.32</v>
      </c>
      <c r="G71" s="273">
        <v>646629</v>
      </c>
      <c r="I71" s="231">
        <f>_xlfn.XLOOKUP(A71,Mensal!$B$3:$B$295,Mensal!$C$3:$C$295)</f>
        <v>1399990101000</v>
      </c>
    </row>
    <row r="72" spans="1:10" hidden="1">
      <c r="A72" t="str">
        <f t="shared" si="1"/>
        <v>139999030100015</v>
      </c>
      <c r="B72" s="231">
        <v>1399990301000</v>
      </c>
      <c r="C72">
        <v>15</v>
      </c>
      <c r="D72">
        <v>9999</v>
      </c>
      <c r="E72" t="s">
        <v>122</v>
      </c>
      <c r="F72" s="273">
        <v>0</v>
      </c>
      <c r="G72" s="273">
        <v>1137373</v>
      </c>
      <c r="I72" s="231">
        <f>_xlfn.XLOOKUP(A72,Mensal!$B$3:$B$295,Mensal!$C$3:$C$295)</f>
        <v>1399990301000</v>
      </c>
    </row>
    <row r="73" spans="1:10" hidden="1">
      <c r="A73" t="str">
        <f t="shared" si="1"/>
        <v>151101010200115</v>
      </c>
      <c r="B73" s="231">
        <v>1511010102001</v>
      </c>
      <c r="C73">
        <v>15</v>
      </c>
      <c r="D73">
        <v>9999</v>
      </c>
      <c r="E73" t="s">
        <v>123</v>
      </c>
      <c r="F73" s="273">
        <v>25590536.049999997</v>
      </c>
      <c r="G73" s="273">
        <v>28388311</v>
      </c>
      <c r="I73" s="231">
        <f>_xlfn.XLOOKUP(A73,Mensal!$B$3:$B$295,Mensal!$C$3:$C$295)</f>
        <v>1511010102001</v>
      </c>
    </row>
    <row r="74" spans="1:10" hidden="1">
      <c r="A74" t="str">
        <f t="shared" si="1"/>
        <v>151101010200215</v>
      </c>
      <c r="B74" s="231">
        <v>1511010102002</v>
      </c>
      <c r="C74">
        <v>15</v>
      </c>
      <c r="D74">
        <v>9999</v>
      </c>
      <c r="E74" t="s">
        <v>124</v>
      </c>
      <c r="F74" s="273">
        <v>0</v>
      </c>
      <c r="G74" s="273">
        <v>15867</v>
      </c>
      <c r="I74" s="231">
        <f>_xlfn.XLOOKUP(A74,Mensal!$B$3:$B$295,Mensal!$C$3:$C$295)</f>
        <v>1511010102002</v>
      </c>
    </row>
    <row r="75" spans="1:10" hidden="1">
      <c r="A75" t="str">
        <f t="shared" si="1"/>
        <v>151101010299915</v>
      </c>
      <c r="B75" s="231">
        <v>1511010102999</v>
      </c>
      <c r="C75">
        <v>15</v>
      </c>
      <c r="D75">
        <v>9999</v>
      </c>
      <c r="E75" t="s">
        <v>125</v>
      </c>
      <c r="F75" s="273">
        <v>0</v>
      </c>
      <c r="G75" s="273">
        <v>310995</v>
      </c>
      <c r="I75" s="231">
        <f>_xlfn.XLOOKUP(A75,Mensal!$B$3:$B$295,Mensal!$C$3:$C$295)</f>
        <v>1511010102999</v>
      </c>
    </row>
    <row r="76" spans="1:10">
      <c r="A76" s="281" t="str">
        <f t="shared" si="1"/>
        <v>161101010600015</v>
      </c>
      <c r="B76" s="282">
        <v>1611010106000</v>
      </c>
      <c r="C76" s="281">
        <v>15</v>
      </c>
      <c r="D76" s="281">
        <v>9999</v>
      </c>
      <c r="E76" s="281" t="s">
        <v>126</v>
      </c>
      <c r="F76" s="283">
        <v>854277.9</v>
      </c>
      <c r="G76" s="283">
        <v>7513400</v>
      </c>
      <c r="H76" s="281"/>
      <c r="I76" s="282">
        <f>_xlfn.XLOOKUP(A76,Mensal!$B$3:$B$295,Mensal!$C$3:$C$295)</f>
        <v>1611010106000</v>
      </c>
      <c r="J76" s="134" t="s">
        <v>237</v>
      </c>
    </row>
    <row r="77" spans="1:10">
      <c r="A77" s="281" t="str">
        <f t="shared" si="1"/>
        <v>161101010900015</v>
      </c>
      <c r="B77" s="282">
        <v>1611010109000</v>
      </c>
      <c r="C77" s="281">
        <v>15</v>
      </c>
      <c r="D77" s="281">
        <v>9999</v>
      </c>
      <c r="E77" s="281" t="s">
        <v>127</v>
      </c>
      <c r="F77" s="283">
        <v>0</v>
      </c>
      <c r="G77" s="283">
        <v>36643409</v>
      </c>
      <c r="H77" s="281"/>
      <c r="I77" s="282">
        <f>_xlfn.XLOOKUP(A77,Mensal!$B$3:$B$295,Mensal!$C$3:$C$295)</f>
        <v>1611010109000</v>
      </c>
      <c r="J77" s="134" t="s">
        <v>237</v>
      </c>
    </row>
    <row r="78" spans="1:10" hidden="1">
      <c r="A78" t="str">
        <f t="shared" si="1"/>
        <v>161101011300015</v>
      </c>
      <c r="B78" s="231">
        <v>1611010113000</v>
      </c>
      <c r="C78">
        <v>15</v>
      </c>
      <c r="D78">
        <v>9999</v>
      </c>
      <c r="E78" t="s">
        <v>128</v>
      </c>
      <c r="F78" s="273">
        <v>0</v>
      </c>
      <c r="G78" s="273">
        <v>2000</v>
      </c>
      <c r="I78" s="231">
        <f>_xlfn.XLOOKUP(A78,Mensal!$B$3:$B$295,Mensal!$C$3:$C$295)</f>
        <v>1611010113000</v>
      </c>
    </row>
    <row r="79" spans="1:10" hidden="1">
      <c r="A79" t="str">
        <f t="shared" si="1"/>
        <v>161101011500015</v>
      </c>
      <c r="B79" s="231">
        <v>1611010115000</v>
      </c>
      <c r="C79">
        <v>15</v>
      </c>
      <c r="D79">
        <v>9999</v>
      </c>
      <c r="E79" t="s">
        <v>129</v>
      </c>
      <c r="F79" s="273">
        <v>0</v>
      </c>
      <c r="G79" s="273">
        <v>103348</v>
      </c>
      <c r="I79" s="231">
        <f>_xlfn.XLOOKUP(A79,Mensal!$B$3:$B$295,Mensal!$C$3:$C$295)</f>
        <v>1611010115000</v>
      </c>
    </row>
    <row r="80" spans="1:10" hidden="1">
      <c r="A80" t="str">
        <f t="shared" si="1"/>
        <v>161101011900015</v>
      </c>
      <c r="B80" s="231">
        <v>1611010119000</v>
      </c>
      <c r="C80">
        <v>15</v>
      </c>
      <c r="D80">
        <v>9999</v>
      </c>
      <c r="E80" t="s">
        <v>132</v>
      </c>
      <c r="F80" s="273">
        <v>325274.25000000006</v>
      </c>
      <c r="G80" s="273">
        <v>266185</v>
      </c>
      <c r="I80" s="231">
        <f>_xlfn.XLOOKUP(A80,Mensal!$B$3:$B$295,Mensal!$C$3:$C$295)</f>
        <v>1611010119000</v>
      </c>
    </row>
    <row r="81" spans="1:10" hidden="1">
      <c r="A81" t="str">
        <f t="shared" si="1"/>
        <v>161101012600015</v>
      </c>
      <c r="B81" s="231">
        <v>1611010126000</v>
      </c>
      <c r="C81">
        <v>15</v>
      </c>
      <c r="D81">
        <v>9999</v>
      </c>
      <c r="E81" t="s">
        <v>133</v>
      </c>
      <c r="F81" s="273">
        <v>0</v>
      </c>
      <c r="G81" s="273">
        <v>875</v>
      </c>
      <c r="I81" s="231">
        <f>_xlfn.XLOOKUP(A81,Mensal!$B$3:$B$295,Mensal!$C$3:$C$295)</f>
        <v>1611010126000</v>
      </c>
    </row>
    <row r="82" spans="1:10" hidden="1">
      <c r="A82" t="str">
        <f t="shared" si="1"/>
        <v>161101019900115</v>
      </c>
      <c r="B82" s="231">
        <v>1611010199001</v>
      </c>
      <c r="C82">
        <v>15</v>
      </c>
      <c r="D82">
        <v>9999</v>
      </c>
      <c r="E82" t="s">
        <v>134</v>
      </c>
      <c r="F82" s="273">
        <v>0</v>
      </c>
      <c r="G82" s="273">
        <v>3336</v>
      </c>
      <c r="I82" s="231">
        <f>_xlfn.XLOOKUP(A82,Mensal!$B$3:$B$295,Mensal!$C$3:$C$295)</f>
        <v>1611010199001</v>
      </c>
    </row>
    <row r="83" spans="1:10" hidden="1">
      <c r="A83" t="str">
        <f t="shared" si="1"/>
        <v>161104010300015</v>
      </c>
      <c r="B83" s="231">
        <v>1611040103000</v>
      </c>
      <c r="C83">
        <v>15</v>
      </c>
      <c r="D83">
        <v>9999</v>
      </c>
      <c r="E83" t="s">
        <v>136</v>
      </c>
      <c r="F83" s="273">
        <v>204902.63</v>
      </c>
      <c r="G83" s="273">
        <v>150881</v>
      </c>
      <c r="I83" s="231">
        <f>_xlfn.XLOOKUP(A83,Mensal!$B$3:$B$295,Mensal!$C$3:$C$295)</f>
        <v>1611040103000</v>
      </c>
    </row>
    <row r="84" spans="1:10">
      <c r="A84" s="281" t="str">
        <f t="shared" si="1"/>
        <v>161104010500015</v>
      </c>
      <c r="B84" s="282">
        <v>1611040105000</v>
      </c>
      <c r="C84" s="281">
        <v>15</v>
      </c>
      <c r="D84" s="281">
        <v>9999</v>
      </c>
      <c r="E84" s="281" t="s">
        <v>137</v>
      </c>
      <c r="F84" s="283">
        <v>7744995.5599999996</v>
      </c>
      <c r="G84" s="283">
        <v>3320778</v>
      </c>
      <c r="H84" s="281"/>
      <c r="I84" s="282">
        <f>_xlfn.XLOOKUP(A84,Mensal!$B$3:$B$295,Mensal!$C$3:$C$295)</f>
        <v>1611040105000</v>
      </c>
      <c r="J84" t="s">
        <v>237</v>
      </c>
    </row>
    <row r="85" spans="1:10" hidden="1">
      <c r="A85" t="str">
        <f t="shared" si="1"/>
        <v>164101010100040</v>
      </c>
      <c r="B85" s="231">
        <v>1641010101000</v>
      </c>
      <c r="C85">
        <v>40</v>
      </c>
      <c r="D85">
        <v>9999</v>
      </c>
      <c r="E85" t="s">
        <v>138</v>
      </c>
      <c r="F85" s="273">
        <v>0</v>
      </c>
      <c r="G85" s="273">
        <v>2000</v>
      </c>
      <c r="I85" s="231">
        <f>_xlfn.XLOOKUP(A85,Mensal!$B$3:$B$295,Mensal!$C$3:$C$295)</f>
        <v>1641010101000</v>
      </c>
    </row>
    <row r="86" spans="1:10" hidden="1">
      <c r="A86" t="str">
        <f t="shared" si="1"/>
        <v>169999010100015</v>
      </c>
      <c r="B86" s="231">
        <v>1699990101000</v>
      </c>
      <c r="C86">
        <v>15</v>
      </c>
      <c r="D86">
        <v>9999</v>
      </c>
      <c r="E86" t="s">
        <v>139</v>
      </c>
      <c r="F86" s="273">
        <v>0</v>
      </c>
      <c r="G86" s="273">
        <v>6529</v>
      </c>
      <c r="I86" s="231">
        <f>_xlfn.XLOOKUP(A86,Mensal!$B$3:$B$295,Mensal!$C$3:$C$295)</f>
        <v>1699990101000</v>
      </c>
    </row>
    <row r="87" spans="1:10" hidden="1">
      <c r="A87" t="str">
        <f t="shared" si="1"/>
        <v>169999030100015</v>
      </c>
      <c r="B87" s="231">
        <v>1699990301000</v>
      </c>
      <c r="C87">
        <v>15</v>
      </c>
      <c r="D87">
        <v>9999</v>
      </c>
      <c r="E87" t="s">
        <v>140</v>
      </c>
      <c r="F87" s="273">
        <v>30585803.82</v>
      </c>
      <c r="G87" s="273">
        <v>29320023</v>
      </c>
      <c r="I87" s="231">
        <f>_xlfn.XLOOKUP(A87,Mensal!$B$3:$B$295,Mensal!$C$3:$C$295)</f>
        <v>1699990301000</v>
      </c>
    </row>
    <row r="88" spans="1:10" hidden="1">
      <c r="A88" t="str">
        <f t="shared" si="1"/>
        <v>171150010100010</v>
      </c>
      <c r="B88" s="231">
        <v>1711500101000</v>
      </c>
      <c r="C88">
        <v>10</v>
      </c>
      <c r="D88">
        <v>9999</v>
      </c>
      <c r="E88" t="s">
        <v>141</v>
      </c>
      <c r="F88" s="273">
        <v>5912939377.2600002</v>
      </c>
      <c r="G88" s="273">
        <v>6288077917</v>
      </c>
      <c r="I88" s="231">
        <f>_xlfn.XLOOKUP(A88,Mensal!$B$3:$B$295,Mensal!$C$3:$C$295)</f>
        <v>1711500101000</v>
      </c>
    </row>
    <row r="89" spans="1:10" hidden="1">
      <c r="A89" t="str">
        <f t="shared" si="1"/>
        <v>171150010200023</v>
      </c>
      <c r="B89" s="231">
        <v>1711500102000</v>
      </c>
      <c r="C89">
        <v>23</v>
      </c>
      <c r="D89">
        <v>9999</v>
      </c>
      <c r="E89" t="s">
        <v>142</v>
      </c>
      <c r="F89" s="273">
        <v>1478234843.9100001</v>
      </c>
      <c r="G89" s="273">
        <v>1572019479</v>
      </c>
      <c r="I89" s="231">
        <f>_xlfn.XLOOKUP(A89,Mensal!$B$3:$B$295,Mensal!$C$3:$C$295)</f>
        <v>1711500102000</v>
      </c>
    </row>
    <row r="90" spans="1:10" hidden="1">
      <c r="A90" t="str">
        <f t="shared" si="1"/>
        <v>171153010100010</v>
      </c>
      <c r="B90" s="231">
        <v>1711530101000</v>
      </c>
      <c r="C90">
        <v>10</v>
      </c>
      <c r="D90">
        <v>9999</v>
      </c>
      <c r="E90" t="s">
        <v>143</v>
      </c>
      <c r="F90" s="273">
        <v>420325906.54000002</v>
      </c>
      <c r="G90" s="273">
        <v>461127267</v>
      </c>
      <c r="I90" s="231">
        <f>_xlfn.XLOOKUP(A90,Mensal!$B$3:$B$295,Mensal!$C$3:$C$295)</f>
        <v>1711530101000</v>
      </c>
    </row>
    <row r="91" spans="1:10" hidden="1">
      <c r="A91" t="str">
        <f t="shared" si="1"/>
        <v>171153010200020</v>
      </c>
      <c r="B91" s="231">
        <v>1711530102000</v>
      </c>
      <c r="C91">
        <v>20</v>
      </c>
      <c r="D91">
        <v>9999</v>
      </c>
      <c r="E91" t="s">
        <v>144</v>
      </c>
      <c r="F91" s="273">
        <v>175135793.77999997</v>
      </c>
      <c r="G91" s="273">
        <v>192136361</v>
      </c>
      <c r="I91" s="231">
        <f>_xlfn.XLOOKUP(A91,Mensal!$B$3:$B$295,Mensal!$C$3:$C$295)</f>
        <v>1711530102000</v>
      </c>
    </row>
    <row r="92" spans="1:10" hidden="1">
      <c r="A92" t="str">
        <f t="shared" si="1"/>
        <v>171153010300023</v>
      </c>
      <c r="B92" s="231">
        <v>1711530103000</v>
      </c>
      <c r="C92">
        <v>23</v>
      </c>
      <c r="D92">
        <v>9999</v>
      </c>
      <c r="E92" t="s">
        <v>145</v>
      </c>
      <c r="F92" s="273">
        <v>105081476.36999999</v>
      </c>
      <c r="G92" s="273">
        <v>115281816</v>
      </c>
      <c r="I92" s="231">
        <f>_xlfn.XLOOKUP(A92,Mensal!$B$3:$B$295,Mensal!$C$3:$C$295)</f>
        <v>1711530103000</v>
      </c>
    </row>
    <row r="93" spans="1:10" hidden="1">
      <c r="A93" t="str">
        <f t="shared" si="1"/>
        <v>171154010100051</v>
      </c>
      <c r="B93" s="231">
        <v>1711540101000</v>
      </c>
      <c r="C93">
        <v>51</v>
      </c>
      <c r="D93">
        <v>9999</v>
      </c>
      <c r="E93" t="s">
        <v>146</v>
      </c>
      <c r="F93" s="273">
        <v>11254836.050000001</v>
      </c>
      <c r="G93" s="273">
        <v>15900102</v>
      </c>
      <c r="I93" s="231">
        <f>_xlfn.XLOOKUP(A93,Mensal!$B$3:$B$295,Mensal!$C$3:$C$295)</f>
        <v>1711540101000</v>
      </c>
    </row>
    <row r="94" spans="1:10" hidden="1">
      <c r="A94" t="str">
        <f t="shared" si="1"/>
        <v>171154010200051</v>
      </c>
      <c r="B94" s="231">
        <v>1711540102000</v>
      </c>
      <c r="C94">
        <v>51</v>
      </c>
      <c r="D94">
        <v>9999</v>
      </c>
      <c r="E94" t="s">
        <v>147</v>
      </c>
      <c r="F94" s="273">
        <v>3751612.0200000005</v>
      </c>
      <c r="G94" s="273">
        <v>5294958</v>
      </c>
      <c r="I94" s="231">
        <f>_xlfn.XLOOKUP(A94,Mensal!$B$3:$B$295,Mensal!$C$3:$C$295)</f>
        <v>1711540102000</v>
      </c>
    </row>
    <row r="95" spans="1:10" hidden="1">
      <c r="A95" t="str">
        <f t="shared" si="1"/>
        <v>171155010100010</v>
      </c>
      <c r="B95" s="231">
        <v>1711550101000</v>
      </c>
      <c r="C95">
        <v>10</v>
      </c>
      <c r="D95">
        <v>9999</v>
      </c>
      <c r="E95" t="s">
        <v>148</v>
      </c>
      <c r="F95" s="273">
        <v>97540.77</v>
      </c>
      <c r="G95" s="273">
        <v>137793</v>
      </c>
      <c r="I95" s="231">
        <f>_xlfn.XLOOKUP(A95,Mensal!$B$3:$B$295,Mensal!$C$3:$C$295)</f>
        <v>1711550101000</v>
      </c>
    </row>
    <row r="96" spans="1:10" hidden="1">
      <c r="A96" t="str">
        <f t="shared" si="1"/>
        <v>171250010100031</v>
      </c>
      <c r="B96" s="231">
        <v>1712500101000</v>
      </c>
      <c r="C96">
        <v>31</v>
      </c>
      <c r="D96">
        <v>9999</v>
      </c>
      <c r="E96" t="s">
        <v>149</v>
      </c>
      <c r="F96" s="273">
        <v>70002666.5</v>
      </c>
      <c r="G96" s="273">
        <v>87481186</v>
      </c>
      <c r="I96" s="231">
        <f>_xlfn.XLOOKUP(A96,Mensal!$B$3:$B$295,Mensal!$C$3:$C$295)</f>
        <v>1712500101000</v>
      </c>
    </row>
    <row r="97" spans="1:9" hidden="1">
      <c r="A97" t="str">
        <f t="shared" si="1"/>
        <v>171251010100032</v>
      </c>
      <c r="B97" s="231">
        <v>1712510101000</v>
      </c>
      <c r="C97">
        <v>32</v>
      </c>
      <c r="D97">
        <v>9999</v>
      </c>
      <c r="E97" t="s">
        <v>150</v>
      </c>
      <c r="F97" s="273">
        <v>328619393.12000006</v>
      </c>
      <c r="G97" s="273">
        <v>426744128</v>
      </c>
      <c r="I97" s="231">
        <f>_xlfn.XLOOKUP(A97,Mensal!$B$3:$B$295,Mensal!$C$3:$C$295)</f>
        <v>1712510101000</v>
      </c>
    </row>
    <row r="98" spans="1:9" hidden="1">
      <c r="A98" t="str">
        <f t="shared" si="1"/>
        <v>171252110100033</v>
      </c>
      <c r="B98" s="231">
        <v>1712521101000</v>
      </c>
      <c r="C98">
        <v>33</v>
      </c>
      <c r="D98">
        <v>9999</v>
      </c>
      <c r="E98" t="s">
        <v>151</v>
      </c>
      <c r="F98" s="273">
        <v>31026746.710000001</v>
      </c>
      <c r="G98" s="273">
        <v>47849865</v>
      </c>
      <c r="I98" s="231">
        <f>_xlfn.XLOOKUP(A98,Mensal!$B$3:$B$295,Mensal!$C$3:$C$295)</f>
        <v>1712521101000</v>
      </c>
    </row>
    <row r="99" spans="1:9" hidden="1">
      <c r="A99" t="str">
        <f t="shared" si="1"/>
        <v>171957010100097</v>
      </c>
      <c r="B99" s="231">
        <v>1719570101000</v>
      </c>
      <c r="C99">
        <v>97</v>
      </c>
      <c r="D99">
        <v>9999</v>
      </c>
      <c r="E99" t="s">
        <v>152</v>
      </c>
      <c r="F99" s="273">
        <v>5817935</v>
      </c>
      <c r="G99" s="273">
        <v>29800000</v>
      </c>
      <c r="I99" s="231">
        <f>_xlfn.XLOOKUP(A99,Mensal!$B$3:$B$295,Mensal!$C$3:$C$295)</f>
        <v>1719570101000</v>
      </c>
    </row>
    <row r="100" spans="1:9" hidden="1">
      <c r="A100" t="str">
        <f t="shared" si="1"/>
        <v>171958010100015</v>
      </c>
      <c r="B100" s="231">
        <v>1719580101000</v>
      </c>
      <c r="C100">
        <v>15</v>
      </c>
      <c r="D100">
        <v>9999</v>
      </c>
      <c r="E100" t="s">
        <v>153</v>
      </c>
      <c r="F100" s="273">
        <v>439358023.67999989</v>
      </c>
      <c r="G100" s="273">
        <v>439358024</v>
      </c>
      <c r="I100" s="231">
        <f>_xlfn.XLOOKUP(A100,Mensal!$B$3:$B$295,Mensal!$C$3:$C$295)</f>
        <v>1719580101000</v>
      </c>
    </row>
    <row r="101" spans="1:9" hidden="1">
      <c r="A101" t="str">
        <f t="shared" si="1"/>
        <v>191101010100015</v>
      </c>
      <c r="B101" s="231">
        <v>1911010101000</v>
      </c>
      <c r="C101">
        <v>15</v>
      </c>
      <c r="D101">
        <v>9999</v>
      </c>
      <c r="E101" t="s">
        <v>159</v>
      </c>
      <c r="F101" s="273">
        <v>594213.22</v>
      </c>
      <c r="G101" s="273">
        <v>143263</v>
      </c>
      <c r="I101" s="231">
        <f>_xlfn.XLOOKUP(A101,Mensal!$B$3:$B$295,Mensal!$C$3:$C$295)</f>
        <v>1911010101000</v>
      </c>
    </row>
    <row r="102" spans="1:9" hidden="1">
      <c r="A102" t="str">
        <f t="shared" si="1"/>
        <v>191101010300182</v>
      </c>
      <c r="B102" s="231">
        <v>1911010103001</v>
      </c>
      <c r="C102">
        <v>82</v>
      </c>
      <c r="D102">
        <v>9999</v>
      </c>
      <c r="E102" t="s">
        <v>160</v>
      </c>
      <c r="F102" s="273">
        <v>132375500.55</v>
      </c>
      <c r="G102" s="273">
        <v>188737355</v>
      </c>
      <c r="I102" s="231">
        <f>_xlfn.XLOOKUP(A102,Mensal!$B$3:$B$295,Mensal!$C$3:$C$295)</f>
        <v>1911010103001</v>
      </c>
    </row>
    <row r="103" spans="1:9" hidden="1">
      <c r="A103" t="str">
        <f t="shared" si="1"/>
        <v>191101010300382</v>
      </c>
      <c r="B103" s="231">
        <v>1911010103003</v>
      </c>
      <c r="C103">
        <v>82</v>
      </c>
      <c r="D103">
        <v>9999</v>
      </c>
      <c r="E103" t="s">
        <v>162</v>
      </c>
      <c r="F103" s="273">
        <v>9967702.8399999999</v>
      </c>
      <c r="G103" s="273">
        <v>9933545</v>
      </c>
      <c r="I103" s="231">
        <f>_xlfn.XLOOKUP(A103,Mensal!$B$3:$B$295,Mensal!$C$3:$C$295)</f>
        <v>1911010103003</v>
      </c>
    </row>
    <row r="104" spans="1:9" hidden="1">
      <c r="A104" t="str">
        <f t="shared" si="1"/>
        <v>191101010499915</v>
      </c>
      <c r="B104" s="231">
        <v>1911010104999</v>
      </c>
      <c r="C104">
        <v>15</v>
      </c>
      <c r="D104">
        <v>9999</v>
      </c>
      <c r="E104" t="s">
        <v>164</v>
      </c>
      <c r="F104" s="273">
        <v>34663594.009999998</v>
      </c>
      <c r="G104" s="273">
        <v>35526720</v>
      </c>
      <c r="I104" s="231">
        <f>_xlfn.XLOOKUP(A104,Mensal!$B$3:$B$295,Mensal!$C$3:$C$295)</f>
        <v>1911010104999</v>
      </c>
    </row>
    <row r="105" spans="1:9" hidden="1">
      <c r="A105" t="str">
        <f t="shared" si="1"/>
        <v>191101020499915</v>
      </c>
      <c r="B105" s="231">
        <v>1911010204999</v>
      </c>
      <c r="C105">
        <v>15</v>
      </c>
      <c r="D105">
        <v>9999</v>
      </c>
      <c r="E105" t="s">
        <v>166</v>
      </c>
      <c r="F105" s="273">
        <v>29852.83</v>
      </c>
      <c r="G105" s="273">
        <v>17900</v>
      </c>
      <c r="I105" s="231">
        <f>_xlfn.XLOOKUP(A105,Mensal!$B$3:$B$295,Mensal!$C$3:$C$295)</f>
        <v>1911010204999</v>
      </c>
    </row>
    <row r="106" spans="1:9" hidden="1">
      <c r="A106" t="str">
        <f t="shared" si="1"/>
        <v>191101030499915</v>
      </c>
      <c r="B106" s="231">
        <v>1911010304999</v>
      </c>
      <c r="C106">
        <v>15</v>
      </c>
      <c r="D106">
        <v>9999</v>
      </c>
      <c r="E106" t="s">
        <v>168</v>
      </c>
      <c r="F106" s="273">
        <v>18378380.100000005</v>
      </c>
      <c r="G106" s="273">
        <v>22015805</v>
      </c>
      <c r="I106" s="231">
        <f>_xlfn.XLOOKUP(A106,Mensal!$B$3:$B$295,Mensal!$C$3:$C$295)</f>
        <v>1911010304999</v>
      </c>
    </row>
    <row r="107" spans="1:9" hidden="1">
      <c r="A107" t="str">
        <f t="shared" si="1"/>
        <v>191106110100015</v>
      </c>
      <c r="B107" s="231">
        <v>1911061101000</v>
      </c>
      <c r="C107">
        <v>15</v>
      </c>
      <c r="D107">
        <v>9999</v>
      </c>
      <c r="E107" t="s">
        <v>171</v>
      </c>
      <c r="F107" s="273">
        <v>79407149.809999987</v>
      </c>
      <c r="G107" s="273">
        <v>75615981</v>
      </c>
      <c r="I107" s="231">
        <f>_xlfn.XLOOKUP(A107,Mensal!$B$3:$B$295,Mensal!$C$3:$C$295)</f>
        <v>1911061101000</v>
      </c>
    </row>
    <row r="108" spans="1:9" hidden="1">
      <c r="A108" t="str">
        <f t="shared" si="1"/>
        <v>191109019900015</v>
      </c>
      <c r="B108" s="231">
        <v>1911090199000</v>
      </c>
      <c r="C108">
        <v>15</v>
      </c>
      <c r="D108">
        <v>9999</v>
      </c>
      <c r="E108" t="s">
        <v>172</v>
      </c>
      <c r="F108" s="273">
        <v>162454.59000000003</v>
      </c>
      <c r="G108" s="273">
        <v>694328</v>
      </c>
      <c r="I108" s="231">
        <f>_xlfn.XLOOKUP(A108,Mensal!$B$3:$B$295,Mensal!$C$3:$C$295)</f>
        <v>1911090199000</v>
      </c>
    </row>
    <row r="109" spans="1:9" hidden="1">
      <c r="A109" t="str">
        <f t="shared" si="1"/>
        <v>192199019900015</v>
      </c>
      <c r="B109" s="231">
        <v>1921990199000</v>
      </c>
      <c r="C109">
        <v>15</v>
      </c>
      <c r="D109">
        <v>9999</v>
      </c>
      <c r="E109" t="s">
        <v>177</v>
      </c>
      <c r="F109" s="273">
        <v>4932520.78</v>
      </c>
      <c r="G109" s="273">
        <v>1149767</v>
      </c>
      <c r="I109" s="231">
        <f>_xlfn.XLOOKUP(A109,Mensal!$B$3:$B$295,Mensal!$C$3:$C$295)</f>
        <v>1921990199000</v>
      </c>
    </row>
    <row r="110" spans="1:9" hidden="1">
      <c r="A110" t="str">
        <f t="shared" si="1"/>
        <v>192201110100010</v>
      </c>
      <c r="B110" s="231">
        <v>1922011101000</v>
      </c>
      <c r="C110">
        <v>10</v>
      </c>
      <c r="D110">
        <v>9999</v>
      </c>
      <c r="E110" t="s">
        <v>178</v>
      </c>
      <c r="F110" s="273">
        <v>12955447.18</v>
      </c>
      <c r="G110" s="273">
        <v>8414210</v>
      </c>
      <c r="I110" s="231">
        <f>_xlfn.XLOOKUP(A110,Mensal!$B$3:$B$295,Mensal!$C$3:$C$295)</f>
        <v>1922011101000</v>
      </c>
    </row>
    <row r="111" spans="1:9" hidden="1">
      <c r="A111" t="str">
        <f t="shared" si="1"/>
        <v>192206319900010</v>
      </c>
      <c r="B111" s="231">
        <v>1922063199000</v>
      </c>
      <c r="C111">
        <v>10</v>
      </c>
      <c r="D111">
        <v>9999</v>
      </c>
      <c r="E111" t="s">
        <v>179</v>
      </c>
      <c r="F111" s="273">
        <v>2148861.1800000002</v>
      </c>
      <c r="G111" s="273">
        <v>2593934</v>
      </c>
      <c r="I111" s="231">
        <f>_xlfn.XLOOKUP(A111,Mensal!$B$3:$B$295,Mensal!$C$3:$C$295)</f>
        <v>1922063199000</v>
      </c>
    </row>
    <row r="112" spans="1:9" hidden="1">
      <c r="A112" t="str">
        <f t="shared" si="1"/>
        <v>192206319900025</v>
      </c>
      <c r="B112" s="231">
        <v>1922063199000</v>
      </c>
      <c r="C112">
        <v>25</v>
      </c>
      <c r="D112">
        <v>9999</v>
      </c>
      <c r="E112" t="s">
        <v>179</v>
      </c>
      <c r="F112" s="273">
        <v>74365.990000000005</v>
      </c>
      <c r="G112" s="273">
        <v>31636</v>
      </c>
      <c r="I112" s="231">
        <f>_xlfn.XLOOKUP(A112,Mensal!$B$3:$B$295,Mensal!$C$3:$C$295)</f>
        <v>1922063199000</v>
      </c>
    </row>
    <row r="113" spans="1:10" hidden="1">
      <c r="A113" t="str">
        <f t="shared" si="1"/>
        <v>192299010100010</v>
      </c>
      <c r="B113" s="231">
        <v>1922990101000</v>
      </c>
      <c r="C113">
        <v>10</v>
      </c>
      <c r="D113">
        <v>9999</v>
      </c>
      <c r="E113" t="s">
        <v>181</v>
      </c>
      <c r="F113" s="273">
        <v>33268984.909999996</v>
      </c>
      <c r="G113" s="273">
        <v>31487272</v>
      </c>
      <c r="I113" s="231">
        <f>_xlfn.XLOOKUP(A113,Mensal!$B$3:$B$295,Mensal!$C$3:$C$295)</f>
        <v>1922990101000</v>
      </c>
    </row>
    <row r="114" spans="1:10" hidden="1">
      <c r="A114" t="str">
        <f t="shared" si="1"/>
        <v>192299019900010</v>
      </c>
      <c r="B114" s="231">
        <v>1922990199000</v>
      </c>
      <c r="C114">
        <v>10</v>
      </c>
      <c r="D114">
        <v>9999</v>
      </c>
      <c r="E114" t="s">
        <v>182</v>
      </c>
      <c r="F114" s="273">
        <v>186364678.72000003</v>
      </c>
      <c r="G114" s="273">
        <v>109354915</v>
      </c>
      <c r="I114" s="231">
        <f>_xlfn.XLOOKUP(A114,Mensal!$B$3:$B$295,Mensal!$C$3:$C$295)</f>
        <v>1922990199000</v>
      </c>
    </row>
    <row r="115" spans="1:10" hidden="1">
      <c r="A115" t="str">
        <f t="shared" si="1"/>
        <v>192299019900012</v>
      </c>
      <c r="B115" s="231">
        <v>1922990199000</v>
      </c>
      <c r="C115">
        <v>12</v>
      </c>
      <c r="D115">
        <v>9999</v>
      </c>
      <c r="E115" t="s">
        <v>182</v>
      </c>
      <c r="F115" s="273">
        <v>0</v>
      </c>
      <c r="G115" s="273">
        <v>1353</v>
      </c>
      <c r="I115" s="231">
        <f>_xlfn.XLOOKUP(A115,Mensal!$B$3:$B$295,Mensal!$C$3:$C$295)</f>
        <v>1922990199000</v>
      </c>
    </row>
    <row r="116" spans="1:10" hidden="1">
      <c r="A116" t="str">
        <f t="shared" si="1"/>
        <v>192299019900027</v>
      </c>
      <c r="B116" s="231">
        <v>1922990199000</v>
      </c>
      <c r="C116">
        <v>27</v>
      </c>
      <c r="D116">
        <v>9999</v>
      </c>
      <c r="E116" t="s">
        <v>182</v>
      </c>
      <c r="F116" s="273">
        <v>525.35</v>
      </c>
      <c r="G116" s="273">
        <v>834</v>
      </c>
      <c r="I116" s="231">
        <f>_xlfn.XLOOKUP(A116,Mensal!$B$3:$B$295,Mensal!$C$3:$C$295)</f>
        <v>1922990199000</v>
      </c>
    </row>
    <row r="117" spans="1:10" hidden="1">
      <c r="A117" t="str">
        <f t="shared" si="1"/>
        <v>192299019900031</v>
      </c>
      <c r="B117" s="231">
        <v>1922990199000</v>
      </c>
      <c r="C117">
        <v>31</v>
      </c>
      <c r="D117">
        <v>9999</v>
      </c>
      <c r="E117" t="s">
        <v>182</v>
      </c>
      <c r="F117" s="273">
        <v>283054.22000000003</v>
      </c>
      <c r="G117" s="273">
        <v>25803</v>
      </c>
      <c r="I117" s="231">
        <f>_xlfn.XLOOKUP(A117,Mensal!$B$3:$B$295,Mensal!$C$3:$C$295)</f>
        <v>1922990199000</v>
      </c>
    </row>
    <row r="118" spans="1:10" hidden="1">
      <c r="A118" t="str">
        <f t="shared" si="1"/>
        <v>192299019900053</v>
      </c>
      <c r="B118" s="231">
        <v>1922990199000</v>
      </c>
      <c r="C118">
        <v>53</v>
      </c>
      <c r="D118">
        <v>9999</v>
      </c>
      <c r="E118" t="s">
        <v>182</v>
      </c>
      <c r="F118" s="273">
        <v>4845.91</v>
      </c>
      <c r="G118" s="273">
        <v>1874</v>
      </c>
      <c r="I118" s="231">
        <f>_xlfn.XLOOKUP(A118,Mensal!$B$3:$B$295,Mensal!$C$3:$C$295)</f>
        <v>1922990199000</v>
      </c>
    </row>
    <row r="119" spans="1:10" hidden="1">
      <c r="A119" t="str">
        <f t="shared" si="1"/>
        <v>192299019900072</v>
      </c>
      <c r="B119" s="231">
        <v>1922990199000</v>
      </c>
      <c r="C119">
        <v>72</v>
      </c>
      <c r="D119">
        <v>9999</v>
      </c>
      <c r="E119" t="s">
        <v>182</v>
      </c>
      <c r="F119" s="273">
        <v>173748.71000000002</v>
      </c>
      <c r="G119" s="273">
        <v>20341</v>
      </c>
      <c r="I119" s="231">
        <f>_xlfn.XLOOKUP(A119,Mensal!$B$3:$B$295,Mensal!$C$3:$C$295)</f>
        <v>1922990199000</v>
      </c>
    </row>
    <row r="120" spans="1:10">
      <c r="A120" s="281" t="str">
        <f t="shared" si="1"/>
        <v>192299019900097</v>
      </c>
      <c r="B120" s="282">
        <v>1922990199000</v>
      </c>
      <c r="C120" s="281">
        <v>97</v>
      </c>
      <c r="D120" s="281">
        <v>9999</v>
      </c>
      <c r="E120" s="281" t="s">
        <v>182</v>
      </c>
      <c r="F120" s="283">
        <v>0</v>
      </c>
      <c r="G120" s="283">
        <v>1000</v>
      </c>
      <c r="H120" s="281"/>
      <c r="I120" s="282">
        <f>_xlfn.XLOOKUP(A120,Mensal!$B$3:$B$295,Mensal!$C$3:$C$295)</f>
        <v>1922990199000</v>
      </c>
      <c r="J120" t="s">
        <v>237</v>
      </c>
    </row>
    <row r="121" spans="1:10">
      <c r="A121" s="281" t="str">
        <f t="shared" si="1"/>
        <v>192303010100015</v>
      </c>
      <c r="B121" s="282">
        <v>1923030101000</v>
      </c>
      <c r="C121" s="281">
        <v>15</v>
      </c>
      <c r="D121" s="281">
        <v>9999</v>
      </c>
      <c r="E121" s="281" t="s">
        <v>183</v>
      </c>
      <c r="F121" s="283">
        <v>152500</v>
      </c>
      <c r="G121" s="283">
        <v>1000</v>
      </c>
      <c r="H121" s="281"/>
      <c r="I121" s="282">
        <f>_xlfn.XLOOKUP(A121,Mensal!$B$3:$B$295,Mensal!$C$3:$C$295)</f>
        <v>1923030101000</v>
      </c>
      <c r="J121" t="s">
        <v>237</v>
      </c>
    </row>
    <row r="122" spans="1:10" hidden="1">
      <c r="A122" t="str">
        <f t="shared" si="1"/>
        <v>199999210800115</v>
      </c>
      <c r="B122" s="231">
        <v>1999992108001</v>
      </c>
      <c r="C122">
        <v>15</v>
      </c>
      <c r="D122">
        <v>9999</v>
      </c>
      <c r="E122" t="s">
        <v>185</v>
      </c>
      <c r="F122" s="273">
        <v>0</v>
      </c>
      <c r="G122" s="273">
        <v>2710087</v>
      </c>
      <c r="I122" s="231">
        <f>_xlfn.XLOOKUP(A122,Mensal!$B$3:$B$295,Mensal!$C$3:$C$295)</f>
        <v>1999992108001</v>
      </c>
    </row>
    <row r="123" spans="1:10" hidden="1">
      <c r="A123" t="str">
        <f t="shared" si="1"/>
        <v>199999210899915</v>
      </c>
      <c r="B123" s="231">
        <v>1999992108999</v>
      </c>
      <c r="C123">
        <v>15</v>
      </c>
      <c r="D123">
        <v>9999</v>
      </c>
      <c r="E123" t="s">
        <v>186</v>
      </c>
      <c r="F123" s="273">
        <v>0</v>
      </c>
      <c r="G123" s="273">
        <v>5498525</v>
      </c>
      <c r="I123" s="231">
        <f>_xlfn.XLOOKUP(A123,Mensal!$B$3:$B$295,Mensal!$C$3:$C$295)</f>
        <v>1999992108999</v>
      </c>
    </row>
    <row r="124" spans="1:10" hidden="1">
      <c r="A124" t="str">
        <f t="shared" si="1"/>
        <v>199999211100015</v>
      </c>
      <c r="B124" s="231">
        <v>1999992111000</v>
      </c>
      <c r="C124">
        <v>15</v>
      </c>
      <c r="D124">
        <v>9999</v>
      </c>
      <c r="E124" t="s">
        <v>187</v>
      </c>
      <c r="F124" s="273">
        <v>41683914.110000007</v>
      </c>
      <c r="G124" s="273">
        <v>77770</v>
      </c>
      <c r="I124" s="231">
        <f>_xlfn.XLOOKUP(A124,Mensal!$B$3:$B$295,Mensal!$C$3:$C$295)</f>
        <v>1999992111000</v>
      </c>
    </row>
    <row r="125" spans="1:10">
      <c r="A125" s="281" t="str">
        <f t="shared" si="1"/>
        <v>199999211500015</v>
      </c>
      <c r="B125" s="282">
        <v>1999992115000</v>
      </c>
      <c r="C125" s="281">
        <v>15</v>
      </c>
      <c r="D125" s="281">
        <v>9999</v>
      </c>
      <c r="E125" s="281" t="s">
        <v>188</v>
      </c>
      <c r="F125" s="283">
        <v>0</v>
      </c>
      <c r="G125" s="283">
        <v>109862028</v>
      </c>
      <c r="H125" s="281"/>
      <c r="I125" s="282">
        <f>_xlfn.XLOOKUP(A125,Mensal!$B$3:$B$295,Mensal!$C$3:$C$295)</f>
        <v>1999992115000</v>
      </c>
      <c r="J125" s="134" t="s">
        <v>237</v>
      </c>
    </row>
    <row r="126" spans="1:10" hidden="1">
      <c r="A126" t="str">
        <f t="shared" si="1"/>
        <v>199999219900015</v>
      </c>
      <c r="B126" s="231">
        <v>1999992199000</v>
      </c>
      <c r="C126">
        <v>15</v>
      </c>
      <c r="D126">
        <v>9999</v>
      </c>
      <c r="E126" t="s">
        <v>190</v>
      </c>
      <c r="F126" s="273">
        <v>51852310.780000001</v>
      </c>
      <c r="G126" s="273">
        <v>74602747</v>
      </c>
      <c r="I126" s="231">
        <f>_xlfn.XLOOKUP(A126,Mensal!$B$3:$B$295,Mensal!$C$3:$C$295)</f>
        <v>1999992199000</v>
      </c>
    </row>
    <row r="127" spans="1:10" hidden="1">
      <c r="A127" t="str">
        <f t="shared" si="1"/>
        <v>199999229900015</v>
      </c>
      <c r="B127" s="231">
        <v>1999992299000</v>
      </c>
      <c r="C127">
        <v>15</v>
      </c>
      <c r="D127">
        <v>9999</v>
      </c>
      <c r="E127" t="s">
        <v>191</v>
      </c>
      <c r="F127" s="273">
        <v>244530.07000000004</v>
      </c>
      <c r="G127" s="273">
        <v>353759</v>
      </c>
      <c r="I127" s="231">
        <f>_xlfn.XLOOKUP(A127,Mensal!$B$3:$B$295,Mensal!$C$3:$C$295)</f>
        <v>1999992299000</v>
      </c>
    </row>
    <row r="128" spans="1:10" hidden="1">
      <c r="A128" t="str">
        <f t="shared" si="1"/>
        <v>199999249900015</v>
      </c>
      <c r="B128" s="231">
        <v>1999992499000</v>
      </c>
      <c r="C128">
        <v>15</v>
      </c>
      <c r="D128">
        <v>9999</v>
      </c>
      <c r="E128" t="s">
        <v>193</v>
      </c>
      <c r="F128" s="273">
        <v>68563.25</v>
      </c>
      <c r="G128" s="273">
        <v>561984</v>
      </c>
      <c r="I128" s="231">
        <f>_xlfn.XLOOKUP(A128,Mensal!$B$3:$B$295,Mensal!$C$3:$C$295)</f>
        <v>1999992499000</v>
      </c>
    </row>
    <row r="129" spans="1:10">
      <c r="A129" s="289" t="str">
        <f t="shared" si="1"/>
        <v>211999010300425</v>
      </c>
      <c r="B129" s="290">
        <v>2119990103004</v>
      </c>
      <c r="C129" s="289">
        <v>25</v>
      </c>
      <c r="D129" s="289">
        <v>9999</v>
      </c>
      <c r="E129" s="289" t="s">
        <v>195</v>
      </c>
      <c r="F129" s="291">
        <v>0</v>
      </c>
      <c r="G129" s="291">
        <v>23593453</v>
      </c>
      <c r="H129" s="289"/>
      <c r="I129" s="290" t="e">
        <f>_xlfn.XLOOKUP(A129,Mensal!$B$3:$B$295,Mensal!$C$3:$C$295)</f>
        <v>#N/A</v>
      </c>
      <c r="J129" s="280" t="s">
        <v>239</v>
      </c>
    </row>
    <row r="130" spans="1:10">
      <c r="A130" s="289" t="str">
        <f t="shared" si="1"/>
        <v>212999010300125</v>
      </c>
      <c r="B130" s="290">
        <v>2129990103001</v>
      </c>
      <c r="C130" s="289">
        <v>25</v>
      </c>
      <c r="D130" s="289">
        <v>9999</v>
      </c>
      <c r="E130" s="289" t="s">
        <v>196</v>
      </c>
      <c r="F130" s="291">
        <v>0</v>
      </c>
      <c r="G130" s="291">
        <v>97600000</v>
      </c>
      <c r="H130" s="289"/>
      <c r="I130" s="290" t="e">
        <f>_xlfn.XLOOKUP(A130,Mensal!$B$3:$B$295,Mensal!$C$3:$C$295)</f>
        <v>#N/A</v>
      </c>
      <c r="J130" s="280" t="s">
        <v>239</v>
      </c>
    </row>
    <row r="131" spans="1:10" hidden="1">
      <c r="A131" t="str">
        <f t="shared" ref="A131:A175" si="2">_xlfn.CONCAT(B131,C131)</f>
        <v>221301010100048</v>
      </c>
      <c r="B131" s="231">
        <v>2213010101000</v>
      </c>
      <c r="C131">
        <v>48</v>
      </c>
      <c r="D131">
        <v>9999</v>
      </c>
      <c r="E131" t="s">
        <v>197</v>
      </c>
      <c r="F131" s="273">
        <v>23157104.280000001</v>
      </c>
      <c r="G131" s="273">
        <v>16154921</v>
      </c>
      <c r="I131" s="231">
        <f>_xlfn.XLOOKUP(A131,Mensal!$B$3:$B$295,Mensal!$C$3:$C$295)</f>
        <v>2213010101000</v>
      </c>
    </row>
    <row r="132" spans="1:10" hidden="1">
      <c r="A132" t="str">
        <f t="shared" si="2"/>
        <v>222101010100048</v>
      </c>
      <c r="B132" s="231">
        <v>2221010101000</v>
      </c>
      <c r="C132">
        <v>48</v>
      </c>
      <c r="D132">
        <v>9999</v>
      </c>
      <c r="E132" t="s">
        <v>198</v>
      </c>
      <c r="F132" s="273">
        <v>15612839.870000001</v>
      </c>
      <c r="G132" s="273">
        <v>11530000</v>
      </c>
      <c r="I132" s="231">
        <f>_xlfn.XLOOKUP(A132,Mensal!$B$3:$B$295,Mensal!$C$3:$C$295)</f>
        <v>2221010101000</v>
      </c>
    </row>
    <row r="133" spans="1:10" hidden="1">
      <c r="A133" t="str">
        <f t="shared" si="2"/>
        <v>231106010100015</v>
      </c>
      <c r="B133" s="231">
        <v>2311060101000</v>
      </c>
      <c r="C133">
        <v>15</v>
      </c>
      <c r="D133">
        <v>9999</v>
      </c>
      <c r="E133" t="s">
        <v>199</v>
      </c>
      <c r="F133" s="273">
        <v>9565094.3900000006</v>
      </c>
      <c r="G133" s="273">
        <v>8652514</v>
      </c>
      <c r="I133" s="231">
        <f>_xlfn.XLOOKUP(A133,Mensal!$B$3:$B$295,Mensal!$C$3:$C$295)</f>
        <v>2311060101000</v>
      </c>
    </row>
    <row r="134" spans="1:10" hidden="1">
      <c r="A134" t="str">
        <f t="shared" si="2"/>
        <v>231107119900040</v>
      </c>
      <c r="B134" s="231">
        <v>2311071199000</v>
      </c>
      <c r="C134">
        <v>40</v>
      </c>
      <c r="D134">
        <v>9999</v>
      </c>
      <c r="E134" t="s">
        <v>200</v>
      </c>
      <c r="F134" s="273">
        <v>0</v>
      </c>
      <c r="G134" s="273">
        <v>2000</v>
      </c>
      <c r="I134" s="231">
        <f>_xlfn.XLOOKUP(A134,Mensal!$B$3:$B$295,Mensal!$C$3:$C$295)</f>
        <v>2311071199000</v>
      </c>
    </row>
    <row r="135" spans="1:10" hidden="1">
      <c r="A135" t="str">
        <f t="shared" si="2"/>
        <v>241951010100097</v>
      </c>
      <c r="B135" s="231">
        <v>2419510101000</v>
      </c>
      <c r="C135">
        <v>97</v>
      </c>
      <c r="D135">
        <v>9999</v>
      </c>
      <c r="E135" t="s">
        <v>201</v>
      </c>
      <c r="F135" s="273">
        <v>34278422</v>
      </c>
      <c r="G135" s="273">
        <v>70000000</v>
      </c>
      <c r="I135" s="231">
        <f>_xlfn.XLOOKUP(A135,Mensal!$B$3:$B$295,Mensal!$C$3:$C$295)</f>
        <v>2419510101000</v>
      </c>
    </row>
    <row r="136" spans="1:10" hidden="1">
      <c r="A136" t="str">
        <f t="shared" si="2"/>
        <v>299999010200095</v>
      </c>
      <c r="B136" s="231">
        <v>2999990102000</v>
      </c>
      <c r="C136">
        <v>95</v>
      </c>
      <c r="D136">
        <v>9999</v>
      </c>
      <c r="E136" t="s">
        <v>202</v>
      </c>
      <c r="F136" s="273">
        <v>2503977344.6499996</v>
      </c>
      <c r="G136" s="273">
        <v>1433333333</v>
      </c>
      <c r="I136" s="231">
        <f>_xlfn.XLOOKUP(A136,Mensal!$B$3:$B$295,Mensal!$C$3:$C$295)</f>
        <v>2999990102000</v>
      </c>
    </row>
    <row r="137" spans="1:10" hidden="1">
      <c r="A137" t="str">
        <f t="shared" si="2"/>
        <v>299999010300095</v>
      </c>
      <c r="B137" s="231">
        <v>2999990103000</v>
      </c>
      <c r="C137">
        <v>95</v>
      </c>
      <c r="D137">
        <v>9999</v>
      </c>
      <c r="E137" t="s">
        <v>203</v>
      </c>
      <c r="F137" s="273">
        <v>314667230.69999999</v>
      </c>
      <c r="G137" s="273">
        <v>13822762</v>
      </c>
      <c r="I137" s="231">
        <f>_xlfn.XLOOKUP(A137,Mensal!$B$3:$B$295,Mensal!$C$3:$C$295)</f>
        <v>2999990103000</v>
      </c>
    </row>
    <row r="138" spans="1:10" hidden="1">
      <c r="A138" t="str">
        <f t="shared" si="2"/>
        <v>911251010200020</v>
      </c>
      <c r="B138" s="231">
        <v>9112510102000</v>
      </c>
      <c r="C138">
        <v>20</v>
      </c>
      <c r="D138">
        <v>9999</v>
      </c>
      <c r="E138" t="s">
        <v>205</v>
      </c>
      <c r="F138" s="273">
        <v>-5256374662.7799997</v>
      </c>
      <c r="G138" s="273">
        <v>-5141182389</v>
      </c>
      <c r="I138" s="231">
        <f>_xlfn.XLOOKUP(A138,Mensal!$B$3:$B$295,Mensal!$C$3:$C$295)</f>
        <v>9112510102000</v>
      </c>
    </row>
    <row r="139" spans="1:10" hidden="1">
      <c r="A139" t="str">
        <f t="shared" si="2"/>
        <v>911251010300023</v>
      </c>
      <c r="B139" s="231">
        <v>9112510103000</v>
      </c>
      <c r="C139">
        <v>23</v>
      </c>
      <c r="D139">
        <v>9999</v>
      </c>
      <c r="E139" t="s">
        <v>206</v>
      </c>
      <c r="F139" s="273">
        <v>-1051274989.2099999</v>
      </c>
      <c r="G139" s="273">
        <v>-1028236478</v>
      </c>
      <c r="I139" s="231">
        <f>_xlfn.XLOOKUP(A139,Mensal!$B$3:$B$295,Mensal!$C$3:$C$295)</f>
        <v>9112510103000</v>
      </c>
    </row>
    <row r="140" spans="1:10" hidden="1">
      <c r="A140" t="str">
        <f t="shared" si="2"/>
        <v>911251020200020</v>
      </c>
      <c r="B140" s="231">
        <v>9112510202000</v>
      </c>
      <c r="C140">
        <v>20</v>
      </c>
      <c r="D140">
        <v>9999</v>
      </c>
      <c r="E140" t="s">
        <v>207</v>
      </c>
      <c r="F140" s="273">
        <v>-171799778.25999999</v>
      </c>
      <c r="G140" s="273">
        <v>-253405842</v>
      </c>
      <c r="I140" s="231">
        <f>_xlfn.XLOOKUP(A140,Mensal!$B$3:$B$295,Mensal!$C$3:$C$295)</f>
        <v>9112510202000</v>
      </c>
    </row>
    <row r="141" spans="1:10" hidden="1">
      <c r="A141" t="str">
        <f t="shared" si="2"/>
        <v>911251020300023</v>
      </c>
      <c r="B141" s="231">
        <v>9112510203000</v>
      </c>
      <c r="C141">
        <v>23</v>
      </c>
      <c r="D141">
        <v>9999</v>
      </c>
      <c r="E141" t="s">
        <v>208</v>
      </c>
      <c r="F141" s="273">
        <v>-34359984.990000002</v>
      </c>
      <c r="G141" s="273">
        <v>-50681168</v>
      </c>
      <c r="I141" s="231">
        <f>_xlfn.XLOOKUP(A141,Mensal!$B$3:$B$295,Mensal!$C$3:$C$295)</f>
        <v>9112510203000</v>
      </c>
    </row>
    <row r="142" spans="1:10" hidden="1">
      <c r="A142" t="str">
        <f t="shared" si="2"/>
        <v>911251030200020</v>
      </c>
      <c r="B142" s="231">
        <v>9112510302000</v>
      </c>
      <c r="C142">
        <v>20</v>
      </c>
      <c r="D142">
        <v>9999</v>
      </c>
      <c r="E142" t="s">
        <v>209</v>
      </c>
      <c r="F142" s="273">
        <v>-132308660.57999998</v>
      </c>
      <c r="G142" s="273">
        <v>-127143396</v>
      </c>
      <c r="I142" s="231">
        <f>_xlfn.XLOOKUP(A142,Mensal!$B$3:$B$295,Mensal!$C$3:$C$295)</f>
        <v>9112510302000</v>
      </c>
    </row>
    <row r="143" spans="1:10" hidden="1">
      <c r="A143" t="str">
        <f t="shared" si="2"/>
        <v>911251030300023</v>
      </c>
      <c r="B143" s="231">
        <v>9112510303000</v>
      </c>
      <c r="C143">
        <v>23</v>
      </c>
      <c r="D143">
        <v>9999</v>
      </c>
      <c r="E143" t="s">
        <v>210</v>
      </c>
      <c r="F143" s="273">
        <v>-26461732.370000001</v>
      </c>
      <c r="G143" s="273">
        <v>-25428679</v>
      </c>
      <c r="I143" s="231">
        <f>_xlfn.XLOOKUP(A143,Mensal!$B$3:$B$295,Mensal!$C$3:$C$295)</f>
        <v>9112510303000</v>
      </c>
    </row>
    <row r="144" spans="1:10" hidden="1">
      <c r="A144" t="str">
        <f t="shared" si="2"/>
        <v>911252010200023</v>
      </c>
      <c r="B144" s="231">
        <v>9112520102000</v>
      </c>
      <c r="C144">
        <v>23</v>
      </c>
      <c r="D144">
        <v>9999</v>
      </c>
      <c r="E144" t="s">
        <v>211</v>
      </c>
      <c r="F144" s="273">
        <v>-336519362.65999997</v>
      </c>
      <c r="G144" s="273">
        <v>-300113089</v>
      </c>
      <c r="I144" s="231">
        <f>_xlfn.XLOOKUP(A144,Mensal!$B$3:$B$295,Mensal!$C$3:$C$295)</f>
        <v>9112520102000</v>
      </c>
    </row>
    <row r="145" spans="1:17" hidden="1">
      <c r="A145" t="str">
        <f t="shared" si="2"/>
        <v>911252020200023</v>
      </c>
      <c r="B145" s="231">
        <v>9112520202000</v>
      </c>
      <c r="C145">
        <v>23</v>
      </c>
      <c r="D145">
        <v>9999</v>
      </c>
      <c r="E145" t="s">
        <v>212</v>
      </c>
      <c r="F145" s="273">
        <v>-31723814.380000003</v>
      </c>
      <c r="G145" s="273">
        <v>-26633249</v>
      </c>
      <c r="I145" s="231">
        <f>_xlfn.XLOOKUP(A145,Mensal!$B$3:$B$295,Mensal!$C$3:$C$295)</f>
        <v>9112520202000</v>
      </c>
    </row>
    <row r="146" spans="1:17" hidden="1">
      <c r="A146" t="str">
        <f t="shared" si="2"/>
        <v>911252030200023</v>
      </c>
      <c r="B146" s="231">
        <v>9112520302000</v>
      </c>
      <c r="C146">
        <v>23</v>
      </c>
      <c r="D146">
        <v>9999</v>
      </c>
      <c r="E146" t="s">
        <v>213</v>
      </c>
      <c r="F146" s="273">
        <v>-3909353.54</v>
      </c>
      <c r="G146" s="273">
        <v>-2608680</v>
      </c>
      <c r="I146" s="231">
        <f>_xlfn.XLOOKUP(A146,Mensal!$B$3:$B$295,Mensal!$C$3:$C$295)</f>
        <v>9112520302000</v>
      </c>
    </row>
    <row r="147" spans="1:17" hidden="1">
      <c r="A147" t="str">
        <f t="shared" si="2"/>
        <v>911450110200020</v>
      </c>
      <c r="B147" s="231">
        <v>9114501102000</v>
      </c>
      <c r="C147">
        <v>20</v>
      </c>
      <c r="D147">
        <v>9999</v>
      </c>
      <c r="E147" t="s">
        <v>215</v>
      </c>
      <c r="F147" s="273">
        <v>-17676331379.75</v>
      </c>
      <c r="G147" s="273">
        <v>-19477980081</v>
      </c>
      <c r="I147" s="231">
        <f>_xlfn.XLOOKUP(A147,Mensal!$B$3:$B$295,Mensal!$C$3:$C$295)</f>
        <v>9114501102000</v>
      </c>
    </row>
    <row r="148" spans="1:17" hidden="1">
      <c r="A148" t="str">
        <f t="shared" si="2"/>
        <v>911450110300023</v>
      </c>
      <c r="B148" s="231">
        <v>9114501103000</v>
      </c>
      <c r="C148">
        <v>23</v>
      </c>
      <c r="D148">
        <v>9999</v>
      </c>
      <c r="E148" t="s">
        <v>216</v>
      </c>
      <c r="F148" s="273">
        <v>-10605798827.85</v>
      </c>
      <c r="G148" s="273">
        <v>-11686788048</v>
      </c>
      <c r="I148" s="231">
        <f>_xlfn.XLOOKUP(A148,Mensal!$B$3:$B$295,Mensal!$C$3:$C$295)</f>
        <v>9114501103000</v>
      </c>
    </row>
    <row r="149" spans="1:17" hidden="1">
      <c r="A149" t="str">
        <f t="shared" si="2"/>
        <v>911450120200020</v>
      </c>
      <c r="B149" s="231">
        <v>9114501202000</v>
      </c>
      <c r="C149">
        <v>20</v>
      </c>
      <c r="D149">
        <v>9999</v>
      </c>
      <c r="E149" t="s">
        <v>218</v>
      </c>
      <c r="F149" s="273">
        <v>-162598170.65000004</v>
      </c>
      <c r="G149" s="273">
        <v>-152580168</v>
      </c>
      <c r="I149" s="231">
        <f>_xlfn.XLOOKUP(A149,Mensal!$B$3:$B$295,Mensal!$C$3:$C$295)</f>
        <v>9114501202000</v>
      </c>
    </row>
    <row r="150" spans="1:17" hidden="1">
      <c r="A150" t="str">
        <f t="shared" si="2"/>
        <v>911450120300023</v>
      </c>
      <c r="B150" s="231">
        <v>9114501203000</v>
      </c>
      <c r="C150">
        <v>23</v>
      </c>
      <c r="D150">
        <v>9999</v>
      </c>
      <c r="E150" t="s">
        <v>219</v>
      </c>
      <c r="F150" s="273">
        <v>-97558902.390000001</v>
      </c>
      <c r="G150" s="273">
        <v>-91548101</v>
      </c>
      <c r="I150" s="231">
        <f>_xlfn.XLOOKUP(A150,Mensal!$B$3:$B$295,Mensal!$C$3:$C$295)</f>
        <v>9114501203000</v>
      </c>
    </row>
    <row r="151" spans="1:17" hidden="1">
      <c r="A151" t="str">
        <f t="shared" si="2"/>
        <v>911450130200020</v>
      </c>
      <c r="B151" s="231">
        <v>9114501302000</v>
      </c>
      <c r="C151">
        <v>20</v>
      </c>
      <c r="D151">
        <v>9999</v>
      </c>
      <c r="E151" t="s">
        <v>221</v>
      </c>
      <c r="F151" s="273">
        <v>-136996684.69999999</v>
      </c>
      <c r="G151" s="273">
        <v>-129980132</v>
      </c>
      <c r="I151" s="231">
        <f>_xlfn.XLOOKUP(A151,Mensal!$B$3:$B$295,Mensal!$C$3:$C$295)</f>
        <v>9114501302000</v>
      </c>
    </row>
    <row r="152" spans="1:17" hidden="1">
      <c r="A152" t="str">
        <f t="shared" si="2"/>
        <v>911450130300023</v>
      </c>
      <c r="B152" s="231">
        <v>9114501303000</v>
      </c>
      <c r="C152">
        <v>23</v>
      </c>
      <c r="D152">
        <v>9999</v>
      </c>
      <c r="E152" t="s">
        <v>222</v>
      </c>
      <c r="F152" s="273">
        <v>-82198010.819999993</v>
      </c>
      <c r="G152" s="273">
        <v>-77988079</v>
      </c>
      <c r="I152" s="231">
        <f>_xlfn.XLOOKUP(A152,Mensal!$B$3:$B$295,Mensal!$C$3:$C$295)</f>
        <v>9114501303000</v>
      </c>
    </row>
    <row r="153" spans="1:17" hidden="1">
      <c r="A153" t="str">
        <f t="shared" si="2"/>
        <v>971150010200023</v>
      </c>
      <c r="B153" s="231">
        <v>9711500102000</v>
      </c>
      <c r="C153">
        <v>23</v>
      </c>
      <c r="D153">
        <v>9999</v>
      </c>
      <c r="E153" t="s">
        <v>227</v>
      </c>
      <c r="F153" s="273">
        <v>-1478234843.9100001</v>
      </c>
      <c r="G153" s="273">
        <v>-1572019479</v>
      </c>
      <c r="I153" s="231">
        <f>_xlfn.XLOOKUP(A153,Mensal!$B$3:$B$295,Mensal!$C$3:$C$295)</f>
        <v>9711500102000</v>
      </c>
    </row>
    <row r="154" spans="1:17" hidden="1">
      <c r="A154" t="str">
        <f t="shared" si="2"/>
        <v>971153010200020</v>
      </c>
      <c r="B154" s="231">
        <v>9711530102000</v>
      </c>
      <c r="C154">
        <v>20</v>
      </c>
      <c r="D154">
        <v>9999</v>
      </c>
      <c r="E154" t="s">
        <v>228</v>
      </c>
      <c r="F154" s="273">
        <v>-175135793.77999997</v>
      </c>
      <c r="G154" s="273">
        <v>-192136361</v>
      </c>
      <c r="I154" s="231">
        <f>_xlfn.XLOOKUP(A154,Mensal!$B$3:$B$295,Mensal!$C$3:$C$295)</f>
        <v>9711530102000</v>
      </c>
    </row>
    <row r="155" spans="1:17" hidden="1">
      <c r="A155" t="str">
        <f t="shared" si="2"/>
        <v>971153010300023</v>
      </c>
      <c r="B155" s="231">
        <v>9711530103000</v>
      </c>
      <c r="C155">
        <v>23</v>
      </c>
      <c r="D155">
        <v>9999</v>
      </c>
      <c r="E155" t="s">
        <v>229</v>
      </c>
      <c r="F155" s="273">
        <v>-105081476.36999999</v>
      </c>
      <c r="G155" s="273">
        <v>-115281816</v>
      </c>
      <c r="I155" s="231">
        <f>_xlfn.XLOOKUP(A155,Mensal!$B$3:$B$295,Mensal!$C$3:$C$295)</f>
        <v>9711530103000</v>
      </c>
    </row>
    <row r="156" spans="1:17" hidden="1">
      <c r="A156" t="str">
        <f t="shared" si="2"/>
        <v>971154010200051</v>
      </c>
      <c r="B156" s="231">
        <v>9711540102000</v>
      </c>
      <c r="C156">
        <v>51</v>
      </c>
      <c r="D156">
        <v>9999</v>
      </c>
      <c r="E156" t="s">
        <v>230</v>
      </c>
      <c r="F156" s="273">
        <v>-3751612.0200000005</v>
      </c>
      <c r="G156" s="273">
        <v>-5294958</v>
      </c>
      <c r="I156" s="231">
        <f>_xlfn.XLOOKUP(A156,Mensal!$B$3:$B$295,Mensal!$C$3:$C$295)</f>
        <v>9711540102000</v>
      </c>
    </row>
    <row r="157" spans="1:17">
      <c r="A157" s="281" t="str">
        <f t="shared" si="2"/>
        <v>991101010300382</v>
      </c>
      <c r="B157" s="282">
        <v>9911010103003</v>
      </c>
      <c r="C157" s="292">
        <v>82</v>
      </c>
      <c r="D157" s="292">
        <v>9999</v>
      </c>
      <c r="E157" s="292" t="s">
        <v>233</v>
      </c>
      <c r="F157" s="293">
        <v>0</v>
      </c>
      <c r="G157" s="294">
        <v>-9933545</v>
      </c>
      <c r="H157" s="281"/>
      <c r="I157" s="282">
        <f>_xlfn.XLOOKUP(A157,Mensal!$B$3:$B$296,Mensal!$C$3:$C$296)</f>
        <v>9911010103003</v>
      </c>
      <c r="J157" t="s">
        <v>237</v>
      </c>
      <c r="K157" s="295" t="s">
        <v>240</v>
      </c>
      <c r="L157" t="s">
        <v>241</v>
      </c>
    </row>
    <row r="158" spans="1:17" hidden="1">
      <c r="A158" t="str">
        <f t="shared" si="2"/>
        <v>132101010100023</v>
      </c>
      <c r="B158" s="231">
        <v>1321010101000</v>
      </c>
      <c r="C158" s="276">
        <v>23</v>
      </c>
      <c r="D158" s="276">
        <v>1261</v>
      </c>
      <c r="E158" s="276" t="s">
        <v>112</v>
      </c>
      <c r="F158" s="277">
        <v>224218381.85000002</v>
      </c>
      <c r="G158" s="277">
        <v>13695604</v>
      </c>
      <c r="I158" s="231">
        <f>_xlfn.XLOOKUP(A158,Mensal!$B$3:$B$295,Mensal!$C$3:$C$295)</f>
        <v>1321010101000</v>
      </c>
      <c r="P158" s="274"/>
      <c r="Q158" s="275"/>
    </row>
    <row r="159" spans="1:17" hidden="1">
      <c r="A159" t="str">
        <f t="shared" si="2"/>
        <v>175150010100023</v>
      </c>
      <c r="B159" s="231">
        <v>1751500101000</v>
      </c>
      <c r="C159" s="276">
        <v>23</v>
      </c>
      <c r="D159" s="276">
        <v>1261</v>
      </c>
      <c r="E159" s="276" t="s">
        <v>242</v>
      </c>
      <c r="F159" s="277">
        <v>2123826137.9199998</v>
      </c>
      <c r="G159" s="277">
        <v>2255537694</v>
      </c>
      <c r="I159" s="231">
        <f>_xlfn.XLOOKUP(A159,Mensal!$B$3:$B$295,Mensal!$C$3:$C$295)</f>
        <v>1751500101000</v>
      </c>
      <c r="P159" s="274"/>
    </row>
    <row r="160" spans="1:17" hidden="1">
      <c r="A160" t="str">
        <f t="shared" si="2"/>
        <v>175150010300123</v>
      </c>
      <c r="B160" s="231">
        <v>1751500103001</v>
      </c>
      <c r="C160" s="276">
        <v>23</v>
      </c>
      <c r="D160" s="276">
        <v>1261</v>
      </c>
      <c r="E160" s="276" t="s">
        <v>243</v>
      </c>
      <c r="F160" s="277">
        <v>6899380887.4399996</v>
      </c>
      <c r="G160" s="277">
        <v>7461086669</v>
      </c>
      <c r="I160" s="231">
        <f>_xlfn.XLOOKUP(A160,Mensal!$B$3:$B$295,Mensal!$C$3:$C$295)</f>
        <v>1751500103001</v>
      </c>
      <c r="P160" s="274"/>
    </row>
    <row r="161" spans="1:16" hidden="1">
      <c r="A161" t="str">
        <f t="shared" si="2"/>
        <v>175150010300223</v>
      </c>
      <c r="B161" s="231">
        <v>1751500103002</v>
      </c>
      <c r="C161" s="276">
        <v>23</v>
      </c>
      <c r="D161" s="276">
        <v>1261</v>
      </c>
      <c r="E161" s="276" t="s">
        <v>244</v>
      </c>
      <c r="F161" s="277">
        <v>0</v>
      </c>
      <c r="G161" s="277">
        <v>58446196</v>
      </c>
      <c r="I161" s="231">
        <f>_xlfn.XLOOKUP(A161,Mensal!$B$3:$B$295,Mensal!$C$3:$C$295)</f>
        <v>1751500103002</v>
      </c>
      <c r="P161" s="274"/>
    </row>
    <row r="162" spans="1:16" hidden="1">
      <c r="A162" t="str">
        <f t="shared" si="2"/>
        <v>175150010300323</v>
      </c>
      <c r="B162" s="231">
        <v>1751500103003</v>
      </c>
      <c r="C162" s="276">
        <v>23</v>
      </c>
      <c r="D162" s="276">
        <v>1261</v>
      </c>
      <c r="E162" s="276" t="s">
        <v>245</v>
      </c>
      <c r="F162" s="277">
        <v>0</v>
      </c>
      <c r="G162" s="277">
        <v>49789199</v>
      </c>
      <c r="I162" s="231">
        <f>_xlfn.XLOOKUP(A162,Mensal!$B$3:$B$295,Mensal!$C$3:$C$295)</f>
        <v>1751500103003</v>
      </c>
      <c r="P162" s="274"/>
    </row>
    <row r="163" spans="1:16" hidden="1">
      <c r="A163" t="str">
        <f t="shared" si="2"/>
        <v>175150010400123</v>
      </c>
      <c r="B163" s="231">
        <v>1751500104001</v>
      </c>
      <c r="C163" s="276">
        <v>23</v>
      </c>
      <c r="D163" s="276">
        <v>1261</v>
      </c>
      <c r="E163" s="276" t="s">
        <v>246</v>
      </c>
      <c r="F163" s="277">
        <v>67039127.730000004</v>
      </c>
      <c r="G163" s="277">
        <v>73598290</v>
      </c>
      <c r="I163" s="231">
        <f>_xlfn.XLOOKUP(A163,Mensal!$B$3:$B$295,Mensal!$C$3:$C$295)</f>
        <v>1751500104001</v>
      </c>
      <c r="P163" s="274"/>
    </row>
    <row r="164" spans="1:16" hidden="1">
      <c r="A164" t="str">
        <f t="shared" si="2"/>
        <v>175150010500123</v>
      </c>
      <c r="B164" s="231">
        <v>1751500105001</v>
      </c>
      <c r="C164" s="276">
        <v>23</v>
      </c>
      <c r="D164" s="276">
        <v>1261</v>
      </c>
      <c r="E164" s="276" t="s">
        <v>247</v>
      </c>
      <c r="F164" s="277">
        <v>707305250.21000016</v>
      </c>
      <c r="G164" s="277">
        <v>752707257</v>
      </c>
      <c r="I164" s="231">
        <f>_xlfn.XLOOKUP(A164,Mensal!$B$3:$B$295,Mensal!$C$3:$C$295)</f>
        <v>1751500105001</v>
      </c>
      <c r="P164" s="274"/>
    </row>
    <row r="165" spans="1:16" hidden="1">
      <c r="A165" t="str">
        <f t="shared" si="2"/>
        <v>175150010600123</v>
      </c>
      <c r="B165" s="231">
        <v>1751500106001</v>
      </c>
      <c r="C165" s="276">
        <v>23</v>
      </c>
      <c r="D165" s="276">
        <v>1261</v>
      </c>
      <c r="E165" s="276" t="s">
        <v>248</v>
      </c>
      <c r="F165" s="277">
        <v>23534566.690000001</v>
      </c>
      <c r="G165" s="277">
        <v>8598788</v>
      </c>
      <c r="I165" s="231">
        <f>_xlfn.XLOOKUP(A165,Mensal!$B$3:$B$295,Mensal!$C$3:$C$295)</f>
        <v>1751500106001</v>
      </c>
      <c r="P165" s="274"/>
    </row>
    <row r="166" spans="1:16" hidden="1">
      <c r="A166" t="str">
        <f t="shared" si="2"/>
        <v>175150010700123</v>
      </c>
      <c r="B166" s="231">
        <v>1751500107001</v>
      </c>
      <c r="C166" s="276">
        <v>23</v>
      </c>
      <c r="D166" s="276">
        <v>1261</v>
      </c>
      <c r="E166" s="276" t="s">
        <v>249</v>
      </c>
      <c r="F166" s="277">
        <v>1064917215.6900002</v>
      </c>
      <c r="G166" s="277">
        <v>984671080</v>
      </c>
      <c r="I166" s="231">
        <f>_xlfn.XLOOKUP(A166,Mensal!$B$3:$B$295,Mensal!$C$3:$C$295)</f>
        <v>1751500107001</v>
      </c>
      <c r="P166" s="274"/>
    </row>
    <row r="167" spans="1:16" hidden="1">
      <c r="A167" t="str">
        <f t="shared" si="2"/>
        <v>175150010700223</v>
      </c>
      <c r="B167" s="231">
        <v>1751500107002</v>
      </c>
      <c r="C167" s="276">
        <v>23</v>
      </c>
      <c r="D167" s="276">
        <v>1261</v>
      </c>
      <c r="E167" s="276" t="s">
        <v>250</v>
      </c>
      <c r="F167" s="277">
        <v>0</v>
      </c>
      <c r="G167" s="277">
        <v>48533855</v>
      </c>
      <c r="I167" s="231">
        <f>_xlfn.XLOOKUP(A167,Mensal!$B$3:$B$295,Mensal!$C$3:$C$295)</f>
        <v>1751500107002</v>
      </c>
      <c r="P167" s="274"/>
    </row>
    <row r="168" spans="1:16" hidden="1">
      <c r="A168" t="str">
        <f t="shared" si="2"/>
        <v>175150010700323</v>
      </c>
      <c r="B168" s="231">
        <v>1751500107003</v>
      </c>
      <c r="C168" s="276">
        <v>23</v>
      </c>
      <c r="D168" s="276">
        <v>1261</v>
      </c>
      <c r="E168" s="276" t="s">
        <v>251</v>
      </c>
      <c r="F168" s="277">
        <v>0</v>
      </c>
      <c r="G168" s="277">
        <v>24351290</v>
      </c>
      <c r="I168" s="231">
        <f>_xlfn.XLOOKUP(A168,Mensal!$B$3:$B$295,Mensal!$C$3:$C$295)</f>
        <v>1751500107003</v>
      </c>
      <c r="P168" s="274"/>
    </row>
    <row r="169" spans="1:16" hidden="1">
      <c r="A169" t="str">
        <f t="shared" si="2"/>
        <v>175150010800123</v>
      </c>
      <c r="B169" s="231">
        <v>1751500108001</v>
      </c>
      <c r="C169" s="276">
        <v>23</v>
      </c>
      <c r="D169" s="276">
        <v>1261</v>
      </c>
      <c r="E169" s="276" t="s">
        <v>252</v>
      </c>
      <c r="F169" s="277">
        <v>179472858.22000003</v>
      </c>
      <c r="G169" s="277">
        <v>143698791</v>
      </c>
      <c r="I169" s="231">
        <f>_xlfn.XLOOKUP(A169,Mensal!$B$3:$B$295,Mensal!$C$3:$C$295)</f>
        <v>1751500108001</v>
      </c>
      <c r="P169" s="274"/>
    </row>
    <row r="170" spans="1:16" hidden="1">
      <c r="A170" t="str">
        <f t="shared" si="2"/>
        <v>175150010800223</v>
      </c>
      <c r="B170" s="231">
        <v>1751500108002</v>
      </c>
      <c r="C170" s="276">
        <v>23</v>
      </c>
      <c r="D170" s="276">
        <v>1261</v>
      </c>
      <c r="E170" s="276" t="s">
        <v>253</v>
      </c>
      <c r="F170" s="277">
        <v>0</v>
      </c>
      <c r="G170" s="277">
        <v>12752412</v>
      </c>
      <c r="I170" s="231">
        <f>_xlfn.XLOOKUP(A170,Mensal!$B$3:$B$295,Mensal!$C$3:$C$295)</f>
        <v>1751500108002</v>
      </c>
      <c r="P170" s="274"/>
    </row>
    <row r="171" spans="1:16" hidden="1">
      <c r="A171" t="str">
        <f t="shared" si="2"/>
        <v>175150010800323</v>
      </c>
      <c r="B171" s="231">
        <v>1751500108003</v>
      </c>
      <c r="C171" s="276">
        <v>23</v>
      </c>
      <c r="D171" s="276">
        <v>1261</v>
      </c>
      <c r="E171" s="276" t="s">
        <v>254</v>
      </c>
      <c r="F171" s="277">
        <v>0</v>
      </c>
      <c r="G171" s="277">
        <v>1249076</v>
      </c>
      <c r="I171" s="231">
        <f>_xlfn.XLOOKUP(A171,Mensal!$B$3:$B$295,Mensal!$C$3:$C$295)</f>
        <v>1751500108003</v>
      </c>
      <c r="P171" s="274"/>
    </row>
    <row r="172" spans="1:16">
      <c r="A172" s="281" t="str">
        <f t="shared" si="2"/>
        <v>175150010900123</v>
      </c>
      <c r="B172" s="282">
        <v>1751500109001</v>
      </c>
      <c r="C172" s="292">
        <v>23</v>
      </c>
      <c r="D172" s="292">
        <v>1261</v>
      </c>
      <c r="E172" s="292" t="s">
        <v>255</v>
      </c>
      <c r="F172" s="293">
        <v>10647228.73</v>
      </c>
      <c r="G172" s="294">
        <v>0</v>
      </c>
      <c r="H172" s="281"/>
      <c r="I172" s="282">
        <f>_xlfn.XLOOKUP(A172,Mensal!$B$3:$B$295,Mensal!$C$3:$C$295)</f>
        <v>1751500109001</v>
      </c>
      <c r="J172" t="s">
        <v>237</v>
      </c>
      <c r="P172" s="274"/>
    </row>
    <row r="173" spans="1:16">
      <c r="A173" s="281" t="str">
        <f t="shared" si="2"/>
        <v>175150011100023</v>
      </c>
      <c r="B173" s="282">
        <v>1751500111000</v>
      </c>
      <c r="C173" s="292">
        <v>23</v>
      </c>
      <c r="D173" s="292">
        <v>1261</v>
      </c>
      <c r="E173" s="292" t="s">
        <v>256</v>
      </c>
      <c r="F173" s="293">
        <v>207648685.34999999</v>
      </c>
      <c r="G173" s="294">
        <v>0</v>
      </c>
      <c r="H173" s="281"/>
      <c r="I173" s="282">
        <f>_xlfn.XLOOKUP(A173,Mensal!$B$3:$B$295,Mensal!$C$3:$C$295)</f>
        <v>1751500111000</v>
      </c>
      <c r="J173" t="s">
        <v>237</v>
      </c>
      <c r="P173" s="274"/>
    </row>
    <row r="174" spans="1:16">
      <c r="A174" s="289" t="str">
        <f t="shared" si="2"/>
        <v>192251010100023</v>
      </c>
      <c r="B174" s="290">
        <v>1922510101000</v>
      </c>
      <c r="C174" s="289">
        <v>23</v>
      </c>
      <c r="D174" s="289">
        <v>1261</v>
      </c>
      <c r="E174" s="289" t="s">
        <v>257</v>
      </c>
      <c r="F174" s="291">
        <v>12250677.51</v>
      </c>
      <c r="G174" s="291">
        <v>110000000</v>
      </c>
      <c r="H174" s="289"/>
      <c r="I174" s="290" t="e">
        <f>_xlfn.XLOOKUP(A174,Mensal!$B$3:$B$295,Mensal!$C$3:$C$295)</f>
        <v>#N/A</v>
      </c>
      <c r="J174" s="280" t="s">
        <v>236</v>
      </c>
      <c r="P174" s="274"/>
    </row>
    <row r="175" spans="1:16">
      <c r="A175" s="289" t="str">
        <f t="shared" si="2"/>
        <v>192299019900023</v>
      </c>
      <c r="B175" s="290">
        <v>1922990199000</v>
      </c>
      <c r="C175" s="289">
        <v>23</v>
      </c>
      <c r="D175" s="289">
        <v>1261</v>
      </c>
      <c r="E175" s="289" t="s">
        <v>182</v>
      </c>
      <c r="F175" s="291">
        <v>87364046.49000001</v>
      </c>
      <c r="G175" s="291">
        <v>13500000</v>
      </c>
      <c r="H175" s="289"/>
      <c r="I175" s="290" t="e">
        <f>_xlfn.XLOOKUP(A175,Mensal!$B$3:$B$295,Mensal!$C$3:$C$295)</f>
        <v>#N/A</v>
      </c>
      <c r="J175" s="280" t="s">
        <v>236</v>
      </c>
      <c r="P175" s="274"/>
    </row>
  </sheetData>
  <autoFilter ref="A1:I175" xr:uid="{AF3E84C4-B709-4F36-83DF-2685B419FC1E}">
    <filterColumn colId="1">
      <colorFilter dxfId="4"/>
    </filterColumn>
  </autoFilter>
  <pageMargins left="0.511811024" right="0.511811024" top="0.78740157499999996" bottom="0.78740157499999996" header="0.31496062000000002" footer="0.31496062000000002"/>
  <pageSetup paperSize="9" orientation="portrait" horizontalDpi="200" verticalDpi="200" r:id="rId1"/>
  <ignoredErrors>
    <ignoredError sqref="I54:I156 I158:I175" evalError="1"/>
    <ignoredError sqref="I157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1206"/>
  <sheetViews>
    <sheetView tabSelected="1" zoomScale="110" zoomScaleNormal="110" workbookViewId="0">
      <pane xSplit="6" ySplit="4" topLeftCell="G247" activePane="bottomRight" state="frozen"/>
      <selection pane="topRight" activeCell="G1" sqref="G1"/>
      <selection pane="bottomLeft" activeCell="A5" sqref="A5"/>
      <selection pane="bottomRight" activeCell="G5" sqref="G5"/>
    </sheetView>
  </sheetViews>
  <sheetFormatPr defaultColWidth="9.109375" defaultRowHeight="12"/>
  <cols>
    <col min="1" max="1" width="4" style="47" customWidth="1"/>
    <col min="2" max="2" width="16.109375" style="56" customWidth="1"/>
    <col min="3" max="3" width="16.33203125" style="56" customWidth="1"/>
    <col min="4" max="4" width="10" style="1" customWidth="1"/>
    <col min="5" max="5" width="52.44140625" style="3" customWidth="1"/>
    <col min="6" max="6" width="19.6640625" style="78" customWidth="1"/>
    <col min="7" max="18" width="16.6640625" style="3" customWidth="1"/>
    <col min="19" max="19" width="17.44140625" style="3" bestFit="1" customWidth="1"/>
    <col min="20" max="31" width="16.6640625" style="3" customWidth="1"/>
    <col min="32" max="32" width="17.88671875" style="3" customWidth="1"/>
    <col min="33" max="44" width="16.6640625" style="3" customWidth="1"/>
    <col min="45" max="45" width="17.88671875" style="3" customWidth="1"/>
    <col min="46" max="57" width="16.6640625" style="3" customWidth="1"/>
    <col min="58" max="58" width="17.5546875" style="3" customWidth="1"/>
    <col min="59" max="70" width="16.6640625" style="3" customWidth="1"/>
    <col min="71" max="71" width="17.6640625" style="3" customWidth="1"/>
    <col min="72" max="83" width="16.6640625" style="3" customWidth="1"/>
    <col min="84" max="84" width="17.44140625" style="3" customWidth="1"/>
    <col min="85" max="96" width="16.6640625" style="3" customWidth="1"/>
    <col min="97" max="97" width="17.6640625" style="3" customWidth="1"/>
    <col min="98" max="109" width="16.6640625" style="3" customWidth="1"/>
    <col min="110" max="149" width="17.44140625" style="3" customWidth="1"/>
    <col min="150" max="151" width="12.5546875" style="3" customWidth="1"/>
    <col min="152" max="152" width="7.33203125" style="3" customWidth="1"/>
    <col min="153" max="153" width="18.6640625" style="2" bestFit="1" customWidth="1"/>
    <col min="154" max="154" width="9.6640625" style="3" customWidth="1"/>
    <col min="155" max="155" width="7.33203125" style="3" customWidth="1"/>
    <col min="156" max="166" width="6.88671875" style="3" customWidth="1"/>
    <col min="167" max="167" width="7.33203125" style="40" customWidth="1"/>
    <col min="168" max="168" width="7.33203125" style="3" bestFit="1" customWidth="1"/>
    <col min="169" max="169" width="14.5546875" style="40" customWidth="1"/>
    <col min="170" max="170" width="13.44140625" style="3" customWidth="1"/>
    <col min="171" max="171" width="25.5546875" style="3" customWidth="1"/>
    <col min="172" max="172" width="17.109375" style="199" bestFit="1" customWidth="1"/>
    <col min="173" max="16384" width="9.109375" style="3"/>
  </cols>
  <sheetData>
    <row r="1" spans="1:181" ht="15" customHeight="1">
      <c r="A1" s="343" t="s">
        <v>258</v>
      </c>
      <c r="B1" s="343"/>
      <c r="C1" s="343"/>
      <c r="D1" s="343"/>
      <c r="E1" s="343"/>
      <c r="F1" s="343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  <c r="BL1" s="177"/>
      <c r="BM1" s="177"/>
      <c r="BN1" s="177"/>
      <c r="BO1" s="177"/>
      <c r="BP1" s="177"/>
      <c r="BQ1" s="177"/>
      <c r="BR1" s="177"/>
      <c r="BS1" s="177"/>
      <c r="BT1" s="177"/>
      <c r="BU1" s="177"/>
      <c r="BV1" s="177"/>
      <c r="BW1" s="177"/>
      <c r="BX1" s="177"/>
      <c r="BY1" s="177"/>
      <c r="BZ1" s="177"/>
      <c r="CA1" s="177"/>
      <c r="CB1" s="177"/>
      <c r="CC1" s="177"/>
      <c r="CD1" s="177"/>
      <c r="CE1" s="177"/>
      <c r="CF1" s="177"/>
      <c r="CG1" s="177"/>
      <c r="CH1" s="177"/>
      <c r="CI1" s="177"/>
      <c r="CJ1" s="177"/>
      <c r="CK1" s="177"/>
      <c r="CL1" s="177"/>
      <c r="CM1" s="177"/>
      <c r="CN1" s="177"/>
      <c r="CO1" s="177"/>
      <c r="CP1" s="177"/>
      <c r="CQ1" s="177"/>
      <c r="CR1" s="177"/>
      <c r="CS1" s="177"/>
      <c r="CT1" s="177"/>
      <c r="CU1" s="177"/>
      <c r="CV1" s="177"/>
      <c r="CW1" s="177"/>
      <c r="CX1" s="177"/>
      <c r="CY1" s="177"/>
      <c r="CZ1" s="177"/>
      <c r="DA1" s="177"/>
      <c r="DB1" s="177"/>
      <c r="DC1" s="177"/>
      <c r="DD1" s="177"/>
      <c r="DE1" s="177"/>
      <c r="DF1" s="177"/>
      <c r="DG1" s="177"/>
      <c r="DH1" s="177"/>
      <c r="DI1" s="177"/>
      <c r="DJ1" s="177"/>
      <c r="DK1" s="177"/>
      <c r="DL1" s="177"/>
      <c r="DM1" s="177"/>
      <c r="DN1" s="177"/>
      <c r="DO1" s="177"/>
      <c r="DP1" s="177"/>
      <c r="DQ1" s="177"/>
      <c r="DR1" s="177"/>
      <c r="DS1" s="177"/>
      <c r="DT1" s="177"/>
      <c r="DU1" s="177"/>
      <c r="DV1" s="177"/>
      <c r="DW1" s="177"/>
      <c r="DX1" s="177"/>
      <c r="DY1" s="177"/>
      <c r="DZ1" s="177"/>
      <c r="EA1" s="177"/>
      <c r="EB1" s="177"/>
      <c r="EC1" s="177"/>
      <c r="ED1" s="177"/>
      <c r="EE1" s="177"/>
      <c r="EF1" s="177"/>
      <c r="EG1" s="177"/>
      <c r="EH1" s="177"/>
      <c r="EI1" s="177"/>
      <c r="EJ1" s="177"/>
      <c r="EK1" s="177"/>
      <c r="EL1" s="177"/>
      <c r="EM1" s="177"/>
      <c r="EN1" s="177"/>
      <c r="EO1" s="177"/>
      <c r="EP1" s="177"/>
      <c r="EQ1" s="177"/>
      <c r="ER1" s="177"/>
      <c r="ES1" s="177"/>
      <c r="ET1" s="33"/>
      <c r="EU1" s="33"/>
      <c r="EV1" s="10"/>
    </row>
    <row r="2" spans="1:181" s="21" customFormat="1" ht="13.8">
      <c r="A2" s="45"/>
      <c r="B2" s="57"/>
      <c r="C2" s="57"/>
      <c r="D2" s="29"/>
      <c r="E2" s="167">
        <v>0.45966702671800003</v>
      </c>
      <c r="F2" s="167">
        <v>3.0027041675130084</v>
      </c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34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342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  <c r="BS2" s="181"/>
      <c r="BT2" s="181"/>
      <c r="BU2" s="181"/>
      <c r="BV2" s="181"/>
      <c r="BW2" s="181"/>
      <c r="BX2" s="181"/>
      <c r="BY2" s="181"/>
      <c r="BZ2" s="181"/>
      <c r="CA2" s="181"/>
      <c r="CB2" s="181"/>
      <c r="CC2" s="181"/>
      <c r="CD2" s="181"/>
      <c r="CE2" s="181"/>
      <c r="CF2" s="181"/>
      <c r="CG2" s="181"/>
      <c r="CH2" s="181"/>
      <c r="CI2" s="181"/>
      <c r="CJ2" s="181"/>
      <c r="CK2" s="181"/>
      <c r="CL2" s="181"/>
      <c r="CM2" s="181"/>
      <c r="CN2" s="181"/>
      <c r="CO2" s="181"/>
      <c r="CP2" s="181"/>
      <c r="CQ2" s="181"/>
      <c r="CR2" s="181"/>
      <c r="CS2" s="181"/>
      <c r="CT2" s="181"/>
      <c r="CU2" s="181"/>
      <c r="CV2" s="181"/>
      <c r="CW2" s="181"/>
      <c r="CX2" s="181"/>
      <c r="CY2" s="181"/>
      <c r="CZ2" s="181"/>
      <c r="DA2" s="181"/>
      <c r="DB2" s="181"/>
      <c r="DC2" s="181"/>
      <c r="DD2" s="181"/>
      <c r="DE2" s="181"/>
      <c r="DF2" s="181"/>
      <c r="DG2" s="181"/>
      <c r="DH2" s="181"/>
      <c r="DI2" s="181"/>
      <c r="DJ2" s="181"/>
      <c r="DK2" s="181"/>
      <c r="DL2" s="181"/>
      <c r="DM2" s="181"/>
      <c r="DN2" s="181"/>
      <c r="DO2" s="181"/>
      <c r="DP2" s="181"/>
      <c r="DQ2" s="181"/>
      <c r="DR2" s="181"/>
      <c r="DS2" s="191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33"/>
      <c r="EU2" s="33"/>
      <c r="EW2" s="30"/>
      <c r="FK2" s="163"/>
      <c r="FM2" s="163"/>
      <c r="FP2" s="200"/>
    </row>
    <row r="3" spans="1:181" ht="28.5" customHeight="1">
      <c r="A3" s="11"/>
      <c r="B3" s="52" t="s">
        <v>259</v>
      </c>
      <c r="C3" s="52" t="s">
        <v>260</v>
      </c>
      <c r="D3" s="11" t="s">
        <v>261</v>
      </c>
      <c r="E3" s="11" t="s">
        <v>262</v>
      </c>
      <c r="F3" s="241" t="s">
        <v>263</v>
      </c>
      <c r="G3" s="20" t="s">
        <v>264</v>
      </c>
      <c r="H3" s="20" t="s">
        <v>265</v>
      </c>
      <c r="I3" s="20" t="s">
        <v>266</v>
      </c>
      <c r="J3" s="20" t="s">
        <v>267</v>
      </c>
      <c r="K3" s="20" t="s">
        <v>268</v>
      </c>
      <c r="L3" s="20" t="s">
        <v>269</v>
      </c>
      <c r="M3" s="20" t="s">
        <v>270</v>
      </c>
      <c r="N3" s="20" t="s">
        <v>271</v>
      </c>
      <c r="O3" s="20" t="s">
        <v>272</v>
      </c>
      <c r="P3" s="20" t="s">
        <v>273</v>
      </c>
      <c r="Q3" s="20" t="s">
        <v>274</v>
      </c>
      <c r="R3" s="20" t="s">
        <v>275</v>
      </c>
      <c r="S3" s="27" t="s">
        <v>276</v>
      </c>
      <c r="T3" s="28" t="s">
        <v>277</v>
      </c>
      <c r="U3" s="20" t="s">
        <v>278</v>
      </c>
      <c r="V3" s="28" t="s">
        <v>279</v>
      </c>
      <c r="W3" s="28" t="s">
        <v>280</v>
      </c>
      <c r="X3" s="28" t="s">
        <v>281</v>
      </c>
      <c r="Y3" s="28" t="s">
        <v>282</v>
      </c>
      <c r="Z3" s="28" t="s">
        <v>283</v>
      </c>
      <c r="AA3" s="28" t="s">
        <v>284</v>
      </c>
      <c r="AB3" s="28" t="s">
        <v>285</v>
      </c>
      <c r="AC3" s="28" t="s">
        <v>286</v>
      </c>
      <c r="AD3" s="28" t="s">
        <v>287</v>
      </c>
      <c r="AE3" s="28" t="s">
        <v>288</v>
      </c>
      <c r="AF3" s="27" t="s">
        <v>289</v>
      </c>
      <c r="AG3" s="28" t="s">
        <v>290</v>
      </c>
      <c r="AH3" s="20" t="s">
        <v>291</v>
      </c>
      <c r="AI3" s="28" t="s">
        <v>292</v>
      </c>
      <c r="AJ3" s="28" t="s">
        <v>293</v>
      </c>
      <c r="AK3" s="28" t="s">
        <v>294</v>
      </c>
      <c r="AL3" s="28" t="s">
        <v>295</v>
      </c>
      <c r="AM3" s="28" t="s">
        <v>296</v>
      </c>
      <c r="AN3" s="28" t="s">
        <v>297</v>
      </c>
      <c r="AO3" s="28" t="s">
        <v>298</v>
      </c>
      <c r="AP3" s="28" t="s">
        <v>299</v>
      </c>
      <c r="AQ3" s="28" t="s">
        <v>300</v>
      </c>
      <c r="AR3" s="28" t="s">
        <v>301</v>
      </c>
      <c r="AS3" s="27" t="s">
        <v>302</v>
      </c>
      <c r="AT3" s="28" t="s">
        <v>303</v>
      </c>
      <c r="AU3" s="20" t="s">
        <v>304</v>
      </c>
      <c r="AV3" s="28" t="s">
        <v>305</v>
      </c>
      <c r="AW3" s="28" t="s">
        <v>306</v>
      </c>
      <c r="AX3" s="28" t="s">
        <v>307</v>
      </c>
      <c r="AY3" s="28" t="s">
        <v>308</v>
      </c>
      <c r="AZ3" s="28" t="s">
        <v>309</v>
      </c>
      <c r="BA3" s="28" t="s">
        <v>310</v>
      </c>
      <c r="BB3" s="28" t="s">
        <v>311</v>
      </c>
      <c r="BC3" s="28" t="s">
        <v>312</v>
      </c>
      <c r="BD3" s="28" t="s">
        <v>313</v>
      </c>
      <c r="BE3" s="28" t="s">
        <v>314</v>
      </c>
      <c r="BF3" s="27" t="s">
        <v>315</v>
      </c>
      <c r="BG3" s="28" t="s">
        <v>316</v>
      </c>
      <c r="BH3" s="20" t="s">
        <v>317</v>
      </c>
      <c r="BI3" s="28" t="s">
        <v>318</v>
      </c>
      <c r="BJ3" s="28" t="s">
        <v>319</v>
      </c>
      <c r="BK3" s="28" t="s">
        <v>320</v>
      </c>
      <c r="BL3" s="28" t="s">
        <v>321</v>
      </c>
      <c r="BM3" s="28" t="s">
        <v>322</v>
      </c>
      <c r="BN3" s="28" t="s">
        <v>323</v>
      </c>
      <c r="BO3" s="28" t="s">
        <v>324</v>
      </c>
      <c r="BP3" s="28" t="s">
        <v>325</v>
      </c>
      <c r="BQ3" s="28" t="s">
        <v>326</v>
      </c>
      <c r="BR3" s="28" t="s">
        <v>327</v>
      </c>
      <c r="BS3" s="27" t="s">
        <v>328</v>
      </c>
      <c r="BT3" s="28" t="s">
        <v>329</v>
      </c>
      <c r="BU3" s="20" t="s">
        <v>330</v>
      </c>
      <c r="BV3" s="28" t="s">
        <v>331</v>
      </c>
      <c r="BW3" s="28" t="s">
        <v>332</v>
      </c>
      <c r="BX3" s="28" t="s">
        <v>333</v>
      </c>
      <c r="BY3" s="28" t="s">
        <v>334</v>
      </c>
      <c r="BZ3" s="28" t="s">
        <v>335</v>
      </c>
      <c r="CA3" s="28" t="s">
        <v>336</v>
      </c>
      <c r="CB3" s="28" t="s">
        <v>337</v>
      </c>
      <c r="CC3" s="28" t="s">
        <v>338</v>
      </c>
      <c r="CD3" s="28" t="s">
        <v>339</v>
      </c>
      <c r="CE3" s="28" t="s">
        <v>340</v>
      </c>
      <c r="CF3" s="27" t="s">
        <v>341</v>
      </c>
      <c r="CG3" s="28" t="s">
        <v>342</v>
      </c>
      <c r="CH3" s="20" t="s">
        <v>343</v>
      </c>
      <c r="CI3" s="28" t="s">
        <v>344</v>
      </c>
      <c r="CJ3" s="28" t="s">
        <v>345</v>
      </c>
      <c r="CK3" s="28" t="s">
        <v>346</v>
      </c>
      <c r="CL3" s="28" t="s">
        <v>347</v>
      </c>
      <c r="CM3" s="28" t="s">
        <v>348</v>
      </c>
      <c r="CN3" s="28" t="s">
        <v>349</v>
      </c>
      <c r="CO3" s="28" t="s">
        <v>350</v>
      </c>
      <c r="CP3" s="28" t="s">
        <v>351</v>
      </c>
      <c r="CQ3" s="28" t="s">
        <v>352</v>
      </c>
      <c r="CR3" s="28" t="s">
        <v>353</v>
      </c>
      <c r="CS3" s="27" t="s">
        <v>354</v>
      </c>
      <c r="CT3" s="28" t="s">
        <v>355</v>
      </c>
      <c r="CU3" s="20" t="s">
        <v>356</v>
      </c>
      <c r="CV3" s="28" t="s">
        <v>357</v>
      </c>
      <c r="CW3" s="28" t="s">
        <v>358</v>
      </c>
      <c r="CX3" s="28" t="s">
        <v>359</v>
      </c>
      <c r="CY3" s="28" t="s">
        <v>360</v>
      </c>
      <c r="CZ3" s="28" t="s">
        <v>361</v>
      </c>
      <c r="DA3" s="28" t="s">
        <v>362</v>
      </c>
      <c r="DB3" s="28" t="s">
        <v>363</v>
      </c>
      <c r="DC3" s="28" t="s">
        <v>364</v>
      </c>
      <c r="DD3" s="28" t="s">
        <v>365</v>
      </c>
      <c r="DE3" s="28" t="s">
        <v>366</v>
      </c>
      <c r="DF3" s="27" t="s">
        <v>367</v>
      </c>
      <c r="DG3" s="28" t="s">
        <v>368</v>
      </c>
      <c r="DH3" s="20" t="s">
        <v>369</v>
      </c>
      <c r="DI3" s="28" t="s">
        <v>370</v>
      </c>
      <c r="DJ3" s="28" t="s">
        <v>371</v>
      </c>
      <c r="DK3" s="28" t="s">
        <v>372</v>
      </c>
      <c r="DL3" s="28" t="s">
        <v>373</v>
      </c>
      <c r="DM3" s="28" t="s">
        <v>374</v>
      </c>
      <c r="DN3" s="28" t="s">
        <v>375</v>
      </c>
      <c r="DO3" s="28" t="s">
        <v>376</v>
      </c>
      <c r="DP3" s="28" t="s">
        <v>377</v>
      </c>
      <c r="DQ3" s="28" t="s">
        <v>378</v>
      </c>
      <c r="DR3" s="28" t="s">
        <v>379</v>
      </c>
      <c r="DS3" s="27" t="s">
        <v>380</v>
      </c>
      <c r="DT3" s="28" t="s">
        <v>381</v>
      </c>
      <c r="DU3" s="20" t="s">
        <v>382</v>
      </c>
      <c r="DV3" s="28" t="s">
        <v>383</v>
      </c>
      <c r="DW3" s="28" t="s">
        <v>384</v>
      </c>
      <c r="DX3" s="28" t="s">
        <v>385</v>
      </c>
      <c r="DY3" s="28" t="s">
        <v>386</v>
      </c>
      <c r="DZ3" s="28" t="s">
        <v>387</v>
      </c>
      <c r="EA3" s="28" t="s">
        <v>388</v>
      </c>
      <c r="EB3" s="28" t="s">
        <v>389</v>
      </c>
      <c r="EC3" s="28" t="s">
        <v>390</v>
      </c>
      <c r="ED3" s="28" t="s">
        <v>391</v>
      </c>
      <c r="EE3" s="28" t="s">
        <v>392</v>
      </c>
      <c r="EF3" s="27" t="s">
        <v>393</v>
      </c>
      <c r="EG3" s="260" t="s">
        <v>394</v>
      </c>
      <c r="EH3" s="260" t="s">
        <v>395</v>
      </c>
      <c r="EI3" s="260" t="s">
        <v>396</v>
      </c>
      <c r="EJ3" s="260" t="s">
        <v>397</v>
      </c>
      <c r="EK3" s="260" t="s">
        <v>398</v>
      </c>
      <c r="EL3" s="260" t="s">
        <v>399</v>
      </c>
      <c r="EM3" s="260" t="s">
        <v>400</v>
      </c>
      <c r="EN3" s="260" t="s">
        <v>401</v>
      </c>
      <c r="EO3" s="260" t="s">
        <v>402</v>
      </c>
      <c r="EP3" s="260" t="s">
        <v>403</v>
      </c>
      <c r="EQ3" s="260" t="s">
        <v>404</v>
      </c>
      <c r="ER3" s="260" t="s">
        <v>405</v>
      </c>
      <c r="ES3" s="260" t="s">
        <v>406</v>
      </c>
      <c r="ET3" s="168"/>
      <c r="EU3" s="33"/>
      <c r="EV3" s="33"/>
      <c r="EW3" s="22"/>
      <c r="EX3" s="2"/>
      <c r="FK3" s="3"/>
      <c r="FL3" s="40"/>
      <c r="FM3" s="3"/>
      <c r="FN3" s="40"/>
      <c r="FP3" s="3"/>
      <c r="FQ3" s="199"/>
    </row>
    <row r="4" spans="1:181" ht="12.75" customHeight="1">
      <c r="A4" s="46" t="s">
        <v>407</v>
      </c>
      <c r="B4" s="284"/>
      <c r="C4" s="53"/>
      <c r="D4" s="13"/>
      <c r="E4" s="12" t="s">
        <v>408</v>
      </c>
      <c r="F4" s="80">
        <f>+F5+F7+F11+F15+F19+F22+F25+F28+F34+F40+F49+F6</f>
        <v>94684668806.86998</v>
      </c>
      <c r="G4" s="80">
        <f t="shared" ref="G4:BR4" si="0">+G5+G7+G11+G15+G19+G22+G25+G28+G34+G40+G49+G6</f>
        <v>12106294468.143059</v>
      </c>
      <c r="H4" s="80">
        <f t="shared" si="0"/>
        <v>8436595819.268199</v>
      </c>
      <c r="I4" s="80">
        <f t="shared" si="0"/>
        <v>8659522064.5799465</v>
      </c>
      <c r="J4" s="80">
        <f t="shared" si="0"/>
        <v>8160713937.6091833</v>
      </c>
      <c r="K4" s="80">
        <f t="shared" si="0"/>
        <v>7517888805.1172228</v>
      </c>
      <c r="L4" s="80">
        <f t="shared" si="0"/>
        <v>7853352754.0878496</v>
      </c>
      <c r="M4" s="80">
        <f t="shared" si="0"/>
        <v>7948494183.4462852</v>
      </c>
      <c r="N4" s="80">
        <f t="shared" si="0"/>
        <v>8010784053.0234537</v>
      </c>
      <c r="O4" s="80">
        <f t="shared" si="0"/>
        <v>8193768229.3048801</v>
      </c>
      <c r="P4" s="80">
        <f t="shared" si="0"/>
        <v>8006515248.4235935</v>
      </c>
      <c r="Q4" s="80">
        <f t="shared" si="0"/>
        <v>8122776630.1300821</v>
      </c>
      <c r="R4" s="80">
        <f t="shared" si="0"/>
        <v>8426077090.0568943</v>
      </c>
      <c r="S4" s="80">
        <f t="shared" si="0"/>
        <v>101442783283.19067</v>
      </c>
      <c r="T4" s="80">
        <f t="shared" si="0"/>
        <v>12509603683.67104</v>
      </c>
      <c r="U4" s="80">
        <f t="shared" si="0"/>
        <v>8872244657.4996166</v>
      </c>
      <c r="V4" s="80">
        <f t="shared" si="0"/>
        <v>9078074030.481287</v>
      </c>
      <c r="W4" s="80">
        <f t="shared" si="0"/>
        <v>8648278390.5703564</v>
      </c>
      <c r="X4" s="80">
        <f t="shared" si="0"/>
        <v>7978151682.0644236</v>
      </c>
      <c r="Y4" s="80">
        <f t="shared" si="0"/>
        <v>8339573876.5985336</v>
      </c>
      <c r="Z4" s="80">
        <f t="shared" si="0"/>
        <v>8442791957.6439342</v>
      </c>
      <c r="AA4" s="80">
        <f t="shared" si="0"/>
        <v>8524892341.6404305</v>
      </c>
      <c r="AB4" s="80">
        <f t="shared" si="0"/>
        <v>8726442282.059763</v>
      </c>
      <c r="AC4" s="80">
        <f t="shared" si="0"/>
        <v>8523675302.8803215</v>
      </c>
      <c r="AD4" s="80">
        <f t="shared" si="0"/>
        <v>8639055199.6812534</v>
      </c>
      <c r="AE4" s="80">
        <f t="shared" si="0"/>
        <v>8952506290.3230095</v>
      </c>
      <c r="AF4" s="80">
        <f t="shared" si="0"/>
        <v>107054701060.64334</v>
      </c>
      <c r="AG4" s="80">
        <f t="shared" si="0"/>
        <v>13266646910.625149</v>
      </c>
      <c r="AH4" s="80">
        <f t="shared" si="0"/>
        <v>9393809166.6720867</v>
      </c>
      <c r="AI4" s="80">
        <f t="shared" si="0"/>
        <v>9608918366.6138477</v>
      </c>
      <c r="AJ4" s="80">
        <f t="shared" si="0"/>
        <v>9150825550.7160511</v>
      </c>
      <c r="AK4" s="80">
        <f t="shared" si="0"/>
        <v>8437511679.3679819</v>
      </c>
      <c r="AL4" s="80">
        <f t="shared" si="0"/>
        <v>8819620698.3373432</v>
      </c>
      <c r="AM4" s="80">
        <f t="shared" si="0"/>
        <v>8929815788.9270687</v>
      </c>
      <c r="AN4" s="80">
        <f t="shared" si="0"/>
        <v>9012559238.1347065</v>
      </c>
      <c r="AO4" s="80">
        <f t="shared" si="0"/>
        <v>9227247632.029047</v>
      </c>
      <c r="AP4" s="80">
        <f t="shared" si="0"/>
        <v>9014339917.4678955</v>
      </c>
      <c r="AQ4" s="80">
        <f t="shared" si="0"/>
        <v>9129480108.7053127</v>
      </c>
      <c r="AR4" s="80">
        <f t="shared" si="0"/>
        <v>9456491569.0258408</v>
      </c>
      <c r="AS4" s="80">
        <f t="shared" si="0"/>
        <v>113257084984.60719</v>
      </c>
      <c r="AT4" s="80">
        <f t="shared" si="0"/>
        <v>14062608419.813044</v>
      </c>
      <c r="AU4" s="80">
        <f t="shared" si="0"/>
        <v>9940241725.8822308</v>
      </c>
      <c r="AV4" s="80">
        <f t="shared" si="0"/>
        <v>10164441085.951876</v>
      </c>
      <c r="AW4" s="80">
        <f t="shared" si="0"/>
        <v>9676230723.5891991</v>
      </c>
      <c r="AX4" s="80">
        <f t="shared" si="0"/>
        <v>8917231472.9509506</v>
      </c>
      <c r="AY4" s="80">
        <f t="shared" si="0"/>
        <v>9321106610.5975857</v>
      </c>
      <c r="AZ4" s="80">
        <f t="shared" si="0"/>
        <v>9438418084.0380554</v>
      </c>
      <c r="BA4" s="80">
        <f t="shared" si="0"/>
        <v>9521264730.047617</v>
      </c>
      <c r="BB4" s="80">
        <f t="shared" si="0"/>
        <v>9749922440.4647808</v>
      </c>
      <c r="BC4" s="80">
        <f t="shared" si="0"/>
        <v>9526395331.1936874</v>
      </c>
      <c r="BD4" s="80">
        <f t="shared" si="0"/>
        <v>9641068687.5749264</v>
      </c>
      <c r="BE4" s="80">
        <f t="shared" si="0"/>
        <v>9981718999.3943806</v>
      </c>
      <c r="BF4" s="80">
        <f t="shared" si="0"/>
        <v>119940648311.49831</v>
      </c>
      <c r="BG4" s="80">
        <f t="shared" si="0"/>
        <v>14913512620.436434</v>
      </c>
      <c r="BH4" s="80">
        <f t="shared" si="0"/>
        <v>10524947335.842855</v>
      </c>
      <c r="BI4" s="80">
        <f t="shared" si="0"/>
        <v>10758791395.146734</v>
      </c>
      <c r="BJ4" s="80">
        <f t="shared" si="0"/>
        <v>10238887949.260492</v>
      </c>
      <c r="BK4" s="80">
        <f t="shared" si="0"/>
        <v>9431005177.5799408</v>
      </c>
      <c r="BL4" s="80">
        <f t="shared" si="0"/>
        <v>9858207793.6242657</v>
      </c>
      <c r="BM4" s="80">
        <f t="shared" si="0"/>
        <v>9983221660.1839886</v>
      </c>
      <c r="BN4" s="80">
        <f t="shared" si="0"/>
        <v>10065979547.93471</v>
      </c>
      <c r="BO4" s="80">
        <f t="shared" si="0"/>
        <v>10309715596.859459</v>
      </c>
      <c r="BP4" s="80">
        <f t="shared" si="0"/>
        <v>10074919319.415773</v>
      </c>
      <c r="BQ4" s="80">
        <f t="shared" si="0"/>
        <v>10188828362.086155</v>
      </c>
      <c r="BR4" s="80">
        <f t="shared" si="0"/>
        <v>10543888875.568766</v>
      </c>
      <c r="BS4" s="80">
        <f t="shared" ref="BS4:ED4" si="1">+BS5+BS7+BS11+BS15+BS19+BS22+BS25+BS28+BS34+BS40+BS49+BS6</f>
        <v>126891905633.93958</v>
      </c>
      <c r="BT4" s="80">
        <f t="shared" si="1"/>
        <v>15819740426.557798</v>
      </c>
      <c r="BU4" s="80">
        <f t="shared" si="1"/>
        <v>11147528345.861101</v>
      </c>
      <c r="BV4" s="80">
        <f t="shared" si="1"/>
        <v>11391536085.188679</v>
      </c>
      <c r="BW4" s="80">
        <f t="shared" si="1"/>
        <v>10838023005.329594</v>
      </c>
      <c r="BX4" s="80">
        <f t="shared" si="1"/>
        <v>9977999664.0002537</v>
      </c>
      <c r="BY4" s="80">
        <f t="shared" si="1"/>
        <v>10430045267.224461</v>
      </c>
      <c r="BZ4" s="80">
        <f t="shared" si="1"/>
        <v>10563311062.815098</v>
      </c>
      <c r="CA4" s="80">
        <f t="shared" si="1"/>
        <v>10645794341.362488</v>
      </c>
      <c r="CB4" s="80">
        <f t="shared" si="1"/>
        <v>10905669780.509199</v>
      </c>
      <c r="CC4" s="80">
        <f t="shared" si="1"/>
        <v>10658949400.964613</v>
      </c>
      <c r="CD4" s="80">
        <f t="shared" si="1"/>
        <v>10771787356.140053</v>
      </c>
      <c r="CE4" s="80">
        <f t="shared" si="1"/>
        <v>11142005192.496391</v>
      </c>
      <c r="CF4" s="80">
        <f t="shared" si="1"/>
        <v>134292389928.44972</v>
      </c>
      <c r="CG4" s="80">
        <f t="shared" si="1"/>
        <v>16782826235.214388</v>
      </c>
      <c r="CH4" s="80">
        <f t="shared" si="1"/>
        <v>11808579948.6691</v>
      </c>
      <c r="CI4" s="80">
        <f t="shared" si="1"/>
        <v>12063256563.693935</v>
      </c>
      <c r="CJ4" s="80">
        <f t="shared" si="1"/>
        <v>11473939942.507122</v>
      </c>
      <c r="CK4" s="80">
        <f t="shared" si="1"/>
        <v>10558402586.698515</v>
      </c>
      <c r="CL4" s="80">
        <f t="shared" si="1"/>
        <v>11036809919.044283</v>
      </c>
      <c r="CM4" s="80">
        <f t="shared" si="1"/>
        <v>11178865267.311132</v>
      </c>
      <c r="CN4" s="80">
        <f t="shared" si="1"/>
        <v>11260885966.560461</v>
      </c>
      <c r="CO4" s="80">
        <f t="shared" si="1"/>
        <v>11537954137.131393</v>
      </c>
      <c r="CP4" s="80">
        <f t="shared" si="1"/>
        <v>11278636994.099232</v>
      </c>
      <c r="CQ4" s="80">
        <f t="shared" si="1"/>
        <v>11390080758.572298</v>
      </c>
      <c r="CR4" s="80">
        <f t="shared" si="1"/>
        <v>11776201438.258585</v>
      </c>
      <c r="CS4" s="80">
        <f t="shared" si="1"/>
        <v>142146439757.76044</v>
      </c>
      <c r="CT4" s="80">
        <f t="shared" si="1"/>
        <v>17808878941.302605</v>
      </c>
      <c r="CU4" s="80">
        <f t="shared" si="1"/>
        <v>12512775320.943897</v>
      </c>
      <c r="CV4" s="80">
        <f t="shared" si="1"/>
        <v>12778707112.200809</v>
      </c>
      <c r="CW4" s="80">
        <f t="shared" si="1"/>
        <v>12151437674.586975</v>
      </c>
      <c r="CX4" s="80">
        <f t="shared" si="1"/>
        <v>11176676412.91934</v>
      </c>
      <c r="CY4" s="80">
        <f t="shared" si="1"/>
        <v>11683174103.184938</v>
      </c>
      <c r="CZ4" s="80">
        <f t="shared" si="1"/>
        <v>11834650589.629578</v>
      </c>
      <c r="DA4" s="80">
        <f t="shared" si="1"/>
        <v>11915984789.82979</v>
      </c>
      <c r="DB4" s="80">
        <f t="shared" si="1"/>
        <v>12211462589.129618</v>
      </c>
      <c r="DC4" s="80">
        <f t="shared" si="1"/>
        <v>11938808440.426895</v>
      </c>
      <c r="DD4" s="80">
        <f t="shared" si="1"/>
        <v>12048492690.417267</v>
      </c>
      <c r="DE4" s="80">
        <f t="shared" si="1"/>
        <v>12451356462.762283</v>
      </c>
      <c r="DF4" s="80">
        <f t="shared" si="1"/>
        <v>150512405127.33395</v>
      </c>
      <c r="DG4" s="80">
        <f t="shared" si="1"/>
        <v>18901011627.982006</v>
      </c>
      <c r="DH4" s="80">
        <f t="shared" si="1"/>
        <v>13262028187.686405</v>
      </c>
      <c r="DI4" s="80">
        <f t="shared" si="1"/>
        <v>13539815011.862642</v>
      </c>
      <c r="DJ4" s="80">
        <f t="shared" si="1"/>
        <v>12872233332.365931</v>
      </c>
      <c r="DK4" s="80">
        <f t="shared" si="1"/>
        <v>11834340910.503847</v>
      </c>
      <c r="DL4" s="80">
        <f t="shared" si="1"/>
        <v>12370724560.094416</v>
      </c>
      <c r="DM4" s="80">
        <f t="shared" si="1"/>
        <v>12532273054.09803</v>
      </c>
      <c r="DN4" s="80">
        <f t="shared" si="1"/>
        <v>12612683793.260111</v>
      </c>
      <c r="DO4" s="80">
        <f t="shared" si="1"/>
        <v>12927832191.773235</v>
      </c>
      <c r="DP4" s="80">
        <f t="shared" si="1"/>
        <v>12641065880.382008</v>
      </c>
      <c r="DQ4" s="80">
        <f t="shared" si="1"/>
        <v>12748598737.372351</v>
      </c>
      <c r="DR4" s="80">
        <f t="shared" si="1"/>
        <v>13169073316.470797</v>
      </c>
      <c r="DS4" s="80">
        <f t="shared" si="1"/>
        <v>159411680603.85178</v>
      </c>
      <c r="DT4" s="80">
        <f t="shared" si="1"/>
        <v>20063197698.217365</v>
      </c>
      <c r="DU4" s="80">
        <f t="shared" si="1"/>
        <v>14058970335.216875</v>
      </c>
      <c r="DV4" s="80">
        <f t="shared" si="1"/>
        <v>14349240471.208569</v>
      </c>
      <c r="DW4" s="80">
        <f t="shared" si="1"/>
        <v>13638813369.649965</v>
      </c>
      <c r="DX4" s="80">
        <f t="shared" si="1"/>
        <v>12533641015.318739</v>
      </c>
      <c r="DY4" s="80">
        <f t="shared" si="1"/>
        <v>13101807892.696737</v>
      </c>
      <c r="DZ4" s="80">
        <f t="shared" si="1"/>
        <v>13274115522.306149</v>
      </c>
      <c r="EA4" s="80">
        <f t="shared" si="1"/>
        <v>13353346839.21847</v>
      </c>
      <c r="EB4" s="80">
        <f t="shared" si="1"/>
        <v>13689499065.438547</v>
      </c>
      <c r="EC4" s="80">
        <f t="shared" si="1"/>
        <v>13387801156.884438</v>
      </c>
      <c r="ED4" s="80">
        <f t="shared" si="1"/>
        <v>13492758597.620981</v>
      </c>
      <c r="EE4" s="80">
        <f t="shared" ref="EE4:ES4" si="2">+EE5+EE7+EE11+EE15+EE19+EE22+EE25+EE28+EE34+EE40+EE49+EE6</f>
        <v>13931754972.275148</v>
      </c>
      <c r="EF4" s="80">
        <f t="shared" si="2"/>
        <v>168874946936.05197</v>
      </c>
      <c r="EG4" s="80">
        <f t="shared" si="2"/>
        <v>21300481018.699528</v>
      </c>
      <c r="EH4" s="80">
        <f t="shared" si="2"/>
        <v>14907137490.312065</v>
      </c>
      <c r="EI4" s="80">
        <f t="shared" si="2"/>
        <v>15210566772.444529</v>
      </c>
      <c r="EJ4" s="80">
        <f t="shared" si="2"/>
        <v>14454637789.466677</v>
      </c>
      <c r="EK4" s="80">
        <f t="shared" si="2"/>
        <v>13277740863.326492</v>
      </c>
      <c r="EL4" s="80">
        <f t="shared" si="2"/>
        <v>13879733967.855894</v>
      </c>
      <c r="EM4" s="80">
        <f t="shared" si="2"/>
        <v>14063545873.237902</v>
      </c>
      <c r="EN4" s="80">
        <f t="shared" si="2"/>
        <v>14141315302.211489</v>
      </c>
      <c r="EO4" s="80">
        <f t="shared" si="2"/>
        <v>14499912778.823277</v>
      </c>
      <c r="EP4" s="80">
        <f t="shared" si="2"/>
        <v>14182407911.517315</v>
      </c>
      <c r="EQ4" s="80">
        <f t="shared" si="2"/>
        <v>14284326959.390604</v>
      </c>
      <c r="ER4" s="80">
        <f t="shared" si="2"/>
        <v>14742819554.613766</v>
      </c>
      <c r="ES4" s="80">
        <f t="shared" si="2"/>
        <v>178944626281.89954</v>
      </c>
      <c r="ET4" s="33"/>
      <c r="EU4" s="33"/>
      <c r="EV4" s="23"/>
    </row>
    <row r="5" spans="1:181">
      <c r="A5" s="149">
        <v>1</v>
      </c>
      <c r="B5" s="149" t="str">
        <f>CONCATENATE(C5,D5)</f>
        <v>111303110100010</v>
      </c>
      <c r="C5" s="231">
        <v>1113031101000</v>
      </c>
      <c r="D5" s="35">
        <v>10</v>
      </c>
      <c r="E5" s="36" t="s">
        <v>21</v>
      </c>
      <c r="F5" s="65">
        <v>7059462146.8500004</v>
      </c>
      <c r="G5" s="123">
        <f>_xlfn.XLOOKUP($B5,'9999'!$A:$A,'9999'!I:I)</f>
        <v>438278825.84556466</v>
      </c>
      <c r="H5" s="123">
        <f>_xlfn.XLOOKUP($B5,'9999'!$A:$A,'9999'!J:J)</f>
        <v>495642245.29793686</v>
      </c>
      <c r="I5" s="123">
        <f>_xlfn.XLOOKUP($B5,'9999'!$A:$A,'9999'!K:K)</f>
        <v>552453500.22480941</v>
      </c>
      <c r="J5" s="123">
        <f>_xlfn.XLOOKUP($B5,'9999'!$A:$A,'9999'!L:L)</f>
        <v>505462933.41850877</v>
      </c>
      <c r="K5" s="123">
        <f>_xlfn.XLOOKUP($B5,'9999'!$A:$A,'9999'!M:M)</f>
        <v>535394477.67756015</v>
      </c>
      <c r="L5" s="123">
        <f>_xlfn.XLOOKUP($B5,'9999'!$A:$A,'9999'!N:N)</f>
        <v>575158254.89016569</v>
      </c>
      <c r="M5" s="123">
        <f>_xlfn.XLOOKUP($B5,'9999'!$A:$A,'9999'!O:O)</f>
        <v>532246286.78209782</v>
      </c>
      <c r="N5" s="123">
        <f>_xlfn.XLOOKUP($B5,'9999'!$A:$A,'9999'!P:P)</f>
        <v>637819177.62614024</v>
      </c>
      <c r="O5" s="123">
        <f>_xlfn.XLOOKUP($B5,'9999'!$A:$A,'9999'!Q:Q)</f>
        <v>610596550.0952189</v>
      </c>
      <c r="P5" s="123">
        <f>_xlfn.XLOOKUP($B5,'9999'!$A:$A,'9999'!R:R)</f>
        <v>538969559.30605197</v>
      </c>
      <c r="Q5" s="123">
        <f>_xlfn.XLOOKUP($B5,'9999'!$A:$A,'9999'!S:S)</f>
        <v>757387917.47976363</v>
      </c>
      <c r="R5" s="123">
        <f>_xlfn.XLOOKUP($B5,'9999'!$A:$A,'9999'!T:T)</f>
        <v>894423574.35618126</v>
      </c>
      <c r="S5" s="32">
        <f>+SUM(G5:R5)</f>
        <v>7073833303</v>
      </c>
      <c r="T5" s="123">
        <f t="shared" ref="T5:AE6" si="3">G5*$FC$8</f>
        <v>451427190.62093163</v>
      </c>
      <c r="U5" s="123">
        <f t="shared" si="3"/>
        <v>510511512.65687495</v>
      </c>
      <c r="V5" s="123">
        <f t="shared" si="3"/>
        <v>569027105.23155367</v>
      </c>
      <c r="W5" s="123">
        <f t="shared" si="3"/>
        <v>520626821.42106402</v>
      </c>
      <c r="X5" s="123">
        <f t="shared" si="3"/>
        <v>551456312.00788701</v>
      </c>
      <c r="Y5" s="123">
        <f t="shared" si="3"/>
        <v>592413002.53687072</v>
      </c>
      <c r="Z5" s="123">
        <f t="shared" si="3"/>
        <v>548213675.38556075</v>
      </c>
      <c r="AA5" s="123">
        <f t="shared" si="3"/>
        <v>656953752.95492446</v>
      </c>
      <c r="AB5" s="123">
        <f t="shared" si="3"/>
        <v>628914446.59807551</v>
      </c>
      <c r="AC5" s="123">
        <f t="shared" si="3"/>
        <v>555138646.08523357</v>
      </c>
      <c r="AD5" s="123">
        <f t="shared" si="3"/>
        <v>780109555.00415659</v>
      </c>
      <c r="AE5" s="123">
        <f t="shared" si="3"/>
        <v>921256281.58686674</v>
      </c>
      <c r="AF5" s="32">
        <f>+SUM(T5:AE5)</f>
        <v>7286048302.0900002</v>
      </c>
      <c r="AG5" s="123">
        <f t="shared" ref="AG5:AR6" si="4">T5*$FD$8</f>
        <v>464970006.33955961</v>
      </c>
      <c r="AH5" s="123">
        <f t="shared" si="4"/>
        <v>525826858.03658122</v>
      </c>
      <c r="AI5" s="123">
        <f t="shared" si="4"/>
        <v>586097918.38850033</v>
      </c>
      <c r="AJ5" s="123">
        <f t="shared" si="4"/>
        <v>536245626.06369597</v>
      </c>
      <c r="AK5" s="123">
        <f t="shared" si="4"/>
        <v>568000001.36812365</v>
      </c>
      <c r="AL5" s="123">
        <f t="shared" si="4"/>
        <v>610185392.61297691</v>
      </c>
      <c r="AM5" s="123">
        <f t="shared" si="4"/>
        <v>564660085.64712763</v>
      </c>
      <c r="AN5" s="123">
        <f t="shared" si="4"/>
        <v>676662365.54357219</v>
      </c>
      <c r="AO5" s="123">
        <f t="shared" si="4"/>
        <v>647781879.99601781</v>
      </c>
      <c r="AP5" s="123">
        <f t="shared" si="4"/>
        <v>571792805.4677906</v>
      </c>
      <c r="AQ5" s="123">
        <f t="shared" si="4"/>
        <v>803512841.65428126</v>
      </c>
      <c r="AR5" s="123">
        <f t="shared" si="4"/>
        <v>948893970.0344727</v>
      </c>
      <c r="AS5" s="32">
        <f>+SUM(AG5:AR5)</f>
        <v>7504629751.1526995</v>
      </c>
      <c r="AT5" s="123">
        <f t="shared" ref="AT5:BE6" si="5">AG5*$FE$8</f>
        <v>478919106.52974641</v>
      </c>
      <c r="AU5" s="123">
        <f t="shared" si="5"/>
        <v>541601663.77767873</v>
      </c>
      <c r="AV5" s="123">
        <f t="shared" si="5"/>
        <v>603680855.94015539</v>
      </c>
      <c r="AW5" s="123">
        <f t="shared" si="5"/>
        <v>552332994.8456068</v>
      </c>
      <c r="AX5" s="123">
        <f t="shared" si="5"/>
        <v>585040001.40916741</v>
      </c>
      <c r="AY5" s="123">
        <f t="shared" si="5"/>
        <v>628490954.39136624</v>
      </c>
      <c r="AZ5" s="123">
        <f t="shared" si="5"/>
        <v>581599888.21654153</v>
      </c>
      <c r="BA5" s="123">
        <f t="shared" si="5"/>
        <v>696962236.50987935</v>
      </c>
      <c r="BB5" s="123">
        <f t="shared" si="5"/>
        <v>667215336.39589834</v>
      </c>
      <c r="BC5" s="123">
        <f t="shared" si="5"/>
        <v>588946589.63182437</v>
      </c>
      <c r="BD5" s="123">
        <f t="shared" si="5"/>
        <v>827618226.90390968</v>
      </c>
      <c r="BE5" s="123">
        <f t="shared" si="5"/>
        <v>977360789.13550687</v>
      </c>
      <c r="BF5" s="33">
        <f>+SUM(AT5:BE5)</f>
        <v>7729768643.6872797</v>
      </c>
      <c r="BG5" s="123">
        <f t="shared" ref="BG5:BR6" si="6">AT5*$FF$8</f>
        <v>493286679.72563881</v>
      </c>
      <c r="BH5" s="123">
        <f t="shared" si="6"/>
        <v>557849713.69100916</v>
      </c>
      <c r="BI5" s="123">
        <f t="shared" si="6"/>
        <v>621791281.61836004</v>
      </c>
      <c r="BJ5" s="123">
        <f t="shared" si="6"/>
        <v>568902984.69097507</v>
      </c>
      <c r="BK5" s="123">
        <f t="shared" si="6"/>
        <v>602591201.45144248</v>
      </c>
      <c r="BL5" s="123">
        <f t="shared" si="6"/>
        <v>647345683.02310729</v>
      </c>
      <c r="BM5" s="123">
        <f t="shared" si="6"/>
        <v>599047884.86303782</v>
      </c>
      <c r="BN5" s="123">
        <f t="shared" si="6"/>
        <v>717871103.60517573</v>
      </c>
      <c r="BO5" s="123">
        <f t="shared" si="6"/>
        <v>687231796.48777533</v>
      </c>
      <c r="BP5" s="123">
        <f t="shared" si="6"/>
        <v>606614987.32077909</v>
      </c>
      <c r="BQ5" s="123">
        <f t="shared" si="6"/>
        <v>852446773.71102703</v>
      </c>
      <c r="BR5" s="123">
        <f t="shared" si="6"/>
        <v>1006681612.8095721</v>
      </c>
      <c r="BS5" s="32">
        <f>+SUM(BG5:BR5)</f>
        <v>7961661702.997901</v>
      </c>
      <c r="BT5" s="123">
        <f t="shared" ref="BT5:CE6" si="7">BG5*$FG$8</f>
        <v>508085280.11740798</v>
      </c>
      <c r="BU5" s="123">
        <f t="shared" si="7"/>
        <v>574585205.10173941</v>
      </c>
      <c r="BV5" s="123">
        <f t="shared" si="7"/>
        <v>640445020.06691086</v>
      </c>
      <c r="BW5" s="123">
        <f t="shared" si="7"/>
        <v>585970074.23170435</v>
      </c>
      <c r="BX5" s="123">
        <f t="shared" si="7"/>
        <v>620668937.49498582</v>
      </c>
      <c r="BY5" s="123">
        <f t="shared" si="7"/>
        <v>666766053.5138005</v>
      </c>
      <c r="BZ5" s="123">
        <f t="shared" si="7"/>
        <v>617019321.40892899</v>
      </c>
      <c r="CA5" s="123">
        <f t="shared" si="7"/>
        <v>739407236.71333098</v>
      </c>
      <c r="CB5" s="123">
        <f t="shared" si="7"/>
        <v>707848750.38240862</v>
      </c>
      <c r="CC5" s="123">
        <f t="shared" si="7"/>
        <v>624813436.94040251</v>
      </c>
      <c r="CD5" s="123">
        <f t="shared" si="7"/>
        <v>878020176.92235792</v>
      </c>
      <c r="CE5" s="123">
        <f t="shared" si="7"/>
        <v>1036882061.1938593</v>
      </c>
      <c r="CF5" s="32">
        <f>+SUM(BT5:CE5)</f>
        <v>8200511554.0878372</v>
      </c>
      <c r="CG5" s="123">
        <f t="shared" ref="CG5:CR6" si="8">BT5*$FH$8</f>
        <v>523327838.52093023</v>
      </c>
      <c r="CH5" s="123">
        <f t="shared" si="8"/>
        <v>591822761.25479162</v>
      </c>
      <c r="CI5" s="123">
        <f t="shared" si="8"/>
        <v>659658370.66891825</v>
      </c>
      <c r="CJ5" s="123">
        <f t="shared" si="8"/>
        <v>603549176.45865548</v>
      </c>
      <c r="CK5" s="123">
        <f t="shared" si="8"/>
        <v>639289005.61983538</v>
      </c>
      <c r="CL5" s="123">
        <f t="shared" si="8"/>
        <v>686769035.11921453</v>
      </c>
      <c r="CM5" s="123">
        <f t="shared" si="8"/>
        <v>635529901.05119693</v>
      </c>
      <c r="CN5" s="123">
        <f t="shared" si="8"/>
        <v>761589453.81473088</v>
      </c>
      <c r="CO5" s="123">
        <f t="shared" si="8"/>
        <v>729084212.89388084</v>
      </c>
      <c r="CP5" s="123">
        <f t="shared" si="8"/>
        <v>643557840.04861462</v>
      </c>
      <c r="CQ5" s="123">
        <f t="shared" si="8"/>
        <v>904360782.23002863</v>
      </c>
      <c r="CR5" s="123">
        <f t="shared" si="8"/>
        <v>1067988523.0296751</v>
      </c>
      <c r="CS5" s="32">
        <f>+SUM(CG5:CR5)</f>
        <v>8446526900.7104731</v>
      </c>
      <c r="CT5" s="123">
        <f t="shared" ref="CT5:DE6" si="9">CG5*$FI$8</f>
        <v>539027673.67655814</v>
      </c>
      <c r="CU5" s="123">
        <f t="shared" si="9"/>
        <v>609577444.09243536</v>
      </c>
      <c r="CV5" s="123">
        <f t="shared" si="9"/>
        <v>679448121.78898585</v>
      </c>
      <c r="CW5" s="123">
        <f t="shared" si="9"/>
        <v>621655651.75241518</v>
      </c>
      <c r="CX5" s="123">
        <f t="shared" si="9"/>
        <v>658467675.78843045</v>
      </c>
      <c r="CY5" s="123">
        <f t="shared" si="9"/>
        <v>707372106.172791</v>
      </c>
      <c r="CZ5" s="123">
        <f t="shared" si="9"/>
        <v>654595798.08273292</v>
      </c>
      <c r="DA5" s="123">
        <f t="shared" si="9"/>
        <v>784437137.42917287</v>
      </c>
      <c r="DB5" s="123">
        <f t="shared" si="9"/>
        <v>750956739.28069735</v>
      </c>
      <c r="DC5" s="123">
        <f t="shared" si="9"/>
        <v>662864575.25007308</v>
      </c>
      <c r="DD5" s="123">
        <f t="shared" si="9"/>
        <v>931491605.69692945</v>
      </c>
      <c r="DE5" s="123">
        <f t="shared" si="9"/>
        <v>1100028178.7205653</v>
      </c>
      <c r="DF5" s="32">
        <f>+SUM(CT5:DE5)</f>
        <v>8699922707.7317867</v>
      </c>
      <c r="DG5" s="123">
        <f t="shared" ref="DG5:DR6" si="10">CT5*$FJ$8</f>
        <v>555198503.88685489</v>
      </c>
      <c r="DH5" s="123">
        <f t="shared" si="10"/>
        <v>627864767.41520846</v>
      </c>
      <c r="DI5" s="123">
        <f t="shared" si="10"/>
        <v>699831565.44265544</v>
      </c>
      <c r="DJ5" s="123">
        <f t="shared" si="10"/>
        <v>640305321.30498767</v>
      </c>
      <c r="DK5" s="123">
        <f t="shared" si="10"/>
        <v>678221706.06208336</v>
      </c>
      <c r="DL5" s="123">
        <f t="shared" si="10"/>
        <v>728593269.35797477</v>
      </c>
      <c r="DM5" s="123">
        <f t="shared" si="10"/>
        <v>674233672.02521491</v>
      </c>
      <c r="DN5" s="123">
        <f t="shared" si="10"/>
        <v>807970251.55204809</v>
      </c>
      <c r="DO5" s="123">
        <f t="shared" si="10"/>
        <v>773485441.45911825</v>
      </c>
      <c r="DP5" s="123">
        <f t="shared" si="10"/>
        <v>682750512.50757527</v>
      </c>
      <c r="DQ5" s="123">
        <f t="shared" si="10"/>
        <v>959436353.86783731</v>
      </c>
      <c r="DR5" s="123">
        <f t="shared" si="10"/>
        <v>1133029024.0821824</v>
      </c>
      <c r="DS5" s="32">
        <f>+SUM(DG5:DR5)</f>
        <v>8960920388.9637394</v>
      </c>
      <c r="DT5" s="123">
        <f t="shared" ref="DT5:EE6" si="11">DG5*$FK$8</f>
        <v>571854459.00346053</v>
      </c>
      <c r="DU5" s="123">
        <f t="shared" si="11"/>
        <v>646700710.43766475</v>
      </c>
      <c r="DV5" s="123">
        <f t="shared" si="11"/>
        <v>720826512.40593517</v>
      </c>
      <c r="DW5" s="123">
        <f t="shared" si="11"/>
        <v>659514480.94413733</v>
      </c>
      <c r="DX5" s="123">
        <f t="shared" si="11"/>
        <v>698568357.24394584</v>
      </c>
      <c r="DY5" s="123">
        <f t="shared" si="11"/>
        <v>750451067.43871403</v>
      </c>
      <c r="DZ5" s="123">
        <f t="shared" si="11"/>
        <v>694460682.18597138</v>
      </c>
      <c r="EA5" s="123">
        <f t="shared" si="11"/>
        <v>832209359.09860957</v>
      </c>
      <c r="EB5" s="123">
        <f t="shared" si="11"/>
        <v>796690004.70289183</v>
      </c>
      <c r="EC5" s="123">
        <f t="shared" si="11"/>
        <v>703233027.88280261</v>
      </c>
      <c r="ED5" s="123">
        <f t="shared" si="11"/>
        <v>988219444.48387241</v>
      </c>
      <c r="EE5" s="123">
        <f t="shared" si="11"/>
        <v>1167019894.8046479</v>
      </c>
      <c r="EF5" s="32">
        <f>+SUM(DT5:EE5)</f>
        <v>9229748000.6326542</v>
      </c>
      <c r="EG5" s="123">
        <f t="shared" ref="EG5:ER6" si="12">DT5*$FL$8</f>
        <v>589010092.77356434</v>
      </c>
      <c r="EH5" s="123">
        <f t="shared" si="12"/>
        <v>666101731.75079465</v>
      </c>
      <c r="EI5" s="123">
        <f t="shared" si="12"/>
        <v>742451307.77811325</v>
      </c>
      <c r="EJ5" s="123">
        <f t="shared" si="12"/>
        <v>679299915.37246144</v>
      </c>
      <c r="EK5" s="123">
        <f t="shared" si="12"/>
        <v>719525407.96126425</v>
      </c>
      <c r="EL5" s="123">
        <f t="shared" si="12"/>
        <v>772964599.46187544</v>
      </c>
      <c r="EM5" s="123">
        <f t="shared" si="12"/>
        <v>715294502.65155053</v>
      </c>
      <c r="EN5" s="123">
        <f t="shared" si="12"/>
        <v>857175639.87156785</v>
      </c>
      <c r="EO5" s="123">
        <f t="shared" si="12"/>
        <v>820590704.84397864</v>
      </c>
      <c r="EP5" s="123">
        <f t="shared" si="12"/>
        <v>724330018.71928668</v>
      </c>
      <c r="EQ5" s="123">
        <f t="shared" si="12"/>
        <v>1017866027.8183886</v>
      </c>
      <c r="ER5" s="123">
        <f t="shared" si="12"/>
        <v>1202030491.6487875</v>
      </c>
      <c r="ES5" s="32">
        <f>+SUM(EG5:ER5)</f>
        <v>9506640440.6516342</v>
      </c>
      <c r="ET5" s="33"/>
      <c r="EU5" s="33"/>
      <c r="EV5" s="38"/>
      <c r="EW5" s="170"/>
      <c r="EX5" s="89">
        <v>2020</v>
      </c>
      <c r="EY5" s="89">
        <v>2021</v>
      </c>
      <c r="EZ5" s="89">
        <v>2022</v>
      </c>
      <c r="FA5" s="89">
        <v>2023</v>
      </c>
      <c r="FB5" s="89">
        <v>2024</v>
      </c>
      <c r="FC5" s="89">
        <v>2025</v>
      </c>
      <c r="FD5" s="89">
        <v>2026</v>
      </c>
      <c r="FE5" s="89">
        <v>2027</v>
      </c>
      <c r="FF5" s="89">
        <v>2028</v>
      </c>
      <c r="FG5" s="89">
        <v>2029</v>
      </c>
      <c r="FH5" s="89">
        <v>2030</v>
      </c>
      <c r="FI5" s="89">
        <v>2031</v>
      </c>
      <c r="FJ5" s="89">
        <v>2032</v>
      </c>
      <c r="FK5" s="89">
        <v>2033</v>
      </c>
      <c r="FL5" s="89">
        <v>2034</v>
      </c>
      <c r="FN5" s="17"/>
      <c r="FO5" s="201"/>
      <c r="FP5" s="2"/>
      <c r="FY5" s="149"/>
    </row>
    <row r="6" spans="1:181">
      <c r="A6" s="149"/>
      <c r="B6" s="149" t="str">
        <f>CONCATENATE(C6,D6)</f>
        <v>111303410100010</v>
      </c>
      <c r="C6" s="231">
        <v>1113034101000</v>
      </c>
      <c r="D6" s="35">
        <v>10</v>
      </c>
      <c r="E6" s="36" t="s">
        <v>565</v>
      </c>
      <c r="F6" s="65">
        <v>0</v>
      </c>
      <c r="G6" s="123">
        <v>24077000</v>
      </c>
      <c r="H6" s="123">
        <v>24077000</v>
      </c>
      <c r="I6" s="123">
        <v>24077000</v>
      </c>
      <c r="J6" s="123">
        <v>24077000</v>
      </c>
      <c r="K6" s="123">
        <v>24077000</v>
      </c>
      <c r="L6" s="123">
        <v>24077000</v>
      </c>
      <c r="M6" s="123">
        <v>24077000</v>
      </c>
      <c r="N6" s="123">
        <v>24077000</v>
      </c>
      <c r="O6" s="123">
        <v>24077000</v>
      </c>
      <c r="P6" s="123">
        <v>24077000</v>
      </c>
      <c r="Q6" s="123">
        <v>24077000</v>
      </c>
      <c r="R6" s="123">
        <v>24077000</v>
      </c>
      <c r="S6" s="32">
        <f>+SUM(G6:R6)</f>
        <v>288924000</v>
      </c>
      <c r="T6" s="123">
        <f t="shared" si="3"/>
        <v>24799310</v>
      </c>
      <c r="U6" s="123">
        <f t="shared" si="3"/>
        <v>24799310</v>
      </c>
      <c r="V6" s="123">
        <f t="shared" si="3"/>
        <v>24799310</v>
      </c>
      <c r="W6" s="123">
        <f t="shared" si="3"/>
        <v>24799310</v>
      </c>
      <c r="X6" s="123">
        <f t="shared" si="3"/>
        <v>24799310</v>
      </c>
      <c r="Y6" s="123">
        <f t="shared" si="3"/>
        <v>24799310</v>
      </c>
      <c r="Z6" s="123">
        <f t="shared" si="3"/>
        <v>24799310</v>
      </c>
      <c r="AA6" s="123">
        <f t="shared" si="3"/>
        <v>24799310</v>
      </c>
      <c r="AB6" s="123">
        <f t="shared" si="3"/>
        <v>24799310</v>
      </c>
      <c r="AC6" s="123">
        <f t="shared" si="3"/>
        <v>24799310</v>
      </c>
      <c r="AD6" s="123">
        <f t="shared" si="3"/>
        <v>24799310</v>
      </c>
      <c r="AE6" s="123">
        <f t="shared" si="3"/>
        <v>24799310</v>
      </c>
      <c r="AF6" s="32">
        <f>+SUM(T6:AE6)</f>
        <v>297591720</v>
      </c>
      <c r="AG6" s="123">
        <f t="shared" si="4"/>
        <v>25543289.300000001</v>
      </c>
      <c r="AH6" s="123">
        <f t="shared" si="4"/>
        <v>25543289.300000001</v>
      </c>
      <c r="AI6" s="123">
        <f t="shared" si="4"/>
        <v>25543289.300000001</v>
      </c>
      <c r="AJ6" s="123">
        <f t="shared" si="4"/>
        <v>25543289.300000001</v>
      </c>
      <c r="AK6" s="123">
        <f t="shared" si="4"/>
        <v>25543289.300000001</v>
      </c>
      <c r="AL6" s="123">
        <f t="shared" si="4"/>
        <v>25543289.300000001</v>
      </c>
      <c r="AM6" s="123">
        <f t="shared" si="4"/>
        <v>25543289.300000001</v>
      </c>
      <c r="AN6" s="123">
        <f t="shared" si="4"/>
        <v>25543289.300000001</v>
      </c>
      <c r="AO6" s="123">
        <f t="shared" si="4"/>
        <v>25543289.300000001</v>
      </c>
      <c r="AP6" s="123">
        <f t="shared" si="4"/>
        <v>25543289.300000001</v>
      </c>
      <c r="AQ6" s="123">
        <f t="shared" si="4"/>
        <v>25543289.300000001</v>
      </c>
      <c r="AR6" s="123">
        <f t="shared" si="4"/>
        <v>25543289.300000001</v>
      </c>
      <c r="AS6" s="32">
        <f>+SUM(AG6:AR6)</f>
        <v>306519471.60000008</v>
      </c>
      <c r="AT6" s="123">
        <f t="shared" si="5"/>
        <v>26309587.979000002</v>
      </c>
      <c r="AU6" s="123">
        <f t="shared" si="5"/>
        <v>26309587.979000002</v>
      </c>
      <c r="AV6" s="123">
        <f t="shared" si="5"/>
        <v>26309587.979000002</v>
      </c>
      <c r="AW6" s="123">
        <f t="shared" si="5"/>
        <v>26309587.979000002</v>
      </c>
      <c r="AX6" s="123">
        <f t="shared" si="5"/>
        <v>26309587.979000002</v>
      </c>
      <c r="AY6" s="123">
        <f t="shared" si="5"/>
        <v>26309587.979000002</v>
      </c>
      <c r="AZ6" s="123">
        <f t="shared" si="5"/>
        <v>26309587.979000002</v>
      </c>
      <c r="BA6" s="123">
        <f t="shared" si="5"/>
        <v>26309587.979000002</v>
      </c>
      <c r="BB6" s="123">
        <f t="shared" si="5"/>
        <v>26309587.979000002</v>
      </c>
      <c r="BC6" s="123">
        <f t="shared" si="5"/>
        <v>26309587.979000002</v>
      </c>
      <c r="BD6" s="123">
        <f t="shared" si="5"/>
        <v>26309587.979000002</v>
      </c>
      <c r="BE6" s="123">
        <f t="shared" si="5"/>
        <v>26309587.979000002</v>
      </c>
      <c r="BF6" s="33">
        <f>+SUM(AT6:BE6)</f>
        <v>315715055.74800003</v>
      </c>
      <c r="BG6" s="123">
        <f t="shared" si="6"/>
        <v>27098875.618370004</v>
      </c>
      <c r="BH6" s="123">
        <f t="shared" si="6"/>
        <v>27098875.618370004</v>
      </c>
      <c r="BI6" s="123">
        <f t="shared" si="6"/>
        <v>27098875.618370004</v>
      </c>
      <c r="BJ6" s="123">
        <f t="shared" si="6"/>
        <v>27098875.618370004</v>
      </c>
      <c r="BK6" s="123">
        <f t="shared" si="6"/>
        <v>27098875.618370004</v>
      </c>
      <c r="BL6" s="123">
        <f t="shared" si="6"/>
        <v>27098875.618370004</v>
      </c>
      <c r="BM6" s="123">
        <f t="shared" si="6"/>
        <v>27098875.618370004</v>
      </c>
      <c r="BN6" s="123">
        <f t="shared" si="6"/>
        <v>27098875.618370004</v>
      </c>
      <c r="BO6" s="123">
        <f t="shared" si="6"/>
        <v>27098875.618370004</v>
      </c>
      <c r="BP6" s="123">
        <f t="shared" si="6"/>
        <v>27098875.618370004</v>
      </c>
      <c r="BQ6" s="123">
        <f t="shared" si="6"/>
        <v>27098875.618370004</v>
      </c>
      <c r="BR6" s="123">
        <f t="shared" si="6"/>
        <v>27098875.618370004</v>
      </c>
      <c r="BS6" s="32">
        <f>+SUM(BG6:BR6)</f>
        <v>325186507.42044002</v>
      </c>
      <c r="BT6" s="123">
        <f t="shared" si="7"/>
        <v>27911841.886921104</v>
      </c>
      <c r="BU6" s="123">
        <f t="shared" si="7"/>
        <v>27911841.886921104</v>
      </c>
      <c r="BV6" s="123">
        <f t="shared" si="7"/>
        <v>27911841.886921104</v>
      </c>
      <c r="BW6" s="123">
        <f t="shared" si="7"/>
        <v>27911841.886921104</v>
      </c>
      <c r="BX6" s="123">
        <f t="shared" si="7"/>
        <v>27911841.886921104</v>
      </c>
      <c r="BY6" s="123">
        <f t="shared" si="7"/>
        <v>27911841.886921104</v>
      </c>
      <c r="BZ6" s="123">
        <f t="shared" si="7"/>
        <v>27911841.886921104</v>
      </c>
      <c r="CA6" s="123">
        <f t="shared" si="7"/>
        <v>27911841.886921104</v>
      </c>
      <c r="CB6" s="123">
        <f t="shared" si="7"/>
        <v>27911841.886921104</v>
      </c>
      <c r="CC6" s="123">
        <f t="shared" si="7"/>
        <v>27911841.886921104</v>
      </c>
      <c r="CD6" s="123">
        <f t="shared" si="7"/>
        <v>27911841.886921104</v>
      </c>
      <c r="CE6" s="123">
        <f t="shared" si="7"/>
        <v>27911841.886921104</v>
      </c>
      <c r="CF6" s="32">
        <f>+SUM(BT6:CE6)</f>
        <v>334942102.64305323</v>
      </c>
      <c r="CG6" s="123">
        <f t="shared" si="8"/>
        <v>28749197.143528737</v>
      </c>
      <c r="CH6" s="123">
        <f t="shared" si="8"/>
        <v>28749197.143528737</v>
      </c>
      <c r="CI6" s="123">
        <f t="shared" si="8"/>
        <v>28749197.143528737</v>
      </c>
      <c r="CJ6" s="123">
        <f t="shared" si="8"/>
        <v>28749197.143528737</v>
      </c>
      <c r="CK6" s="123">
        <f t="shared" si="8"/>
        <v>28749197.143528737</v>
      </c>
      <c r="CL6" s="123">
        <f t="shared" si="8"/>
        <v>28749197.143528737</v>
      </c>
      <c r="CM6" s="123">
        <f t="shared" si="8"/>
        <v>28749197.143528737</v>
      </c>
      <c r="CN6" s="123">
        <f t="shared" si="8"/>
        <v>28749197.143528737</v>
      </c>
      <c r="CO6" s="123">
        <f t="shared" si="8"/>
        <v>28749197.143528737</v>
      </c>
      <c r="CP6" s="123">
        <f t="shared" si="8"/>
        <v>28749197.143528737</v>
      </c>
      <c r="CQ6" s="123">
        <f t="shared" si="8"/>
        <v>28749197.143528737</v>
      </c>
      <c r="CR6" s="123">
        <f t="shared" si="8"/>
        <v>28749197.143528737</v>
      </c>
      <c r="CS6" s="32">
        <f>+SUM(CG6:CR6)</f>
        <v>344990365.72234488</v>
      </c>
      <c r="CT6" s="123">
        <f t="shared" si="9"/>
        <v>29611673.057834599</v>
      </c>
      <c r="CU6" s="123">
        <f t="shared" si="9"/>
        <v>29611673.057834599</v>
      </c>
      <c r="CV6" s="123">
        <f t="shared" si="9"/>
        <v>29611673.057834599</v>
      </c>
      <c r="CW6" s="123">
        <f t="shared" si="9"/>
        <v>29611673.057834599</v>
      </c>
      <c r="CX6" s="123">
        <f t="shared" si="9"/>
        <v>29611673.057834599</v>
      </c>
      <c r="CY6" s="123">
        <f t="shared" si="9"/>
        <v>29611673.057834599</v>
      </c>
      <c r="CZ6" s="123">
        <f t="shared" si="9"/>
        <v>29611673.057834599</v>
      </c>
      <c r="DA6" s="123">
        <f t="shared" si="9"/>
        <v>29611673.057834599</v>
      </c>
      <c r="DB6" s="123">
        <f t="shared" si="9"/>
        <v>29611673.057834599</v>
      </c>
      <c r="DC6" s="123">
        <f t="shared" si="9"/>
        <v>29611673.057834599</v>
      </c>
      <c r="DD6" s="123">
        <f t="shared" si="9"/>
        <v>29611673.057834599</v>
      </c>
      <c r="DE6" s="123">
        <f t="shared" si="9"/>
        <v>29611673.057834599</v>
      </c>
      <c r="DF6" s="32">
        <f>+SUM(CT6:DE6)</f>
        <v>355340076.69401526</v>
      </c>
      <c r="DG6" s="123">
        <f t="shared" si="10"/>
        <v>30500023.24956964</v>
      </c>
      <c r="DH6" s="123">
        <f t="shared" si="10"/>
        <v>30500023.24956964</v>
      </c>
      <c r="DI6" s="123">
        <f t="shared" si="10"/>
        <v>30500023.24956964</v>
      </c>
      <c r="DJ6" s="123">
        <f t="shared" si="10"/>
        <v>30500023.24956964</v>
      </c>
      <c r="DK6" s="123">
        <f t="shared" si="10"/>
        <v>30500023.24956964</v>
      </c>
      <c r="DL6" s="123">
        <f t="shared" si="10"/>
        <v>30500023.24956964</v>
      </c>
      <c r="DM6" s="123">
        <f t="shared" si="10"/>
        <v>30500023.24956964</v>
      </c>
      <c r="DN6" s="123">
        <f t="shared" si="10"/>
        <v>30500023.24956964</v>
      </c>
      <c r="DO6" s="123">
        <f t="shared" si="10"/>
        <v>30500023.24956964</v>
      </c>
      <c r="DP6" s="123">
        <f t="shared" si="10"/>
        <v>30500023.24956964</v>
      </c>
      <c r="DQ6" s="123">
        <f t="shared" si="10"/>
        <v>30500023.24956964</v>
      </c>
      <c r="DR6" s="123">
        <f t="shared" si="10"/>
        <v>30500023.24956964</v>
      </c>
      <c r="DS6" s="32">
        <f>+SUM(DG6:DR6)</f>
        <v>366000278.99483579</v>
      </c>
      <c r="DT6" s="123">
        <f t="shared" si="11"/>
        <v>31415023.947056729</v>
      </c>
      <c r="DU6" s="123">
        <f t="shared" si="11"/>
        <v>31415023.947056729</v>
      </c>
      <c r="DV6" s="123">
        <f t="shared" si="11"/>
        <v>31415023.947056729</v>
      </c>
      <c r="DW6" s="123">
        <f t="shared" si="11"/>
        <v>31415023.947056729</v>
      </c>
      <c r="DX6" s="123">
        <f t="shared" si="11"/>
        <v>31415023.947056729</v>
      </c>
      <c r="DY6" s="123">
        <f t="shared" si="11"/>
        <v>31415023.947056729</v>
      </c>
      <c r="DZ6" s="123">
        <f t="shared" si="11"/>
        <v>31415023.947056729</v>
      </c>
      <c r="EA6" s="123">
        <f t="shared" si="11"/>
        <v>31415023.947056729</v>
      </c>
      <c r="EB6" s="123">
        <f t="shared" si="11"/>
        <v>31415023.947056729</v>
      </c>
      <c r="EC6" s="123">
        <f t="shared" si="11"/>
        <v>31415023.947056729</v>
      </c>
      <c r="ED6" s="123">
        <f t="shared" si="11"/>
        <v>31415023.947056729</v>
      </c>
      <c r="EE6" s="123">
        <f t="shared" si="11"/>
        <v>31415023.947056729</v>
      </c>
      <c r="EF6" s="32">
        <f>+SUM(DT6:EE6)</f>
        <v>376980287.36468071</v>
      </c>
      <c r="EG6" s="123">
        <f t="shared" si="12"/>
        <v>32357474.665468432</v>
      </c>
      <c r="EH6" s="123">
        <f t="shared" si="12"/>
        <v>32357474.665468432</v>
      </c>
      <c r="EI6" s="123">
        <f t="shared" si="12"/>
        <v>32357474.665468432</v>
      </c>
      <c r="EJ6" s="123">
        <f t="shared" si="12"/>
        <v>32357474.665468432</v>
      </c>
      <c r="EK6" s="123">
        <f t="shared" si="12"/>
        <v>32357474.665468432</v>
      </c>
      <c r="EL6" s="123">
        <f t="shared" si="12"/>
        <v>32357474.665468432</v>
      </c>
      <c r="EM6" s="123">
        <f t="shared" si="12"/>
        <v>32357474.665468432</v>
      </c>
      <c r="EN6" s="123">
        <f t="shared" si="12"/>
        <v>32357474.665468432</v>
      </c>
      <c r="EO6" s="123">
        <f t="shared" si="12"/>
        <v>32357474.665468432</v>
      </c>
      <c r="EP6" s="123">
        <f t="shared" si="12"/>
        <v>32357474.665468432</v>
      </c>
      <c r="EQ6" s="123">
        <f t="shared" si="12"/>
        <v>32357474.665468432</v>
      </c>
      <c r="ER6" s="123">
        <f t="shared" si="12"/>
        <v>32357474.665468432</v>
      </c>
      <c r="ES6" s="32">
        <f>+SUM(EG6:ER6)</f>
        <v>388289695.98562121</v>
      </c>
      <c r="ET6" s="33"/>
      <c r="EU6" s="33"/>
      <c r="EV6" s="38"/>
      <c r="EW6" s="171" t="s">
        <v>410</v>
      </c>
      <c r="EX6" s="90">
        <v>1.0263531856331696</v>
      </c>
      <c r="EY6" s="90">
        <v>1.0391999999999999</v>
      </c>
      <c r="EZ6" s="90">
        <v>1.1068</v>
      </c>
      <c r="FA6" s="90">
        <v>1.1121000000000001</v>
      </c>
      <c r="FB6" s="90">
        <f>1+'V-Parâmetros'!S11</f>
        <v>1.0980000000000001</v>
      </c>
      <c r="FC6" s="90">
        <f>1+'V-Parâmetros'!T11</f>
        <v>1.0846</v>
      </c>
      <c r="FD6" s="90">
        <f>1+'V-Parâmetros'!U11</f>
        <v>1.0718000000000001</v>
      </c>
      <c r="FE6" s="90">
        <f>1+'V-Parâmetros'!V11</f>
        <v>1.0706</v>
      </c>
      <c r="FF6" s="90">
        <f>1+'V-Parâmetros'!W11</f>
        <v>1.0706</v>
      </c>
      <c r="FG6" s="90">
        <f>1+'V-Parâmetros'!X11</f>
        <v>1.0706</v>
      </c>
      <c r="FH6" s="90">
        <f>1+'V-Parâmetros'!Y11</f>
        <v>1.0706</v>
      </c>
      <c r="FI6" s="90">
        <f>1+'V-Parâmetros'!Z11</f>
        <v>1.0706</v>
      </c>
      <c r="FJ6" s="90">
        <f>FI6</f>
        <v>1.0706</v>
      </c>
      <c r="FK6" s="90">
        <f t="shared" ref="FK6:FL6" si="13">FJ6</f>
        <v>1.0706</v>
      </c>
      <c r="FL6" s="90">
        <f t="shared" si="13"/>
        <v>1.0706</v>
      </c>
      <c r="FN6" s="17"/>
      <c r="FO6" s="201"/>
      <c r="FP6" s="2"/>
      <c r="FY6" s="149"/>
    </row>
    <row r="7" spans="1:181">
      <c r="A7" s="149"/>
      <c r="B7" s="279"/>
      <c r="C7" s="231"/>
      <c r="D7" s="35"/>
      <c r="E7" s="31" t="s">
        <v>409</v>
      </c>
      <c r="F7" s="24">
        <f>SUM(F8:F10)</f>
        <v>10512749421.739998</v>
      </c>
      <c r="G7" s="24">
        <f t="shared" ref="G7:R7" si="14">SUM(G8:G10)</f>
        <v>4370346186.0511961</v>
      </c>
      <c r="H7" s="24">
        <f t="shared" si="14"/>
        <v>1605985383.4578354</v>
      </c>
      <c r="I7" s="24">
        <f t="shared" si="14"/>
        <v>1553446013.203259</v>
      </c>
      <c r="J7" s="24">
        <f t="shared" si="14"/>
        <v>742726501.70117497</v>
      </c>
      <c r="K7" s="24">
        <f t="shared" si="14"/>
        <v>396844910.44478291</v>
      </c>
      <c r="L7" s="24">
        <f t="shared" si="14"/>
        <v>399473722.57089627</v>
      </c>
      <c r="M7" s="24">
        <f t="shared" si="14"/>
        <v>368105125.29182917</v>
      </c>
      <c r="N7" s="24">
        <f t="shared" si="14"/>
        <v>346023309.64471579</v>
      </c>
      <c r="O7" s="24">
        <f t="shared" si="14"/>
        <v>324270636.44260007</v>
      </c>
      <c r="P7" s="24">
        <f t="shared" si="14"/>
        <v>283632721.99451095</v>
      </c>
      <c r="Q7" s="24">
        <f t="shared" si="14"/>
        <v>218196821.94738877</v>
      </c>
      <c r="R7" s="24">
        <f t="shared" si="14"/>
        <v>199453232.80232817</v>
      </c>
      <c r="S7" s="24">
        <f>SUM(S8:S10)</f>
        <v>10808504565.552519</v>
      </c>
      <c r="T7" s="24">
        <v>4430367752.2326574</v>
      </c>
      <c r="U7" s="24">
        <v>1628041704.3706579</v>
      </c>
      <c r="V7" s="24">
        <v>1574780767.6417978</v>
      </c>
      <c r="W7" s="24">
        <v>752926976.8989675</v>
      </c>
      <c r="X7" s="24">
        <v>402295108.67668992</v>
      </c>
      <c r="Y7" s="24">
        <v>404960024.44637954</v>
      </c>
      <c r="Z7" s="24">
        <v>373160616.36710298</v>
      </c>
      <c r="AA7" s="24">
        <v>350775532.94603145</v>
      </c>
      <c r="AB7" s="24">
        <v>328724112.35443169</v>
      </c>
      <c r="AC7" s="24">
        <v>287528083.93374527</v>
      </c>
      <c r="AD7" s="24">
        <v>221193498.73946989</v>
      </c>
      <c r="AE7" s="24">
        <v>202192488.43634653</v>
      </c>
      <c r="AF7" s="24">
        <f>SUM(AF8:AF10)</f>
        <v>10956946667.044275</v>
      </c>
      <c r="AG7" s="24">
        <v>4721025194.3616352</v>
      </c>
      <c r="AH7" s="24">
        <v>1734850543.7120893</v>
      </c>
      <c r="AI7" s="24">
        <v>1678095385.1712358</v>
      </c>
      <c r="AJ7" s="24">
        <v>802323289.22655535</v>
      </c>
      <c r="AK7" s="24">
        <v>428687966.74361664</v>
      </c>
      <c r="AL7" s="24">
        <v>431527716.21660703</v>
      </c>
      <c r="AM7" s="24">
        <v>397642085.24784678</v>
      </c>
      <c r="AN7" s="24">
        <v>373788412.43355089</v>
      </c>
      <c r="AO7" s="24">
        <v>350290292.63707477</v>
      </c>
      <c r="AP7" s="24">
        <v>306391569.3349995</v>
      </c>
      <c r="AQ7" s="24">
        <v>235705056.27930936</v>
      </c>
      <c r="AR7" s="24">
        <v>215457471.11797273</v>
      </c>
      <c r="AS7" s="24">
        <f>SUM(AS8:AS10)</f>
        <v>11675784982.482494</v>
      </c>
      <c r="AT7" s="24">
        <v>5030751425.6723633</v>
      </c>
      <c r="AU7" s="24">
        <v>1848666653.2793608</v>
      </c>
      <c r="AV7" s="24">
        <v>1788188032.0077226</v>
      </c>
      <c r="AW7" s="24">
        <v>854960281.92080212</v>
      </c>
      <c r="AX7" s="24">
        <v>456812347.12318647</v>
      </c>
      <c r="AY7" s="24">
        <v>459838400.38951105</v>
      </c>
      <c r="AZ7" s="24">
        <v>423729678.3878805</v>
      </c>
      <c r="BA7" s="24">
        <v>398311068.32382905</v>
      </c>
      <c r="BB7" s="24">
        <v>373271337.58739376</v>
      </c>
      <c r="BC7" s="24">
        <v>326492607.17501062</v>
      </c>
      <c r="BD7" s="24">
        <v>251168654.92086354</v>
      </c>
      <c r="BE7" s="24">
        <v>229592712.46699357</v>
      </c>
      <c r="BF7" s="24">
        <f>SUM(BF8:BF10)</f>
        <v>12441783199.254921</v>
      </c>
      <c r="BG7" s="24">
        <v>5360797467.7048235</v>
      </c>
      <c r="BH7" s="24">
        <v>1969949750.0427239</v>
      </c>
      <c r="BI7" s="24">
        <v>1905503385.6072268</v>
      </c>
      <c r="BJ7" s="24">
        <v>911050562.13280928</v>
      </c>
      <c r="BK7" s="24">
        <v>486781847.57398957</v>
      </c>
      <c r="BL7" s="24">
        <v>490006427.22713447</v>
      </c>
      <c r="BM7" s="24">
        <v>451528766.71690011</v>
      </c>
      <c r="BN7" s="24">
        <v>424442550.57658827</v>
      </c>
      <c r="BO7" s="24">
        <v>397760070.4129113</v>
      </c>
      <c r="BP7" s="24">
        <v>347912387.96582347</v>
      </c>
      <c r="BQ7" s="24">
        <v>267646754.00089681</v>
      </c>
      <c r="BR7" s="24">
        <v>244655306.42513183</v>
      </c>
      <c r="BS7" s="24">
        <f>SUM(BS8:BS10)</f>
        <v>13258035276.386961</v>
      </c>
      <c r="BT7" s="24">
        <v>5712496416.161046</v>
      </c>
      <c r="BU7" s="24">
        <v>2099189711.0327539</v>
      </c>
      <c r="BV7" s="24">
        <v>2030515296.8079603</v>
      </c>
      <c r="BW7" s="24">
        <v>970820685.25774467</v>
      </c>
      <c r="BX7" s="24">
        <v>518717518.51673961</v>
      </c>
      <c r="BY7" s="24">
        <v>522153649.02217031</v>
      </c>
      <c r="BZ7" s="24">
        <v>481151634.09973717</v>
      </c>
      <c r="CA7" s="24">
        <v>452288407.39493477</v>
      </c>
      <c r="CB7" s="24">
        <v>423855404.0540061</v>
      </c>
      <c r="CC7" s="24">
        <v>370737428.78104025</v>
      </c>
      <c r="CD7" s="24">
        <v>285205910.54559237</v>
      </c>
      <c r="CE7" s="24">
        <v>260706092.62295344</v>
      </c>
      <c r="CF7" s="24">
        <f>SUM(CF8:CF10)</f>
        <v>14127838154.296677</v>
      </c>
      <c r="CG7" s="24">
        <v>6087268825.439167</v>
      </c>
      <c r="CH7" s="24">
        <v>2236908552.0126638</v>
      </c>
      <c r="CI7" s="24">
        <v>2163728703.7709703</v>
      </c>
      <c r="CJ7" s="24">
        <v>1034512070.0193633</v>
      </c>
      <c r="CK7" s="24">
        <v>552748351.97149909</v>
      </c>
      <c r="CL7" s="24">
        <v>556409912.27404451</v>
      </c>
      <c r="CM7" s="24">
        <v>512717930.86440885</v>
      </c>
      <c r="CN7" s="24">
        <v>481961111.54725987</v>
      </c>
      <c r="CO7" s="24">
        <v>451662740.70518994</v>
      </c>
      <c r="CP7" s="24">
        <v>395059922.70869839</v>
      </c>
      <c r="CQ7" s="24">
        <v>303917048.10239506</v>
      </c>
      <c r="CR7" s="24">
        <v>277809902.11846119</v>
      </c>
      <c r="CS7" s="24">
        <f>SUM(CS8:CS10)</f>
        <v>15054705071.534122</v>
      </c>
      <c r="CT7" s="24">
        <v>6486628446.4236708</v>
      </c>
      <c r="CU7" s="24">
        <v>2383662535.9628177</v>
      </c>
      <c r="CV7" s="24">
        <v>2305681671.4861631</v>
      </c>
      <c r="CW7" s="24">
        <v>1102381973.5892982</v>
      </c>
      <c r="CX7" s="24">
        <v>589011802.57197773</v>
      </c>
      <c r="CY7" s="24">
        <v>592913582.15455985</v>
      </c>
      <c r="CZ7" s="24">
        <v>546355157.08419836</v>
      </c>
      <c r="DA7" s="24">
        <v>513580514.65829259</v>
      </c>
      <c r="DB7" s="24">
        <v>481294397.5472604</v>
      </c>
      <c r="DC7" s="24">
        <v>420978111.2302528</v>
      </c>
      <c r="DD7" s="24">
        <v>323855743.20875835</v>
      </c>
      <c r="DE7" s="24">
        <v>296035819.25754309</v>
      </c>
      <c r="DF7" s="24">
        <f>SUM(DF8:DF10)</f>
        <v>16042379755.174793</v>
      </c>
      <c r="DG7" s="24">
        <v>6912188340.7074881</v>
      </c>
      <c r="DH7" s="24">
        <v>2540044419.8938923</v>
      </c>
      <c r="DI7" s="24">
        <v>2456947565.0815897</v>
      </c>
      <c r="DJ7" s="24">
        <v>1174704530.6797538</v>
      </c>
      <c r="DK7" s="24">
        <v>627654342.76134992</v>
      </c>
      <c r="DL7" s="24">
        <v>631812101.38148558</v>
      </c>
      <c r="DM7" s="24">
        <v>582199177.56580305</v>
      </c>
      <c r="DN7" s="24">
        <v>547274331.30424404</v>
      </c>
      <c r="DO7" s="24">
        <v>512870060.4099192</v>
      </c>
      <c r="DP7" s="24">
        <v>448596681.02974868</v>
      </c>
      <c r="DQ7" s="24">
        <v>345102530.65487945</v>
      </c>
      <c r="DR7" s="24">
        <v>315457460.71396434</v>
      </c>
      <c r="DS7" s="24">
        <f>SUM(DS8:DS10)</f>
        <v>17094851542.184118</v>
      </c>
      <c r="DT7" s="24">
        <v>7365667395.9419689</v>
      </c>
      <c r="DU7" s="24">
        <v>2706685849.0638041</v>
      </c>
      <c r="DV7" s="24">
        <v>2618137365.7142234</v>
      </c>
      <c r="DW7" s="24">
        <v>1251771860.8066111</v>
      </c>
      <c r="DX7" s="24">
        <v>668832054.41208637</v>
      </c>
      <c r="DY7" s="24">
        <v>673262585.75744534</v>
      </c>
      <c r="DZ7" s="24">
        <v>620394770.62364626</v>
      </c>
      <c r="EA7" s="24">
        <v>583178654.86735582</v>
      </c>
      <c r="EB7" s="24">
        <v>546517267.19724691</v>
      </c>
      <c r="EC7" s="24">
        <v>478027186.83594203</v>
      </c>
      <c r="ED7" s="24">
        <v>367743228.77341264</v>
      </c>
      <c r="EE7" s="24">
        <v>336153272.83597529</v>
      </c>
      <c r="EF7" s="24">
        <f>SUM(EF8:EF10)</f>
        <v>18216371492.829716</v>
      </c>
      <c r="EG7" s="24">
        <v>7848897268.631073</v>
      </c>
      <c r="EH7" s="24">
        <v>2884259908.2689619</v>
      </c>
      <c r="EI7" s="24">
        <v>2789902138.3964243</v>
      </c>
      <c r="EJ7" s="24">
        <v>1333895248.1953275</v>
      </c>
      <c r="EK7" s="24">
        <v>712711259.25943089</v>
      </c>
      <c r="EL7" s="24">
        <v>717432458.77956283</v>
      </c>
      <c r="EM7" s="24">
        <v>661096212.85692155</v>
      </c>
      <c r="EN7" s="24">
        <v>621438507.2334584</v>
      </c>
      <c r="EO7" s="24">
        <v>582371923.02865505</v>
      </c>
      <c r="EP7" s="24">
        <v>509388502.00528133</v>
      </c>
      <c r="EQ7" s="24">
        <v>391869286.07004821</v>
      </c>
      <c r="ER7" s="24">
        <v>358206848.50055772</v>
      </c>
      <c r="ES7" s="24">
        <f>SUM(ES8:ES10)</f>
        <v>19411469561.225704</v>
      </c>
      <c r="ET7" s="33" t="s">
        <v>241</v>
      </c>
      <c r="EU7" s="32"/>
      <c r="EV7" s="38"/>
      <c r="EW7" s="171" t="s">
        <v>411</v>
      </c>
      <c r="EX7" s="90">
        <f>1+'V-Parâmetros'!O9</f>
        <v>0.95940000000000003</v>
      </c>
      <c r="EY7" s="90">
        <f>1+'V-Parâmetros'!P9</f>
        <v>1.0509999999999999</v>
      </c>
      <c r="EZ7" s="90">
        <f>1+'V-Parâmetros'!Q9</f>
        <v>1.0209999999999999</v>
      </c>
      <c r="FA7" s="90">
        <f>1+'V-Parâmetros'!R9</f>
        <v>1.0304</v>
      </c>
      <c r="FB7" s="90">
        <f>1+'V-Parâmetros'!S9</f>
        <v>1.0219</v>
      </c>
      <c r="FC7" s="90">
        <f>1+'V-Parâmetros'!T9</f>
        <v>1.0276000000000001</v>
      </c>
      <c r="FD7" s="90">
        <f>1+'V-Parâmetros'!U9</f>
        <v>1.0251999999999999</v>
      </c>
      <c r="FE7" s="90">
        <f>1+'V-Parâmetros'!V9</f>
        <v>1.0256000000000001</v>
      </c>
      <c r="FF7" s="90">
        <f>1+'V-Parâmetros'!W9</f>
        <v>1.0256000000000001</v>
      </c>
      <c r="FG7" s="90">
        <f>1+'V-Parâmetros'!X9</f>
        <v>1.0256000000000001</v>
      </c>
      <c r="FH7" s="90">
        <f>1+'V-Parâmetros'!Y9</f>
        <v>1.0256000000000001</v>
      </c>
      <c r="FI7" s="90">
        <f>1+'V-Parâmetros'!Z9</f>
        <v>1.0256000000000001</v>
      </c>
      <c r="FJ7" s="90">
        <f>FI7</f>
        <v>1.0256000000000001</v>
      </c>
      <c r="FK7" s="90">
        <f t="shared" ref="FJ7:FL8" si="15">FJ7</f>
        <v>1.0256000000000001</v>
      </c>
      <c r="FL7" s="90">
        <f t="shared" si="15"/>
        <v>1.0256000000000001</v>
      </c>
      <c r="FO7" s="201"/>
      <c r="FY7" s="149"/>
    </row>
    <row r="8" spans="1:181" ht="12.75" customHeight="1">
      <c r="A8" s="149">
        <v>2</v>
      </c>
      <c r="B8" s="149" t="str">
        <f>CONCATENATE(C8,D8)</f>
        <v>111251010100010</v>
      </c>
      <c r="C8" s="231">
        <v>1112510101000</v>
      </c>
      <c r="D8" s="35">
        <v>10</v>
      </c>
      <c r="E8" s="37" t="s">
        <v>22</v>
      </c>
      <c r="F8" s="65">
        <v>4205099769.75</v>
      </c>
      <c r="G8" s="123">
        <f>_xlfn.XLOOKUP($B8,'9999'!$A:$A,'9999'!I:I)</f>
        <v>1748138474.4204786</v>
      </c>
      <c r="H8" s="123">
        <f>_xlfn.XLOOKUP($B8,'9999'!$A:$A,'9999'!J:J)</f>
        <v>642394153.38313425</v>
      </c>
      <c r="I8" s="123">
        <f>_xlfn.XLOOKUP($B8,'9999'!$A:$A,'9999'!K:K)</f>
        <v>621378405.28130364</v>
      </c>
      <c r="J8" s="123">
        <f>_xlfn.XLOOKUP($B8,'9999'!$A:$A,'9999'!L:L)</f>
        <v>297090600.68046999</v>
      </c>
      <c r="K8" s="123">
        <f>_xlfn.XLOOKUP($B8,'9999'!$A:$A,'9999'!M:M)</f>
        <v>158737964.17791316</v>
      </c>
      <c r="L8" s="123">
        <f>_xlfn.XLOOKUP($B8,'9999'!$A:$A,'9999'!N:N)</f>
        <v>159789489.02835852</v>
      </c>
      <c r="M8" s="123">
        <f>_xlfn.XLOOKUP($B8,'9999'!$A:$A,'9999'!O:O)</f>
        <v>147242050.11673167</v>
      </c>
      <c r="N8" s="123">
        <f>_xlfn.XLOOKUP($B8,'9999'!$A:$A,'9999'!P:P)</f>
        <v>138409323.85788631</v>
      </c>
      <c r="O8" s="123">
        <f>_xlfn.XLOOKUP($B8,'9999'!$A:$A,'9999'!Q:Q)</f>
        <v>129708254.57704003</v>
      </c>
      <c r="P8" s="123">
        <f>_xlfn.XLOOKUP($B8,'9999'!$A:$A,'9999'!R:R)</f>
        <v>113453088.79780439</v>
      </c>
      <c r="Q8" s="123">
        <f>_xlfn.XLOOKUP($B8,'9999'!$A:$A,'9999'!S:S)</f>
        <v>87278728.778955519</v>
      </c>
      <c r="R8" s="123">
        <f>_xlfn.XLOOKUP($B8,'9999'!$A:$A,'9999'!T:T)</f>
        <v>79781293.120931268</v>
      </c>
      <c r="S8" s="33">
        <f>+SUM(G8:R8)</f>
        <v>4323401826.2210073</v>
      </c>
      <c r="T8" s="124">
        <f t="shared" ref="T8:AE8" si="16">T$7*0.4</f>
        <v>1772147100.8930631</v>
      </c>
      <c r="U8" s="124">
        <f t="shared" si="16"/>
        <v>651216681.74826324</v>
      </c>
      <c r="V8" s="124">
        <f t="shared" si="16"/>
        <v>629912307.05671918</v>
      </c>
      <c r="W8" s="124">
        <f t="shared" si="16"/>
        <v>301170790.75958699</v>
      </c>
      <c r="X8" s="124">
        <f t="shared" si="16"/>
        <v>160918043.47067598</v>
      </c>
      <c r="Y8" s="124">
        <f t="shared" si="16"/>
        <v>161984009.77855182</v>
      </c>
      <c r="Z8" s="124">
        <f t="shared" si="16"/>
        <v>149264246.5468412</v>
      </c>
      <c r="AA8" s="124">
        <f t="shared" si="16"/>
        <v>140310213.17841259</v>
      </c>
      <c r="AB8" s="124">
        <f t="shared" si="16"/>
        <v>131489644.94177268</v>
      </c>
      <c r="AC8" s="124">
        <f t="shared" si="16"/>
        <v>115011233.57349811</v>
      </c>
      <c r="AD8" s="124">
        <f t="shared" si="16"/>
        <v>88477399.495787963</v>
      </c>
      <c r="AE8" s="124">
        <f t="shared" si="16"/>
        <v>80876995.374538615</v>
      </c>
      <c r="AF8" s="33">
        <f>+SUM(T8:AE8)</f>
        <v>4382778666.8177109</v>
      </c>
      <c r="AG8" s="124">
        <f t="shared" ref="AG8:AR8" si="17">AG$7*0.4</f>
        <v>1888410077.7446542</v>
      </c>
      <c r="AH8" s="124">
        <f t="shared" si="17"/>
        <v>693940217.48483574</v>
      </c>
      <c r="AI8" s="124">
        <f t="shared" si="17"/>
        <v>671238154.06849432</v>
      </c>
      <c r="AJ8" s="124">
        <f t="shared" si="17"/>
        <v>320929315.69062215</v>
      </c>
      <c r="AK8" s="124">
        <f t="shared" si="17"/>
        <v>171475186.69744667</v>
      </c>
      <c r="AL8" s="124">
        <f t="shared" si="17"/>
        <v>172611086.48664284</v>
      </c>
      <c r="AM8" s="124">
        <f t="shared" si="17"/>
        <v>159056834.09913871</v>
      </c>
      <c r="AN8" s="124">
        <f t="shared" si="17"/>
        <v>149515364.97342035</v>
      </c>
      <c r="AO8" s="124">
        <f t="shared" si="17"/>
        <v>140116117.05482993</v>
      </c>
      <c r="AP8" s="124">
        <f t="shared" si="17"/>
        <v>122556627.7339998</v>
      </c>
      <c r="AQ8" s="124">
        <f t="shared" si="17"/>
        <v>94282022.511723757</v>
      </c>
      <c r="AR8" s="124">
        <f t="shared" si="17"/>
        <v>86182988.447189093</v>
      </c>
      <c r="AS8" s="33">
        <f>+SUM(AG8:AR8)</f>
        <v>4670313992.9929981</v>
      </c>
      <c r="AT8" s="123">
        <f t="shared" ref="AT8:BE8" si="18">AT$7*0.4</f>
        <v>2012300570.2689455</v>
      </c>
      <c r="AU8" s="123">
        <f t="shared" si="18"/>
        <v>739466661.31174433</v>
      </c>
      <c r="AV8" s="123">
        <f t="shared" si="18"/>
        <v>715275212.80308914</v>
      </c>
      <c r="AW8" s="123">
        <f t="shared" si="18"/>
        <v>341984112.76832086</v>
      </c>
      <c r="AX8" s="123">
        <f t="shared" si="18"/>
        <v>182724938.84927461</v>
      </c>
      <c r="AY8" s="123">
        <f t="shared" si="18"/>
        <v>183935360.15580443</v>
      </c>
      <c r="AZ8" s="123">
        <f t="shared" si="18"/>
        <v>169491871.35515222</v>
      </c>
      <c r="BA8" s="123">
        <f t="shared" si="18"/>
        <v>159324427.32953164</v>
      </c>
      <c r="BB8" s="123">
        <f t="shared" si="18"/>
        <v>149308535.0349575</v>
      </c>
      <c r="BC8" s="123">
        <f t="shared" si="18"/>
        <v>130597042.87000425</v>
      </c>
      <c r="BD8" s="123">
        <f t="shared" si="18"/>
        <v>100467461.96834542</v>
      </c>
      <c r="BE8" s="123">
        <f t="shared" si="18"/>
        <v>91837084.986797437</v>
      </c>
      <c r="BF8" s="33">
        <f>+SUM(AT8:BE8)</f>
        <v>4976713279.7019691</v>
      </c>
      <c r="BG8" s="123">
        <f t="shared" ref="BG8:BR8" si="19">BG$7*0.4</f>
        <v>2144318987.0819294</v>
      </c>
      <c r="BH8" s="123">
        <f t="shared" si="19"/>
        <v>787979900.01708961</v>
      </c>
      <c r="BI8" s="123">
        <f t="shared" si="19"/>
        <v>762201354.24289083</v>
      </c>
      <c r="BJ8" s="123">
        <f t="shared" si="19"/>
        <v>364420224.85312372</v>
      </c>
      <c r="BK8" s="123">
        <f t="shared" si="19"/>
        <v>194712739.02959585</v>
      </c>
      <c r="BL8" s="123">
        <f t="shared" si="19"/>
        <v>196002570.89085379</v>
      </c>
      <c r="BM8" s="123">
        <f t="shared" si="19"/>
        <v>180611506.68676007</v>
      </c>
      <c r="BN8" s="123">
        <f t="shared" si="19"/>
        <v>169777020.23063532</v>
      </c>
      <c r="BO8" s="123">
        <f t="shared" si="19"/>
        <v>159104028.16516453</v>
      </c>
      <c r="BP8" s="123">
        <f t="shared" si="19"/>
        <v>139164955.18632939</v>
      </c>
      <c r="BQ8" s="123">
        <f t="shared" si="19"/>
        <v>107058701.60035872</v>
      </c>
      <c r="BR8" s="123">
        <f t="shared" si="19"/>
        <v>97862122.570052743</v>
      </c>
      <c r="BS8" s="33">
        <f>+SUM(BG8:BR8)</f>
        <v>5303214110.5547857</v>
      </c>
      <c r="BT8" s="123">
        <f t="shared" ref="BT8:CE8" si="20">BT$7*0.4</f>
        <v>2284998566.4644184</v>
      </c>
      <c r="BU8" s="123">
        <f t="shared" si="20"/>
        <v>839675884.41310167</v>
      </c>
      <c r="BV8" s="123">
        <f t="shared" si="20"/>
        <v>812206118.72318411</v>
      </c>
      <c r="BW8" s="123">
        <f t="shared" si="20"/>
        <v>388328274.10309792</v>
      </c>
      <c r="BX8" s="123">
        <f t="shared" si="20"/>
        <v>207487007.40669584</v>
      </c>
      <c r="BY8" s="123">
        <f t="shared" si="20"/>
        <v>208861459.60886812</v>
      </c>
      <c r="BZ8" s="123">
        <f t="shared" si="20"/>
        <v>192460653.63989487</v>
      </c>
      <c r="CA8" s="123">
        <f t="shared" si="20"/>
        <v>180915362.95797393</v>
      </c>
      <c r="CB8" s="123">
        <f t="shared" si="20"/>
        <v>169542161.62160245</v>
      </c>
      <c r="CC8" s="123">
        <f t="shared" si="20"/>
        <v>148294971.51241609</v>
      </c>
      <c r="CD8" s="123">
        <f t="shared" si="20"/>
        <v>114082364.21823695</v>
      </c>
      <c r="CE8" s="123">
        <f t="shared" si="20"/>
        <v>104282437.04918139</v>
      </c>
      <c r="CF8" s="33">
        <f>+SUM(BT8:CE8)</f>
        <v>5651135261.7186699</v>
      </c>
      <c r="CG8" s="123">
        <f t="shared" ref="CG8:CR8" si="21">CG$7*0.4</f>
        <v>2434907530.1756668</v>
      </c>
      <c r="CH8" s="123">
        <f t="shared" si="21"/>
        <v>894763420.80506563</v>
      </c>
      <c r="CI8" s="123">
        <f t="shared" si="21"/>
        <v>865491481.50838816</v>
      </c>
      <c r="CJ8" s="123">
        <f t="shared" si="21"/>
        <v>413804828.00774533</v>
      </c>
      <c r="CK8" s="123">
        <f t="shared" si="21"/>
        <v>221099340.78859964</v>
      </c>
      <c r="CL8" s="123">
        <f t="shared" si="21"/>
        <v>222563964.90961781</v>
      </c>
      <c r="CM8" s="123">
        <f t="shared" si="21"/>
        <v>205087172.34576356</v>
      </c>
      <c r="CN8" s="123">
        <f t="shared" si="21"/>
        <v>192784444.61890396</v>
      </c>
      <c r="CO8" s="123">
        <f t="shared" si="21"/>
        <v>180665096.282076</v>
      </c>
      <c r="CP8" s="123">
        <f t="shared" si="21"/>
        <v>158023969.08347937</v>
      </c>
      <c r="CQ8" s="123">
        <f t="shared" si="21"/>
        <v>121566819.24095803</v>
      </c>
      <c r="CR8" s="123">
        <f t="shared" si="21"/>
        <v>111123960.84738448</v>
      </c>
      <c r="CS8" s="33">
        <f>+SUM(CG8:CR8)</f>
        <v>6021882028.6136484</v>
      </c>
      <c r="CT8" s="123">
        <f t="shared" ref="CT8:DE8" si="22">CT$7*0.4</f>
        <v>2594651378.5694685</v>
      </c>
      <c r="CU8" s="123">
        <f t="shared" si="22"/>
        <v>953465014.38512707</v>
      </c>
      <c r="CV8" s="123">
        <f t="shared" si="22"/>
        <v>922272668.59446526</v>
      </c>
      <c r="CW8" s="123">
        <f t="shared" si="22"/>
        <v>440952789.43571931</v>
      </c>
      <c r="CX8" s="123">
        <f t="shared" si="22"/>
        <v>235604721.0287911</v>
      </c>
      <c r="CY8" s="123">
        <f t="shared" si="22"/>
        <v>237165432.86182395</v>
      </c>
      <c r="CZ8" s="123">
        <f t="shared" si="22"/>
        <v>218542062.83367935</v>
      </c>
      <c r="DA8" s="123">
        <f t="shared" si="22"/>
        <v>205432205.86331704</v>
      </c>
      <c r="DB8" s="123">
        <f t="shared" si="22"/>
        <v>192517759.01890418</v>
      </c>
      <c r="DC8" s="123">
        <f t="shared" si="22"/>
        <v>168391244.49210113</v>
      </c>
      <c r="DD8" s="123">
        <f t="shared" si="22"/>
        <v>129542297.28350335</v>
      </c>
      <c r="DE8" s="123">
        <f t="shared" si="22"/>
        <v>118414327.70301723</v>
      </c>
      <c r="DF8" s="33">
        <f>+SUM(CT8:DE8)</f>
        <v>6416951902.0699177</v>
      </c>
      <c r="DG8" s="123">
        <f t="shared" ref="DG8:DR8" si="23">DG$7*0.4</f>
        <v>2764875336.2829952</v>
      </c>
      <c r="DH8" s="123">
        <f t="shared" si="23"/>
        <v>1016017767.957557</v>
      </c>
      <c r="DI8" s="123">
        <f t="shared" si="23"/>
        <v>982779026.03263593</v>
      </c>
      <c r="DJ8" s="123">
        <f t="shared" si="23"/>
        <v>469881812.27190155</v>
      </c>
      <c r="DK8" s="123">
        <f t="shared" si="23"/>
        <v>251061737.10453999</v>
      </c>
      <c r="DL8" s="123">
        <f t="shared" si="23"/>
        <v>252724840.55259424</v>
      </c>
      <c r="DM8" s="123">
        <f t="shared" si="23"/>
        <v>232879671.02632123</v>
      </c>
      <c r="DN8" s="123">
        <f t="shared" si="23"/>
        <v>218909732.52169764</v>
      </c>
      <c r="DO8" s="123">
        <f t="shared" si="23"/>
        <v>205148024.1639677</v>
      </c>
      <c r="DP8" s="123">
        <f t="shared" si="23"/>
        <v>179438672.41189948</v>
      </c>
      <c r="DQ8" s="123">
        <f t="shared" si="23"/>
        <v>138041012.26195177</v>
      </c>
      <c r="DR8" s="123">
        <f t="shared" si="23"/>
        <v>126182984.28558575</v>
      </c>
      <c r="DS8" s="33">
        <f>+SUM(DG8:DR8)</f>
        <v>6837940616.8736467</v>
      </c>
      <c r="DT8" s="123">
        <f t="shared" ref="DT8:ER8" si="24">DT$7*0.4</f>
        <v>2946266958.3767877</v>
      </c>
      <c r="DU8" s="123">
        <f t="shared" si="24"/>
        <v>1082674339.6255217</v>
      </c>
      <c r="DV8" s="123">
        <f t="shared" si="24"/>
        <v>1047254946.2856894</v>
      </c>
      <c r="DW8" s="123">
        <f t="shared" si="24"/>
        <v>500708744.32264447</v>
      </c>
      <c r="DX8" s="123">
        <f t="shared" si="24"/>
        <v>267532821.76483455</v>
      </c>
      <c r="DY8" s="123">
        <f t="shared" si="24"/>
        <v>269305034.30297816</v>
      </c>
      <c r="DZ8" s="123">
        <f t="shared" si="24"/>
        <v>248157908.24945852</v>
      </c>
      <c r="EA8" s="123">
        <f t="shared" si="24"/>
        <v>233271461.94694233</v>
      </c>
      <c r="EB8" s="123">
        <f t="shared" si="24"/>
        <v>218606906.87889877</v>
      </c>
      <c r="EC8" s="123">
        <f t="shared" si="24"/>
        <v>191210874.73437682</v>
      </c>
      <c r="ED8" s="123">
        <f t="shared" si="24"/>
        <v>147097291.50936505</v>
      </c>
      <c r="EE8" s="123">
        <f t="shared" si="24"/>
        <v>134461309.13439012</v>
      </c>
      <c r="EF8" s="33">
        <f>+SUM(DT8:EE8)</f>
        <v>7286548597.1318865</v>
      </c>
      <c r="EG8" s="123">
        <f t="shared" si="24"/>
        <v>3139558907.4524293</v>
      </c>
      <c r="EH8" s="123">
        <f t="shared" si="24"/>
        <v>1153703963.3075848</v>
      </c>
      <c r="EI8" s="123">
        <f t="shared" si="24"/>
        <v>1115960855.3585699</v>
      </c>
      <c r="EJ8" s="123">
        <f t="shared" si="24"/>
        <v>533558099.27813101</v>
      </c>
      <c r="EK8" s="123">
        <f t="shared" si="24"/>
        <v>285084503.70377237</v>
      </c>
      <c r="EL8" s="123">
        <f t="shared" si="24"/>
        <v>286972983.51182514</v>
      </c>
      <c r="EM8" s="123">
        <f t="shared" si="24"/>
        <v>264438485.14276862</v>
      </c>
      <c r="EN8" s="123">
        <f t="shared" si="24"/>
        <v>248575402.89338338</v>
      </c>
      <c r="EO8" s="123">
        <f t="shared" si="24"/>
        <v>232948769.21146202</v>
      </c>
      <c r="EP8" s="123">
        <f t="shared" si="24"/>
        <v>203755400.80211255</v>
      </c>
      <c r="EQ8" s="123">
        <f t="shared" si="24"/>
        <v>156747714.42801929</v>
      </c>
      <c r="ER8" s="123">
        <f t="shared" si="24"/>
        <v>143282739.40022311</v>
      </c>
      <c r="ES8" s="33">
        <f>+SUM(EG8:ER8)</f>
        <v>7764587824.4902821</v>
      </c>
      <c r="ET8" s="33"/>
      <c r="EU8" s="33"/>
      <c r="EV8" s="38"/>
      <c r="EW8" s="171" t="s">
        <v>412</v>
      </c>
      <c r="EX8" s="90">
        <f>1+'V-Parâmetros'!O6</f>
        <v>1.0451999999999999</v>
      </c>
      <c r="EY8" s="90">
        <f>1+'V-Parâmetros'!P6</f>
        <v>1.1006</v>
      </c>
      <c r="EZ8" s="90">
        <f>1+'V-Parâmetros'!Q6</f>
        <v>1.0469999999999999</v>
      </c>
      <c r="FA8" s="90">
        <f>1+'V-Parâmetros'!R6</f>
        <v>1.0466</v>
      </c>
      <c r="FB8" s="90">
        <f>1+'V-Parâmetros'!S6</f>
        <v>1.0355000000000001</v>
      </c>
      <c r="FC8" s="90">
        <f>1+'V-Parâmetros'!T6</f>
        <v>1.03</v>
      </c>
      <c r="FD8" s="90">
        <f>1+'V-Parâmetros'!U6</f>
        <v>1.03</v>
      </c>
      <c r="FE8" s="90">
        <f>1+'V-Parâmetros'!V6</f>
        <v>1.03</v>
      </c>
      <c r="FF8" s="90">
        <f>1+'V-Parâmetros'!W6</f>
        <v>1.03</v>
      </c>
      <c r="FG8" s="90">
        <f>1+'V-Parâmetros'!X6</f>
        <v>1.03</v>
      </c>
      <c r="FH8" s="90">
        <f>1+'V-Parâmetros'!Y6</f>
        <v>1.03</v>
      </c>
      <c r="FI8" s="90">
        <f>1+'V-Parâmetros'!Z6</f>
        <v>1.03</v>
      </c>
      <c r="FJ8" s="90">
        <f t="shared" si="15"/>
        <v>1.03</v>
      </c>
      <c r="FK8" s="90">
        <f t="shared" si="15"/>
        <v>1.03</v>
      </c>
      <c r="FL8" s="90">
        <f t="shared" si="15"/>
        <v>1.03</v>
      </c>
      <c r="FN8" s="17"/>
      <c r="FO8" s="201"/>
      <c r="FP8" s="2"/>
      <c r="FY8" s="149"/>
    </row>
    <row r="9" spans="1:181">
      <c r="A9" s="149">
        <v>3</v>
      </c>
      <c r="B9" s="149" t="str">
        <f>CONCATENATE(C9,D9)</f>
        <v>111251010200020</v>
      </c>
      <c r="C9" s="231">
        <v>1112510102000</v>
      </c>
      <c r="D9" s="35">
        <v>20</v>
      </c>
      <c r="E9" s="37" t="s">
        <v>23</v>
      </c>
      <c r="F9" s="65">
        <v>5256374662.7799997</v>
      </c>
      <c r="G9" s="123">
        <f>_xlfn.XLOOKUP($B9,'9999'!$A:$A,'9999'!I:I)</f>
        <v>2185173093.025598</v>
      </c>
      <c r="H9" s="123">
        <f>_xlfn.XLOOKUP($B9,'9999'!$A:$A,'9999'!J:J)</f>
        <v>802992691.72891784</v>
      </c>
      <c r="I9" s="123">
        <f>_xlfn.XLOOKUP($B9,'9999'!$A:$A,'9999'!K:K)</f>
        <v>776723006.6016295</v>
      </c>
      <c r="J9" s="123">
        <f>_xlfn.XLOOKUP($B9,'9999'!$A:$A,'9999'!L:L)</f>
        <v>371363250.85058749</v>
      </c>
      <c r="K9" s="123">
        <f>_xlfn.XLOOKUP($B9,'9999'!$A:$A,'9999'!M:M)</f>
        <v>198422455.22239146</v>
      </c>
      <c r="L9" s="123">
        <f>_xlfn.XLOOKUP($B9,'9999'!$A:$A,'9999'!N:N)</f>
        <v>199736861.28544813</v>
      </c>
      <c r="M9" s="123">
        <f>_xlfn.XLOOKUP($B9,'9999'!$A:$A,'9999'!O:O)</f>
        <v>184052562.64591458</v>
      </c>
      <c r="N9" s="123">
        <f>_xlfn.XLOOKUP($B9,'9999'!$A:$A,'9999'!P:P)</f>
        <v>173011654.82235789</v>
      </c>
      <c r="O9" s="123">
        <f>_xlfn.XLOOKUP($B9,'9999'!$A:$A,'9999'!Q:Q)</f>
        <v>162135318.22130004</v>
      </c>
      <c r="P9" s="123">
        <f>_xlfn.XLOOKUP($B9,'9999'!$A:$A,'9999'!R:R)</f>
        <v>141816360.99725547</v>
      </c>
      <c r="Q9" s="123">
        <f>_xlfn.XLOOKUP($B9,'9999'!$A:$A,'9999'!S:S)</f>
        <v>109098410.97369438</v>
      </c>
      <c r="R9" s="123">
        <f>_xlfn.XLOOKUP($B9,'9999'!$A:$A,'9999'!T:T)</f>
        <v>99726616.401164085</v>
      </c>
      <c r="S9" s="33">
        <f>+SUM(G9:R9)</f>
        <v>5404252282.7762594</v>
      </c>
      <c r="T9" s="124">
        <f t="shared" ref="T9:AE9" si="25">T$7*0.5</f>
        <v>2215183876.1163287</v>
      </c>
      <c r="U9" s="124">
        <f t="shared" si="25"/>
        <v>814020852.18532896</v>
      </c>
      <c r="V9" s="124">
        <f t="shared" si="25"/>
        <v>787390383.82089889</v>
      </c>
      <c r="W9" s="124">
        <f t="shared" si="25"/>
        <v>376463488.44948375</v>
      </c>
      <c r="X9" s="124">
        <f t="shared" si="25"/>
        <v>201147554.33834496</v>
      </c>
      <c r="Y9" s="124">
        <f t="shared" si="25"/>
        <v>202480012.22318977</v>
      </c>
      <c r="Z9" s="124">
        <f t="shared" si="25"/>
        <v>186580308.18355149</v>
      </c>
      <c r="AA9" s="124">
        <f t="shared" si="25"/>
        <v>175387766.47301573</v>
      </c>
      <c r="AB9" s="124">
        <f t="shared" si="25"/>
        <v>164362056.17721584</v>
      </c>
      <c r="AC9" s="124">
        <f t="shared" si="25"/>
        <v>143764041.96687263</v>
      </c>
      <c r="AD9" s="124">
        <f t="shared" si="25"/>
        <v>110596749.36973494</v>
      </c>
      <c r="AE9" s="124">
        <f t="shared" si="25"/>
        <v>101096244.21817327</v>
      </c>
      <c r="AF9" s="33">
        <f>+SUM(T9:AE9)</f>
        <v>5478473333.5221376</v>
      </c>
      <c r="AG9" s="124">
        <f t="shared" ref="AG9:AR9" si="26">AG$7*0.5</f>
        <v>2360512597.1808176</v>
      </c>
      <c r="AH9" s="124">
        <f t="shared" si="26"/>
        <v>867425271.85604465</v>
      </c>
      <c r="AI9" s="124">
        <f t="shared" si="26"/>
        <v>839047692.5856179</v>
      </c>
      <c r="AJ9" s="124">
        <f t="shared" si="26"/>
        <v>401161644.61327767</v>
      </c>
      <c r="AK9" s="124">
        <f t="shared" si="26"/>
        <v>214343983.37180832</v>
      </c>
      <c r="AL9" s="124">
        <f t="shared" si="26"/>
        <v>215763858.10830352</v>
      </c>
      <c r="AM9" s="124">
        <f t="shared" si="26"/>
        <v>198821042.62392339</v>
      </c>
      <c r="AN9" s="124">
        <f t="shared" si="26"/>
        <v>186894206.21677545</v>
      </c>
      <c r="AO9" s="124">
        <f t="shared" si="26"/>
        <v>175145146.31853738</v>
      </c>
      <c r="AP9" s="124">
        <f t="shared" si="26"/>
        <v>153195784.66749975</v>
      </c>
      <c r="AQ9" s="124">
        <f t="shared" si="26"/>
        <v>117852528.13965468</v>
      </c>
      <c r="AR9" s="124">
        <f t="shared" si="26"/>
        <v>107728735.55898637</v>
      </c>
      <c r="AS9" s="33">
        <f>+SUM(AG9:AR9)</f>
        <v>5837892491.2412472</v>
      </c>
      <c r="AT9" s="123">
        <f t="shared" ref="AT9:BE9" si="27">AT$7*0.5</f>
        <v>2515375712.8361816</v>
      </c>
      <c r="AU9" s="123">
        <f t="shared" si="27"/>
        <v>924333326.63968039</v>
      </c>
      <c r="AV9" s="123">
        <f t="shared" si="27"/>
        <v>894094016.00386131</v>
      </c>
      <c r="AW9" s="123">
        <f t="shared" si="27"/>
        <v>427480140.96040106</v>
      </c>
      <c r="AX9" s="123">
        <f t="shared" si="27"/>
        <v>228406173.56159323</v>
      </c>
      <c r="AY9" s="123">
        <f t="shared" si="27"/>
        <v>229919200.19475552</v>
      </c>
      <c r="AZ9" s="123">
        <f t="shared" si="27"/>
        <v>211864839.19394025</v>
      </c>
      <c r="BA9" s="123">
        <f t="shared" si="27"/>
        <v>199155534.16191453</v>
      </c>
      <c r="BB9" s="123">
        <f t="shared" si="27"/>
        <v>186635668.79369688</v>
      </c>
      <c r="BC9" s="123">
        <f t="shared" si="27"/>
        <v>163246303.58750531</v>
      </c>
      <c r="BD9" s="123">
        <f t="shared" si="27"/>
        <v>125584327.46043177</v>
      </c>
      <c r="BE9" s="123">
        <f t="shared" si="27"/>
        <v>114796356.23349679</v>
      </c>
      <c r="BF9" s="33">
        <f>+SUM(AT9:BE9)</f>
        <v>6220891599.6274595</v>
      </c>
      <c r="BG9" s="123">
        <f t="shared" ref="BG9:BR9" si="28">BG$7*0.5</f>
        <v>2680398733.8524117</v>
      </c>
      <c r="BH9" s="123">
        <f t="shared" si="28"/>
        <v>984974875.02136195</v>
      </c>
      <c r="BI9" s="123">
        <f t="shared" si="28"/>
        <v>952751692.80361342</v>
      </c>
      <c r="BJ9" s="123">
        <f t="shared" si="28"/>
        <v>455525281.06640464</v>
      </c>
      <c r="BK9" s="123">
        <f t="shared" si="28"/>
        <v>243390923.78699479</v>
      </c>
      <c r="BL9" s="123">
        <f t="shared" si="28"/>
        <v>245003213.61356723</v>
      </c>
      <c r="BM9" s="123">
        <f t="shared" si="28"/>
        <v>225764383.35845006</v>
      </c>
      <c r="BN9" s="123">
        <f t="shared" si="28"/>
        <v>212221275.28829414</v>
      </c>
      <c r="BO9" s="123">
        <f t="shared" si="28"/>
        <v>198880035.20645565</v>
      </c>
      <c r="BP9" s="123">
        <f t="shared" si="28"/>
        <v>173956193.98291174</v>
      </c>
      <c r="BQ9" s="123">
        <f t="shared" si="28"/>
        <v>133823377.00044841</v>
      </c>
      <c r="BR9" s="123">
        <f t="shared" si="28"/>
        <v>122327653.21256591</v>
      </c>
      <c r="BS9" s="33">
        <f>+SUM(BG9:BR9)</f>
        <v>6629017638.1934795</v>
      </c>
      <c r="BT9" s="123">
        <f t="shared" ref="BT9:CE9" si="29">BT$7*0.5</f>
        <v>2856248208.080523</v>
      </c>
      <c r="BU9" s="123">
        <f t="shared" si="29"/>
        <v>1049594855.516377</v>
      </c>
      <c r="BV9" s="123">
        <f t="shared" si="29"/>
        <v>1015257648.4039801</v>
      </c>
      <c r="BW9" s="123">
        <f t="shared" si="29"/>
        <v>485410342.62887233</v>
      </c>
      <c r="BX9" s="123">
        <f t="shared" si="29"/>
        <v>259358759.2583698</v>
      </c>
      <c r="BY9" s="123">
        <f t="shared" si="29"/>
        <v>261076824.51108515</v>
      </c>
      <c r="BZ9" s="123">
        <f t="shared" si="29"/>
        <v>240575817.04986858</v>
      </c>
      <c r="CA9" s="123">
        <f t="shared" si="29"/>
        <v>226144203.69746739</v>
      </c>
      <c r="CB9" s="123">
        <f t="shared" si="29"/>
        <v>211927702.02700305</v>
      </c>
      <c r="CC9" s="123">
        <f t="shared" si="29"/>
        <v>185368714.39052013</v>
      </c>
      <c r="CD9" s="123">
        <f t="shared" si="29"/>
        <v>142602955.27279618</v>
      </c>
      <c r="CE9" s="123">
        <f t="shared" si="29"/>
        <v>130353046.31147672</v>
      </c>
      <c r="CF9" s="33">
        <f>+SUM(BT9:CE9)</f>
        <v>7063919077.1483402</v>
      </c>
      <c r="CG9" s="123">
        <f t="shared" ref="CG9:CR9" si="30">CG$7*0.5</f>
        <v>3043634412.7195835</v>
      </c>
      <c r="CH9" s="123">
        <f t="shared" si="30"/>
        <v>1118454276.0063319</v>
      </c>
      <c r="CI9" s="123">
        <f t="shared" si="30"/>
        <v>1081864351.8854852</v>
      </c>
      <c r="CJ9" s="123">
        <f t="shared" si="30"/>
        <v>517256035.00968164</v>
      </c>
      <c r="CK9" s="123">
        <f t="shared" si="30"/>
        <v>276374175.98574954</v>
      </c>
      <c r="CL9" s="123">
        <f t="shared" si="30"/>
        <v>278204956.13702226</v>
      </c>
      <c r="CM9" s="123">
        <f t="shared" si="30"/>
        <v>256358965.43220443</v>
      </c>
      <c r="CN9" s="123">
        <f t="shared" si="30"/>
        <v>240980555.77362993</v>
      </c>
      <c r="CO9" s="123">
        <f t="shared" si="30"/>
        <v>225831370.35259497</v>
      </c>
      <c r="CP9" s="123">
        <f t="shared" si="30"/>
        <v>197529961.3543492</v>
      </c>
      <c r="CQ9" s="123">
        <f t="shared" si="30"/>
        <v>151958524.05119753</v>
      </c>
      <c r="CR9" s="123">
        <f t="shared" si="30"/>
        <v>138904951.0592306</v>
      </c>
      <c r="CS9" s="33">
        <f>+SUM(CG9:CR9)</f>
        <v>7527352535.7670612</v>
      </c>
      <c r="CT9" s="123">
        <f t="shared" ref="CT9:DE9" si="31">CT$7*0.5</f>
        <v>3243314223.2118354</v>
      </c>
      <c r="CU9" s="123">
        <f t="shared" si="31"/>
        <v>1191831267.9814088</v>
      </c>
      <c r="CV9" s="123">
        <f t="shared" si="31"/>
        <v>1152840835.7430816</v>
      </c>
      <c r="CW9" s="123">
        <f t="shared" si="31"/>
        <v>551190986.79464912</v>
      </c>
      <c r="CX9" s="123">
        <f t="shared" si="31"/>
        <v>294505901.28598887</v>
      </c>
      <c r="CY9" s="123">
        <f t="shared" si="31"/>
        <v>296456791.07727993</v>
      </c>
      <c r="CZ9" s="123">
        <f t="shared" si="31"/>
        <v>273177578.54209918</v>
      </c>
      <c r="DA9" s="123">
        <f t="shared" si="31"/>
        <v>256790257.3291463</v>
      </c>
      <c r="DB9" s="123">
        <f t="shared" si="31"/>
        <v>240647198.7736302</v>
      </c>
      <c r="DC9" s="123">
        <f t="shared" si="31"/>
        <v>210489055.6151264</v>
      </c>
      <c r="DD9" s="123">
        <f t="shared" si="31"/>
        <v>161927871.60437918</v>
      </c>
      <c r="DE9" s="123">
        <f t="shared" si="31"/>
        <v>148017909.62877154</v>
      </c>
      <c r="DF9" s="33">
        <f>+SUM(CT9:DE9)</f>
        <v>8021189877.5873957</v>
      </c>
      <c r="DG9" s="123">
        <f t="shared" ref="DG9:DR9" si="32">DG$7*0.5</f>
        <v>3456094170.353744</v>
      </c>
      <c r="DH9" s="123">
        <f t="shared" si="32"/>
        <v>1270022209.9469461</v>
      </c>
      <c r="DI9" s="123">
        <f t="shared" si="32"/>
        <v>1228473782.5407948</v>
      </c>
      <c r="DJ9" s="123">
        <f t="shared" si="32"/>
        <v>587352265.33987689</v>
      </c>
      <c r="DK9" s="123">
        <f t="shared" si="32"/>
        <v>313827171.38067496</v>
      </c>
      <c r="DL9" s="123">
        <f t="shared" si="32"/>
        <v>315906050.69074279</v>
      </c>
      <c r="DM9" s="123">
        <f t="shared" si="32"/>
        <v>291099588.78290153</v>
      </c>
      <c r="DN9" s="123">
        <f t="shared" si="32"/>
        <v>273637165.65212202</v>
      </c>
      <c r="DO9" s="123">
        <f t="shared" si="32"/>
        <v>256435030.2049596</v>
      </c>
      <c r="DP9" s="123">
        <f t="shared" si="32"/>
        <v>224298340.51487434</v>
      </c>
      <c r="DQ9" s="123">
        <f t="shared" si="32"/>
        <v>172551265.32743973</v>
      </c>
      <c r="DR9" s="123">
        <f t="shared" si="32"/>
        <v>157728730.35698217</v>
      </c>
      <c r="DS9" s="33">
        <f>+SUM(DG9:DR9)</f>
        <v>8547425771.0920591</v>
      </c>
      <c r="DT9" s="123">
        <f t="shared" ref="DT9:ER9" si="33">DT$7*0.5</f>
        <v>3682833697.9709845</v>
      </c>
      <c r="DU9" s="123">
        <f t="shared" si="33"/>
        <v>1353342924.5319021</v>
      </c>
      <c r="DV9" s="123">
        <f t="shared" si="33"/>
        <v>1309068682.8571117</v>
      </c>
      <c r="DW9" s="123">
        <f t="shared" si="33"/>
        <v>625885930.40330553</v>
      </c>
      <c r="DX9" s="123">
        <f t="shared" si="33"/>
        <v>334416027.20604318</v>
      </c>
      <c r="DY9" s="123">
        <f t="shared" si="33"/>
        <v>336631292.87872267</v>
      </c>
      <c r="DZ9" s="123">
        <f t="shared" si="33"/>
        <v>310197385.31182313</v>
      </c>
      <c r="EA9" s="123">
        <f t="shared" si="33"/>
        <v>291589327.43367791</v>
      </c>
      <c r="EB9" s="123">
        <f t="shared" si="33"/>
        <v>273258633.59862345</v>
      </c>
      <c r="EC9" s="123">
        <f t="shared" si="33"/>
        <v>239013593.41797101</v>
      </c>
      <c r="ED9" s="123">
        <f t="shared" si="33"/>
        <v>183871614.38670632</v>
      </c>
      <c r="EE9" s="123">
        <f t="shared" si="33"/>
        <v>168076636.41798764</v>
      </c>
      <c r="EF9" s="33">
        <f>+SUM(DT9:EE9)</f>
        <v>9108185746.4148579</v>
      </c>
      <c r="EG9" s="123">
        <f t="shared" si="33"/>
        <v>3924448634.3155365</v>
      </c>
      <c r="EH9" s="123">
        <f t="shared" si="33"/>
        <v>1442129954.134481</v>
      </c>
      <c r="EI9" s="123">
        <f t="shared" si="33"/>
        <v>1394951069.1982121</v>
      </c>
      <c r="EJ9" s="123">
        <f t="shared" si="33"/>
        <v>666947624.09766376</v>
      </c>
      <c r="EK9" s="123">
        <f t="shared" si="33"/>
        <v>356355629.62971544</v>
      </c>
      <c r="EL9" s="123">
        <f t="shared" si="33"/>
        <v>358716229.38978142</v>
      </c>
      <c r="EM9" s="123">
        <f t="shared" si="33"/>
        <v>330548106.42846078</v>
      </c>
      <c r="EN9" s="123">
        <f t="shared" si="33"/>
        <v>310719253.6167292</v>
      </c>
      <c r="EO9" s="123">
        <f t="shared" si="33"/>
        <v>291185961.51432753</v>
      </c>
      <c r="EP9" s="123">
        <f t="shared" si="33"/>
        <v>254694251.00264066</v>
      </c>
      <c r="EQ9" s="123">
        <f t="shared" si="33"/>
        <v>195934643.03502411</v>
      </c>
      <c r="ER9" s="123">
        <f t="shared" si="33"/>
        <v>179103424.25027886</v>
      </c>
      <c r="ES9" s="33">
        <f>+SUM(EG9:ER9)</f>
        <v>9705734780.6128502</v>
      </c>
      <c r="ET9" s="33"/>
      <c r="EU9" s="33"/>
      <c r="EV9" s="38"/>
      <c r="EW9" s="61" t="s">
        <v>413</v>
      </c>
      <c r="EX9" s="62">
        <f>+EX7*EX8</f>
        <v>1.00276488</v>
      </c>
      <c r="EY9" s="62">
        <f>+EY7*EY8</f>
        <v>1.1567305999999999</v>
      </c>
      <c r="EZ9" s="62">
        <f t="shared" ref="EZ9:FJ9" si="34">+EZ7*EZ8</f>
        <v>1.0689869999999999</v>
      </c>
      <c r="FA9" s="62">
        <f>+FA7*FA8</f>
        <v>1.0784166399999999</v>
      </c>
      <c r="FB9" s="62">
        <f>+FB7*FB8</f>
        <v>1.0581774500000001</v>
      </c>
      <c r="FC9" s="62">
        <f t="shared" si="34"/>
        <v>1.0584280000000001</v>
      </c>
      <c r="FD9" s="62">
        <f t="shared" si="34"/>
        <v>1.0559559999999999</v>
      </c>
      <c r="FE9" s="62">
        <f t="shared" si="34"/>
        <v>1.0563680000000002</v>
      </c>
      <c r="FF9" s="62">
        <f t="shared" si="34"/>
        <v>1.0563680000000002</v>
      </c>
      <c r="FG9" s="62">
        <f t="shared" si="34"/>
        <v>1.0563680000000002</v>
      </c>
      <c r="FH9" s="62">
        <f t="shared" si="34"/>
        <v>1.0563680000000002</v>
      </c>
      <c r="FI9" s="62">
        <f t="shared" si="34"/>
        <v>1.0563680000000002</v>
      </c>
      <c r="FJ9" s="62">
        <f t="shared" si="34"/>
        <v>1.0563680000000002</v>
      </c>
      <c r="FK9" s="62">
        <f t="shared" ref="FK9:FL9" si="35">+FK7*FK8</f>
        <v>1.0563680000000002</v>
      </c>
      <c r="FL9" s="62">
        <f t="shared" si="35"/>
        <v>1.0563680000000002</v>
      </c>
      <c r="FN9" s="17"/>
      <c r="FO9" s="201"/>
      <c r="FP9" s="2"/>
      <c r="FY9" s="149"/>
    </row>
    <row r="10" spans="1:181">
      <c r="A10" s="149">
        <v>4</v>
      </c>
      <c r="B10" s="149" t="str">
        <f>CONCATENATE(C10,D10)</f>
        <v>111251010300023</v>
      </c>
      <c r="C10" s="231">
        <v>1112510103000</v>
      </c>
      <c r="D10" s="35">
        <v>23</v>
      </c>
      <c r="E10" s="37" t="s">
        <v>24</v>
      </c>
      <c r="F10" s="65">
        <v>1051274989.2099999</v>
      </c>
      <c r="G10" s="123">
        <f>_xlfn.XLOOKUP($B10,'9999'!$A:$A,'9999'!I:I)</f>
        <v>437034618.60511965</v>
      </c>
      <c r="H10" s="123">
        <f>_xlfn.XLOOKUP($B10,'9999'!$A:$A,'9999'!J:J)</f>
        <v>160598538.34578356</v>
      </c>
      <c r="I10" s="123">
        <f>_xlfn.XLOOKUP($B10,'9999'!$A:$A,'9999'!K:K)</f>
        <v>155344601.32032591</v>
      </c>
      <c r="J10" s="123">
        <f>_xlfn.XLOOKUP($B10,'9999'!$A:$A,'9999'!L:L)</f>
        <v>74272650.170117497</v>
      </c>
      <c r="K10" s="123">
        <f>_xlfn.XLOOKUP($B10,'9999'!$A:$A,'9999'!M:M)</f>
        <v>39684491.04447829</v>
      </c>
      <c r="L10" s="123">
        <f>_xlfn.XLOOKUP($B10,'9999'!$A:$A,'9999'!N:N)</f>
        <v>39947372.25708963</v>
      </c>
      <c r="M10" s="123">
        <f>_xlfn.XLOOKUP($B10,'9999'!$A:$A,'9999'!O:O)</f>
        <v>36810512.529182918</v>
      </c>
      <c r="N10" s="123">
        <f>_xlfn.XLOOKUP($B10,'9999'!$A:$A,'9999'!P:P)</f>
        <v>34602330.964471579</v>
      </c>
      <c r="O10" s="123">
        <f>_xlfn.XLOOKUP($B10,'9999'!$A:$A,'9999'!Q:Q)</f>
        <v>32427063.644260008</v>
      </c>
      <c r="P10" s="123">
        <f>_xlfn.XLOOKUP($B10,'9999'!$A:$A,'9999'!R:R)</f>
        <v>28363272.199451096</v>
      </c>
      <c r="Q10" s="123">
        <f>_xlfn.XLOOKUP($B10,'9999'!$A:$A,'9999'!S:S)</f>
        <v>21819682.19473888</v>
      </c>
      <c r="R10" s="123">
        <f>_xlfn.XLOOKUP($B10,'9999'!$A:$A,'9999'!T:T)</f>
        <v>19945323.280232817</v>
      </c>
      <c r="S10" s="33">
        <f>+SUM(G10:R10)</f>
        <v>1080850456.5552518</v>
      </c>
      <c r="T10" s="124">
        <f t="shared" ref="T10:AE10" si="36">T$7*0.1</f>
        <v>443036775.22326577</v>
      </c>
      <c r="U10" s="124">
        <f t="shared" si="36"/>
        <v>162804170.43706581</v>
      </c>
      <c r="V10" s="124">
        <f t="shared" si="36"/>
        <v>157478076.7641798</v>
      </c>
      <c r="W10" s="124">
        <f t="shared" si="36"/>
        <v>75292697.689896747</v>
      </c>
      <c r="X10" s="124">
        <f t="shared" si="36"/>
        <v>40229510.867668994</v>
      </c>
      <c r="Y10" s="124">
        <f t="shared" si="36"/>
        <v>40496002.444637954</v>
      </c>
      <c r="Z10" s="124">
        <f t="shared" si="36"/>
        <v>37316061.636710301</v>
      </c>
      <c r="AA10" s="124">
        <f t="shared" si="36"/>
        <v>35077553.294603147</v>
      </c>
      <c r="AB10" s="124">
        <f t="shared" si="36"/>
        <v>32872411.235443171</v>
      </c>
      <c r="AC10" s="124">
        <f t="shared" si="36"/>
        <v>28752808.393374529</v>
      </c>
      <c r="AD10" s="124">
        <f t="shared" si="36"/>
        <v>22119349.873946991</v>
      </c>
      <c r="AE10" s="124">
        <f t="shared" si="36"/>
        <v>20219248.843634654</v>
      </c>
      <c r="AF10" s="33">
        <f>+SUM(T10:AE10)</f>
        <v>1095694666.7044277</v>
      </c>
      <c r="AG10" s="124">
        <f t="shared" ref="AG10:AR10" si="37">AG$7*0.1</f>
        <v>472102519.43616354</v>
      </c>
      <c r="AH10" s="124">
        <f t="shared" si="37"/>
        <v>173485054.37120894</v>
      </c>
      <c r="AI10" s="124">
        <f t="shared" si="37"/>
        <v>167809538.51712358</v>
      </c>
      <c r="AJ10" s="124">
        <f t="shared" si="37"/>
        <v>80232328.922655538</v>
      </c>
      <c r="AK10" s="124">
        <f t="shared" si="37"/>
        <v>42868796.674361669</v>
      </c>
      <c r="AL10" s="124">
        <f t="shared" si="37"/>
        <v>43152771.621660709</v>
      </c>
      <c r="AM10" s="124">
        <f t="shared" si="37"/>
        <v>39764208.524784677</v>
      </c>
      <c r="AN10" s="124">
        <f t="shared" si="37"/>
        <v>37378841.243355088</v>
      </c>
      <c r="AO10" s="124">
        <f t="shared" si="37"/>
        <v>35029029.263707481</v>
      </c>
      <c r="AP10" s="124">
        <f t="shared" si="37"/>
        <v>30639156.933499951</v>
      </c>
      <c r="AQ10" s="124">
        <f t="shared" si="37"/>
        <v>23570505.627930939</v>
      </c>
      <c r="AR10" s="124">
        <f t="shared" si="37"/>
        <v>21545747.111797273</v>
      </c>
      <c r="AS10" s="33">
        <f>+SUM(AG10:AR10)</f>
        <v>1167578498.2482495</v>
      </c>
      <c r="AT10" s="123">
        <f t="shared" ref="AT10:BE10" si="38">AT$7*0.1</f>
        <v>503075142.56723636</v>
      </c>
      <c r="AU10" s="123">
        <f t="shared" si="38"/>
        <v>184866665.32793608</v>
      </c>
      <c r="AV10" s="123">
        <f t="shared" si="38"/>
        <v>178818803.20077229</v>
      </c>
      <c r="AW10" s="123">
        <f t="shared" si="38"/>
        <v>85496028.192080215</v>
      </c>
      <c r="AX10" s="123">
        <f t="shared" si="38"/>
        <v>45681234.712318651</v>
      </c>
      <c r="AY10" s="123">
        <f t="shared" si="38"/>
        <v>45983840.038951106</v>
      </c>
      <c r="AZ10" s="123">
        <f t="shared" si="38"/>
        <v>42372967.838788055</v>
      </c>
      <c r="BA10" s="123">
        <f t="shared" si="38"/>
        <v>39831106.83238291</v>
      </c>
      <c r="BB10" s="123">
        <f t="shared" si="38"/>
        <v>37327133.758739375</v>
      </c>
      <c r="BC10" s="123">
        <f t="shared" si="38"/>
        <v>32649260.717501063</v>
      </c>
      <c r="BD10" s="123">
        <f t="shared" si="38"/>
        <v>25116865.492086355</v>
      </c>
      <c r="BE10" s="123">
        <f t="shared" si="38"/>
        <v>22959271.246699359</v>
      </c>
      <c r="BF10" s="33">
        <f>+SUM(AT10:BE10)</f>
        <v>1244178319.9254923</v>
      </c>
      <c r="BG10" s="123">
        <f t="shared" ref="BG10:BR10" si="39">BG$7*0.1</f>
        <v>536079746.77048236</v>
      </c>
      <c r="BH10" s="123">
        <f t="shared" si="39"/>
        <v>196994975.0042724</v>
      </c>
      <c r="BI10" s="123">
        <f t="shared" si="39"/>
        <v>190550338.56072271</v>
      </c>
      <c r="BJ10" s="123">
        <f t="shared" si="39"/>
        <v>91105056.213280931</v>
      </c>
      <c r="BK10" s="123">
        <f t="shared" si="39"/>
        <v>48678184.757398963</v>
      </c>
      <c r="BL10" s="123">
        <f t="shared" si="39"/>
        <v>49000642.722713448</v>
      </c>
      <c r="BM10" s="123">
        <f t="shared" si="39"/>
        <v>45152876.671690017</v>
      </c>
      <c r="BN10" s="123">
        <f t="shared" si="39"/>
        <v>42444255.057658829</v>
      </c>
      <c r="BO10" s="123">
        <f t="shared" si="39"/>
        <v>39776007.041291133</v>
      </c>
      <c r="BP10" s="123">
        <f t="shared" si="39"/>
        <v>34791238.796582349</v>
      </c>
      <c r="BQ10" s="123">
        <f t="shared" si="39"/>
        <v>26764675.400089681</v>
      </c>
      <c r="BR10" s="123">
        <f t="shared" si="39"/>
        <v>24465530.642513186</v>
      </c>
      <c r="BS10" s="33">
        <f>+SUM(BG10:BR10)</f>
        <v>1325803527.6386964</v>
      </c>
      <c r="BT10" s="123">
        <f t="shared" ref="BT10:CE10" si="40">BT$7*0.1</f>
        <v>571249641.6161046</v>
      </c>
      <c r="BU10" s="123">
        <f t="shared" si="40"/>
        <v>209918971.10327542</v>
      </c>
      <c r="BV10" s="123">
        <f t="shared" si="40"/>
        <v>203051529.68079603</v>
      </c>
      <c r="BW10" s="123">
        <f t="shared" si="40"/>
        <v>97082068.525774479</v>
      </c>
      <c r="BX10" s="123">
        <f t="shared" si="40"/>
        <v>51871751.851673961</v>
      </c>
      <c r="BY10" s="123">
        <f t="shared" si="40"/>
        <v>52215364.902217031</v>
      </c>
      <c r="BZ10" s="123">
        <f t="shared" si="40"/>
        <v>48115163.409973718</v>
      </c>
      <c r="CA10" s="123">
        <f t="shared" si="40"/>
        <v>45228840.739493482</v>
      </c>
      <c r="CB10" s="123">
        <f t="shared" si="40"/>
        <v>42385540.405400611</v>
      </c>
      <c r="CC10" s="123">
        <f t="shared" si="40"/>
        <v>37073742.878104024</v>
      </c>
      <c r="CD10" s="123">
        <f t="shared" si="40"/>
        <v>28520591.054559238</v>
      </c>
      <c r="CE10" s="123">
        <f t="shared" si="40"/>
        <v>26070609.262295347</v>
      </c>
      <c r="CF10" s="33">
        <f>+SUM(BT10:CE10)</f>
        <v>1412783815.4296675</v>
      </c>
      <c r="CG10" s="123">
        <f t="shared" ref="CG10:CR10" si="41">CG$7*0.1</f>
        <v>608726882.5439167</v>
      </c>
      <c r="CH10" s="123">
        <f t="shared" si="41"/>
        <v>223690855.20126641</v>
      </c>
      <c r="CI10" s="123">
        <f t="shared" si="41"/>
        <v>216372870.37709704</v>
      </c>
      <c r="CJ10" s="123">
        <f t="shared" si="41"/>
        <v>103451207.00193633</v>
      </c>
      <c r="CK10" s="123">
        <f t="shared" si="41"/>
        <v>55274835.19714991</v>
      </c>
      <c r="CL10" s="123">
        <f t="shared" si="41"/>
        <v>55640991.227404453</v>
      </c>
      <c r="CM10" s="123">
        <f t="shared" si="41"/>
        <v>51271793.086440891</v>
      </c>
      <c r="CN10" s="123">
        <f t="shared" si="41"/>
        <v>48196111.154725991</v>
      </c>
      <c r="CO10" s="123">
        <f t="shared" si="41"/>
        <v>45166274.070519</v>
      </c>
      <c r="CP10" s="123">
        <f t="shared" si="41"/>
        <v>39505992.270869844</v>
      </c>
      <c r="CQ10" s="123">
        <f t="shared" si="41"/>
        <v>30391704.810239509</v>
      </c>
      <c r="CR10" s="123">
        <f t="shared" si="41"/>
        <v>27780990.211846121</v>
      </c>
      <c r="CS10" s="33">
        <f>+SUM(CG10:CR10)</f>
        <v>1505470507.1534121</v>
      </c>
      <c r="CT10" s="123">
        <f t="shared" ref="CT10:DE10" si="42">CT$7*0.1</f>
        <v>648662844.64236712</v>
      </c>
      <c r="CU10" s="123">
        <f t="shared" si="42"/>
        <v>238366253.59628177</v>
      </c>
      <c r="CV10" s="123">
        <f t="shared" si="42"/>
        <v>230568167.14861631</v>
      </c>
      <c r="CW10" s="123">
        <f t="shared" si="42"/>
        <v>110238197.35892983</v>
      </c>
      <c r="CX10" s="123">
        <f t="shared" si="42"/>
        <v>58901180.257197775</v>
      </c>
      <c r="CY10" s="123">
        <f t="shared" si="42"/>
        <v>59291358.215455987</v>
      </c>
      <c r="CZ10" s="123">
        <f t="shared" si="42"/>
        <v>54635515.708419837</v>
      </c>
      <c r="DA10" s="123">
        <f t="shared" si="42"/>
        <v>51358051.465829261</v>
      </c>
      <c r="DB10" s="123">
        <f t="shared" si="42"/>
        <v>48129439.754726045</v>
      </c>
      <c r="DC10" s="123">
        <f t="shared" si="42"/>
        <v>42097811.123025283</v>
      </c>
      <c r="DD10" s="123">
        <f t="shared" si="42"/>
        <v>32385574.320875838</v>
      </c>
      <c r="DE10" s="123">
        <f t="shared" si="42"/>
        <v>29603581.925754309</v>
      </c>
      <c r="DF10" s="33">
        <f>+SUM(CT10:DE10)</f>
        <v>1604237975.5174794</v>
      </c>
      <c r="DG10" s="123">
        <f t="shared" ref="DG10:DR10" si="43">DG$7*0.1</f>
        <v>691218834.07074881</v>
      </c>
      <c r="DH10" s="123">
        <f t="shared" si="43"/>
        <v>254004441.98938924</v>
      </c>
      <c r="DI10" s="123">
        <f t="shared" si="43"/>
        <v>245694756.50815898</v>
      </c>
      <c r="DJ10" s="123">
        <f t="shared" si="43"/>
        <v>117470453.06797539</v>
      </c>
      <c r="DK10" s="123">
        <f t="shared" si="43"/>
        <v>62765434.276134998</v>
      </c>
      <c r="DL10" s="123">
        <f t="shared" si="43"/>
        <v>63181210.138148561</v>
      </c>
      <c r="DM10" s="123">
        <f t="shared" si="43"/>
        <v>58219917.756580308</v>
      </c>
      <c r="DN10" s="123">
        <f t="shared" si="43"/>
        <v>54727433.13042441</v>
      </c>
      <c r="DO10" s="123">
        <f t="shared" si="43"/>
        <v>51287006.040991925</v>
      </c>
      <c r="DP10" s="123">
        <f t="shared" si="43"/>
        <v>44859668.102974869</v>
      </c>
      <c r="DQ10" s="123">
        <f t="shared" si="43"/>
        <v>34510253.065487944</v>
      </c>
      <c r="DR10" s="123">
        <f t="shared" si="43"/>
        <v>31545746.071396437</v>
      </c>
      <c r="DS10" s="33">
        <f>+SUM(DG10:DR10)</f>
        <v>1709485154.2184117</v>
      </c>
      <c r="DT10" s="123">
        <f t="shared" ref="DT10:ER10" si="44">DT$7*0.1</f>
        <v>736566739.59419692</v>
      </c>
      <c r="DU10" s="123">
        <f t="shared" si="44"/>
        <v>270668584.90638041</v>
      </c>
      <c r="DV10" s="123">
        <f t="shared" si="44"/>
        <v>261813736.57142234</v>
      </c>
      <c r="DW10" s="123">
        <f t="shared" si="44"/>
        <v>125177186.08066112</v>
      </c>
      <c r="DX10" s="123">
        <f t="shared" si="44"/>
        <v>66883205.441208638</v>
      </c>
      <c r="DY10" s="123">
        <f t="shared" si="44"/>
        <v>67326258.575744539</v>
      </c>
      <c r="DZ10" s="123">
        <f t="shared" si="44"/>
        <v>62039477.06236463</v>
      </c>
      <c r="EA10" s="123">
        <f t="shared" si="44"/>
        <v>58317865.486735582</v>
      </c>
      <c r="EB10" s="123">
        <f t="shared" si="44"/>
        <v>54651726.719724692</v>
      </c>
      <c r="EC10" s="123">
        <f t="shared" si="44"/>
        <v>47802718.683594204</v>
      </c>
      <c r="ED10" s="123">
        <f t="shared" si="44"/>
        <v>36774322.877341263</v>
      </c>
      <c r="EE10" s="123">
        <f t="shared" si="44"/>
        <v>33615327.283597529</v>
      </c>
      <c r="EF10" s="33">
        <f>+SUM(DT10:EE10)</f>
        <v>1821637149.2829716</v>
      </c>
      <c r="EG10" s="123">
        <f t="shared" si="44"/>
        <v>784889726.86310732</v>
      </c>
      <c r="EH10" s="123">
        <f t="shared" si="44"/>
        <v>288425990.82689619</v>
      </c>
      <c r="EI10" s="123">
        <f t="shared" si="44"/>
        <v>278990213.83964247</v>
      </c>
      <c r="EJ10" s="123">
        <f t="shared" si="44"/>
        <v>133389524.81953275</v>
      </c>
      <c r="EK10" s="123">
        <f t="shared" si="44"/>
        <v>71271125.925943092</v>
      </c>
      <c r="EL10" s="123">
        <f t="shared" si="44"/>
        <v>71743245.877956286</v>
      </c>
      <c r="EM10" s="123">
        <f t="shared" si="44"/>
        <v>66109621.285692155</v>
      </c>
      <c r="EN10" s="123">
        <f t="shared" si="44"/>
        <v>62143850.723345846</v>
      </c>
      <c r="EO10" s="123">
        <f t="shared" si="44"/>
        <v>58237192.302865505</v>
      </c>
      <c r="EP10" s="123">
        <f t="shared" si="44"/>
        <v>50938850.200528137</v>
      </c>
      <c r="EQ10" s="123">
        <f t="shared" si="44"/>
        <v>39186928.607004821</v>
      </c>
      <c r="ER10" s="123">
        <f t="shared" si="44"/>
        <v>35820684.850055777</v>
      </c>
      <c r="ES10" s="33">
        <f>+SUM(EG10:ER10)</f>
        <v>1941146956.1225705</v>
      </c>
      <c r="ET10" s="33"/>
      <c r="EU10" s="33"/>
      <c r="EV10" s="38"/>
      <c r="EW10" s="172"/>
      <c r="EX10" s="36"/>
      <c r="EY10" s="36"/>
      <c r="EZ10" s="36"/>
      <c r="FA10" s="4"/>
      <c r="FB10" s="4"/>
      <c r="FC10" s="4"/>
      <c r="FD10" s="4"/>
      <c r="FE10" s="4"/>
      <c r="FK10" s="138"/>
      <c r="FL10" s="4"/>
      <c r="FN10" s="17"/>
      <c r="FO10" s="201"/>
      <c r="FP10" s="2"/>
      <c r="FY10" s="149"/>
    </row>
    <row r="11" spans="1:181" s="4" customFormat="1">
      <c r="A11" s="149"/>
      <c r="B11" s="279"/>
      <c r="C11" s="231"/>
      <c r="D11" s="42"/>
      <c r="E11" s="31" t="s">
        <v>414</v>
      </c>
      <c r="F11" s="24">
        <f>SUM(F12:F14)</f>
        <v>343599633.92000002</v>
      </c>
      <c r="G11" s="24">
        <f t="shared" ref="G11:R11" si="45">SUM(G12:G14)</f>
        <v>204925898.15842053</v>
      </c>
      <c r="H11" s="24">
        <f t="shared" si="45"/>
        <v>75304788.93978788</v>
      </c>
      <c r="I11" s="24">
        <f t="shared" si="45"/>
        <v>72841213.474654064</v>
      </c>
      <c r="J11" s="24">
        <f t="shared" si="45"/>
        <v>34826507.779398121</v>
      </c>
      <c r="K11" s="24">
        <f t="shared" si="45"/>
        <v>18608091.039116234</v>
      </c>
      <c r="L11" s="24">
        <f t="shared" si="45"/>
        <v>18731356.259558707</v>
      </c>
      <c r="M11" s="24">
        <f t="shared" si="45"/>
        <v>17260480.109770037</v>
      </c>
      <c r="N11" s="24">
        <f t="shared" si="45"/>
        <v>16225061.927362375</v>
      </c>
      <c r="O11" s="24">
        <f t="shared" si="45"/>
        <v>15205077.261727024</v>
      </c>
      <c r="P11" s="24">
        <f t="shared" si="45"/>
        <v>13299562.054684758</v>
      </c>
      <c r="Q11" s="24">
        <f t="shared" si="45"/>
        <v>10231267.229034517</v>
      </c>
      <c r="R11" s="24">
        <f t="shared" si="45"/>
        <v>9352378.7664858494</v>
      </c>
      <c r="S11" s="24">
        <f>SUM(S12:S14)</f>
        <v>506811683.00000018</v>
      </c>
      <c r="T11" s="24">
        <v>216873897.79533821</v>
      </c>
      <c r="U11" s="24">
        <v>79695359.380109638</v>
      </c>
      <c r="V11" s="24">
        <v>77088147.610206842</v>
      </c>
      <c r="W11" s="24">
        <v>36857032.500981539</v>
      </c>
      <c r="X11" s="24">
        <v>19693017.185479723</v>
      </c>
      <c r="Y11" s="24">
        <v>19823469.261377394</v>
      </c>
      <c r="Z11" s="24">
        <v>18266835.148044068</v>
      </c>
      <c r="AA11" s="24">
        <v>17171047.943572138</v>
      </c>
      <c r="AB11" s="24">
        <v>16091594.091639742</v>
      </c>
      <c r="AC11" s="24">
        <v>14074979.725308778</v>
      </c>
      <c r="AD11" s="24">
        <v>10827791.037085418</v>
      </c>
      <c r="AE11" s="24">
        <v>9897659.8613131419</v>
      </c>
      <c r="AF11" s="24">
        <f>SUM(AF12:AF14)</f>
        <v>536360831.54045659</v>
      </c>
      <c r="AG11" s="24">
        <v>229608733.07388046</v>
      </c>
      <c r="AH11" s="24">
        <v>84375070.88290967</v>
      </c>
      <c r="AI11" s="24">
        <v>81614763.63787818</v>
      </c>
      <c r="AJ11" s="24">
        <v>39021277.449439175</v>
      </c>
      <c r="AK11" s="24">
        <v>20849391.154611092</v>
      </c>
      <c r="AL11" s="24">
        <v>20987503.376405474</v>
      </c>
      <c r="AM11" s="24">
        <v>19339463.707937215</v>
      </c>
      <c r="AN11" s="24">
        <v>18179331.878818695</v>
      </c>
      <c r="AO11" s="24">
        <v>17036492.496700827</v>
      </c>
      <c r="AP11" s="24">
        <v>14901462.534778908</v>
      </c>
      <c r="AQ11" s="24">
        <v>11463598.926783074</v>
      </c>
      <c r="AR11" s="24">
        <v>10478850.448369449</v>
      </c>
      <c r="AS11" s="24">
        <f>SUM(AS12:AS14)</f>
        <v>567855939.56851232</v>
      </c>
      <c r="AT11" s="24">
        <v>242409419.94274932</v>
      </c>
      <c r="AU11" s="24">
        <v>89078981.08463189</v>
      </c>
      <c r="AV11" s="24">
        <v>86164786.710689902</v>
      </c>
      <c r="AW11" s="24">
        <v>41196713.66724541</v>
      </c>
      <c r="AX11" s="24">
        <v>22011744.711480662</v>
      </c>
      <c r="AY11" s="24">
        <v>22157556.689640082</v>
      </c>
      <c r="AZ11" s="24">
        <v>20417638.809654716</v>
      </c>
      <c r="BA11" s="24">
        <v>19192829.631062839</v>
      </c>
      <c r="BB11" s="24">
        <v>17986276.953391902</v>
      </c>
      <c r="BC11" s="24">
        <v>15732219.071092835</v>
      </c>
      <c r="BD11" s="24">
        <v>12102694.56695123</v>
      </c>
      <c r="BE11" s="24">
        <v>11063046.360866046</v>
      </c>
      <c r="BF11" s="24">
        <f>SUM(BF12:BF14)</f>
        <v>599513908.19945681</v>
      </c>
      <c r="BG11" s="24">
        <v>255923745.10455757</v>
      </c>
      <c r="BH11" s="24">
        <v>94045134.280100107</v>
      </c>
      <c r="BI11" s="24">
        <v>90968473.569810852</v>
      </c>
      <c r="BJ11" s="24">
        <v>43493430.454194337</v>
      </c>
      <c r="BK11" s="24">
        <v>23238899.479145706</v>
      </c>
      <c r="BL11" s="24">
        <v>23392840.475087512</v>
      </c>
      <c r="BM11" s="24">
        <v>21555922.173292965</v>
      </c>
      <c r="BN11" s="24">
        <v>20262829.882994588</v>
      </c>
      <c r="BO11" s="24">
        <v>18989011.893543497</v>
      </c>
      <c r="BP11" s="24">
        <v>16609290.284306258</v>
      </c>
      <c r="BQ11" s="24">
        <v>12777419.78905876</v>
      </c>
      <c r="BR11" s="24">
        <v>11679811.195484327</v>
      </c>
      <c r="BS11" s="24">
        <f>SUM(BS12:BS14)</f>
        <v>632936808.58157647</v>
      </c>
      <c r="BT11" s="24">
        <v>270191493.89413667</v>
      </c>
      <c r="BU11" s="24">
        <v>99288150.516215697</v>
      </c>
      <c r="BV11" s="24">
        <v>96039965.971327811</v>
      </c>
      <c r="BW11" s="24">
        <v>45918189.202015676</v>
      </c>
      <c r="BX11" s="24">
        <v>24534468.125108078</v>
      </c>
      <c r="BY11" s="24">
        <v>24696991.331573643</v>
      </c>
      <c r="BZ11" s="24">
        <v>22757664.834454048</v>
      </c>
      <c r="CA11" s="24">
        <v>21392482.648971539</v>
      </c>
      <c r="CB11" s="24">
        <v>20047649.306608547</v>
      </c>
      <c r="CC11" s="24">
        <v>17535258.217656333</v>
      </c>
      <c r="CD11" s="24">
        <v>13489760.942298787</v>
      </c>
      <c r="CE11" s="24">
        <v>12330960.669632578</v>
      </c>
      <c r="CF11" s="24">
        <f>SUM(CF12:CF14)</f>
        <v>668223035.65999937</v>
      </c>
      <c r="CG11" s="24">
        <v>285254669.67873484</v>
      </c>
      <c r="CH11" s="24">
        <v>104823464.90749474</v>
      </c>
      <c r="CI11" s="24">
        <v>101394194.07422936</v>
      </c>
      <c r="CJ11" s="24">
        <v>48478128.250028059</v>
      </c>
      <c r="CK11" s="24">
        <v>25902264.723082859</v>
      </c>
      <c r="CL11" s="24">
        <v>26073848.59830888</v>
      </c>
      <c r="CM11" s="24">
        <v>24026404.648974866</v>
      </c>
      <c r="CN11" s="24">
        <v>22585113.556651704</v>
      </c>
      <c r="CO11" s="24">
        <v>21165305.755451977</v>
      </c>
      <c r="CP11" s="24">
        <v>18512848.863290675</v>
      </c>
      <c r="CQ11" s="24">
        <v>14241815.114831947</v>
      </c>
      <c r="CR11" s="24">
        <v>13018411.726964597</v>
      </c>
      <c r="CS11" s="24">
        <f>SUM(CS12:CS14)</f>
        <v>705476469.89804459</v>
      </c>
      <c r="CT11" s="24">
        <v>301157617.51332426</v>
      </c>
      <c r="CU11" s="24">
        <v>110667373.07608755</v>
      </c>
      <c r="CV11" s="24">
        <v>107046920.39386761</v>
      </c>
      <c r="CW11" s="24">
        <v>51180783.899967112</v>
      </c>
      <c r="CX11" s="24">
        <v>27346315.981394723</v>
      </c>
      <c r="CY11" s="24">
        <v>27527465.657664593</v>
      </c>
      <c r="CZ11" s="24">
        <v>25365876.708155211</v>
      </c>
      <c r="DA11" s="24">
        <v>23844233.637435034</v>
      </c>
      <c r="DB11" s="24">
        <v>22345271.551318422</v>
      </c>
      <c r="DC11" s="24">
        <v>19544940.187419128</v>
      </c>
      <c r="DD11" s="24">
        <v>15035796.307483824</v>
      </c>
      <c r="DE11" s="24">
        <v>13744188.180742871</v>
      </c>
      <c r="DF11" s="24">
        <f>SUM(DF12:DF14)</f>
        <v>744806783.09486032</v>
      </c>
      <c r="DG11" s="24">
        <v>317947154.68969202</v>
      </c>
      <c r="DH11" s="24">
        <v>116837079.12507942</v>
      </c>
      <c r="DI11" s="24">
        <v>113014786.20582573</v>
      </c>
      <c r="DJ11" s="24">
        <v>54034112.602390274</v>
      </c>
      <c r="DK11" s="24">
        <v>28870873.097357478</v>
      </c>
      <c r="DL11" s="24">
        <v>29062121.868079394</v>
      </c>
      <c r="DM11" s="24">
        <v>26780024.334634859</v>
      </c>
      <c r="DN11" s="24">
        <v>25173549.662722036</v>
      </c>
      <c r="DO11" s="24">
        <v>23591020.440304421</v>
      </c>
      <c r="DP11" s="24">
        <v>20634570.602867741</v>
      </c>
      <c r="DQ11" s="24">
        <v>15874041.951626046</v>
      </c>
      <c r="DR11" s="24">
        <v>14510426.671819285</v>
      </c>
      <c r="DS11" s="24">
        <f>SUM(DS12:DS14)</f>
        <v>786329761.25239873</v>
      </c>
      <c r="DT11" s="24">
        <v>335672708.56364232</v>
      </c>
      <c r="DU11" s="24">
        <v>123350746.28630258</v>
      </c>
      <c r="DV11" s="24">
        <v>119315360.5368005</v>
      </c>
      <c r="DW11" s="24">
        <v>57046514.379973523</v>
      </c>
      <c r="DX11" s="24">
        <v>30480424.272535153</v>
      </c>
      <c r="DY11" s="24">
        <v>30682335.162224814</v>
      </c>
      <c r="DZ11" s="24">
        <v>28273010.691290751</v>
      </c>
      <c r="EA11" s="24">
        <v>26576975.056418784</v>
      </c>
      <c r="EB11" s="24">
        <v>24906219.829851389</v>
      </c>
      <c r="EC11" s="24">
        <v>21784947.913977616</v>
      </c>
      <c r="ED11" s="24">
        <v>16759019.790429195</v>
      </c>
      <c r="EE11" s="24">
        <v>15319382.958773207</v>
      </c>
      <c r="EF11" s="24">
        <f>SUM(EF12:EF14)</f>
        <v>830167645.44221997</v>
      </c>
      <c r="EG11" s="24">
        <v>354386462.06606543</v>
      </c>
      <c r="EH11" s="24">
        <v>130227550.39176397</v>
      </c>
      <c r="EI11" s="24">
        <v>125967191.88672715</v>
      </c>
      <c r="EJ11" s="24">
        <v>60226857.556657061</v>
      </c>
      <c r="EK11" s="24">
        <v>32179707.925728995</v>
      </c>
      <c r="EL11" s="24">
        <v>32392875.347518854</v>
      </c>
      <c r="EM11" s="24">
        <v>29849231.037330214</v>
      </c>
      <c r="EN11" s="24">
        <v>28058641.415814139</v>
      </c>
      <c r="EO11" s="24">
        <v>26294741.585365608</v>
      </c>
      <c r="EP11" s="24">
        <v>22999458.76018187</v>
      </c>
      <c r="EQ11" s="24">
        <v>17693335.143745627</v>
      </c>
      <c r="ER11" s="24">
        <v>16173438.558724817</v>
      </c>
      <c r="ES11" s="24">
        <f>SUM(ES12:ES14)</f>
        <v>876449491.67562377</v>
      </c>
      <c r="ET11" s="33" t="s">
        <v>241</v>
      </c>
      <c r="EU11" s="33"/>
      <c r="EV11" s="38"/>
      <c r="EW11" s="172"/>
      <c r="EX11" s="37"/>
      <c r="EY11" s="37"/>
      <c r="EZ11" s="3"/>
      <c r="FA11" s="3"/>
      <c r="FB11" s="3"/>
      <c r="FC11" s="3"/>
      <c r="FD11" s="3"/>
      <c r="FF11" s="3"/>
      <c r="FK11" s="40"/>
      <c r="FL11" s="17"/>
      <c r="FM11" s="40"/>
      <c r="FO11" s="201"/>
      <c r="FP11" s="199"/>
      <c r="FY11" s="149"/>
    </row>
    <row r="12" spans="1:181" ht="12.75" customHeight="1">
      <c r="A12" s="149">
        <v>5</v>
      </c>
      <c r="B12" s="149" t="str">
        <f>CONCATENATE(C12,D12)</f>
        <v>111251020100010</v>
      </c>
      <c r="C12" s="231">
        <v>1112510201000</v>
      </c>
      <c r="D12" s="35">
        <v>10</v>
      </c>
      <c r="E12" s="37" t="s">
        <v>25</v>
      </c>
      <c r="F12" s="65">
        <v>137439870.67000002</v>
      </c>
      <c r="G12" s="123">
        <f>_xlfn.XLOOKUP($B12,'9999'!$A:$A,'9999'!I:I)</f>
        <v>81970359.263368204</v>
      </c>
      <c r="H12" s="123">
        <f>_xlfn.XLOOKUP($B12,'9999'!$A:$A,'9999'!J:J)</f>
        <v>30121915.575915154</v>
      </c>
      <c r="I12" s="123">
        <f>_xlfn.XLOOKUP($B12,'9999'!$A:$A,'9999'!K:K)</f>
        <v>29136485.389861628</v>
      </c>
      <c r="J12" s="123">
        <f>_xlfn.XLOOKUP($B12,'9999'!$A:$A,'9999'!L:L)</f>
        <v>13930603.111759249</v>
      </c>
      <c r="K12" s="123">
        <f>_xlfn.XLOOKUP($B12,'9999'!$A:$A,'9999'!M:M)</f>
        <v>7443236.4156464934</v>
      </c>
      <c r="L12" s="123">
        <f>_xlfn.XLOOKUP($B12,'9999'!$A:$A,'9999'!N:N)</f>
        <v>7492542.5038234834</v>
      </c>
      <c r="M12" s="123">
        <f>_xlfn.XLOOKUP($B12,'9999'!$A:$A,'9999'!O:O)</f>
        <v>6904192.0439080149</v>
      </c>
      <c r="N12" s="123">
        <f>_xlfn.XLOOKUP($B12,'9999'!$A:$A,'9999'!P:P)</f>
        <v>6490024.7709449502</v>
      </c>
      <c r="O12" s="123">
        <f>_xlfn.XLOOKUP($B12,'9999'!$A:$A,'9999'!Q:Q)</f>
        <v>6082030.9046908095</v>
      </c>
      <c r="P12" s="123">
        <f>_xlfn.XLOOKUP($B12,'9999'!$A:$A,'9999'!R:R)</f>
        <v>5319824.8218739033</v>
      </c>
      <c r="Q12" s="123">
        <f>_xlfn.XLOOKUP($B12,'9999'!$A:$A,'9999'!S:S)</f>
        <v>4092506.8916138071</v>
      </c>
      <c r="R12" s="123">
        <f>_xlfn.XLOOKUP($B12,'9999'!$A:$A,'9999'!T:T)</f>
        <v>3740951.5065943399</v>
      </c>
      <c r="S12" s="33">
        <f>+SUM(G12:R12)</f>
        <v>202724673.20000005</v>
      </c>
      <c r="T12" s="124">
        <f t="shared" ref="T12:AE12" si="46">T$11*0.4</f>
        <v>86749559.118135288</v>
      </c>
      <c r="U12" s="124">
        <f t="shared" si="46"/>
        <v>31878143.752043858</v>
      </c>
      <c r="V12" s="124">
        <f t="shared" si="46"/>
        <v>30835259.044082738</v>
      </c>
      <c r="W12" s="124">
        <f t="shared" si="46"/>
        <v>14742813.000392616</v>
      </c>
      <c r="X12" s="124">
        <f t="shared" si="46"/>
        <v>7877206.8741918895</v>
      </c>
      <c r="Y12" s="124">
        <f t="shared" si="46"/>
        <v>7929387.7045509582</v>
      </c>
      <c r="Z12" s="124">
        <f t="shared" si="46"/>
        <v>7306734.0592176281</v>
      </c>
      <c r="AA12" s="124">
        <f t="shared" si="46"/>
        <v>6868419.1774288556</v>
      </c>
      <c r="AB12" s="124">
        <f t="shared" si="46"/>
        <v>6436637.6366558969</v>
      </c>
      <c r="AC12" s="124">
        <f t="shared" si="46"/>
        <v>5629991.8901235117</v>
      </c>
      <c r="AD12" s="124">
        <f t="shared" si="46"/>
        <v>4331116.4148341669</v>
      </c>
      <c r="AE12" s="124">
        <f t="shared" si="46"/>
        <v>3959063.9445252568</v>
      </c>
      <c r="AF12" s="33">
        <f>+SUM(T12:AE12)</f>
        <v>214544332.61618263</v>
      </c>
      <c r="AG12" s="124">
        <f t="shared" ref="AG12:AR12" si="47">AG$11*0.4</f>
        <v>91843493.229552194</v>
      </c>
      <c r="AH12" s="124">
        <f t="shared" si="47"/>
        <v>33750028.353163868</v>
      </c>
      <c r="AI12" s="124">
        <f t="shared" si="47"/>
        <v>32645905.455151275</v>
      </c>
      <c r="AJ12" s="124">
        <f t="shared" si="47"/>
        <v>15608510.979775671</v>
      </c>
      <c r="AK12" s="124">
        <f t="shared" si="47"/>
        <v>8339756.4618444368</v>
      </c>
      <c r="AL12" s="124">
        <f t="shared" si="47"/>
        <v>8395001.3505621906</v>
      </c>
      <c r="AM12" s="124">
        <f t="shared" si="47"/>
        <v>7735785.4831748866</v>
      </c>
      <c r="AN12" s="124">
        <f t="shared" si="47"/>
        <v>7271732.751527478</v>
      </c>
      <c r="AO12" s="124">
        <f t="shared" si="47"/>
        <v>6814596.9986803308</v>
      </c>
      <c r="AP12" s="124">
        <f t="shared" si="47"/>
        <v>5960585.0139115639</v>
      </c>
      <c r="AQ12" s="124">
        <f t="shared" si="47"/>
        <v>4585439.5707132295</v>
      </c>
      <c r="AR12" s="124">
        <f t="shared" si="47"/>
        <v>4191540.1793477796</v>
      </c>
      <c r="AS12" s="33">
        <f>+SUM(AG12:AR12)</f>
        <v>227142375.82740492</v>
      </c>
      <c r="AT12" s="123">
        <f t="shared" ref="AT12:BE12" si="48">AT$11*0.4</f>
        <v>96963767.977099732</v>
      </c>
      <c r="AU12" s="123">
        <f t="shared" si="48"/>
        <v>35631592.433852755</v>
      </c>
      <c r="AV12" s="123">
        <f t="shared" si="48"/>
        <v>34465914.684275962</v>
      </c>
      <c r="AW12" s="123">
        <f t="shared" si="48"/>
        <v>16478685.466898166</v>
      </c>
      <c r="AX12" s="123">
        <f t="shared" si="48"/>
        <v>8804697.8845922649</v>
      </c>
      <c r="AY12" s="123">
        <f t="shared" si="48"/>
        <v>8863022.6758560333</v>
      </c>
      <c r="AZ12" s="123">
        <f t="shared" si="48"/>
        <v>8167055.5238618869</v>
      </c>
      <c r="BA12" s="123">
        <f t="shared" si="48"/>
        <v>7677131.8524251357</v>
      </c>
      <c r="BB12" s="123">
        <f t="shared" si="48"/>
        <v>7194510.7813567612</v>
      </c>
      <c r="BC12" s="123">
        <f t="shared" si="48"/>
        <v>6292887.6284371344</v>
      </c>
      <c r="BD12" s="123">
        <f t="shared" si="48"/>
        <v>4841077.8267804924</v>
      </c>
      <c r="BE12" s="123">
        <f t="shared" si="48"/>
        <v>4425218.5443464182</v>
      </c>
      <c r="BF12" s="33">
        <f>+SUM(AT12:BE12)</f>
        <v>239805563.27978271</v>
      </c>
      <c r="BG12" s="123">
        <f t="shared" ref="BG12:BR12" si="49">BG$11*0.4</f>
        <v>102369498.04182303</v>
      </c>
      <c r="BH12" s="123">
        <f t="shared" si="49"/>
        <v>37618053.712040044</v>
      </c>
      <c r="BI12" s="123">
        <f t="shared" si="49"/>
        <v>36387389.427924342</v>
      </c>
      <c r="BJ12" s="123">
        <f t="shared" si="49"/>
        <v>17397372.181677736</v>
      </c>
      <c r="BK12" s="123">
        <f t="shared" si="49"/>
        <v>9295559.7916582823</v>
      </c>
      <c r="BL12" s="123">
        <f t="shared" si="49"/>
        <v>9357136.190035006</v>
      </c>
      <c r="BM12" s="123">
        <f t="shared" si="49"/>
        <v>8622368.869317187</v>
      </c>
      <c r="BN12" s="123">
        <f t="shared" si="49"/>
        <v>8105131.9531978359</v>
      </c>
      <c r="BO12" s="123">
        <f t="shared" si="49"/>
        <v>7595604.7574173994</v>
      </c>
      <c r="BP12" s="123">
        <f t="shared" si="49"/>
        <v>6643716.1137225032</v>
      </c>
      <c r="BQ12" s="123">
        <f t="shared" si="49"/>
        <v>5110967.9156235047</v>
      </c>
      <c r="BR12" s="123">
        <f t="shared" si="49"/>
        <v>4671924.478193731</v>
      </c>
      <c r="BS12" s="33">
        <f>+SUM(BG12:BR12)</f>
        <v>253174723.4326306</v>
      </c>
      <c r="BT12" s="123">
        <f t="shared" ref="BT12:CE12" si="50">BT$11*0.4</f>
        <v>108076597.55765468</v>
      </c>
      <c r="BU12" s="123">
        <f t="shared" si="50"/>
        <v>39715260.206486277</v>
      </c>
      <c r="BV12" s="123">
        <f t="shared" si="50"/>
        <v>38415986.388531126</v>
      </c>
      <c r="BW12" s="123">
        <f t="shared" si="50"/>
        <v>18367275.680806272</v>
      </c>
      <c r="BX12" s="123">
        <f t="shared" si="50"/>
        <v>9813787.250043232</v>
      </c>
      <c r="BY12" s="123">
        <f t="shared" si="50"/>
        <v>9878796.5326294582</v>
      </c>
      <c r="BZ12" s="123">
        <f t="shared" si="50"/>
        <v>9103065.9337816201</v>
      </c>
      <c r="CA12" s="123">
        <f t="shared" si="50"/>
        <v>8556993.0595886167</v>
      </c>
      <c r="CB12" s="123">
        <f t="shared" si="50"/>
        <v>8019059.7226434192</v>
      </c>
      <c r="CC12" s="123">
        <f t="shared" si="50"/>
        <v>7014103.2870625332</v>
      </c>
      <c r="CD12" s="123">
        <f t="shared" si="50"/>
        <v>5395904.3769195154</v>
      </c>
      <c r="CE12" s="123">
        <f t="shared" si="50"/>
        <v>4932384.2678530319</v>
      </c>
      <c r="CF12" s="33">
        <f>+SUM(BT12:CE12)</f>
        <v>267289214.26399976</v>
      </c>
      <c r="CG12" s="123">
        <f t="shared" ref="CG12:CR12" si="51">CG$11*0.4</f>
        <v>114101867.87149394</v>
      </c>
      <c r="CH12" s="123">
        <f t="shared" si="51"/>
        <v>41929385.962997898</v>
      </c>
      <c r="CI12" s="123">
        <f t="shared" si="51"/>
        <v>40557677.62969175</v>
      </c>
      <c r="CJ12" s="123">
        <f t="shared" si="51"/>
        <v>19391251.300011225</v>
      </c>
      <c r="CK12" s="123">
        <f t="shared" si="51"/>
        <v>10360905.889233144</v>
      </c>
      <c r="CL12" s="123">
        <f t="shared" si="51"/>
        <v>10429539.439323552</v>
      </c>
      <c r="CM12" s="123">
        <f t="shared" si="51"/>
        <v>9610561.8595899474</v>
      </c>
      <c r="CN12" s="123">
        <f t="shared" si="51"/>
        <v>9034045.4226606824</v>
      </c>
      <c r="CO12" s="123">
        <f t="shared" si="51"/>
        <v>8466122.3021807913</v>
      </c>
      <c r="CP12" s="123">
        <f t="shared" si="51"/>
        <v>7405139.5453162706</v>
      </c>
      <c r="CQ12" s="123">
        <f t="shared" si="51"/>
        <v>5696726.0459327791</v>
      </c>
      <c r="CR12" s="123">
        <f t="shared" si="51"/>
        <v>5207364.6907858392</v>
      </c>
      <c r="CS12" s="33">
        <f>+SUM(CG12:CR12)</f>
        <v>282190587.95921779</v>
      </c>
      <c r="CT12" s="123">
        <f t="shared" ref="CT12:DE12" si="52">CT$11*0.4</f>
        <v>120463047.00532971</v>
      </c>
      <c r="CU12" s="123">
        <f t="shared" si="52"/>
        <v>44266949.230435021</v>
      </c>
      <c r="CV12" s="123">
        <f t="shared" si="52"/>
        <v>42818768.157547049</v>
      </c>
      <c r="CW12" s="123">
        <f t="shared" si="52"/>
        <v>20472313.559986845</v>
      </c>
      <c r="CX12" s="123">
        <f t="shared" si="52"/>
        <v>10938526.392557889</v>
      </c>
      <c r="CY12" s="123">
        <f t="shared" si="52"/>
        <v>11010986.263065837</v>
      </c>
      <c r="CZ12" s="123">
        <f t="shared" si="52"/>
        <v>10146350.683262086</v>
      </c>
      <c r="DA12" s="123">
        <f t="shared" si="52"/>
        <v>9537693.4549740143</v>
      </c>
      <c r="DB12" s="123">
        <f t="shared" si="52"/>
        <v>8938108.6205273699</v>
      </c>
      <c r="DC12" s="123">
        <f t="shared" si="52"/>
        <v>7817976.0749676516</v>
      </c>
      <c r="DD12" s="123">
        <f t="shared" si="52"/>
        <v>6014318.5229935301</v>
      </c>
      <c r="DE12" s="123">
        <f t="shared" si="52"/>
        <v>5497675.2722971486</v>
      </c>
      <c r="DF12" s="33">
        <f>+SUM(CT12:DE12)</f>
        <v>297922713.23794413</v>
      </c>
      <c r="DG12" s="123">
        <f t="shared" ref="DG12:DR12" si="53">DG$11*0.4</f>
        <v>127178861.87587681</v>
      </c>
      <c r="DH12" s="123">
        <f t="shared" si="53"/>
        <v>46734831.650031775</v>
      </c>
      <c r="DI12" s="123">
        <f t="shared" si="53"/>
        <v>45205914.482330292</v>
      </c>
      <c r="DJ12" s="123">
        <f t="shared" si="53"/>
        <v>21613645.04095611</v>
      </c>
      <c r="DK12" s="123">
        <f t="shared" si="53"/>
        <v>11548349.238942992</v>
      </c>
      <c r="DL12" s="123">
        <f t="shared" si="53"/>
        <v>11624848.747231759</v>
      </c>
      <c r="DM12" s="123">
        <f t="shared" si="53"/>
        <v>10712009.733853944</v>
      </c>
      <c r="DN12" s="123">
        <f t="shared" si="53"/>
        <v>10069419.865088815</v>
      </c>
      <c r="DO12" s="123">
        <f t="shared" si="53"/>
        <v>9436408.1761217695</v>
      </c>
      <c r="DP12" s="123">
        <f t="shared" si="53"/>
        <v>8253828.2411470972</v>
      </c>
      <c r="DQ12" s="123">
        <f t="shared" si="53"/>
        <v>6349616.7806504183</v>
      </c>
      <c r="DR12" s="123">
        <f t="shared" si="53"/>
        <v>5804170.6687277146</v>
      </c>
      <c r="DS12" s="33">
        <f>+SUM(DG12:DR12)</f>
        <v>314531904.50095952</v>
      </c>
      <c r="DT12" s="123">
        <f t="shared" ref="DT12:ER12" si="54">DT$11*0.4</f>
        <v>134269083.42545694</v>
      </c>
      <c r="DU12" s="123">
        <f t="shared" si="54"/>
        <v>49340298.514521033</v>
      </c>
      <c r="DV12" s="123">
        <f t="shared" si="54"/>
        <v>47726144.214720204</v>
      </c>
      <c r="DW12" s="123">
        <f t="shared" si="54"/>
        <v>22818605.751989409</v>
      </c>
      <c r="DX12" s="123">
        <f t="shared" si="54"/>
        <v>12192169.709014062</v>
      </c>
      <c r="DY12" s="123">
        <f t="shared" si="54"/>
        <v>12272934.064889926</v>
      </c>
      <c r="DZ12" s="123">
        <f t="shared" si="54"/>
        <v>11309204.276516302</v>
      </c>
      <c r="EA12" s="123">
        <f t="shared" si="54"/>
        <v>10630790.022567514</v>
      </c>
      <c r="EB12" s="123">
        <f t="shared" si="54"/>
        <v>9962487.9319405556</v>
      </c>
      <c r="EC12" s="123">
        <f t="shared" si="54"/>
        <v>8713979.1655910462</v>
      </c>
      <c r="ED12" s="123">
        <f t="shared" si="54"/>
        <v>6703607.9161716783</v>
      </c>
      <c r="EE12" s="123">
        <f t="shared" si="54"/>
        <v>6127753.1835092828</v>
      </c>
      <c r="EF12" s="33">
        <f>+SUM(DT12:EE12)</f>
        <v>332067058.17688799</v>
      </c>
      <c r="EG12" s="123">
        <f t="shared" si="54"/>
        <v>141754584.82642618</v>
      </c>
      <c r="EH12" s="123">
        <f t="shared" si="54"/>
        <v>52091020.156705588</v>
      </c>
      <c r="EI12" s="123">
        <f t="shared" si="54"/>
        <v>50386876.754690863</v>
      </c>
      <c r="EJ12" s="123">
        <f t="shared" si="54"/>
        <v>24090743.022662826</v>
      </c>
      <c r="EK12" s="123">
        <f t="shared" si="54"/>
        <v>12871883.170291599</v>
      </c>
      <c r="EL12" s="123">
        <f t="shared" si="54"/>
        <v>12957150.139007542</v>
      </c>
      <c r="EM12" s="123">
        <f t="shared" si="54"/>
        <v>11939692.414932087</v>
      </c>
      <c r="EN12" s="123">
        <f t="shared" si="54"/>
        <v>11223456.566325657</v>
      </c>
      <c r="EO12" s="123">
        <f t="shared" si="54"/>
        <v>10517896.634146243</v>
      </c>
      <c r="EP12" s="123">
        <f t="shared" si="54"/>
        <v>9199783.5040727481</v>
      </c>
      <c r="EQ12" s="123">
        <f t="shared" si="54"/>
        <v>7077334.0574982511</v>
      </c>
      <c r="ER12" s="123">
        <f t="shared" si="54"/>
        <v>6469375.4234899273</v>
      </c>
      <c r="ES12" s="33">
        <f>+SUM(EG12:ER12)</f>
        <v>350579796.67024946</v>
      </c>
      <c r="ET12" s="33"/>
      <c r="EU12" s="33"/>
      <c r="EV12" s="38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7"/>
      <c r="FN12" s="17"/>
      <c r="FO12" s="201"/>
      <c r="FP12" s="2"/>
      <c r="FY12" s="149"/>
    </row>
    <row r="13" spans="1:181">
      <c r="A13" s="149">
        <v>6</v>
      </c>
      <c r="B13" s="149" t="str">
        <f>CONCATENATE(C13,D13)</f>
        <v>111251020200020</v>
      </c>
      <c r="C13" s="231">
        <v>1112510202000</v>
      </c>
      <c r="D13" s="35">
        <v>20</v>
      </c>
      <c r="E13" s="37" t="s">
        <v>26</v>
      </c>
      <c r="F13" s="65">
        <v>171799778.25999999</v>
      </c>
      <c r="G13" s="123">
        <f>_xlfn.XLOOKUP($B13,'9999'!$A:$A,'9999'!I:I)</f>
        <v>102462949.07921025</v>
      </c>
      <c r="H13" s="123">
        <f>_xlfn.XLOOKUP($B13,'9999'!$A:$A,'9999'!J:J)</f>
        <v>37652394.46989394</v>
      </c>
      <c r="I13" s="123">
        <f>_xlfn.XLOOKUP($B13,'9999'!$A:$A,'9999'!K:K)</f>
        <v>36420606.737327032</v>
      </c>
      <c r="J13" s="123">
        <f>_xlfn.XLOOKUP($B13,'9999'!$A:$A,'9999'!L:L)</f>
        <v>17413253.88969906</v>
      </c>
      <c r="K13" s="123">
        <f>_xlfn.XLOOKUP($B13,'9999'!$A:$A,'9999'!M:M)</f>
        <v>9304045.5195581168</v>
      </c>
      <c r="L13" s="123">
        <f>_xlfn.XLOOKUP($B13,'9999'!$A:$A,'9999'!N:N)</f>
        <v>9365678.1297793537</v>
      </c>
      <c r="M13" s="123">
        <f>_xlfn.XLOOKUP($B13,'9999'!$A:$A,'9999'!O:O)</f>
        <v>8630240.0548850186</v>
      </c>
      <c r="N13" s="123">
        <f>_xlfn.XLOOKUP($B13,'9999'!$A:$A,'9999'!P:P)</f>
        <v>8112530.9636811875</v>
      </c>
      <c r="O13" s="123">
        <f>_xlfn.XLOOKUP($B13,'9999'!$A:$A,'9999'!Q:Q)</f>
        <v>7602538.6308635119</v>
      </c>
      <c r="P13" s="123">
        <f>_xlfn.XLOOKUP($B13,'9999'!$A:$A,'9999'!R:R)</f>
        <v>6649781.0273423782</v>
      </c>
      <c r="Q13" s="123">
        <f>_xlfn.XLOOKUP($B13,'9999'!$A:$A,'9999'!S:S)</f>
        <v>5115633.6145172585</v>
      </c>
      <c r="R13" s="123">
        <f>_xlfn.XLOOKUP($B13,'9999'!$A:$A,'9999'!T:T)</f>
        <v>4676189.3832429247</v>
      </c>
      <c r="S13" s="33">
        <f>+SUM(G13:R13)</f>
        <v>253405841.50000009</v>
      </c>
      <c r="T13" s="124">
        <f t="shared" ref="T13:AE13" si="55">T$11*0.5</f>
        <v>108436948.89766911</v>
      </c>
      <c r="U13" s="124">
        <f t="shared" si="55"/>
        <v>39847679.690054819</v>
      </c>
      <c r="V13" s="124">
        <f t="shared" si="55"/>
        <v>38544073.805103421</v>
      </c>
      <c r="W13" s="124">
        <f t="shared" si="55"/>
        <v>18428516.25049077</v>
      </c>
      <c r="X13" s="124">
        <f t="shared" si="55"/>
        <v>9846508.5927398615</v>
      </c>
      <c r="Y13" s="124">
        <f t="shared" si="55"/>
        <v>9911734.6306886971</v>
      </c>
      <c r="Z13" s="124">
        <f t="shared" si="55"/>
        <v>9133417.5740220342</v>
      </c>
      <c r="AA13" s="124">
        <f t="shared" si="55"/>
        <v>8585523.9717860688</v>
      </c>
      <c r="AB13" s="124">
        <f t="shared" si="55"/>
        <v>8045797.0458198711</v>
      </c>
      <c r="AC13" s="124">
        <f t="shared" si="55"/>
        <v>7037489.8626543889</v>
      </c>
      <c r="AD13" s="124">
        <f t="shared" si="55"/>
        <v>5413895.5185427088</v>
      </c>
      <c r="AE13" s="124">
        <f t="shared" si="55"/>
        <v>4948829.9306565709</v>
      </c>
      <c r="AF13" s="33">
        <f>+SUM(T13:AE13)</f>
        <v>268180415.77022833</v>
      </c>
      <c r="AG13" s="124">
        <f t="shared" ref="AG13:AR13" si="56">AG$11*0.5</f>
        <v>114804366.53694023</v>
      </c>
      <c r="AH13" s="124">
        <f t="shared" si="56"/>
        <v>42187535.441454835</v>
      </c>
      <c r="AI13" s="124">
        <f t="shared" si="56"/>
        <v>40807381.81893909</v>
      </c>
      <c r="AJ13" s="124">
        <f t="shared" si="56"/>
        <v>19510638.724719588</v>
      </c>
      <c r="AK13" s="124">
        <f t="shared" si="56"/>
        <v>10424695.577305546</v>
      </c>
      <c r="AL13" s="124">
        <f t="shared" si="56"/>
        <v>10493751.688202737</v>
      </c>
      <c r="AM13" s="124">
        <f t="shared" si="56"/>
        <v>9669731.8539686073</v>
      </c>
      <c r="AN13" s="124">
        <f t="shared" si="56"/>
        <v>9089665.9394093473</v>
      </c>
      <c r="AO13" s="124">
        <f t="shared" si="56"/>
        <v>8518246.2483504135</v>
      </c>
      <c r="AP13" s="124">
        <f t="shared" si="56"/>
        <v>7450731.2673894539</v>
      </c>
      <c r="AQ13" s="124">
        <f t="shared" si="56"/>
        <v>5731799.4633915368</v>
      </c>
      <c r="AR13" s="124">
        <f t="shared" si="56"/>
        <v>5239425.2241847245</v>
      </c>
      <c r="AS13" s="33">
        <f>+SUM(AG13:AR13)</f>
        <v>283927969.78425616</v>
      </c>
      <c r="AT13" s="123">
        <f t="shared" ref="AT13:BE13" si="57">AT$11*0.5</f>
        <v>121204709.97137466</v>
      </c>
      <c r="AU13" s="123">
        <f t="shared" si="57"/>
        <v>44539490.542315945</v>
      </c>
      <c r="AV13" s="123">
        <f t="shared" si="57"/>
        <v>43082393.355344951</v>
      </c>
      <c r="AW13" s="123">
        <f t="shared" si="57"/>
        <v>20598356.833622705</v>
      </c>
      <c r="AX13" s="123">
        <f t="shared" si="57"/>
        <v>11005872.355740331</v>
      </c>
      <c r="AY13" s="123">
        <f t="shared" si="57"/>
        <v>11078778.344820041</v>
      </c>
      <c r="AZ13" s="123">
        <f t="shared" si="57"/>
        <v>10208819.404827358</v>
      </c>
      <c r="BA13" s="123">
        <f t="shared" si="57"/>
        <v>9596414.8155314196</v>
      </c>
      <c r="BB13" s="123">
        <f t="shared" si="57"/>
        <v>8993138.4766959511</v>
      </c>
      <c r="BC13" s="123">
        <f t="shared" si="57"/>
        <v>7866109.5355464173</v>
      </c>
      <c r="BD13" s="123">
        <f t="shared" si="57"/>
        <v>6051347.2834756151</v>
      </c>
      <c r="BE13" s="123">
        <f t="shared" si="57"/>
        <v>5531523.1804330228</v>
      </c>
      <c r="BF13" s="33">
        <f>+SUM(AT13:BE13)</f>
        <v>299756954.09972847</v>
      </c>
      <c r="BG13" s="123">
        <f t="shared" ref="BG13:BR13" si="58">BG$11*0.5</f>
        <v>127961872.55227879</v>
      </c>
      <c r="BH13" s="123">
        <f t="shared" si="58"/>
        <v>47022567.140050054</v>
      </c>
      <c r="BI13" s="123">
        <f t="shared" si="58"/>
        <v>45484236.784905426</v>
      </c>
      <c r="BJ13" s="123">
        <f t="shared" si="58"/>
        <v>21746715.227097169</v>
      </c>
      <c r="BK13" s="123">
        <f t="shared" si="58"/>
        <v>11619449.739572853</v>
      </c>
      <c r="BL13" s="123">
        <f t="shared" si="58"/>
        <v>11696420.237543756</v>
      </c>
      <c r="BM13" s="123">
        <f t="shared" si="58"/>
        <v>10777961.086646482</v>
      </c>
      <c r="BN13" s="123">
        <f t="shared" si="58"/>
        <v>10131414.941497294</v>
      </c>
      <c r="BO13" s="123">
        <f t="shared" si="58"/>
        <v>9494505.9467717484</v>
      </c>
      <c r="BP13" s="123">
        <f t="shared" si="58"/>
        <v>8304645.142153129</v>
      </c>
      <c r="BQ13" s="123">
        <f t="shared" si="58"/>
        <v>6388709.8945293799</v>
      </c>
      <c r="BR13" s="123">
        <f t="shared" si="58"/>
        <v>5839905.5977421636</v>
      </c>
      <c r="BS13" s="33">
        <f>+SUM(BG13:BR13)</f>
        <v>316468404.29078823</v>
      </c>
      <c r="BT13" s="123">
        <f t="shared" ref="BT13:CE13" si="59">BT$11*0.5</f>
        <v>135095746.94706833</v>
      </c>
      <c r="BU13" s="123">
        <f t="shared" si="59"/>
        <v>49644075.258107848</v>
      </c>
      <c r="BV13" s="123">
        <f t="shared" si="59"/>
        <v>48019982.985663906</v>
      </c>
      <c r="BW13" s="123">
        <f t="shared" si="59"/>
        <v>22959094.601007838</v>
      </c>
      <c r="BX13" s="123">
        <f t="shared" si="59"/>
        <v>12267234.062554039</v>
      </c>
      <c r="BY13" s="123">
        <f t="shared" si="59"/>
        <v>12348495.665786821</v>
      </c>
      <c r="BZ13" s="123">
        <f t="shared" si="59"/>
        <v>11378832.417227024</v>
      </c>
      <c r="CA13" s="123">
        <f t="shared" si="59"/>
        <v>10696241.324485769</v>
      </c>
      <c r="CB13" s="123">
        <f t="shared" si="59"/>
        <v>10023824.653304273</v>
      </c>
      <c r="CC13" s="123">
        <f t="shared" si="59"/>
        <v>8767629.1088281665</v>
      </c>
      <c r="CD13" s="123">
        <f t="shared" si="59"/>
        <v>6744880.4711493934</v>
      </c>
      <c r="CE13" s="123">
        <f t="shared" si="59"/>
        <v>6165480.3348162891</v>
      </c>
      <c r="CF13" s="33">
        <f>+SUM(BT13:CE13)</f>
        <v>334111517.82999969</v>
      </c>
      <c r="CG13" s="123">
        <f t="shared" ref="CG13:CR13" si="60">CG$11*0.5</f>
        <v>142627334.83936742</v>
      </c>
      <c r="CH13" s="123">
        <f t="shared" si="60"/>
        <v>52411732.453747369</v>
      </c>
      <c r="CI13" s="123">
        <f t="shared" si="60"/>
        <v>50697097.03711468</v>
      </c>
      <c r="CJ13" s="123">
        <f t="shared" si="60"/>
        <v>24239064.125014029</v>
      </c>
      <c r="CK13" s="123">
        <f t="shared" si="60"/>
        <v>12951132.36154143</v>
      </c>
      <c r="CL13" s="123">
        <f t="shared" si="60"/>
        <v>13036924.29915444</v>
      </c>
      <c r="CM13" s="123">
        <f t="shared" si="60"/>
        <v>12013202.324487433</v>
      </c>
      <c r="CN13" s="123">
        <f t="shared" si="60"/>
        <v>11292556.778325852</v>
      </c>
      <c r="CO13" s="123">
        <f t="shared" si="60"/>
        <v>10582652.877725989</v>
      </c>
      <c r="CP13" s="123">
        <f t="shared" si="60"/>
        <v>9256424.4316453375</v>
      </c>
      <c r="CQ13" s="123">
        <f t="shared" si="60"/>
        <v>7120907.5574159734</v>
      </c>
      <c r="CR13" s="123">
        <f t="shared" si="60"/>
        <v>6509205.8634822983</v>
      </c>
      <c r="CS13" s="33">
        <f>+SUM(CG13:CR13)</f>
        <v>352738234.94902229</v>
      </c>
      <c r="CT13" s="123">
        <f t="shared" ref="CT13:DE13" si="61">CT$11*0.5</f>
        <v>150578808.75666213</v>
      </c>
      <c r="CU13" s="123">
        <f t="shared" si="61"/>
        <v>55333686.538043775</v>
      </c>
      <c r="CV13" s="123">
        <f t="shared" si="61"/>
        <v>53523460.196933806</v>
      </c>
      <c r="CW13" s="123">
        <f t="shared" si="61"/>
        <v>25590391.949983556</v>
      </c>
      <c r="CX13" s="123">
        <f t="shared" si="61"/>
        <v>13673157.990697362</v>
      </c>
      <c r="CY13" s="123">
        <f t="shared" si="61"/>
        <v>13763732.828832297</v>
      </c>
      <c r="CZ13" s="123">
        <f t="shared" si="61"/>
        <v>12682938.354077606</v>
      </c>
      <c r="DA13" s="123">
        <f t="shared" si="61"/>
        <v>11922116.818717517</v>
      </c>
      <c r="DB13" s="123">
        <f t="shared" si="61"/>
        <v>11172635.775659211</v>
      </c>
      <c r="DC13" s="123">
        <f t="shared" si="61"/>
        <v>9772470.0937095638</v>
      </c>
      <c r="DD13" s="123">
        <f t="shared" si="61"/>
        <v>7517898.153741912</v>
      </c>
      <c r="DE13" s="123">
        <f t="shared" si="61"/>
        <v>6872094.0903714355</v>
      </c>
      <c r="DF13" s="33">
        <f>+SUM(CT13:DE13)</f>
        <v>372403391.54743016</v>
      </c>
      <c r="DG13" s="123">
        <f t="shared" ref="DG13:DR13" si="62">DG$11*0.5</f>
        <v>158973577.34484601</v>
      </c>
      <c r="DH13" s="123">
        <f t="shared" si="62"/>
        <v>58418539.562539712</v>
      </c>
      <c r="DI13" s="123">
        <f t="shared" si="62"/>
        <v>56507393.102912866</v>
      </c>
      <c r="DJ13" s="123">
        <f t="shared" si="62"/>
        <v>27017056.301195137</v>
      </c>
      <c r="DK13" s="123">
        <f t="shared" si="62"/>
        <v>14435436.548678739</v>
      </c>
      <c r="DL13" s="123">
        <f t="shared" si="62"/>
        <v>14531060.934039697</v>
      </c>
      <c r="DM13" s="123">
        <f t="shared" si="62"/>
        <v>13390012.16731743</v>
      </c>
      <c r="DN13" s="123">
        <f t="shared" si="62"/>
        <v>12586774.831361018</v>
      </c>
      <c r="DO13" s="123">
        <f t="shared" si="62"/>
        <v>11795510.22015221</v>
      </c>
      <c r="DP13" s="123">
        <f t="shared" si="62"/>
        <v>10317285.301433871</v>
      </c>
      <c r="DQ13" s="123">
        <f t="shared" si="62"/>
        <v>7937020.9758130228</v>
      </c>
      <c r="DR13" s="123">
        <f t="shared" si="62"/>
        <v>7255213.3359096423</v>
      </c>
      <c r="DS13" s="33">
        <f>+SUM(DG13:DR13)</f>
        <v>393164880.62619936</v>
      </c>
      <c r="DT13" s="123">
        <f t="shared" ref="DT13:ER13" si="63">DT$11*0.5</f>
        <v>167836354.28182116</v>
      </c>
      <c r="DU13" s="123">
        <f t="shared" si="63"/>
        <v>61675373.143151291</v>
      </c>
      <c r="DV13" s="123">
        <f t="shared" si="63"/>
        <v>59657680.268400252</v>
      </c>
      <c r="DW13" s="123">
        <f t="shared" si="63"/>
        <v>28523257.189986762</v>
      </c>
      <c r="DX13" s="123">
        <f t="shared" si="63"/>
        <v>15240212.136267576</v>
      </c>
      <c r="DY13" s="123">
        <f t="shared" si="63"/>
        <v>15341167.581112407</v>
      </c>
      <c r="DZ13" s="123">
        <f t="shared" si="63"/>
        <v>14136505.345645376</v>
      </c>
      <c r="EA13" s="123">
        <f t="shared" si="63"/>
        <v>13288487.528209392</v>
      </c>
      <c r="EB13" s="123">
        <f t="shared" si="63"/>
        <v>12453109.914925694</v>
      </c>
      <c r="EC13" s="123">
        <f t="shared" si="63"/>
        <v>10892473.956988808</v>
      </c>
      <c r="ED13" s="123">
        <f t="shared" si="63"/>
        <v>8379509.8952145977</v>
      </c>
      <c r="EE13" s="123">
        <f t="shared" si="63"/>
        <v>7659691.4793866035</v>
      </c>
      <c r="EF13" s="33">
        <f>+SUM(DT13:EE13)</f>
        <v>415083822.72110999</v>
      </c>
      <c r="EG13" s="123">
        <f t="shared" si="63"/>
        <v>177193231.03303272</v>
      </c>
      <c r="EH13" s="123">
        <f t="shared" si="63"/>
        <v>65113775.195881985</v>
      </c>
      <c r="EI13" s="123">
        <f t="shared" si="63"/>
        <v>62983595.943363577</v>
      </c>
      <c r="EJ13" s="123">
        <f t="shared" si="63"/>
        <v>30113428.77832853</v>
      </c>
      <c r="EK13" s="123">
        <f t="shared" si="63"/>
        <v>16089853.962864498</v>
      </c>
      <c r="EL13" s="123">
        <f t="shared" si="63"/>
        <v>16196437.673759427</v>
      </c>
      <c r="EM13" s="123">
        <f t="shared" si="63"/>
        <v>14924615.518665107</v>
      </c>
      <c r="EN13" s="123">
        <f t="shared" si="63"/>
        <v>14029320.707907069</v>
      </c>
      <c r="EO13" s="123">
        <f t="shared" si="63"/>
        <v>13147370.792682804</v>
      </c>
      <c r="EP13" s="123">
        <f t="shared" si="63"/>
        <v>11499729.380090935</v>
      </c>
      <c r="EQ13" s="123">
        <f t="shared" si="63"/>
        <v>8846667.5718728136</v>
      </c>
      <c r="ER13" s="123">
        <f t="shared" si="63"/>
        <v>8086719.2793624084</v>
      </c>
      <c r="ES13" s="33">
        <f>+SUM(EG13:ER13)</f>
        <v>438224745.83781195</v>
      </c>
      <c r="ET13" s="33"/>
      <c r="EU13" s="33"/>
      <c r="EV13" s="38"/>
      <c r="EW13" s="40"/>
      <c r="EX13" s="2"/>
      <c r="EY13" s="2"/>
      <c r="FL13" s="17"/>
      <c r="FN13" s="17"/>
      <c r="FO13" s="201"/>
      <c r="FP13" s="2"/>
      <c r="FY13" s="149"/>
    </row>
    <row r="14" spans="1:181">
      <c r="A14" s="149">
        <v>7</v>
      </c>
      <c r="B14" s="149" t="str">
        <f>CONCATENATE(C14,D14)</f>
        <v>111251020300023</v>
      </c>
      <c r="C14" s="231">
        <v>1112510203000</v>
      </c>
      <c r="D14" s="35">
        <v>23</v>
      </c>
      <c r="E14" s="37" t="s">
        <v>27</v>
      </c>
      <c r="F14" s="65">
        <v>34359984.990000002</v>
      </c>
      <c r="G14" s="123">
        <f>_xlfn.XLOOKUP($B14,'9999'!$A:$A,'9999'!I:I)</f>
        <v>20492589.815842051</v>
      </c>
      <c r="H14" s="123">
        <f>_xlfn.XLOOKUP($B14,'9999'!$A:$A,'9999'!J:J)</f>
        <v>7530478.8939787885</v>
      </c>
      <c r="I14" s="123">
        <f>_xlfn.XLOOKUP($B14,'9999'!$A:$A,'9999'!K:K)</f>
        <v>7284121.3474654071</v>
      </c>
      <c r="J14" s="123">
        <f>_xlfn.XLOOKUP($B14,'9999'!$A:$A,'9999'!L:L)</f>
        <v>3482650.7779398123</v>
      </c>
      <c r="K14" s="123">
        <f>_xlfn.XLOOKUP($B14,'9999'!$A:$A,'9999'!M:M)</f>
        <v>1860809.1039116234</v>
      </c>
      <c r="L14" s="123">
        <f>_xlfn.XLOOKUP($B14,'9999'!$A:$A,'9999'!N:N)</f>
        <v>1873135.6259558708</v>
      </c>
      <c r="M14" s="123">
        <f>_xlfn.XLOOKUP($B14,'9999'!$A:$A,'9999'!O:O)</f>
        <v>1726048.0109770037</v>
      </c>
      <c r="N14" s="123">
        <f>_xlfn.XLOOKUP($B14,'9999'!$A:$A,'9999'!P:P)</f>
        <v>1622506.1927362375</v>
      </c>
      <c r="O14" s="123">
        <f>_xlfn.XLOOKUP($B14,'9999'!$A:$A,'9999'!Q:Q)</f>
        <v>1520507.7261727024</v>
      </c>
      <c r="P14" s="123">
        <f>_xlfn.XLOOKUP($B14,'9999'!$A:$A,'9999'!R:R)</f>
        <v>1329956.2054684758</v>
      </c>
      <c r="Q14" s="123">
        <f>_xlfn.XLOOKUP($B14,'9999'!$A:$A,'9999'!S:S)</f>
        <v>1023126.7229034518</v>
      </c>
      <c r="R14" s="123">
        <f>_xlfn.XLOOKUP($B14,'9999'!$A:$A,'9999'!T:T)</f>
        <v>935237.87664858496</v>
      </c>
      <c r="S14" s="33">
        <f>+SUM(G14:R14)</f>
        <v>50681168.300000012</v>
      </c>
      <c r="T14" s="124">
        <f t="shared" ref="T14:AE14" si="64">T$11*0.1</f>
        <v>21687389.779533822</v>
      </c>
      <c r="U14" s="124">
        <f t="shared" si="64"/>
        <v>7969535.9380109645</v>
      </c>
      <c r="V14" s="124">
        <f t="shared" si="64"/>
        <v>7708814.7610206846</v>
      </c>
      <c r="W14" s="124">
        <f t="shared" si="64"/>
        <v>3685703.2500981539</v>
      </c>
      <c r="X14" s="124">
        <f t="shared" si="64"/>
        <v>1969301.7185479724</v>
      </c>
      <c r="Y14" s="124">
        <f t="shared" si="64"/>
        <v>1982346.9261377396</v>
      </c>
      <c r="Z14" s="124">
        <f t="shared" si="64"/>
        <v>1826683.514804407</v>
      </c>
      <c r="AA14" s="124">
        <f t="shared" si="64"/>
        <v>1717104.7943572139</v>
      </c>
      <c r="AB14" s="124">
        <f t="shared" si="64"/>
        <v>1609159.4091639742</v>
      </c>
      <c r="AC14" s="124">
        <f t="shared" si="64"/>
        <v>1407497.9725308779</v>
      </c>
      <c r="AD14" s="124">
        <f t="shared" si="64"/>
        <v>1082779.1037085417</v>
      </c>
      <c r="AE14" s="124">
        <f t="shared" si="64"/>
        <v>989765.98613131419</v>
      </c>
      <c r="AF14" s="33">
        <f>+SUM(T14:AE14)</f>
        <v>53636083.154045656</v>
      </c>
      <c r="AG14" s="124">
        <f t="shared" ref="AG14:AR14" si="65">AG$11*0.1</f>
        <v>22960873.307388049</v>
      </c>
      <c r="AH14" s="124">
        <f t="shared" si="65"/>
        <v>8437507.088290967</v>
      </c>
      <c r="AI14" s="124">
        <f t="shared" si="65"/>
        <v>8161476.3637878187</v>
      </c>
      <c r="AJ14" s="124">
        <f t="shared" si="65"/>
        <v>3902127.7449439177</v>
      </c>
      <c r="AK14" s="124">
        <f t="shared" si="65"/>
        <v>2084939.1154611092</v>
      </c>
      <c r="AL14" s="124">
        <f t="shared" si="65"/>
        <v>2098750.3376405477</v>
      </c>
      <c r="AM14" s="124">
        <f t="shared" si="65"/>
        <v>1933946.3707937216</v>
      </c>
      <c r="AN14" s="124">
        <f t="shared" si="65"/>
        <v>1817933.1878818695</v>
      </c>
      <c r="AO14" s="124">
        <f t="shared" si="65"/>
        <v>1703649.2496700827</v>
      </c>
      <c r="AP14" s="124">
        <f t="shared" si="65"/>
        <v>1490146.253477891</v>
      </c>
      <c r="AQ14" s="124">
        <f t="shared" si="65"/>
        <v>1146359.8926783074</v>
      </c>
      <c r="AR14" s="124">
        <f t="shared" si="65"/>
        <v>1047885.0448369449</v>
      </c>
      <c r="AS14" s="33">
        <f>+SUM(AG14:AR14)</f>
        <v>56785593.956851229</v>
      </c>
      <c r="AT14" s="123">
        <f t="shared" ref="AT14:BE14" si="66">AT$11*0.1</f>
        <v>24240941.994274933</v>
      </c>
      <c r="AU14" s="123">
        <f t="shared" si="66"/>
        <v>8907898.1084631886</v>
      </c>
      <c r="AV14" s="123">
        <f t="shared" si="66"/>
        <v>8616478.6710689906</v>
      </c>
      <c r="AW14" s="123">
        <f t="shared" si="66"/>
        <v>4119671.3667245414</v>
      </c>
      <c r="AX14" s="123">
        <f t="shared" si="66"/>
        <v>2201174.4711480662</v>
      </c>
      <c r="AY14" s="123">
        <f t="shared" si="66"/>
        <v>2215755.6689640083</v>
      </c>
      <c r="AZ14" s="123">
        <f t="shared" si="66"/>
        <v>2041763.8809654717</v>
      </c>
      <c r="BA14" s="123">
        <f t="shared" si="66"/>
        <v>1919282.9631062839</v>
      </c>
      <c r="BB14" s="123">
        <f t="shared" si="66"/>
        <v>1798627.6953391903</v>
      </c>
      <c r="BC14" s="123">
        <f t="shared" si="66"/>
        <v>1573221.9071092836</v>
      </c>
      <c r="BD14" s="123">
        <f t="shared" si="66"/>
        <v>1210269.4566951231</v>
      </c>
      <c r="BE14" s="123">
        <f t="shared" si="66"/>
        <v>1106304.6360866046</v>
      </c>
      <c r="BF14" s="33">
        <f>+SUM(AT14:BE14)</f>
        <v>59951390.819945678</v>
      </c>
      <c r="BG14" s="123">
        <f t="shared" ref="BG14:BR14" si="67">BG$11*0.1</f>
        <v>25592374.510455757</v>
      </c>
      <c r="BH14" s="123">
        <f t="shared" si="67"/>
        <v>9404513.4280100111</v>
      </c>
      <c r="BI14" s="123">
        <f t="shared" si="67"/>
        <v>9096847.3569810856</v>
      </c>
      <c r="BJ14" s="123">
        <f t="shared" si="67"/>
        <v>4349343.0454194341</v>
      </c>
      <c r="BK14" s="123">
        <f t="shared" si="67"/>
        <v>2323889.9479145706</v>
      </c>
      <c r="BL14" s="123">
        <f t="shared" si="67"/>
        <v>2339284.0475087515</v>
      </c>
      <c r="BM14" s="123">
        <f t="shared" si="67"/>
        <v>2155592.2173292967</v>
      </c>
      <c r="BN14" s="123">
        <f t="shared" si="67"/>
        <v>2026282.988299459</v>
      </c>
      <c r="BO14" s="123">
        <f t="shared" si="67"/>
        <v>1898901.1893543499</v>
      </c>
      <c r="BP14" s="123">
        <f t="shared" si="67"/>
        <v>1660929.0284306258</v>
      </c>
      <c r="BQ14" s="123">
        <f t="shared" si="67"/>
        <v>1277741.9789058762</v>
      </c>
      <c r="BR14" s="123">
        <f t="shared" si="67"/>
        <v>1167981.1195484328</v>
      </c>
      <c r="BS14" s="33">
        <f>+SUM(BG14:BR14)</f>
        <v>63293680.85815765</v>
      </c>
      <c r="BT14" s="123">
        <f t="shared" ref="BT14:CE14" si="68">BT$11*0.1</f>
        <v>27019149.38941367</v>
      </c>
      <c r="BU14" s="123">
        <f t="shared" si="68"/>
        <v>9928815.0516215693</v>
      </c>
      <c r="BV14" s="123">
        <f t="shared" si="68"/>
        <v>9603996.5971327815</v>
      </c>
      <c r="BW14" s="123">
        <f t="shared" si="68"/>
        <v>4591818.9202015679</v>
      </c>
      <c r="BX14" s="123">
        <f t="shared" si="68"/>
        <v>2453446.812510808</v>
      </c>
      <c r="BY14" s="123">
        <f t="shared" si="68"/>
        <v>2469699.1331573646</v>
      </c>
      <c r="BZ14" s="123">
        <f t="shared" si="68"/>
        <v>2275766.483445405</v>
      </c>
      <c r="CA14" s="123">
        <f t="shared" si="68"/>
        <v>2139248.2648971542</v>
      </c>
      <c r="CB14" s="123">
        <f t="shared" si="68"/>
        <v>2004764.9306608548</v>
      </c>
      <c r="CC14" s="123">
        <f t="shared" si="68"/>
        <v>1753525.8217656333</v>
      </c>
      <c r="CD14" s="123">
        <f t="shared" si="68"/>
        <v>1348976.0942298789</v>
      </c>
      <c r="CE14" s="123">
        <f t="shared" si="68"/>
        <v>1233096.066963258</v>
      </c>
      <c r="CF14" s="33">
        <f>+SUM(BT14:CE14)</f>
        <v>66822303.56599994</v>
      </c>
      <c r="CG14" s="123">
        <f t="shared" ref="CG14:CR14" si="69">CG$11*0.1</f>
        <v>28525466.967873484</v>
      </c>
      <c r="CH14" s="123">
        <f t="shared" si="69"/>
        <v>10482346.490749475</v>
      </c>
      <c r="CI14" s="123">
        <f t="shared" si="69"/>
        <v>10139419.407422937</v>
      </c>
      <c r="CJ14" s="123">
        <f t="shared" si="69"/>
        <v>4847812.8250028063</v>
      </c>
      <c r="CK14" s="123">
        <f t="shared" si="69"/>
        <v>2590226.472308286</v>
      </c>
      <c r="CL14" s="123">
        <f t="shared" si="69"/>
        <v>2607384.859830888</v>
      </c>
      <c r="CM14" s="123">
        <f t="shared" si="69"/>
        <v>2402640.4648974868</v>
      </c>
      <c r="CN14" s="123">
        <f t="shared" si="69"/>
        <v>2258511.3556651706</v>
      </c>
      <c r="CO14" s="123">
        <f t="shared" si="69"/>
        <v>2116530.5755451978</v>
      </c>
      <c r="CP14" s="123">
        <f t="shared" si="69"/>
        <v>1851284.8863290676</v>
      </c>
      <c r="CQ14" s="123">
        <f t="shared" si="69"/>
        <v>1424181.5114831948</v>
      </c>
      <c r="CR14" s="123">
        <f t="shared" si="69"/>
        <v>1301841.1726964598</v>
      </c>
      <c r="CS14" s="33">
        <f>+SUM(CG14:CR14)</f>
        <v>70547646.989804447</v>
      </c>
      <c r="CT14" s="123">
        <f t="shared" ref="CT14:DE14" si="70">CT$11*0.1</f>
        <v>30115761.751332428</v>
      </c>
      <c r="CU14" s="123">
        <f t="shared" si="70"/>
        <v>11066737.307608755</v>
      </c>
      <c r="CV14" s="123">
        <f t="shared" si="70"/>
        <v>10704692.039386762</v>
      </c>
      <c r="CW14" s="123">
        <f t="shared" si="70"/>
        <v>5118078.3899967112</v>
      </c>
      <c r="CX14" s="123">
        <f t="shared" si="70"/>
        <v>2734631.5981394723</v>
      </c>
      <c r="CY14" s="123">
        <f t="shared" si="70"/>
        <v>2752746.5657664593</v>
      </c>
      <c r="CZ14" s="123">
        <f t="shared" si="70"/>
        <v>2536587.6708155214</v>
      </c>
      <c r="DA14" s="123">
        <f t="shared" si="70"/>
        <v>2384423.3637435036</v>
      </c>
      <c r="DB14" s="123">
        <f t="shared" si="70"/>
        <v>2234527.1551318425</v>
      </c>
      <c r="DC14" s="123">
        <f t="shared" si="70"/>
        <v>1954494.0187419129</v>
      </c>
      <c r="DD14" s="123">
        <f t="shared" si="70"/>
        <v>1503579.6307483825</v>
      </c>
      <c r="DE14" s="123">
        <f t="shared" si="70"/>
        <v>1374418.8180742871</v>
      </c>
      <c r="DF14" s="33">
        <f>+SUM(CT14:DE14)</f>
        <v>74480678.309486032</v>
      </c>
      <c r="DG14" s="123">
        <f t="shared" ref="DG14:DR14" si="71">DG$11*0.1</f>
        <v>31794715.468969204</v>
      </c>
      <c r="DH14" s="123">
        <f t="shared" si="71"/>
        <v>11683707.912507944</v>
      </c>
      <c r="DI14" s="123">
        <f t="shared" si="71"/>
        <v>11301478.620582573</v>
      </c>
      <c r="DJ14" s="123">
        <f t="shared" si="71"/>
        <v>5403411.2602390274</v>
      </c>
      <c r="DK14" s="123">
        <f t="shared" si="71"/>
        <v>2887087.309735748</v>
      </c>
      <c r="DL14" s="123">
        <f t="shared" si="71"/>
        <v>2906212.1868079398</v>
      </c>
      <c r="DM14" s="123">
        <f t="shared" si="71"/>
        <v>2678002.4334634859</v>
      </c>
      <c r="DN14" s="123">
        <f t="shared" si="71"/>
        <v>2517354.9662722037</v>
      </c>
      <c r="DO14" s="123">
        <f t="shared" si="71"/>
        <v>2359102.0440304424</v>
      </c>
      <c r="DP14" s="123">
        <f t="shared" si="71"/>
        <v>2063457.0602867743</v>
      </c>
      <c r="DQ14" s="123">
        <f t="shared" si="71"/>
        <v>1587404.1951626046</v>
      </c>
      <c r="DR14" s="123">
        <f t="shared" si="71"/>
        <v>1451042.6671819286</v>
      </c>
      <c r="DS14" s="33">
        <f>+SUM(DG14:DR14)</f>
        <v>78632976.125239879</v>
      </c>
      <c r="DT14" s="123">
        <f t="shared" ref="DT14:ER14" si="72">DT$11*0.1</f>
        <v>33567270.856364235</v>
      </c>
      <c r="DU14" s="123">
        <f t="shared" si="72"/>
        <v>12335074.628630258</v>
      </c>
      <c r="DV14" s="123">
        <f t="shared" si="72"/>
        <v>11931536.053680051</v>
      </c>
      <c r="DW14" s="123">
        <f t="shared" si="72"/>
        <v>5704651.4379973523</v>
      </c>
      <c r="DX14" s="123">
        <f t="shared" si="72"/>
        <v>3048042.4272535155</v>
      </c>
      <c r="DY14" s="123">
        <f t="shared" si="72"/>
        <v>3068233.5162224816</v>
      </c>
      <c r="DZ14" s="123">
        <f t="shared" si="72"/>
        <v>2827301.0691290754</v>
      </c>
      <c r="EA14" s="123">
        <f t="shared" si="72"/>
        <v>2657697.5056418786</v>
      </c>
      <c r="EB14" s="123">
        <f t="shared" si="72"/>
        <v>2490621.9829851389</v>
      </c>
      <c r="EC14" s="123">
        <f t="shared" si="72"/>
        <v>2178494.7913977616</v>
      </c>
      <c r="ED14" s="123">
        <f t="shared" si="72"/>
        <v>1675901.9790429196</v>
      </c>
      <c r="EE14" s="123">
        <f t="shared" si="72"/>
        <v>1531938.2958773207</v>
      </c>
      <c r="EF14" s="33">
        <f>+SUM(DT14:EE14)</f>
        <v>83016764.544221997</v>
      </c>
      <c r="EG14" s="123">
        <f t="shared" si="72"/>
        <v>35438646.206606545</v>
      </c>
      <c r="EH14" s="123">
        <f t="shared" si="72"/>
        <v>13022755.039176397</v>
      </c>
      <c r="EI14" s="123">
        <f t="shared" si="72"/>
        <v>12596719.188672716</v>
      </c>
      <c r="EJ14" s="123">
        <f t="shared" si="72"/>
        <v>6022685.7556657065</v>
      </c>
      <c r="EK14" s="123">
        <f t="shared" si="72"/>
        <v>3217970.7925728997</v>
      </c>
      <c r="EL14" s="123">
        <f t="shared" si="72"/>
        <v>3239287.5347518856</v>
      </c>
      <c r="EM14" s="123">
        <f t="shared" si="72"/>
        <v>2984923.1037330218</v>
      </c>
      <c r="EN14" s="123">
        <f t="shared" si="72"/>
        <v>2805864.1415814143</v>
      </c>
      <c r="EO14" s="123">
        <f t="shared" si="72"/>
        <v>2629474.1585365608</v>
      </c>
      <c r="EP14" s="123">
        <f t="shared" si="72"/>
        <v>2299945.876018187</v>
      </c>
      <c r="EQ14" s="123">
        <f t="shared" si="72"/>
        <v>1769333.5143745628</v>
      </c>
      <c r="ER14" s="123">
        <f t="shared" si="72"/>
        <v>1617343.8558724818</v>
      </c>
      <c r="ES14" s="33">
        <f>+SUM(EG14:ER14)</f>
        <v>87644949.167562366</v>
      </c>
      <c r="ET14" s="33"/>
      <c r="EU14" s="33"/>
      <c r="EV14" s="38"/>
      <c r="FK14" s="138"/>
      <c r="FL14" s="4"/>
      <c r="FN14" s="17"/>
      <c r="FO14" s="201"/>
      <c r="FP14" s="2"/>
      <c r="FY14" s="149"/>
    </row>
    <row r="15" spans="1:181" s="4" customFormat="1">
      <c r="A15" s="149"/>
      <c r="B15" s="279"/>
      <c r="C15" s="231"/>
      <c r="D15" s="42"/>
      <c r="E15" s="31" t="s">
        <v>415</v>
      </c>
      <c r="F15" s="24">
        <f>SUM(F16:F18)</f>
        <v>264617314.52999997</v>
      </c>
      <c r="G15" s="24">
        <f t="shared" ref="G15:R15" si="73">SUM(G16:G18)</f>
        <v>102819155.49374473</v>
      </c>
      <c r="H15" s="24">
        <f t="shared" si="73"/>
        <v>37783290.804161951</v>
      </c>
      <c r="I15" s="24">
        <f t="shared" si="73"/>
        <v>36547220.834009372</v>
      </c>
      <c r="J15" s="24">
        <f t="shared" si="73"/>
        <v>17473790.042417377</v>
      </c>
      <c r="K15" s="24">
        <f t="shared" si="73"/>
        <v>9336390.4864458572</v>
      </c>
      <c r="L15" s="24">
        <f t="shared" si="73"/>
        <v>9398237.3588106558</v>
      </c>
      <c r="M15" s="24">
        <f t="shared" si="73"/>
        <v>8660242.5767150875</v>
      </c>
      <c r="N15" s="24">
        <f t="shared" si="73"/>
        <v>8140733.7003127355</v>
      </c>
      <c r="O15" s="24">
        <f t="shared" si="73"/>
        <v>7628968.409153088</v>
      </c>
      <c r="P15" s="24">
        <f t="shared" si="73"/>
        <v>6672898.5998744536</v>
      </c>
      <c r="Q15" s="24">
        <f t="shared" si="73"/>
        <v>5133417.8138231998</v>
      </c>
      <c r="R15" s="24">
        <f t="shared" si="73"/>
        <v>4692445.8805315346</v>
      </c>
      <c r="S15" s="24">
        <f>SUM(S16:S18)</f>
        <v>254286792</v>
      </c>
      <c r="T15" s="24">
        <v>23867169.349575255</v>
      </c>
      <c r="U15" s="24">
        <v>15734828.331236361</v>
      </c>
      <c r="V15" s="24">
        <v>17242678.939885385</v>
      </c>
      <c r="W15" s="24">
        <v>11384281.306760179</v>
      </c>
      <c r="X15" s="24">
        <v>14531468.285905473</v>
      </c>
      <c r="Y15" s="24">
        <v>11963199.633762183</v>
      </c>
      <c r="Z15" s="24">
        <v>18089101.504517544</v>
      </c>
      <c r="AA15" s="24">
        <v>46483421.475652605</v>
      </c>
      <c r="AB15" s="24">
        <v>25396639.255948566</v>
      </c>
      <c r="AC15" s="24">
        <v>28501660.124631479</v>
      </c>
      <c r="AD15" s="24">
        <v>25493102.730895832</v>
      </c>
      <c r="AE15" s="24">
        <v>25770713.130479153</v>
      </c>
      <c r="AF15" s="24">
        <f>SUM(AF16:AF18)</f>
        <v>264458264.06925005</v>
      </c>
      <c r="AG15" s="24">
        <v>24821856.123558264</v>
      </c>
      <c r="AH15" s="24">
        <v>16364221.464485815</v>
      </c>
      <c r="AI15" s="24">
        <v>17932386.0974808</v>
      </c>
      <c r="AJ15" s="24">
        <v>11839652.559030587</v>
      </c>
      <c r="AK15" s="24">
        <v>15112727.017341692</v>
      </c>
      <c r="AL15" s="24">
        <v>12441727.61911267</v>
      </c>
      <c r="AM15" s="24">
        <v>18812665.564698249</v>
      </c>
      <c r="AN15" s="24">
        <v>48342758.33467871</v>
      </c>
      <c r="AO15" s="24">
        <v>26412504.826186512</v>
      </c>
      <c r="AP15" s="24">
        <v>29641726.52961674</v>
      </c>
      <c r="AQ15" s="24">
        <v>26512826.840131667</v>
      </c>
      <c r="AR15" s="24">
        <v>26801541.655698318</v>
      </c>
      <c r="AS15" s="24">
        <f>SUM(AS16:AS18)</f>
        <v>275036594.63202006</v>
      </c>
      <c r="AT15" s="24">
        <v>25566511.80726501</v>
      </c>
      <c r="AU15" s="24">
        <v>16855148.108420387</v>
      </c>
      <c r="AV15" s="24">
        <v>18470357.680405226</v>
      </c>
      <c r="AW15" s="24">
        <v>12194842.135801503</v>
      </c>
      <c r="AX15" s="24">
        <v>15566108.827861942</v>
      </c>
      <c r="AY15" s="24">
        <v>12814979.44768605</v>
      </c>
      <c r="AZ15" s="24">
        <v>19377045.531639192</v>
      </c>
      <c r="BA15" s="24">
        <v>49793041.084719069</v>
      </c>
      <c r="BB15" s="24">
        <v>27204879.970972106</v>
      </c>
      <c r="BC15" s="24">
        <v>30530978.325505242</v>
      </c>
      <c r="BD15" s="24">
        <v>27308211.645335615</v>
      </c>
      <c r="BE15" s="24">
        <v>27605587.905369267</v>
      </c>
      <c r="BF15" s="24">
        <f>SUM(BF16:BF18)</f>
        <v>283287692.47098064</v>
      </c>
      <c r="BG15" s="24">
        <v>26333507.161482964</v>
      </c>
      <c r="BH15" s="24">
        <v>17360802.551673003</v>
      </c>
      <c r="BI15" s="24">
        <v>19024468.410817385</v>
      </c>
      <c r="BJ15" s="24">
        <v>12560687.399875551</v>
      </c>
      <c r="BK15" s="24">
        <v>16033092.092697801</v>
      </c>
      <c r="BL15" s="24">
        <v>13199428.831116633</v>
      </c>
      <c r="BM15" s="24">
        <v>19958356.897588372</v>
      </c>
      <c r="BN15" s="24">
        <v>51286832.317260645</v>
      </c>
      <c r="BO15" s="24">
        <v>28021026.370101269</v>
      </c>
      <c r="BP15" s="24">
        <v>31446907.675270401</v>
      </c>
      <c r="BQ15" s="24">
        <v>28127457.994695686</v>
      </c>
      <c r="BR15" s="24">
        <v>28433755.542530347</v>
      </c>
      <c r="BS15" s="24">
        <f>SUM(BS16:BS18)</f>
        <v>291786323.24511003</v>
      </c>
      <c r="BT15" s="24">
        <v>27123512.376327451</v>
      </c>
      <c r="BU15" s="24">
        <v>17881626.628223192</v>
      </c>
      <c r="BV15" s="24">
        <v>19595202.463141907</v>
      </c>
      <c r="BW15" s="24">
        <v>12937508.021871816</v>
      </c>
      <c r="BX15" s="24">
        <v>16514084.855478736</v>
      </c>
      <c r="BY15" s="24">
        <v>13595411.696050132</v>
      </c>
      <c r="BZ15" s="24">
        <v>20557107.604516022</v>
      </c>
      <c r="CA15" s="24">
        <v>52825437.286778465</v>
      </c>
      <c r="CB15" s="24">
        <v>28861657.161204308</v>
      </c>
      <c r="CC15" s="24">
        <v>32390314.905528512</v>
      </c>
      <c r="CD15" s="24">
        <v>28971281.734536555</v>
      </c>
      <c r="CE15" s="24">
        <v>29286768.208806258</v>
      </c>
      <c r="CF15" s="24">
        <f>SUM(CF16:CF18)</f>
        <v>300539912.94246328</v>
      </c>
      <c r="CG15" s="24">
        <v>27937217.747617282</v>
      </c>
      <c r="CH15" s="24">
        <v>18418075.427069891</v>
      </c>
      <c r="CI15" s="24">
        <v>20183058.537036166</v>
      </c>
      <c r="CJ15" s="24">
        <v>13325633.262527974</v>
      </c>
      <c r="CK15" s="24">
        <v>17009507.4011431</v>
      </c>
      <c r="CL15" s="24">
        <v>14003274.046931639</v>
      </c>
      <c r="CM15" s="24">
        <v>21173820.832651507</v>
      </c>
      <c r="CN15" s="24">
        <v>54410200.405381829</v>
      </c>
      <c r="CO15" s="24">
        <v>29727506.876040444</v>
      </c>
      <c r="CP15" s="24">
        <v>33362024.352694374</v>
      </c>
      <c r="CQ15" s="24">
        <v>29840420.18657266</v>
      </c>
      <c r="CR15" s="24">
        <v>30165371.255070452</v>
      </c>
      <c r="CS15" s="24">
        <f>SUM(CS16:CS18)</f>
        <v>309556110.33073735</v>
      </c>
      <c r="CT15" s="24">
        <v>28775334.280045796</v>
      </c>
      <c r="CU15" s="24">
        <v>18970617.689881988</v>
      </c>
      <c r="CV15" s="24">
        <v>20788550.293147251</v>
      </c>
      <c r="CW15" s="24">
        <v>13725402.260403812</v>
      </c>
      <c r="CX15" s="24">
        <v>17519792.623177394</v>
      </c>
      <c r="CY15" s="24">
        <v>14423372.268339587</v>
      </c>
      <c r="CZ15" s="24">
        <v>21809035.457631052</v>
      </c>
      <c r="DA15" s="24">
        <v>56042506.417543277</v>
      </c>
      <c r="DB15" s="24">
        <v>30619332.082321655</v>
      </c>
      <c r="DC15" s="24">
        <v>34362885.083275206</v>
      </c>
      <c r="DD15" s="24">
        <v>30735632.792169835</v>
      </c>
      <c r="DE15" s="24">
        <v>31070332.392722562</v>
      </c>
      <c r="DF15" s="24">
        <f>SUM(DF16:DF18)</f>
        <v>318842793.64065939</v>
      </c>
      <c r="DG15" s="24">
        <v>29638594.308447167</v>
      </c>
      <c r="DH15" s="24">
        <v>19539736.220578443</v>
      </c>
      <c r="DI15" s="24">
        <v>21412206.801941663</v>
      </c>
      <c r="DJ15" s="24">
        <v>14137164.328215923</v>
      </c>
      <c r="DK15" s="24">
        <v>18045386.401872709</v>
      </c>
      <c r="DL15" s="24">
        <v>14856073.436389772</v>
      </c>
      <c r="DM15" s="24">
        <v>22463306.521359976</v>
      </c>
      <c r="DN15" s="24">
        <v>57723781.610069565</v>
      </c>
      <c r="DO15" s="24">
        <v>31537912.0447913</v>
      </c>
      <c r="DP15" s="24">
        <v>35393771.63577345</v>
      </c>
      <c r="DQ15" s="24">
        <v>31657701.775934923</v>
      </c>
      <c r="DR15" s="24">
        <v>32002442.364504233</v>
      </c>
      <c r="DS15" s="24">
        <f>SUM(DS16:DS18)</f>
        <v>328408077.44987911</v>
      </c>
      <c r="DT15" s="24">
        <v>30527752.137700584</v>
      </c>
      <c r="DU15" s="24">
        <v>20125928.307195798</v>
      </c>
      <c r="DV15" s="24">
        <v>22054573.005999915</v>
      </c>
      <c r="DW15" s="24">
        <v>14561279.258062404</v>
      </c>
      <c r="DX15" s="24">
        <v>18586747.993928894</v>
      </c>
      <c r="DY15" s="24">
        <v>15301755.639481466</v>
      </c>
      <c r="DZ15" s="24">
        <v>23137205.717000779</v>
      </c>
      <c r="EA15" s="24">
        <v>59455495.058371656</v>
      </c>
      <c r="EB15" s="24">
        <v>32484049.406135041</v>
      </c>
      <c r="EC15" s="24">
        <v>36455584.784846656</v>
      </c>
      <c r="ED15" s="24">
        <v>32607432.829212975</v>
      </c>
      <c r="EE15" s="24">
        <v>32962515.635439362</v>
      </c>
      <c r="EF15" s="24">
        <f>SUM(EF16:EF18)</f>
        <v>338260319.77337557</v>
      </c>
      <c r="EG15" s="24">
        <v>31443584.701831602</v>
      </c>
      <c r="EH15" s="24">
        <v>20729706.15641167</v>
      </c>
      <c r="EI15" s="24">
        <v>22716210.196179911</v>
      </c>
      <c r="EJ15" s="24">
        <v>14998117.635804275</v>
      </c>
      <c r="EK15" s="24">
        <v>19144350.433746763</v>
      </c>
      <c r="EL15" s="24">
        <v>15760808.308665911</v>
      </c>
      <c r="EM15" s="24">
        <v>23831321.888510805</v>
      </c>
      <c r="EN15" s="24">
        <v>61239159.910122812</v>
      </c>
      <c r="EO15" s="24">
        <v>33458570.888319094</v>
      </c>
      <c r="EP15" s="24">
        <v>37549252.328392059</v>
      </c>
      <c r="EQ15" s="24">
        <v>33585655.814089365</v>
      </c>
      <c r="ER15" s="24">
        <v>33951391.104502544</v>
      </c>
      <c r="ES15" s="24">
        <f>SUM(ES16:ES18)</f>
        <v>348408129.36657679</v>
      </c>
      <c r="ET15" s="33" t="s">
        <v>241</v>
      </c>
      <c r="EU15" s="32"/>
      <c r="EV15" s="38"/>
      <c r="EW15" s="173"/>
      <c r="FF15" s="3"/>
      <c r="FK15" s="40"/>
      <c r="FL15" s="17"/>
      <c r="FM15" s="40"/>
      <c r="FO15" s="201"/>
      <c r="FP15" s="199"/>
      <c r="FY15" s="149"/>
    </row>
    <row r="16" spans="1:181" ht="12.75" customHeight="1">
      <c r="A16" s="149">
        <v>8</v>
      </c>
      <c r="B16" s="149" t="str">
        <f>CONCATENATE(C16,D16)</f>
        <v>111251030100010</v>
      </c>
      <c r="C16" s="231">
        <v>1112510301000</v>
      </c>
      <c r="D16" s="35">
        <v>10</v>
      </c>
      <c r="E16" s="37" t="s">
        <v>28</v>
      </c>
      <c r="F16" s="65">
        <v>105846921.58</v>
      </c>
      <c r="G16" s="123">
        <f>_xlfn.XLOOKUP($B16,'9999'!$A:$A,'9999'!I:I)</f>
        <v>41127662.197497889</v>
      </c>
      <c r="H16" s="123">
        <f>_xlfn.XLOOKUP($B16,'9999'!$A:$A,'9999'!J:J)</f>
        <v>15113316.32166478</v>
      </c>
      <c r="I16" s="123">
        <f>_xlfn.XLOOKUP($B16,'9999'!$A:$A,'9999'!K:K)</f>
        <v>14618888.333603749</v>
      </c>
      <c r="J16" s="123">
        <f>_xlfn.XLOOKUP($B16,'9999'!$A:$A,'9999'!L:L)</f>
        <v>6989516.0169669511</v>
      </c>
      <c r="K16" s="123">
        <f>_xlfn.XLOOKUP($B16,'9999'!$A:$A,'9999'!M:M)</f>
        <v>3734556.1945783431</v>
      </c>
      <c r="L16" s="123">
        <f>_xlfn.XLOOKUP($B16,'9999'!$A:$A,'9999'!N:N)</f>
        <v>3759294.9435242624</v>
      </c>
      <c r="M16" s="123">
        <f>_xlfn.XLOOKUP($B16,'9999'!$A:$A,'9999'!O:O)</f>
        <v>3464097.0306860353</v>
      </c>
      <c r="N16" s="123">
        <f>_xlfn.XLOOKUP($B16,'9999'!$A:$A,'9999'!P:P)</f>
        <v>3256293.4801250943</v>
      </c>
      <c r="O16" s="123">
        <f>_xlfn.XLOOKUP($B16,'9999'!$A:$A,'9999'!Q:Q)</f>
        <v>3051587.3636612352</v>
      </c>
      <c r="P16" s="123">
        <f>_xlfn.XLOOKUP($B16,'9999'!$A:$A,'9999'!R:R)</f>
        <v>2669159.4399497816</v>
      </c>
      <c r="Q16" s="123">
        <f>_xlfn.XLOOKUP($B16,'9999'!$A:$A,'9999'!S:S)</f>
        <v>2053367.1255292799</v>
      </c>
      <c r="R16" s="123">
        <f>_xlfn.XLOOKUP($B16,'9999'!$A:$A,'9999'!T:T)</f>
        <v>1876978.3522126139</v>
      </c>
      <c r="S16" s="33">
        <f>+SUM(G16:R16)</f>
        <v>101714716.80000001</v>
      </c>
      <c r="T16" s="124">
        <f t="shared" ref="T16:AE16" si="74">T$15*0.4</f>
        <v>9546867.7398301028</v>
      </c>
      <c r="U16" s="124">
        <f t="shared" si="74"/>
        <v>6293931.3324945448</v>
      </c>
      <c r="V16" s="124">
        <f t="shared" si="74"/>
        <v>6897071.5759541541</v>
      </c>
      <c r="W16" s="124">
        <f t="shared" si="74"/>
        <v>4553712.5227040714</v>
      </c>
      <c r="X16" s="124">
        <f t="shared" si="74"/>
        <v>5812587.3143621897</v>
      </c>
      <c r="Y16" s="124">
        <f t="shared" si="74"/>
        <v>4785279.8535048729</v>
      </c>
      <c r="Z16" s="124">
        <f t="shared" si="74"/>
        <v>7235640.6018070178</v>
      </c>
      <c r="AA16" s="124">
        <f t="shared" si="74"/>
        <v>18593368.590261042</v>
      </c>
      <c r="AB16" s="124">
        <f t="shared" si="74"/>
        <v>10158655.702379428</v>
      </c>
      <c r="AC16" s="124">
        <f t="shared" si="74"/>
        <v>11400664.049852593</v>
      </c>
      <c r="AD16" s="124">
        <f t="shared" si="74"/>
        <v>10197241.092358334</v>
      </c>
      <c r="AE16" s="124">
        <f t="shared" si="74"/>
        <v>10308285.252191663</v>
      </c>
      <c r="AF16" s="33">
        <f>+SUM(T16:AE16)</f>
        <v>105783305.62770003</v>
      </c>
      <c r="AG16" s="124">
        <f t="shared" ref="AG16:AR16" si="75">AG$15*0.4</f>
        <v>9928742.4494233057</v>
      </c>
      <c r="AH16" s="124">
        <f t="shared" si="75"/>
        <v>6545688.5857943259</v>
      </c>
      <c r="AI16" s="124">
        <f t="shared" si="75"/>
        <v>7172954.4389923206</v>
      </c>
      <c r="AJ16" s="124">
        <f t="shared" si="75"/>
        <v>4735861.0236122347</v>
      </c>
      <c r="AK16" s="124">
        <f t="shared" si="75"/>
        <v>6045090.8069366775</v>
      </c>
      <c r="AL16" s="124">
        <f t="shared" si="75"/>
        <v>4976691.0476450687</v>
      </c>
      <c r="AM16" s="124">
        <f t="shared" si="75"/>
        <v>7525066.2258793004</v>
      </c>
      <c r="AN16" s="124">
        <f t="shared" si="75"/>
        <v>19337103.333871484</v>
      </c>
      <c r="AO16" s="124">
        <f t="shared" si="75"/>
        <v>10565001.930474605</v>
      </c>
      <c r="AP16" s="124">
        <f t="shared" si="75"/>
        <v>11856690.611846697</v>
      </c>
      <c r="AQ16" s="124">
        <f t="shared" si="75"/>
        <v>10605130.736052668</v>
      </c>
      <c r="AR16" s="124">
        <f t="shared" si="75"/>
        <v>10720616.662279328</v>
      </c>
      <c r="AS16" s="33">
        <f>+SUM(AG16:AR16)</f>
        <v>110014637.85280801</v>
      </c>
      <c r="AT16" s="123">
        <f t="shared" ref="AT16:BE16" si="76">AT$15*0.4</f>
        <v>10226604.722906005</v>
      </c>
      <c r="AU16" s="123">
        <f t="shared" si="76"/>
        <v>6742059.2433681553</v>
      </c>
      <c r="AV16" s="123">
        <f t="shared" si="76"/>
        <v>7388143.0721620908</v>
      </c>
      <c r="AW16" s="123">
        <f t="shared" si="76"/>
        <v>4877936.8543206016</v>
      </c>
      <c r="AX16" s="123">
        <f t="shared" si="76"/>
        <v>6226443.5311447773</v>
      </c>
      <c r="AY16" s="123">
        <f t="shared" si="76"/>
        <v>5125991.7790744202</v>
      </c>
      <c r="AZ16" s="123">
        <f t="shared" si="76"/>
        <v>7750818.2126556775</v>
      </c>
      <c r="BA16" s="123">
        <f t="shared" si="76"/>
        <v>19917216.433887627</v>
      </c>
      <c r="BB16" s="123">
        <f t="shared" si="76"/>
        <v>10881951.988388844</v>
      </c>
      <c r="BC16" s="123">
        <f t="shared" si="76"/>
        <v>12212391.330202097</v>
      </c>
      <c r="BD16" s="123">
        <f t="shared" si="76"/>
        <v>10923284.658134246</v>
      </c>
      <c r="BE16" s="123">
        <f t="shared" si="76"/>
        <v>11042235.162147708</v>
      </c>
      <c r="BF16" s="33">
        <f>+SUM(AT16:BE16)</f>
        <v>113315076.98839226</v>
      </c>
      <c r="BG16" s="123">
        <f t="shared" ref="BG16:BR16" si="77">BG$15*0.4</f>
        <v>10533402.864593185</v>
      </c>
      <c r="BH16" s="123">
        <f t="shared" si="77"/>
        <v>6944321.0206692014</v>
      </c>
      <c r="BI16" s="123">
        <f t="shared" si="77"/>
        <v>7609787.3643269539</v>
      </c>
      <c r="BJ16" s="123">
        <f t="shared" si="77"/>
        <v>5024274.9599502208</v>
      </c>
      <c r="BK16" s="123">
        <f t="shared" si="77"/>
        <v>6413236.8370791208</v>
      </c>
      <c r="BL16" s="123">
        <f t="shared" si="77"/>
        <v>5279771.5324466536</v>
      </c>
      <c r="BM16" s="123">
        <f t="shared" si="77"/>
        <v>7983342.7590353489</v>
      </c>
      <c r="BN16" s="123">
        <f t="shared" si="77"/>
        <v>20514732.926904261</v>
      </c>
      <c r="BO16" s="123">
        <f t="shared" si="77"/>
        <v>11208410.548040509</v>
      </c>
      <c r="BP16" s="123">
        <f t="shared" si="77"/>
        <v>12578763.07010816</v>
      </c>
      <c r="BQ16" s="123">
        <f t="shared" si="77"/>
        <v>11250983.197878275</v>
      </c>
      <c r="BR16" s="123">
        <f t="shared" si="77"/>
        <v>11373502.217012139</v>
      </c>
      <c r="BS16" s="33">
        <f>+SUM(BG16:BR16)</f>
        <v>116714529.29804401</v>
      </c>
      <c r="BT16" s="123">
        <f t="shared" ref="BT16:CE16" si="78">BT$15*0.4</f>
        <v>10849404.950530982</v>
      </c>
      <c r="BU16" s="123">
        <f t="shared" si="78"/>
        <v>7152650.6512892768</v>
      </c>
      <c r="BV16" s="123">
        <f t="shared" si="78"/>
        <v>7838080.9852567632</v>
      </c>
      <c r="BW16" s="123">
        <f t="shared" si="78"/>
        <v>5175003.2087487271</v>
      </c>
      <c r="BX16" s="123">
        <f t="shared" si="78"/>
        <v>6605633.9421914946</v>
      </c>
      <c r="BY16" s="123">
        <f t="shared" si="78"/>
        <v>5438164.6784200529</v>
      </c>
      <c r="BZ16" s="123">
        <f t="shared" si="78"/>
        <v>8222843.0418064091</v>
      </c>
      <c r="CA16" s="123">
        <f t="shared" si="78"/>
        <v>21130174.914711386</v>
      </c>
      <c r="CB16" s="123">
        <f t="shared" si="78"/>
        <v>11544662.864481725</v>
      </c>
      <c r="CC16" s="123">
        <f t="shared" si="78"/>
        <v>12956125.962211406</v>
      </c>
      <c r="CD16" s="123">
        <f t="shared" si="78"/>
        <v>11588512.693814622</v>
      </c>
      <c r="CE16" s="123">
        <f t="shared" si="78"/>
        <v>11714707.283522503</v>
      </c>
      <c r="CF16" s="33">
        <f>+SUM(BT16:CE16)</f>
        <v>120215965.17698532</v>
      </c>
      <c r="CG16" s="123">
        <f t="shared" ref="CG16:CR16" si="79">CG$15*0.4</f>
        <v>11174887.099046914</v>
      </c>
      <c r="CH16" s="123">
        <f t="shared" si="79"/>
        <v>7367230.1708279569</v>
      </c>
      <c r="CI16" s="123">
        <f t="shared" si="79"/>
        <v>8073223.4148144666</v>
      </c>
      <c r="CJ16" s="123">
        <f t="shared" si="79"/>
        <v>5330253.3050111905</v>
      </c>
      <c r="CK16" s="123">
        <f t="shared" si="79"/>
        <v>6803802.9604572402</v>
      </c>
      <c r="CL16" s="123">
        <f t="shared" si="79"/>
        <v>5601309.6187726557</v>
      </c>
      <c r="CM16" s="123">
        <f t="shared" si="79"/>
        <v>8469528.3330606036</v>
      </c>
      <c r="CN16" s="123">
        <f t="shared" si="79"/>
        <v>21764080.162152734</v>
      </c>
      <c r="CO16" s="123">
        <f t="shared" si="79"/>
        <v>11891002.750416178</v>
      </c>
      <c r="CP16" s="123">
        <f t="shared" si="79"/>
        <v>13344809.741077751</v>
      </c>
      <c r="CQ16" s="123">
        <f t="shared" si="79"/>
        <v>11936168.074629065</v>
      </c>
      <c r="CR16" s="123">
        <f t="shared" si="79"/>
        <v>12066148.502028182</v>
      </c>
      <c r="CS16" s="33">
        <f>+SUM(CG16:CR16)</f>
        <v>123822444.13229494</v>
      </c>
      <c r="CT16" s="123">
        <f t="shared" ref="CT16:DE16" si="80">CT$15*0.4</f>
        <v>11510133.712018318</v>
      </c>
      <c r="CU16" s="123">
        <f t="shared" si="80"/>
        <v>7588247.0759527953</v>
      </c>
      <c r="CV16" s="123">
        <f t="shared" si="80"/>
        <v>8315420.1172589008</v>
      </c>
      <c r="CW16" s="123">
        <f t="shared" si="80"/>
        <v>5490160.904161525</v>
      </c>
      <c r="CX16" s="123">
        <f t="shared" si="80"/>
        <v>7007917.0492709577</v>
      </c>
      <c r="CY16" s="123">
        <f t="shared" si="80"/>
        <v>5769348.9073358355</v>
      </c>
      <c r="CZ16" s="123">
        <f t="shared" si="80"/>
        <v>8723614.1830524206</v>
      </c>
      <c r="DA16" s="123">
        <f t="shared" si="80"/>
        <v>22417002.567017313</v>
      </c>
      <c r="DB16" s="123">
        <f t="shared" si="80"/>
        <v>12247732.832928663</v>
      </c>
      <c r="DC16" s="123">
        <f t="shared" si="80"/>
        <v>13745154.033310084</v>
      </c>
      <c r="DD16" s="123">
        <f t="shared" si="80"/>
        <v>12294253.116867935</v>
      </c>
      <c r="DE16" s="123">
        <f t="shared" si="80"/>
        <v>12428132.957089026</v>
      </c>
      <c r="DF16" s="33">
        <f>+SUM(CT16:DE16)</f>
        <v>127537117.45626377</v>
      </c>
      <c r="DG16" s="123">
        <f t="shared" ref="DG16:DR16" si="81">DG$15*0.4</f>
        <v>11855437.723378867</v>
      </c>
      <c r="DH16" s="123">
        <f t="shared" si="81"/>
        <v>7815894.4882313777</v>
      </c>
      <c r="DI16" s="123">
        <f t="shared" si="81"/>
        <v>8564882.720776666</v>
      </c>
      <c r="DJ16" s="123">
        <f t="shared" si="81"/>
        <v>5654865.7312863693</v>
      </c>
      <c r="DK16" s="123">
        <f t="shared" si="81"/>
        <v>7218154.5607490838</v>
      </c>
      <c r="DL16" s="123">
        <f t="shared" si="81"/>
        <v>5942429.3745559091</v>
      </c>
      <c r="DM16" s="123">
        <f t="shared" si="81"/>
        <v>8985322.6085439902</v>
      </c>
      <c r="DN16" s="123">
        <f t="shared" si="81"/>
        <v>23089512.644027829</v>
      </c>
      <c r="DO16" s="123">
        <f t="shared" si="81"/>
        <v>12615164.81791652</v>
      </c>
      <c r="DP16" s="123">
        <f t="shared" si="81"/>
        <v>14157508.654309381</v>
      </c>
      <c r="DQ16" s="123">
        <f t="shared" si="81"/>
        <v>12663080.71037397</v>
      </c>
      <c r="DR16" s="123">
        <f t="shared" si="81"/>
        <v>12800976.945801694</v>
      </c>
      <c r="DS16" s="33">
        <f>+SUM(DG16:DR16)</f>
        <v>131363230.97995165</v>
      </c>
      <c r="DT16" s="123">
        <f t="shared" ref="DT16:ER16" si="82">DT$15*0.4</f>
        <v>12211100.855080234</v>
      </c>
      <c r="DU16" s="123">
        <f t="shared" si="82"/>
        <v>8050371.3228783198</v>
      </c>
      <c r="DV16" s="123">
        <f t="shared" si="82"/>
        <v>8821829.2023999672</v>
      </c>
      <c r="DW16" s="123">
        <f t="shared" si="82"/>
        <v>5824511.7032249616</v>
      </c>
      <c r="DX16" s="123">
        <f t="shared" si="82"/>
        <v>7434699.1975715579</v>
      </c>
      <c r="DY16" s="123">
        <f t="shared" si="82"/>
        <v>6120702.2557925871</v>
      </c>
      <c r="DZ16" s="123">
        <f t="shared" si="82"/>
        <v>9254882.2868003119</v>
      </c>
      <c r="EA16" s="123">
        <f t="shared" si="82"/>
        <v>23782198.023348663</v>
      </c>
      <c r="EB16" s="123">
        <f t="shared" si="82"/>
        <v>12993619.762454018</v>
      </c>
      <c r="EC16" s="123">
        <f t="shared" si="82"/>
        <v>14582233.913938664</v>
      </c>
      <c r="ED16" s="123">
        <f t="shared" si="82"/>
        <v>13042973.13168519</v>
      </c>
      <c r="EE16" s="123">
        <f t="shared" si="82"/>
        <v>13185006.254175745</v>
      </c>
      <c r="EF16" s="33">
        <f>+SUM(DT16:EE16)</f>
        <v>135304127.90935025</v>
      </c>
      <c r="EG16" s="123">
        <f t="shared" si="82"/>
        <v>12577433.880732641</v>
      </c>
      <c r="EH16" s="123">
        <f t="shared" si="82"/>
        <v>8291882.4625646686</v>
      </c>
      <c r="EI16" s="123">
        <f t="shared" si="82"/>
        <v>9086484.0784719642</v>
      </c>
      <c r="EJ16" s="123">
        <f t="shared" si="82"/>
        <v>5999247.05432171</v>
      </c>
      <c r="EK16" s="123">
        <f t="shared" si="82"/>
        <v>7657740.173498705</v>
      </c>
      <c r="EL16" s="123">
        <f t="shared" si="82"/>
        <v>6304323.3234663643</v>
      </c>
      <c r="EM16" s="123">
        <f t="shared" si="82"/>
        <v>9532528.7554043215</v>
      </c>
      <c r="EN16" s="123">
        <f t="shared" si="82"/>
        <v>24495663.964049127</v>
      </c>
      <c r="EO16" s="123">
        <f t="shared" si="82"/>
        <v>13383428.355327638</v>
      </c>
      <c r="EP16" s="123">
        <f t="shared" si="82"/>
        <v>15019700.931356825</v>
      </c>
      <c r="EQ16" s="123">
        <f t="shared" si="82"/>
        <v>13434262.325635746</v>
      </c>
      <c r="ER16" s="123">
        <f t="shared" si="82"/>
        <v>13580556.441801019</v>
      </c>
      <c r="ES16" s="33">
        <f>+SUM(EG16:ER16)</f>
        <v>139363251.74663073</v>
      </c>
      <c r="ET16" s="33"/>
      <c r="EU16" s="33"/>
      <c r="EV16" s="38"/>
      <c r="FL16" s="17"/>
      <c r="FN16" s="17"/>
      <c r="FO16" s="201"/>
      <c r="FP16" s="2"/>
      <c r="FY16" s="149"/>
    </row>
    <row r="17" spans="1:193">
      <c r="A17" s="149">
        <v>9</v>
      </c>
      <c r="B17" s="149" t="str">
        <f>CONCATENATE(C17,D17)</f>
        <v>111251030300023</v>
      </c>
      <c r="C17" s="231">
        <v>1112510303000</v>
      </c>
      <c r="D17" s="35">
        <v>23</v>
      </c>
      <c r="E17" s="37" t="s">
        <v>30</v>
      </c>
      <c r="F17" s="65">
        <v>26461732.370000001</v>
      </c>
      <c r="G17" s="123">
        <f>_xlfn.XLOOKUP($B17,'9999'!$A:$A,'9999'!I:I)</f>
        <v>10281915.549374472</v>
      </c>
      <c r="H17" s="123">
        <f>_xlfn.XLOOKUP($B17,'9999'!$A:$A,'9999'!J:J)</f>
        <v>3778329.0804161951</v>
      </c>
      <c r="I17" s="123">
        <f>_xlfn.XLOOKUP($B17,'9999'!$A:$A,'9999'!K:K)</f>
        <v>3654722.0834009373</v>
      </c>
      <c r="J17" s="123">
        <f>_xlfn.XLOOKUP($B17,'9999'!$A:$A,'9999'!L:L)</f>
        <v>1747379.0042417378</v>
      </c>
      <c r="K17" s="123">
        <f>_xlfn.XLOOKUP($B17,'9999'!$A:$A,'9999'!M:M)</f>
        <v>933639.04864458577</v>
      </c>
      <c r="L17" s="123">
        <f>_xlfn.XLOOKUP($B17,'9999'!$A:$A,'9999'!N:N)</f>
        <v>939823.7358810656</v>
      </c>
      <c r="M17" s="123">
        <f>_xlfn.XLOOKUP($B17,'9999'!$A:$A,'9999'!O:O)</f>
        <v>866024.25767150882</v>
      </c>
      <c r="N17" s="123">
        <f>_xlfn.XLOOKUP($B17,'9999'!$A:$A,'9999'!P:P)</f>
        <v>814073.37003127357</v>
      </c>
      <c r="O17" s="123">
        <f>_xlfn.XLOOKUP($B17,'9999'!$A:$A,'9999'!Q:Q)</f>
        <v>762896.8409153088</v>
      </c>
      <c r="P17" s="123">
        <f>_xlfn.XLOOKUP($B17,'9999'!$A:$A,'9999'!R:R)</f>
        <v>667289.85998744541</v>
      </c>
      <c r="Q17" s="123">
        <f>_xlfn.XLOOKUP($B17,'9999'!$A:$A,'9999'!S:S)</f>
        <v>513341.78138231998</v>
      </c>
      <c r="R17" s="123">
        <f>_xlfn.XLOOKUP($B17,'9999'!$A:$A,'9999'!T:T)</f>
        <v>469244.58805315348</v>
      </c>
      <c r="S17" s="33">
        <f>+SUM(G17:R17)</f>
        <v>25428679.200000003</v>
      </c>
      <c r="T17" s="124">
        <f t="shared" ref="T17:AE17" si="83">T$15*0.1</f>
        <v>2386716.9349575257</v>
      </c>
      <c r="U17" s="124">
        <f t="shared" si="83"/>
        <v>1573482.8331236362</v>
      </c>
      <c r="V17" s="124">
        <f t="shared" si="83"/>
        <v>1724267.8939885385</v>
      </c>
      <c r="W17" s="124">
        <f t="shared" si="83"/>
        <v>1138428.1306760178</v>
      </c>
      <c r="X17" s="124">
        <f t="shared" si="83"/>
        <v>1453146.8285905474</v>
      </c>
      <c r="Y17" s="124">
        <f t="shared" si="83"/>
        <v>1196319.9633762182</v>
      </c>
      <c r="Z17" s="124">
        <f t="shared" si="83"/>
        <v>1808910.1504517545</v>
      </c>
      <c r="AA17" s="124">
        <f t="shared" si="83"/>
        <v>4648342.1475652605</v>
      </c>
      <c r="AB17" s="124">
        <f t="shared" si="83"/>
        <v>2539663.925594857</v>
      </c>
      <c r="AC17" s="124">
        <f t="shared" si="83"/>
        <v>2850166.0124631482</v>
      </c>
      <c r="AD17" s="124">
        <f t="shared" si="83"/>
        <v>2549310.2730895835</v>
      </c>
      <c r="AE17" s="124">
        <f t="shared" si="83"/>
        <v>2577071.3130479157</v>
      </c>
      <c r="AF17" s="33">
        <f>+SUM(T17:AE17)</f>
        <v>26445826.406925008</v>
      </c>
      <c r="AG17" s="124">
        <f t="shared" ref="AG17:AR17" si="84">AG$15*0.1</f>
        <v>2482185.6123558264</v>
      </c>
      <c r="AH17" s="124">
        <f t="shared" si="84"/>
        <v>1636422.1464485815</v>
      </c>
      <c r="AI17" s="124">
        <f t="shared" si="84"/>
        <v>1793238.6097480801</v>
      </c>
      <c r="AJ17" s="124">
        <f t="shared" si="84"/>
        <v>1183965.2559030587</v>
      </c>
      <c r="AK17" s="124">
        <f t="shared" si="84"/>
        <v>1511272.7017341694</v>
      </c>
      <c r="AL17" s="124">
        <f t="shared" si="84"/>
        <v>1244172.7619112672</v>
      </c>
      <c r="AM17" s="124">
        <f t="shared" si="84"/>
        <v>1881266.5564698251</v>
      </c>
      <c r="AN17" s="124">
        <f t="shared" si="84"/>
        <v>4834275.833467871</v>
      </c>
      <c r="AO17" s="124">
        <f t="shared" si="84"/>
        <v>2641250.4826186514</v>
      </c>
      <c r="AP17" s="124">
        <f t="shared" si="84"/>
        <v>2964172.6529616741</v>
      </c>
      <c r="AQ17" s="124">
        <f t="shared" si="84"/>
        <v>2651282.6840131669</v>
      </c>
      <c r="AR17" s="124">
        <f t="shared" si="84"/>
        <v>2680154.1655698321</v>
      </c>
      <c r="AS17" s="33">
        <f>+SUM(AG17:AR17)</f>
        <v>27503659.463202003</v>
      </c>
      <c r="AT17" s="123">
        <f t="shared" ref="AT17:BE17" si="85">AT$15*0.1</f>
        <v>2556651.1807265012</v>
      </c>
      <c r="AU17" s="123">
        <f t="shared" si="85"/>
        <v>1685514.8108420388</v>
      </c>
      <c r="AV17" s="123">
        <f t="shared" si="85"/>
        <v>1847035.7680405227</v>
      </c>
      <c r="AW17" s="123">
        <f t="shared" si="85"/>
        <v>1219484.2135801504</v>
      </c>
      <c r="AX17" s="123">
        <f t="shared" si="85"/>
        <v>1556610.8827861943</v>
      </c>
      <c r="AY17" s="123">
        <f t="shared" si="85"/>
        <v>1281497.9447686051</v>
      </c>
      <c r="AZ17" s="123">
        <f t="shared" si="85"/>
        <v>1937704.5531639194</v>
      </c>
      <c r="BA17" s="123">
        <f t="shared" si="85"/>
        <v>4979304.1084719067</v>
      </c>
      <c r="BB17" s="123">
        <f t="shared" si="85"/>
        <v>2720487.997097211</v>
      </c>
      <c r="BC17" s="123">
        <f t="shared" si="85"/>
        <v>3053097.8325505243</v>
      </c>
      <c r="BD17" s="123">
        <f t="shared" si="85"/>
        <v>2730821.1645335616</v>
      </c>
      <c r="BE17" s="123">
        <f t="shared" si="85"/>
        <v>2760558.7905369271</v>
      </c>
      <c r="BF17" s="33">
        <f>+SUM(AT17:BE17)</f>
        <v>28328769.247098066</v>
      </c>
      <c r="BG17" s="123">
        <f t="shared" ref="BG17:BR17" si="86">BG$15*0.1</f>
        <v>2633350.7161482964</v>
      </c>
      <c r="BH17" s="123">
        <f t="shared" si="86"/>
        <v>1736080.2551673003</v>
      </c>
      <c r="BI17" s="123">
        <f t="shared" si="86"/>
        <v>1902446.8410817385</v>
      </c>
      <c r="BJ17" s="123">
        <f t="shared" si="86"/>
        <v>1256068.7399875552</v>
      </c>
      <c r="BK17" s="123">
        <f t="shared" si="86"/>
        <v>1603309.2092697802</v>
      </c>
      <c r="BL17" s="123">
        <f t="shared" si="86"/>
        <v>1319942.8831116634</v>
      </c>
      <c r="BM17" s="123">
        <f t="shared" si="86"/>
        <v>1995835.6897588372</v>
      </c>
      <c r="BN17" s="123">
        <f t="shared" si="86"/>
        <v>5128683.2317260653</v>
      </c>
      <c r="BO17" s="123">
        <f t="shared" si="86"/>
        <v>2802102.6370101273</v>
      </c>
      <c r="BP17" s="123">
        <f t="shared" si="86"/>
        <v>3144690.7675270401</v>
      </c>
      <c r="BQ17" s="123">
        <f t="shared" si="86"/>
        <v>2812745.7994695688</v>
      </c>
      <c r="BR17" s="123">
        <f t="shared" si="86"/>
        <v>2843375.5542530348</v>
      </c>
      <c r="BS17" s="33">
        <f>+SUM(BG17:BR17)</f>
        <v>29178632.324511003</v>
      </c>
      <c r="BT17" s="123">
        <f t="shared" ref="BT17:CE17" si="87">BT$15*0.1</f>
        <v>2712351.2376327454</v>
      </c>
      <c r="BU17" s="123">
        <f t="shared" si="87"/>
        <v>1788162.6628223192</v>
      </c>
      <c r="BV17" s="123">
        <f t="shared" si="87"/>
        <v>1959520.2463141908</v>
      </c>
      <c r="BW17" s="123">
        <f t="shared" si="87"/>
        <v>1293750.8021871818</v>
      </c>
      <c r="BX17" s="123">
        <f t="shared" si="87"/>
        <v>1651408.4855478737</v>
      </c>
      <c r="BY17" s="123">
        <f t="shared" si="87"/>
        <v>1359541.1696050132</v>
      </c>
      <c r="BZ17" s="123">
        <f t="shared" si="87"/>
        <v>2055710.7604516023</v>
      </c>
      <c r="CA17" s="123">
        <f t="shared" si="87"/>
        <v>5282543.7286778465</v>
      </c>
      <c r="CB17" s="123">
        <f t="shared" si="87"/>
        <v>2886165.7161204312</v>
      </c>
      <c r="CC17" s="123">
        <f t="shared" si="87"/>
        <v>3239031.4905528515</v>
      </c>
      <c r="CD17" s="123">
        <f t="shared" si="87"/>
        <v>2897128.1734536556</v>
      </c>
      <c r="CE17" s="123">
        <f t="shared" si="87"/>
        <v>2928676.8208806259</v>
      </c>
      <c r="CF17" s="33">
        <f>+SUM(BT17:CE17)</f>
        <v>30053991.294246331</v>
      </c>
      <c r="CG17" s="123">
        <f t="shared" ref="CG17:CR17" si="88">CG$15*0.1</f>
        <v>2793721.7747617285</v>
      </c>
      <c r="CH17" s="123">
        <f t="shared" si="88"/>
        <v>1841807.5427069892</v>
      </c>
      <c r="CI17" s="123">
        <f t="shared" si="88"/>
        <v>2018305.8537036167</v>
      </c>
      <c r="CJ17" s="123">
        <f t="shared" si="88"/>
        <v>1332563.3262527976</v>
      </c>
      <c r="CK17" s="123">
        <f t="shared" si="88"/>
        <v>1700950.7401143101</v>
      </c>
      <c r="CL17" s="123">
        <f t="shared" si="88"/>
        <v>1400327.4046931639</v>
      </c>
      <c r="CM17" s="123">
        <f t="shared" si="88"/>
        <v>2117382.0832651509</v>
      </c>
      <c r="CN17" s="123">
        <f t="shared" si="88"/>
        <v>5441020.0405381834</v>
      </c>
      <c r="CO17" s="123">
        <f t="shared" si="88"/>
        <v>2972750.6876040446</v>
      </c>
      <c r="CP17" s="123">
        <f t="shared" si="88"/>
        <v>3336202.4352694377</v>
      </c>
      <c r="CQ17" s="123">
        <f t="shared" si="88"/>
        <v>2984042.0186572662</v>
      </c>
      <c r="CR17" s="123">
        <f t="shared" si="88"/>
        <v>3016537.1255070455</v>
      </c>
      <c r="CS17" s="33">
        <f>+SUM(CG17:CR17)</f>
        <v>30955611.033073734</v>
      </c>
      <c r="CT17" s="123">
        <f t="shared" ref="CT17:DE17" si="89">CT$15*0.1</f>
        <v>2877533.4280045796</v>
      </c>
      <c r="CU17" s="123">
        <f t="shared" si="89"/>
        <v>1897061.7689881988</v>
      </c>
      <c r="CV17" s="123">
        <f t="shared" si="89"/>
        <v>2078855.0293147252</v>
      </c>
      <c r="CW17" s="123">
        <f t="shared" si="89"/>
        <v>1372540.2260403812</v>
      </c>
      <c r="CX17" s="123">
        <f t="shared" si="89"/>
        <v>1751979.2623177394</v>
      </c>
      <c r="CY17" s="123">
        <f t="shared" si="89"/>
        <v>1442337.2268339589</v>
      </c>
      <c r="CZ17" s="123">
        <f t="shared" si="89"/>
        <v>2180903.5457631052</v>
      </c>
      <c r="DA17" s="123">
        <f t="shared" si="89"/>
        <v>5604250.6417543283</v>
      </c>
      <c r="DB17" s="123">
        <f t="shared" si="89"/>
        <v>3061933.2082321658</v>
      </c>
      <c r="DC17" s="123">
        <f t="shared" si="89"/>
        <v>3436288.5083275209</v>
      </c>
      <c r="DD17" s="123">
        <f t="shared" si="89"/>
        <v>3073563.2792169838</v>
      </c>
      <c r="DE17" s="123">
        <f t="shared" si="89"/>
        <v>3107033.2392722564</v>
      </c>
      <c r="DF17" s="33">
        <f>+SUM(CT17:DE17)</f>
        <v>31884279.364065941</v>
      </c>
      <c r="DG17" s="123">
        <f t="shared" ref="DG17:DR17" si="90">DG$15*0.1</f>
        <v>2963859.4308447167</v>
      </c>
      <c r="DH17" s="123">
        <f t="shared" si="90"/>
        <v>1953973.6220578444</v>
      </c>
      <c r="DI17" s="123">
        <f t="shared" si="90"/>
        <v>2141220.6801941665</v>
      </c>
      <c r="DJ17" s="123">
        <f t="shared" si="90"/>
        <v>1413716.4328215923</v>
      </c>
      <c r="DK17" s="123">
        <f t="shared" si="90"/>
        <v>1804538.6401872709</v>
      </c>
      <c r="DL17" s="123">
        <f t="shared" si="90"/>
        <v>1485607.3436389773</v>
      </c>
      <c r="DM17" s="123">
        <f t="shared" si="90"/>
        <v>2246330.6521359975</v>
      </c>
      <c r="DN17" s="123">
        <f t="shared" si="90"/>
        <v>5772378.1610069573</v>
      </c>
      <c r="DO17" s="123">
        <f t="shared" si="90"/>
        <v>3153791.20447913</v>
      </c>
      <c r="DP17" s="123">
        <f t="shared" si="90"/>
        <v>3539377.1635773452</v>
      </c>
      <c r="DQ17" s="123">
        <f t="shared" si="90"/>
        <v>3165770.1775934924</v>
      </c>
      <c r="DR17" s="123">
        <f t="shared" si="90"/>
        <v>3200244.2364504235</v>
      </c>
      <c r="DS17" s="33">
        <f>+SUM(DG17:DR17)</f>
        <v>32840807.744987912</v>
      </c>
      <c r="DT17" s="123">
        <f t="shared" ref="DT17:ER17" si="91">DT$15*0.1</f>
        <v>3052775.2137700585</v>
      </c>
      <c r="DU17" s="123">
        <f t="shared" si="91"/>
        <v>2012592.8307195799</v>
      </c>
      <c r="DV17" s="123">
        <f t="shared" si="91"/>
        <v>2205457.3005999918</v>
      </c>
      <c r="DW17" s="123">
        <f t="shared" si="91"/>
        <v>1456127.9258062404</v>
      </c>
      <c r="DX17" s="123">
        <f t="shared" si="91"/>
        <v>1858674.7993928895</v>
      </c>
      <c r="DY17" s="123">
        <f t="shared" si="91"/>
        <v>1530175.5639481468</v>
      </c>
      <c r="DZ17" s="123">
        <f t="shared" si="91"/>
        <v>2313720.571700078</v>
      </c>
      <c r="EA17" s="123">
        <f t="shared" si="91"/>
        <v>5945549.5058371658</v>
      </c>
      <c r="EB17" s="123">
        <f t="shared" si="91"/>
        <v>3248404.9406135045</v>
      </c>
      <c r="EC17" s="123">
        <f t="shared" si="91"/>
        <v>3645558.478484666</v>
      </c>
      <c r="ED17" s="123">
        <f t="shared" si="91"/>
        <v>3260743.2829212975</v>
      </c>
      <c r="EE17" s="123">
        <f t="shared" si="91"/>
        <v>3296251.5635439362</v>
      </c>
      <c r="EF17" s="33">
        <f>+SUM(DT17:EE17)</f>
        <v>33826031.977337562</v>
      </c>
      <c r="EG17" s="123">
        <f t="shared" si="91"/>
        <v>3144358.4701831602</v>
      </c>
      <c r="EH17" s="123">
        <f t="shared" si="91"/>
        <v>2072970.6156411672</v>
      </c>
      <c r="EI17" s="123">
        <f t="shared" si="91"/>
        <v>2271621.0196179911</v>
      </c>
      <c r="EJ17" s="123">
        <f t="shared" si="91"/>
        <v>1499811.7635804275</v>
      </c>
      <c r="EK17" s="123">
        <f t="shared" si="91"/>
        <v>1914435.0433746763</v>
      </c>
      <c r="EL17" s="123">
        <f t="shared" si="91"/>
        <v>1576080.8308665911</v>
      </c>
      <c r="EM17" s="123">
        <f t="shared" si="91"/>
        <v>2383132.1888510804</v>
      </c>
      <c r="EN17" s="123">
        <f t="shared" si="91"/>
        <v>6123915.9910122817</v>
      </c>
      <c r="EO17" s="123">
        <f t="shared" si="91"/>
        <v>3345857.0888319095</v>
      </c>
      <c r="EP17" s="123">
        <f t="shared" si="91"/>
        <v>3754925.2328392062</v>
      </c>
      <c r="EQ17" s="123">
        <f t="shared" si="91"/>
        <v>3358565.5814089365</v>
      </c>
      <c r="ER17" s="123">
        <f t="shared" si="91"/>
        <v>3395139.1104502548</v>
      </c>
      <c r="ES17" s="33">
        <f>+SUM(EG17:ER17)</f>
        <v>34840812.936657682</v>
      </c>
      <c r="ET17" s="33"/>
      <c r="EU17" s="33"/>
      <c r="EV17" s="38"/>
      <c r="FL17" s="17"/>
      <c r="FN17" s="17"/>
      <c r="FO17" s="201"/>
      <c r="FP17" s="2"/>
      <c r="FY17" s="149"/>
    </row>
    <row r="18" spans="1:193">
      <c r="A18" s="149">
        <v>10</v>
      </c>
      <c r="B18" s="149" t="str">
        <f>CONCATENATE(C18,D18)</f>
        <v>111251030200020</v>
      </c>
      <c r="C18" s="231">
        <v>1112510302000</v>
      </c>
      <c r="D18" s="35">
        <v>20</v>
      </c>
      <c r="E18" s="37" t="s">
        <v>29</v>
      </c>
      <c r="F18" s="65">
        <v>132308660.57999998</v>
      </c>
      <c r="G18" s="123">
        <f>_xlfn.XLOOKUP($B18,'9999'!$A:$A,'9999'!I:I)</f>
        <v>51409577.746872358</v>
      </c>
      <c r="H18" s="123">
        <f>_xlfn.XLOOKUP($B18,'9999'!$A:$A,'9999'!J:J)</f>
        <v>18891645.402080975</v>
      </c>
      <c r="I18" s="123">
        <f>_xlfn.XLOOKUP($B18,'9999'!$A:$A,'9999'!K:K)</f>
        <v>18273610.417004686</v>
      </c>
      <c r="J18" s="123">
        <f>_xlfn.XLOOKUP($B18,'9999'!$A:$A,'9999'!L:L)</f>
        <v>8736895.0212086886</v>
      </c>
      <c r="K18" s="123">
        <f>_xlfn.XLOOKUP($B18,'9999'!$A:$A,'9999'!M:M)</f>
        <v>4668195.2432229286</v>
      </c>
      <c r="L18" s="123">
        <f>_xlfn.XLOOKUP($B18,'9999'!$A:$A,'9999'!N:N)</f>
        <v>4699118.6794053279</v>
      </c>
      <c r="M18" s="123">
        <f>_xlfn.XLOOKUP($B18,'9999'!$A:$A,'9999'!O:O)</f>
        <v>4330121.2883575438</v>
      </c>
      <c r="N18" s="123">
        <f>_xlfn.XLOOKUP($B18,'9999'!$A:$A,'9999'!P:P)</f>
        <v>4070366.8501563678</v>
      </c>
      <c r="O18" s="123">
        <f>_xlfn.XLOOKUP($B18,'9999'!$A:$A,'9999'!Q:Q)</f>
        <v>3814484.204576544</v>
      </c>
      <c r="P18" s="123">
        <f>_xlfn.XLOOKUP($B18,'9999'!$A:$A,'9999'!R:R)</f>
        <v>3336449.2999372268</v>
      </c>
      <c r="Q18" s="123">
        <f>_xlfn.XLOOKUP($B18,'9999'!$A:$A,'9999'!S:S)</f>
        <v>2566708.9069115999</v>
      </c>
      <c r="R18" s="123">
        <f>_xlfn.XLOOKUP($B18,'9999'!$A:$A,'9999'!T:T)</f>
        <v>2346222.9402657673</v>
      </c>
      <c r="S18" s="33">
        <f>+SUM(G18:R18)</f>
        <v>127143396</v>
      </c>
      <c r="T18" s="124">
        <f t="shared" ref="T18:AE18" si="92">T$15*0.5</f>
        <v>11933584.674787628</v>
      </c>
      <c r="U18" s="124">
        <f t="shared" si="92"/>
        <v>7867414.1656181803</v>
      </c>
      <c r="V18" s="124">
        <f t="shared" si="92"/>
        <v>8621339.4699426927</v>
      </c>
      <c r="W18" s="124">
        <f t="shared" si="92"/>
        <v>5692140.6533800894</v>
      </c>
      <c r="X18" s="124">
        <f t="shared" si="92"/>
        <v>7265734.1429527365</v>
      </c>
      <c r="Y18" s="124">
        <f t="shared" si="92"/>
        <v>5981599.8168810913</v>
      </c>
      <c r="Z18" s="124">
        <f t="shared" si="92"/>
        <v>9044550.752258772</v>
      </c>
      <c r="AA18" s="124">
        <f t="shared" si="92"/>
        <v>23241710.737826303</v>
      </c>
      <c r="AB18" s="124">
        <f t="shared" si="92"/>
        <v>12698319.627974283</v>
      </c>
      <c r="AC18" s="124">
        <f t="shared" si="92"/>
        <v>14250830.06231574</v>
      </c>
      <c r="AD18" s="124">
        <f t="shared" si="92"/>
        <v>12746551.365447916</v>
      </c>
      <c r="AE18" s="124">
        <f t="shared" si="92"/>
        <v>12885356.565239577</v>
      </c>
      <c r="AF18" s="33">
        <f>+SUM(T18:AE18)</f>
        <v>132229132.03462502</v>
      </c>
      <c r="AG18" s="124">
        <f t="shared" ref="AG18:AR18" si="93">AG$15*0.5</f>
        <v>12410928.061779132</v>
      </c>
      <c r="AH18" s="124">
        <f t="shared" si="93"/>
        <v>8182110.7322429074</v>
      </c>
      <c r="AI18" s="124">
        <f t="shared" si="93"/>
        <v>8966193.0487404</v>
      </c>
      <c r="AJ18" s="124">
        <f t="shared" si="93"/>
        <v>5919826.2795152934</v>
      </c>
      <c r="AK18" s="124">
        <f t="shared" si="93"/>
        <v>7556363.508670846</v>
      </c>
      <c r="AL18" s="124">
        <f t="shared" si="93"/>
        <v>6220863.8095563352</v>
      </c>
      <c r="AM18" s="124">
        <f t="shared" si="93"/>
        <v>9406332.7823491246</v>
      </c>
      <c r="AN18" s="124">
        <f t="shared" si="93"/>
        <v>24171379.167339355</v>
      </c>
      <c r="AO18" s="124">
        <f t="shared" si="93"/>
        <v>13206252.413093256</v>
      </c>
      <c r="AP18" s="124">
        <f t="shared" si="93"/>
        <v>14820863.26480837</v>
      </c>
      <c r="AQ18" s="124">
        <f t="shared" si="93"/>
        <v>13256413.420065833</v>
      </c>
      <c r="AR18" s="124">
        <f t="shared" si="93"/>
        <v>13400770.827849159</v>
      </c>
      <c r="AS18" s="33">
        <f>+SUM(AG18:AR18)</f>
        <v>137518297.31601003</v>
      </c>
      <c r="AT18" s="123">
        <f t="shared" ref="AT18:BE18" si="94">AT$15*0.5</f>
        <v>12783255.903632505</v>
      </c>
      <c r="AU18" s="123">
        <f t="shared" si="94"/>
        <v>8427574.0542101935</v>
      </c>
      <c r="AV18" s="123">
        <f t="shared" si="94"/>
        <v>9235178.8402026128</v>
      </c>
      <c r="AW18" s="123">
        <f t="shared" si="94"/>
        <v>6097421.0679007517</v>
      </c>
      <c r="AX18" s="123">
        <f t="shared" si="94"/>
        <v>7783054.4139309712</v>
      </c>
      <c r="AY18" s="123">
        <f t="shared" si="94"/>
        <v>6407489.723843025</v>
      </c>
      <c r="AZ18" s="123">
        <f t="shared" si="94"/>
        <v>9688522.7658195961</v>
      </c>
      <c r="BA18" s="123">
        <f t="shared" si="94"/>
        <v>24896520.542359535</v>
      </c>
      <c r="BB18" s="123">
        <f t="shared" si="94"/>
        <v>13602439.985486053</v>
      </c>
      <c r="BC18" s="123">
        <f t="shared" si="94"/>
        <v>15265489.162752621</v>
      </c>
      <c r="BD18" s="123">
        <f t="shared" si="94"/>
        <v>13654105.822667807</v>
      </c>
      <c r="BE18" s="123">
        <f t="shared" si="94"/>
        <v>13802793.952684633</v>
      </c>
      <c r="BF18" s="33">
        <f>+SUM(AT18:BE18)</f>
        <v>141643846.23549032</v>
      </c>
      <c r="BG18" s="123">
        <f t="shared" ref="BG18:BR18" si="95">BG$15*0.5</f>
        <v>13166753.580741482</v>
      </c>
      <c r="BH18" s="123">
        <f t="shared" si="95"/>
        <v>8680401.2758365013</v>
      </c>
      <c r="BI18" s="123">
        <f t="shared" si="95"/>
        <v>9512234.2054086924</v>
      </c>
      <c r="BJ18" s="123">
        <f t="shared" si="95"/>
        <v>6280343.6999377757</v>
      </c>
      <c r="BK18" s="123">
        <f t="shared" si="95"/>
        <v>8016546.0463489005</v>
      </c>
      <c r="BL18" s="123">
        <f t="shared" si="95"/>
        <v>6599714.4155583167</v>
      </c>
      <c r="BM18" s="123">
        <f t="shared" si="95"/>
        <v>9979178.4487941861</v>
      </c>
      <c r="BN18" s="123">
        <f t="shared" si="95"/>
        <v>25643416.158630323</v>
      </c>
      <c r="BO18" s="123">
        <f t="shared" si="95"/>
        <v>14010513.185050635</v>
      </c>
      <c r="BP18" s="123">
        <f t="shared" si="95"/>
        <v>15723453.8376352</v>
      </c>
      <c r="BQ18" s="123">
        <f t="shared" si="95"/>
        <v>14063728.997347843</v>
      </c>
      <c r="BR18" s="123">
        <f t="shared" si="95"/>
        <v>14216877.771265173</v>
      </c>
      <c r="BS18" s="33">
        <f>+SUM(BG18:BR18)</f>
        <v>145893161.62255505</v>
      </c>
      <c r="BT18" s="123">
        <f t="shared" ref="BT18:CE18" si="96">BT$15*0.5</f>
        <v>13561756.188163726</v>
      </c>
      <c r="BU18" s="123">
        <f t="shared" si="96"/>
        <v>8940813.314111596</v>
      </c>
      <c r="BV18" s="123">
        <f t="shared" si="96"/>
        <v>9797601.2315709535</v>
      </c>
      <c r="BW18" s="123">
        <f t="shared" si="96"/>
        <v>6468754.0109359082</v>
      </c>
      <c r="BX18" s="123">
        <f t="shared" si="96"/>
        <v>8257042.4277393678</v>
      </c>
      <c r="BY18" s="123">
        <f t="shared" si="96"/>
        <v>6797705.8480250658</v>
      </c>
      <c r="BZ18" s="123">
        <f t="shared" si="96"/>
        <v>10278553.802258011</v>
      </c>
      <c r="CA18" s="123">
        <f t="shared" si="96"/>
        <v>26412718.643389232</v>
      </c>
      <c r="CB18" s="123">
        <f t="shared" si="96"/>
        <v>14430828.580602154</v>
      </c>
      <c r="CC18" s="123">
        <f t="shared" si="96"/>
        <v>16195157.452764256</v>
      </c>
      <c r="CD18" s="123">
        <f t="shared" si="96"/>
        <v>14485640.867268277</v>
      </c>
      <c r="CE18" s="123">
        <f t="shared" si="96"/>
        <v>14643384.104403129</v>
      </c>
      <c r="CF18" s="33">
        <f>+SUM(BT18:CE18)</f>
        <v>150269956.47123167</v>
      </c>
      <c r="CG18" s="123">
        <f t="shared" ref="CG18:CR18" si="97">CG$15*0.5</f>
        <v>13968608.873808641</v>
      </c>
      <c r="CH18" s="123">
        <f t="shared" si="97"/>
        <v>9209037.7135349456</v>
      </c>
      <c r="CI18" s="123">
        <f t="shared" si="97"/>
        <v>10091529.268518083</v>
      </c>
      <c r="CJ18" s="123">
        <f t="shared" si="97"/>
        <v>6662816.6312639872</v>
      </c>
      <c r="CK18" s="123">
        <f t="shared" si="97"/>
        <v>8504753.7005715501</v>
      </c>
      <c r="CL18" s="123">
        <f t="shared" si="97"/>
        <v>7001637.0234658197</v>
      </c>
      <c r="CM18" s="123">
        <f t="shared" si="97"/>
        <v>10586910.416325754</v>
      </c>
      <c r="CN18" s="123">
        <f t="shared" si="97"/>
        <v>27205100.202690914</v>
      </c>
      <c r="CO18" s="123">
        <f t="shared" si="97"/>
        <v>14863753.438020222</v>
      </c>
      <c r="CP18" s="123">
        <f t="shared" si="97"/>
        <v>16681012.176347187</v>
      </c>
      <c r="CQ18" s="123">
        <f t="shared" si="97"/>
        <v>14920210.09328633</v>
      </c>
      <c r="CR18" s="123">
        <f t="shared" si="97"/>
        <v>15082685.627535226</v>
      </c>
      <c r="CS18" s="33">
        <f>+SUM(CG18:CR18)</f>
        <v>154778055.16536865</v>
      </c>
      <c r="CT18" s="123">
        <f t="shared" ref="CT18:DE18" si="98">CT$15*0.5</f>
        <v>14387667.140022898</v>
      </c>
      <c r="CU18" s="123">
        <f t="shared" si="98"/>
        <v>9485308.8449409939</v>
      </c>
      <c r="CV18" s="123">
        <f t="shared" si="98"/>
        <v>10394275.146573626</v>
      </c>
      <c r="CW18" s="123">
        <f t="shared" si="98"/>
        <v>6862701.130201906</v>
      </c>
      <c r="CX18" s="123">
        <f t="shared" si="98"/>
        <v>8759896.3115886971</v>
      </c>
      <c r="CY18" s="123">
        <f t="shared" si="98"/>
        <v>7211686.1341697937</v>
      </c>
      <c r="CZ18" s="123">
        <f t="shared" si="98"/>
        <v>10904517.728815526</v>
      </c>
      <c r="DA18" s="123">
        <f t="shared" si="98"/>
        <v>28021253.208771639</v>
      </c>
      <c r="DB18" s="123">
        <f t="shared" si="98"/>
        <v>15309666.041160828</v>
      </c>
      <c r="DC18" s="123">
        <f t="shared" si="98"/>
        <v>17181442.541637603</v>
      </c>
      <c r="DD18" s="123">
        <f t="shared" si="98"/>
        <v>15367816.396084918</v>
      </c>
      <c r="DE18" s="123">
        <f t="shared" si="98"/>
        <v>15535166.196361281</v>
      </c>
      <c r="DF18" s="33">
        <f>+SUM(CT18:DE18)</f>
        <v>159421396.8203297</v>
      </c>
      <c r="DG18" s="123">
        <f t="shared" ref="DG18:DR18" si="99">DG$15*0.5</f>
        <v>14819297.154223584</v>
      </c>
      <c r="DH18" s="123">
        <f t="shared" si="99"/>
        <v>9769868.1102892216</v>
      </c>
      <c r="DI18" s="123">
        <f t="shared" si="99"/>
        <v>10706103.400970832</v>
      </c>
      <c r="DJ18" s="123">
        <f t="shared" si="99"/>
        <v>7068582.1641079616</v>
      </c>
      <c r="DK18" s="123">
        <f t="shared" si="99"/>
        <v>9022693.2009363547</v>
      </c>
      <c r="DL18" s="123">
        <f t="shared" si="99"/>
        <v>7428036.7181948861</v>
      </c>
      <c r="DM18" s="123">
        <f t="shared" si="99"/>
        <v>11231653.260679988</v>
      </c>
      <c r="DN18" s="123">
        <f t="shared" si="99"/>
        <v>28861890.805034783</v>
      </c>
      <c r="DO18" s="123">
        <f t="shared" si="99"/>
        <v>15768956.02239565</v>
      </c>
      <c r="DP18" s="123">
        <f t="shared" si="99"/>
        <v>17696885.817886725</v>
      </c>
      <c r="DQ18" s="123">
        <f t="shared" si="99"/>
        <v>15828850.887967462</v>
      </c>
      <c r="DR18" s="123">
        <f t="shared" si="99"/>
        <v>16001221.182252117</v>
      </c>
      <c r="DS18" s="33">
        <f>+SUM(DG18:DR18)</f>
        <v>164204038.72493955</v>
      </c>
      <c r="DT18" s="123">
        <f t="shared" ref="DT18:ER18" si="100">DT$15*0.5</f>
        <v>15263876.068850292</v>
      </c>
      <c r="DU18" s="123">
        <f t="shared" si="100"/>
        <v>10062964.153597899</v>
      </c>
      <c r="DV18" s="123">
        <f t="shared" si="100"/>
        <v>11027286.502999958</v>
      </c>
      <c r="DW18" s="123">
        <f t="shared" si="100"/>
        <v>7280639.6290312018</v>
      </c>
      <c r="DX18" s="123">
        <f t="shared" si="100"/>
        <v>9293373.9969644472</v>
      </c>
      <c r="DY18" s="123">
        <f t="shared" si="100"/>
        <v>7650877.8197407331</v>
      </c>
      <c r="DZ18" s="123">
        <f t="shared" si="100"/>
        <v>11568602.858500389</v>
      </c>
      <c r="EA18" s="123">
        <f t="shared" si="100"/>
        <v>29727747.529185828</v>
      </c>
      <c r="EB18" s="123">
        <f t="shared" si="100"/>
        <v>16242024.703067521</v>
      </c>
      <c r="EC18" s="123">
        <f t="shared" si="100"/>
        <v>18227792.392423328</v>
      </c>
      <c r="ED18" s="123">
        <f t="shared" si="100"/>
        <v>16303716.414606487</v>
      </c>
      <c r="EE18" s="123">
        <f t="shared" si="100"/>
        <v>16481257.817719681</v>
      </c>
      <c r="EF18" s="33">
        <f>+SUM(DT18:EE18)</f>
        <v>169130159.88668776</v>
      </c>
      <c r="EG18" s="123">
        <f t="shared" si="100"/>
        <v>15721792.350915801</v>
      </c>
      <c r="EH18" s="123">
        <f t="shared" si="100"/>
        <v>10364853.078205835</v>
      </c>
      <c r="EI18" s="123">
        <f t="shared" si="100"/>
        <v>11358105.098089956</v>
      </c>
      <c r="EJ18" s="123">
        <f t="shared" si="100"/>
        <v>7499058.8179021375</v>
      </c>
      <c r="EK18" s="123">
        <f t="shared" si="100"/>
        <v>9572175.2168733813</v>
      </c>
      <c r="EL18" s="123">
        <f t="shared" si="100"/>
        <v>7880404.1543329554</v>
      </c>
      <c r="EM18" s="123">
        <f t="shared" si="100"/>
        <v>11915660.944255402</v>
      </c>
      <c r="EN18" s="123">
        <f t="shared" si="100"/>
        <v>30619579.955061406</v>
      </c>
      <c r="EO18" s="123">
        <f t="shared" si="100"/>
        <v>16729285.444159547</v>
      </c>
      <c r="EP18" s="123">
        <f t="shared" si="100"/>
        <v>18774626.164196029</v>
      </c>
      <c r="EQ18" s="123">
        <f t="shared" si="100"/>
        <v>16792827.907044683</v>
      </c>
      <c r="ER18" s="123">
        <f t="shared" si="100"/>
        <v>16975695.552251272</v>
      </c>
      <c r="ES18" s="33">
        <f>+SUM(EG18:ER18)</f>
        <v>174204064.68328843</v>
      </c>
      <c r="ET18" s="33"/>
      <c r="EU18" s="33"/>
      <c r="EV18" s="38"/>
      <c r="FN18" s="17"/>
      <c r="FO18" s="201"/>
      <c r="FP18" s="2"/>
      <c r="FY18" s="149"/>
    </row>
    <row r="19" spans="1:193">
      <c r="A19" s="149"/>
      <c r="B19" s="279"/>
      <c r="C19" s="231"/>
      <c r="D19" s="35"/>
      <c r="E19" s="31" t="s">
        <v>416</v>
      </c>
      <c r="F19" s="25">
        <f>SUM(F20:F21)</f>
        <v>1682596813.29</v>
      </c>
      <c r="G19" s="25">
        <f t="shared" ref="G19:R19" si="101">SUM(G20:G21)</f>
        <v>95652891.390651941</v>
      </c>
      <c r="H19" s="25">
        <f t="shared" si="101"/>
        <v>108821234.43127021</v>
      </c>
      <c r="I19" s="25">
        <f t="shared" si="101"/>
        <v>157996931.2402302</v>
      </c>
      <c r="J19" s="25">
        <f t="shared" si="101"/>
        <v>132646984.17764899</v>
      </c>
      <c r="K19" s="25">
        <f t="shared" si="101"/>
        <v>137214323.05629957</v>
      </c>
      <c r="L19" s="25">
        <f t="shared" si="101"/>
        <v>126921567.91032428</v>
      </c>
      <c r="M19" s="25">
        <f t="shared" si="101"/>
        <v>138706652.9669143</v>
      </c>
      <c r="N19" s="25">
        <f t="shared" si="101"/>
        <v>155307406.88064495</v>
      </c>
      <c r="O19" s="25">
        <f t="shared" si="101"/>
        <v>159452067.57529789</v>
      </c>
      <c r="P19" s="25">
        <f t="shared" si="101"/>
        <v>154629367.87019259</v>
      </c>
      <c r="Q19" s="25">
        <f t="shared" si="101"/>
        <v>160259248.24042836</v>
      </c>
      <c r="R19" s="25">
        <f t="shared" si="101"/>
        <v>205422408.01506341</v>
      </c>
      <c r="S19" s="25">
        <f>SUM(S20:S21)</f>
        <v>1733031083.7549665</v>
      </c>
      <c r="T19" s="25">
        <v>86135073.838171631</v>
      </c>
      <c r="U19" s="25">
        <v>97993117.893501446</v>
      </c>
      <c r="V19" s="25">
        <v>142275650.43487805</v>
      </c>
      <c r="W19" s="25">
        <v>119448117.14985113</v>
      </c>
      <c r="X19" s="25">
        <v>123560988.86587504</v>
      </c>
      <c r="Y19" s="25">
        <v>114292401.04163447</v>
      </c>
      <c r="Z19" s="25">
        <v>124904826.41404426</v>
      </c>
      <c r="AA19" s="25">
        <v>139853743.72683811</v>
      </c>
      <c r="AB19" s="25">
        <v>143585995.30625024</v>
      </c>
      <c r="AC19" s="25">
        <v>139243172.11335751</v>
      </c>
      <c r="AD19" s="25">
        <v>144312858.50067067</v>
      </c>
      <c r="AE19" s="25">
        <v>184982116.32859984</v>
      </c>
      <c r="AF19" s="25">
        <f>SUM(AF20:AF21)</f>
        <v>1560588061.6136727</v>
      </c>
      <c r="AG19" s="25">
        <v>89580476.791698486</v>
      </c>
      <c r="AH19" s="25">
        <v>101912842.60924149</v>
      </c>
      <c r="AI19" s="25">
        <v>147966676.45227316</v>
      </c>
      <c r="AJ19" s="25">
        <v>124226041.83584516</v>
      </c>
      <c r="AK19" s="25">
        <v>128503428.42051002</v>
      </c>
      <c r="AL19" s="25">
        <v>118864097.08329983</v>
      </c>
      <c r="AM19" s="25">
        <v>129901019.47060601</v>
      </c>
      <c r="AN19" s="25">
        <v>145447893.47591162</v>
      </c>
      <c r="AO19" s="25">
        <v>149329435.11850023</v>
      </c>
      <c r="AP19" s="25">
        <v>144812898.99789178</v>
      </c>
      <c r="AQ19" s="25">
        <v>150085372.84069747</v>
      </c>
      <c r="AR19" s="25">
        <v>192381400.98174381</v>
      </c>
      <c r="AS19" s="25">
        <f>SUM(AS20:AS21)</f>
        <v>1623011584.0782194</v>
      </c>
      <c r="AT19" s="25">
        <v>92267891.095449433</v>
      </c>
      <c r="AU19" s="25">
        <v>104970227.88751872</v>
      </c>
      <c r="AV19" s="25">
        <v>152405676.74584135</v>
      </c>
      <c r="AW19" s="25">
        <v>127952823.09092051</v>
      </c>
      <c r="AX19" s="25">
        <v>132358531.27312532</v>
      </c>
      <c r="AY19" s="25">
        <v>122430019.99579881</v>
      </c>
      <c r="AZ19" s="25">
        <v>133798050.05472419</v>
      </c>
      <c r="BA19" s="25">
        <v>149811330.28018898</v>
      </c>
      <c r="BB19" s="25">
        <v>153809318.17205524</v>
      </c>
      <c r="BC19" s="25">
        <v>149157285.96782854</v>
      </c>
      <c r="BD19" s="25">
        <v>154587934.02591839</v>
      </c>
      <c r="BE19" s="25">
        <v>198152843.01119614</v>
      </c>
      <c r="BF19" s="25">
        <f>SUM(BF20:BF21)</f>
        <v>1671701931.6005659</v>
      </c>
      <c r="BG19" s="25">
        <v>95035927.828312919</v>
      </c>
      <c r="BH19" s="25">
        <v>108119334.72414429</v>
      </c>
      <c r="BI19" s="25">
        <v>156977847.04821661</v>
      </c>
      <c r="BJ19" s="25">
        <v>131791407.78364813</v>
      </c>
      <c r="BK19" s="25">
        <v>136329287.21131909</v>
      </c>
      <c r="BL19" s="25">
        <v>126102920.5956728</v>
      </c>
      <c r="BM19" s="25">
        <v>137811991.55636594</v>
      </c>
      <c r="BN19" s="25">
        <v>154305670.18859464</v>
      </c>
      <c r="BO19" s="25">
        <v>158423597.71721691</v>
      </c>
      <c r="BP19" s="25">
        <v>153632004.54686341</v>
      </c>
      <c r="BQ19" s="25">
        <v>159225572.04669595</v>
      </c>
      <c r="BR19" s="25">
        <v>204097428.30153203</v>
      </c>
      <c r="BS19" s="25">
        <f>SUM(BS20:BS21)</f>
        <v>1721852989.5485828</v>
      </c>
      <c r="BT19" s="25">
        <v>97887005.663162321</v>
      </c>
      <c r="BU19" s="25">
        <v>111362914.76586863</v>
      </c>
      <c r="BV19" s="25">
        <v>161687182.45966312</v>
      </c>
      <c r="BW19" s="25">
        <v>135745150.01715758</v>
      </c>
      <c r="BX19" s="25">
        <v>140419165.82765868</v>
      </c>
      <c r="BY19" s="25">
        <v>129886008.21354298</v>
      </c>
      <c r="BZ19" s="25">
        <v>141946351.30305693</v>
      </c>
      <c r="CA19" s="25">
        <v>158934840.29425251</v>
      </c>
      <c r="CB19" s="25">
        <v>163176305.64873344</v>
      </c>
      <c r="CC19" s="25">
        <v>158240964.68326932</v>
      </c>
      <c r="CD19" s="25">
        <v>164002339.20809683</v>
      </c>
      <c r="CE19" s="25">
        <v>210220351.15057799</v>
      </c>
      <c r="CF19" s="25">
        <f>SUM(CF20:CF21)</f>
        <v>1773508579.2350402</v>
      </c>
      <c r="CG19" s="25">
        <v>100823615.83305718</v>
      </c>
      <c r="CH19" s="25">
        <v>114703802.20884469</v>
      </c>
      <c r="CI19" s="25">
        <v>166537797.93345299</v>
      </c>
      <c r="CJ19" s="25">
        <v>139817504.5176723</v>
      </c>
      <c r="CK19" s="25">
        <v>144631740.80248842</v>
      </c>
      <c r="CL19" s="25">
        <v>133782588.45994927</v>
      </c>
      <c r="CM19" s="25">
        <v>146204741.84214863</v>
      </c>
      <c r="CN19" s="25">
        <v>163702885.50308007</v>
      </c>
      <c r="CO19" s="25">
        <v>168071594.81819543</v>
      </c>
      <c r="CP19" s="25">
        <v>162988193.62376741</v>
      </c>
      <c r="CQ19" s="25">
        <v>168922409.38433972</v>
      </c>
      <c r="CR19" s="25">
        <v>216526961.68509534</v>
      </c>
      <c r="CS19" s="25">
        <f>SUM(CS20:CS21)</f>
        <v>1826713836.6120913</v>
      </c>
      <c r="CT19" s="25">
        <v>103848324.3080489</v>
      </c>
      <c r="CU19" s="25">
        <v>118144916.27511004</v>
      </c>
      <c r="CV19" s="25">
        <v>171533931.87145662</v>
      </c>
      <c r="CW19" s="25">
        <v>144012029.6532025</v>
      </c>
      <c r="CX19" s="25">
        <v>148970693.02656311</v>
      </c>
      <c r="CY19" s="25">
        <v>137796066.11374778</v>
      </c>
      <c r="CZ19" s="25">
        <v>150590884.09741309</v>
      </c>
      <c r="DA19" s="25">
        <v>168613972.06817248</v>
      </c>
      <c r="DB19" s="25">
        <v>173113742.6627413</v>
      </c>
      <c r="DC19" s="25">
        <v>167877839.43248042</v>
      </c>
      <c r="DD19" s="25">
        <v>173990081.66586995</v>
      </c>
      <c r="DE19" s="25">
        <v>223022770.53564823</v>
      </c>
      <c r="DF19" s="25">
        <f>SUM(DF20:DF21)</f>
        <v>1881515251.7104545</v>
      </c>
      <c r="DG19" s="25">
        <v>106963774.03729036</v>
      </c>
      <c r="DH19" s="25">
        <v>121689263.76336332</v>
      </c>
      <c r="DI19" s="25">
        <v>176679949.8276003</v>
      </c>
      <c r="DJ19" s="25">
        <v>148332390.54279855</v>
      </c>
      <c r="DK19" s="25">
        <v>153439813.81735995</v>
      </c>
      <c r="DL19" s="25">
        <v>141929948.09716019</v>
      </c>
      <c r="DM19" s="25">
        <v>155108610.62033546</v>
      </c>
      <c r="DN19" s="25">
        <v>173672391.23021764</v>
      </c>
      <c r="DO19" s="25">
        <v>178307154.94262353</v>
      </c>
      <c r="DP19" s="25">
        <v>172914174.61545482</v>
      </c>
      <c r="DQ19" s="25">
        <v>179209784.11584601</v>
      </c>
      <c r="DR19" s="25">
        <v>229713453.65171763</v>
      </c>
      <c r="DS19" s="25">
        <f>SUM(DS20:DS21)</f>
        <v>1937960709.2617676</v>
      </c>
      <c r="DT19" s="25">
        <v>110172687.25840907</v>
      </c>
      <c r="DU19" s="25">
        <v>125339941.67626423</v>
      </c>
      <c r="DV19" s="25">
        <v>181980348.32242829</v>
      </c>
      <c r="DW19" s="25">
        <v>152782362.2590825</v>
      </c>
      <c r="DX19" s="25">
        <v>158043008.23188075</v>
      </c>
      <c r="DY19" s="25">
        <v>146187846.54007497</v>
      </c>
      <c r="DZ19" s="25">
        <v>159761868.93894553</v>
      </c>
      <c r="EA19" s="25">
        <v>178882562.96712416</v>
      </c>
      <c r="EB19" s="25">
        <v>183656369.59090224</v>
      </c>
      <c r="EC19" s="25">
        <v>178101599.85391846</v>
      </c>
      <c r="ED19" s="25">
        <v>184586077.63932139</v>
      </c>
      <c r="EE19" s="25">
        <v>236604857.26126915</v>
      </c>
      <c r="EF19" s="25">
        <f>SUM(EF20:EF21)</f>
        <v>1996099530.5396209</v>
      </c>
      <c r="EG19" s="25">
        <v>113477867.87616137</v>
      </c>
      <c r="EH19" s="25">
        <v>129100139.92655218</v>
      </c>
      <c r="EI19" s="25">
        <v>187439758.77210119</v>
      </c>
      <c r="EJ19" s="25">
        <v>157365833.12685502</v>
      </c>
      <c r="EK19" s="25">
        <v>162784298.47883722</v>
      </c>
      <c r="EL19" s="25">
        <v>150573481.93627727</v>
      </c>
      <c r="EM19" s="25">
        <v>164554725.00711393</v>
      </c>
      <c r="EN19" s="25">
        <v>184249039.85613793</v>
      </c>
      <c r="EO19" s="25">
        <v>189166060.67862934</v>
      </c>
      <c r="EP19" s="25">
        <v>183444647.84953609</v>
      </c>
      <c r="EQ19" s="25">
        <v>190123659.96850109</v>
      </c>
      <c r="ER19" s="25">
        <v>243703002.97910729</v>
      </c>
      <c r="ES19" s="25">
        <f>SUM(ES20:ES21)</f>
        <v>2055982516.4558101</v>
      </c>
      <c r="ET19" s="33" t="s">
        <v>241</v>
      </c>
      <c r="EU19" s="32"/>
      <c r="EV19" s="38"/>
      <c r="EY19" s="37"/>
      <c r="FL19" s="17"/>
      <c r="FO19" s="201"/>
      <c r="FY19" s="149"/>
    </row>
    <row r="20" spans="1:193" ht="12.75" customHeight="1">
      <c r="A20" s="149">
        <v>11</v>
      </c>
      <c r="B20" s="149" t="str">
        <f>CONCATENATE(C20,D20)</f>
        <v>111252010100010</v>
      </c>
      <c r="C20" s="231">
        <v>1112520101000</v>
      </c>
      <c r="D20" s="35">
        <v>10</v>
      </c>
      <c r="E20" s="37" t="s">
        <v>31</v>
      </c>
      <c r="F20" s="65">
        <v>1346077450.6299999</v>
      </c>
      <c r="G20" s="123">
        <f>_xlfn.XLOOKUP($B20,'9999'!$A:$A,'9999'!I:I)</f>
        <v>76522313.112521559</v>
      </c>
      <c r="H20" s="123">
        <f>_xlfn.XLOOKUP($B20,'9999'!$A:$A,'9999'!J:J)</f>
        <v>87056987.54501617</v>
      </c>
      <c r="I20" s="123">
        <f>_xlfn.XLOOKUP($B20,'9999'!$A:$A,'9999'!K:K)</f>
        <v>126397544.99218416</v>
      </c>
      <c r="J20" s="123">
        <f>_xlfn.XLOOKUP($B20,'9999'!$A:$A,'9999'!L:L)</f>
        <v>106117587.34211919</v>
      </c>
      <c r="K20" s="123">
        <f>_xlfn.XLOOKUP($B20,'9999'!$A:$A,'9999'!M:M)</f>
        <v>109771458.44503966</v>
      </c>
      <c r="L20" s="123">
        <f>_xlfn.XLOOKUP($B20,'9999'!$A:$A,'9999'!N:N)</f>
        <v>101537254.32825942</v>
      </c>
      <c r="M20" s="123">
        <f>_xlfn.XLOOKUP($B20,'9999'!$A:$A,'9999'!O:O)</f>
        <v>110965322.37353145</v>
      </c>
      <c r="N20" s="123">
        <f>_xlfn.XLOOKUP($B20,'9999'!$A:$A,'9999'!P:P)</f>
        <v>124245925.50451596</v>
      </c>
      <c r="O20" s="123">
        <f>_xlfn.XLOOKUP($B20,'9999'!$A:$A,'9999'!Q:Q)</f>
        <v>127561654.0602383</v>
      </c>
      <c r="P20" s="123">
        <f>_xlfn.XLOOKUP($B20,'9999'!$A:$A,'9999'!R:R)</f>
        <v>123703494.29615408</v>
      </c>
      <c r="Q20" s="123">
        <f>_xlfn.XLOOKUP($B20,'9999'!$A:$A,'9999'!S:S)</f>
        <v>128207398.59234269</v>
      </c>
      <c r="R20" s="123">
        <f>_xlfn.XLOOKUP($B20,'9999'!$A:$A,'9999'!T:T)</f>
        <v>164337926.41205072</v>
      </c>
      <c r="S20" s="33">
        <f>+SUM(G20:R20)</f>
        <v>1386424867.0039732</v>
      </c>
      <c r="T20" s="124">
        <f t="shared" ref="T20:AE20" si="102">T$19*0.8</f>
        <v>68908059.070537314</v>
      </c>
      <c r="U20" s="124">
        <f t="shared" si="102"/>
        <v>78394494.314801157</v>
      </c>
      <c r="V20" s="124">
        <f t="shared" si="102"/>
        <v>113820520.34790245</v>
      </c>
      <c r="W20" s="124">
        <f t="shared" si="102"/>
        <v>95558493.719880909</v>
      </c>
      <c r="X20" s="124">
        <f t="shared" si="102"/>
        <v>98848791.092700034</v>
      </c>
      <c r="Y20" s="124">
        <f t="shared" si="102"/>
        <v>91433920.833307579</v>
      </c>
      <c r="Z20" s="124">
        <f t="shared" si="102"/>
        <v>99923861.131235421</v>
      </c>
      <c r="AA20" s="124">
        <f t="shared" si="102"/>
        <v>111882994.9814705</v>
      </c>
      <c r="AB20" s="124">
        <f t="shared" si="102"/>
        <v>114868796.2450002</v>
      </c>
      <c r="AC20" s="124">
        <f t="shared" si="102"/>
        <v>111394537.69068602</v>
      </c>
      <c r="AD20" s="124">
        <f t="shared" si="102"/>
        <v>115450286.80053654</v>
      </c>
      <c r="AE20" s="124">
        <f t="shared" si="102"/>
        <v>147985693.06287989</v>
      </c>
      <c r="AF20" s="33">
        <f>+SUM(T20:AE20)</f>
        <v>1248470449.2909381</v>
      </c>
      <c r="AG20" s="124">
        <f t="shared" ref="AG20:AR20" si="103">AG$19*0.8</f>
        <v>71664381.433358788</v>
      </c>
      <c r="AH20" s="124">
        <f t="shared" si="103"/>
        <v>81530274.087393194</v>
      </c>
      <c r="AI20" s="124">
        <f t="shared" si="103"/>
        <v>118373341.16181853</v>
      </c>
      <c r="AJ20" s="124">
        <f t="shared" si="103"/>
        <v>99380833.468676135</v>
      </c>
      <c r="AK20" s="124">
        <f t="shared" si="103"/>
        <v>102802742.73640803</v>
      </c>
      <c r="AL20" s="124">
        <f t="shared" si="103"/>
        <v>95091277.666639864</v>
      </c>
      <c r="AM20" s="124">
        <f t="shared" si="103"/>
        <v>103920815.57648481</v>
      </c>
      <c r="AN20" s="124">
        <f t="shared" si="103"/>
        <v>116358314.78072929</v>
      </c>
      <c r="AO20" s="124">
        <f t="shared" si="103"/>
        <v>119463548.09480019</v>
      </c>
      <c r="AP20" s="124">
        <f t="shared" si="103"/>
        <v>115850319.19831343</v>
      </c>
      <c r="AQ20" s="124">
        <f t="shared" si="103"/>
        <v>120068298.27255797</v>
      </c>
      <c r="AR20" s="124">
        <f t="shared" si="103"/>
        <v>153905120.78539506</v>
      </c>
      <c r="AS20" s="33">
        <f>+SUM(AG20:AR20)</f>
        <v>1298409267.2625756</v>
      </c>
      <c r="AT20" s="123">
        <f t="shared" ref="AT20:BE20" si="104">AT$19*0.8</f>
        <v>73814312.876359552</v>
      </c>
      <c r="AU20" s="123">
        <f t="shared" si="104"/>
        <v>83976182.310014978</v>
      </c>
      <c r="AV20" s="123">
        <f t="shared" si="104"/>
        <v>121924541.39667308</v>
      </c>
      <c r="AW20" s="123">
        <f t="shared" si="104"/>
        <v>102362258.47273642</v>
      </c>
      <c r="AX20" s="123">
        <f t="shared" si="104"/>
        <v>105886825.01850027</v>
      </c>
      <c r="AY20" s="123">
        <f t="shared" si="104"/>
        <v>97944015.996639058</v>
      </c>
      <c r="AZ20" s="123">
        <f t="shared" si="104"/>
        <v>107038440.04377936</v>
      </c>
      <c r="BA20" s="123">
        <f t="shared" si="104"/>
        <v>119849064.22415119</v>
      </c>
      <c r="BB20" s="123">
        <f t="shared" si="104"/>
        <v>123047454.53764421</v>
      </c>
      <c r="BC20" s="123">
        <f t="shared" si="104"/>
        <v>119325828.77426285</v>
      </c>
      <c r="BD20" s="123">
        <f t="shared" si="104"/>
        <v>123670347.22073472</v>
      </c>
      <c r="BE20" s="123">
        <f t="shared" si="104"/>
        <v>158522274.40895692</v>
      </c>
      <c r="BF20" s="33">
        <f>+SUM(AT20:BE20)</f>
        <v>1337361545.2804527</v>
      </c>
      <c r="BG20" s="123">
        <f t="shared" ref="BG20:BR20" si="105">BG$19*0.8</f>
        <v>76028742.262650341</v>
      </c>
      <c r="BH20" s="123">
        <f t="shared" si="105"/>
        <v>86495467.779315442</v>
      </c>
      <c r="BI20" s="123">
        <f t="shared" si="105"/>
        <v>125582277.63857329</v>
      </c>
      <c r="BJ20" s="123">
        <f t="shared" si="105"/>
        <v>105433126.22691852</v>
      </c>
      <c r="BK20" s="123">
        <f t="shared" si="105"/>
        <v>109063429.76905528</v>
      </c>
      <c r="BL20" s="123">
        <f t="shared" si="105"/>
        <v>100882336.47653824</v>
      </c>
      <c r="BM20" s="123">
        <f t="shared" si="105"/>
        <v>110249593.24509275</v>
      </c>
      <c r="BN20" s="123">
        <f t="shared" si="105"/>
        <v>123444536.15087572</v>
      </c>
      <c r="BO20" s="123">
        <f t="shared" si="105"/>
        <v>126738878.17377353</v>
      </c>
      <c r="BP20" s="123">
        <f t="shared" si="105"/>
        <v>122905603.63749073</v>
      </c>
      <c r="BQ20" s="123">
        <f t="shared" si="105"/>
        <v>127380457.63735676</v>
      </c>
      <c r="BR20" s="123">
        <f t="shared" si="105"/>
        <v>163277942.64122564</v>
      </c>
      <c r="BS20" s="33">
        <f>+SUM(BG20:BR20)</f>
        <v>1377482391.6388662</v>
      </c>
      <c r="BT20" s="123">
        <f t="shared" ref="BT20:CE20" si="106">BT$19*0.8</f>
        <v>78309604.530529857</v>
      </c>
      <c r="BU20" s="123">
        <f t="shared" si="106"/>
        <v>89090331.812694907</v>
      </c>
      <c r="BV20" s="123">
        <f t="shared" si="106"/>
        <v>129349745.96773051</v>
      </c>
      <c r="BW20" s="123">
        <f t="shared" si="106"/>
        <v>108596120.01372607</v>
      </c>
      <c r="BX20" s="123">
        <f t="shared" si="106"/>
        <v>112335332.66212696</v>
      </c>
      <c r="BY20" s="123">
        <f t="shared" si="106"/>
        <v>103908806.5708344</v>
      </c>
      <c r="BZ20" s="123">
        <f t="shared" si="106"/>
        <v>113557081.04244554</v>
      </c>
      <c r="CA20" s="123">
        <f t="shared" si="106"/>
        <v>127147872.23540202</v>
      </c>
      <c r="CB20" s="123">
        <f t="shared" si="106"/>
        <v>130541044.51898676</v>
      </c>
      <c r="CC20" s="123">
        <f t="shared" si="106"/>
        <v>126592771.74661547</v>
      </c>
      <c r="CD20" s="123">
        <f t="shared" si="106"/>
        <v>131201871.36647747</v>
      </c>
      <c r="CE20" s="123">
        <f t="shared" si="106"/>
        <v>168176280.9204624</v>
      </c>
      <c r="CF20" s="33">
        <f>+SUM(BT20:CE20)</f>
        <v>1418806863.3880322</v>
      </c>
      <c r="CG20" s="123">
        <f t="shared" ref="CG20:CR20" si="107">CG$19*0.8</f>
        <v>80658892.666445747</v>
      </c>
      <c r="CH20" s="123">
        <f t="shared" si="107"/>
        <v>91763041.767075762</v>
      </c>
      <c r="CI20" s="123">
        <f t="shared" si="107"/>
        <v>133230238.3467624</v>
      </c>
      <c r="CJ20" s="123">
        <f t="shared" si="107"/>
        <v>111854003.61413784</v>
      </c>
      <c r="CK20" s="123">
        <f t="shared" si="107"/>
        <v>115705392.64199074</v>
      </c>
      <c r="CL20" s="123">
        <f t="shared" si="107"/>
        <v>107026070.76795942</v>
      </c>
      <c r="CM20" s="123">
        <f t="shared" si="107"/>
        <v>116963793.47371891</v>
      </c>
      <c r="CN20" s="123">
        <f t="shared" si="107"/>
        <v>130962308.40246406</v>
      </c>
      <c r="CO20" s="123">
        <f t="shared" si="107"/>
        <v>134457275.85455635</v>
      </c>
      <c r="CP20" s="123">
        <f t="shared" si="107"/>
        <v>130390554.89901394</v>
      </c>
      <c r="CQ20" s="123">
        <f t="shared" si="107"/>
        <v>135137927.50747177</v>
      </c>
      <c r="CR20" s="123">
        <f t="shared" si="107"/>
        <v>173221569.34807628</v>
      </c>
      <c r="CS20" s="33">
        <f>+SUM(CG20:CR20)</f>
        <v>1461371069.2896731</v>
      </c>
      <c r="CT20" s="123">
        <f t="shared" ref="CT20:DE20" si="108">CT$19*0.8</f>
        <v>83078659.446439132</v>
      </c>
      <c r="CU20" s="123">
        <f t="shared" si="108"/>
        <v>94515933.020088032</v>
      </c>
      <c r="CV20" s="123">
        <f t="shared" si="108"/>
        <v>137227145.49716529</v>
      </c>
      <c r="CW20" s="123">
        <f t="shared" si="108"/>
        <v>115209623.72256202</v>
      </c>
      <c r="CX20" s="123">
        <f t="shared" si="108"/>
        <v>119176554.42125049</v>
      </c>
      <c r="CY20" s="123">
        <f t="shared" si="108"/>
        <v>110236852.89099823</v>
      </c>
      <c r="CZ20" s="123">
        <f t="shared" si="108"/>
        <v>120472707.27793048</v>
      </c>
      <c r="DA20" s="123">
        <f t="shared" si="108"/>
        <v>134891177.65453801</v>
      </c>
      <c r="DB20" s="123">
        <f t="shared" si="108"/>
        <v>138490994.13019305</v>
      </c>
      <c r="DC20" s="123">
        <f t="shared" si="108"/>
        <v>134302271.54598436</v>
      </c>
      <c r="DD20" s="123">
        <f t="shared" si="108"/>
        <v>139192065.33269596</v>
      </c>
      <c r="DE20" s="123">
        <f t="shared" si="108"/>
        <v>178418216.42851859</v>
      </c>
      <c r="DF20" s="33">
        <f>+SUM(CT20:DE20)</f>
        <v>1505212201.3683636</v>
      </c>
      <c r="DG20" s="123">
        <f t="shared" ref="DG20:DR20" si="109">DG$19*0.8</f>
        <v>85571019.229832292</v>
      </c>
      <c r="DH20" s="123">
        <f t="shared" si="109"/>
        <v>97351411.010690659</v>
      </c>
      <c r="DI20" s="123">
        <f t="shared" si="109"/>
        <v>141343959.86208025</v>
      </c>
      <c r="DJ20" s="123">
        <f t="shared" si="109"/>
        <v>118665912.43423885</v>
      </c>
      <c r="DK20" s="123">
        <f t="shared" si="109"/>
        <v>122751851.05388796</v>
      </c>
      <c r="DL20" s="123">
        <f t="shared" si="109"/>
        <v>113543958.47772816</v>
      </c>
      <c r="DM20" s="123">
        <f t="shared" si="109"/>
        <v>124086888.49626838</v>
      </c>
      <c r="DN20" s="123">
        <f t="shared" si="109"/>
        <v>138937912.9841741</v>
      </c>
      <c r="DO20" s="123">
        <f t="shared" si="109"/>
        <v>142645723.95409882</v>
      </c>
      <c r="DP20" s="123">
        <f t="shared" si="109"/>
        <v>138331339.69236386</v>
      </c>
      <c r="DQ20" s="123">
        <f t="shared" si="109"/>
        <v>143367827.29267681</v>
      </c>
      <c r="DR20" s="123">
        <f t="shared" si="109"/>
        <v>183770762.92137411</v>
      </c>
      <c r="DS20" s="33">
        <f>+SUM(DG20:DR20)</f>
        <v>1550368567.4094141</v>
      </c>
      <c r="DT20" s="123">
        <f t="shared" ref="DT20:ER20" si="110">DT$19*0.8</f>
        <v>88138149.80672726</v>
      </c>
      <c r="DU20" s="123">
        <f t="shared" si="110"/>
        <v>100271953.34101139</v>
      </c>
      <c r="DV20" s="123">
        <f t="shared" si="110"/>
        <v>145584278.65794262</v>
      </c>
      <c r="DW20" s="123">
        <f t="shared" si="110"/>
        <v>122225889.807266</v>
      </c>
      <c r="DX20" s="123">
        <f t="shared" si="110"/>
        <v>126434406.58550461</v>
      </c>
      <c r="DY20" s="123">
        <f t="shared" si="110"/>
        <v>116950277.23205999</v>
      </c>
      <c r="DZ20" s="123">
        <f t="shared" si="110"/>
        <v>127809495.15115643</v>
      </c>
      <c r="EA20" s="123">
        <f t="shared" si="110"/>
        <v>143106050.37369934</v>
      </c>
      <c r="EB20" s="123">
        <f t="shared" si="110"/>
        <v>146925095.6727218</v>
      </c>
      <c r="EC20" s="123">
        <f t="shared" si="110"/>
        <v>142481279.88313478</v>
      </c>
      <c r="ED20" s="123">
        <f t="shared" si="110"/>
        <v>147668862.11145711</v>
      </c>
      <c r="EE20" s="123">
        <f t="shared" si="110"/>
        <v>189283885.80901533</v>
      </c>
      <c r="EF20" s="33">
        <f>+SUM(DT20:EE20)</f>
        <v>1596879624.4316967</v>
      </c>
      <c r="EG20" s="123">
        <f t="shared" si="110"/>
        <v>90782294.300929099</v>
      </c>
      <c r="EH20" s="123">
        <f t="shared" si="110"/>
        <v>103280111.94124174</v>
      </c>
      <c r="EI20" s="123">
        <f t="shared" si="110"/>
        <v>149951807.01768097</v>
      </c>
      <c r="EJ20" s="123">
        <f t="shared" si="110"/>
        <v>125892666.50148402</v>
      </c>
      <c r="EK20" s="123">
        <f t="shared" si="110"/>
        <v>130227438.78306979</v>
      </c>
      <c r="EL20" s="123">
        <f t="shared" si="110"/>
        <v>120458785.54902183</v>
      </c>
      <c r="EM20" s="123">
        <f t="shared" si="110"/>
        <v>131643780.00569116</v>
      </c>
      <c r="EN20" s="123">
        <f t="shared" si="110"/>
        <v>147399231.88491035</v>
      </c>
      <c r="EO20" s="123">
        <f t="shared" si="110"/>
        <v>151332848.54290348</v>
      </c>
      <c r="EP20" s="123">
        <f t="shared" si="110"/>
        <v>146755718.27962887</v>
      </c>
      <c r="EQ20" s="123">
        <f t="shared" si="110"/>
        <v>152098927.97480088</v>
      </c>
      <c r="ER20" s="123">
        <f t="shared" si="110"/>
        <v>194962402.38328585</v>
      </c>
      <c r="ES20" s="33">
        <f>+SUM(EG20:ER20)</f>
        <v>1644786013.1646481</v>
      </c>
      <c r="ET20" s="33"/>
      <c r="EU20" s="33"/>
      <c r="EV20" s="38"/>
      <c r="EY20" s="37"/>
      <c r="FL20" s="17"/>
      <c r="FN20" s="17"/>
      <c r="FO20" s="201"/>
      <c r="FP20" s="2"/>
      <c r="FY20" s="149"/>
    </row>
    <row r="21" spans="1:193">
      <c r="A21" s="149">
        <v>12</v>
      </c>
      <c r="B21" s="149" t="str">
        <f>CONCATENATE(C21,D21)</f>
        <v>111252010200023</v>
      </c>
      <c r="C21" s="231">
        <v>1112520102000</v>
      </c>
      <c r="D21" s="35">
        <v>23</v>
      </c>
      <c r="E21" s="37" t="s">
        <v>32</v>
      </c>
      <c r="F21" s="65">
        <v>336519362.65999997</v>
      </c>
      <c r="G21" s="123">
        <f>_xlfn.XLOOKUP($B21,'9999'!$A:$A,'9999'!I:I)</f>
        <v>19130578.27813039</v>
      </c>
      <c r="H21" s="123">
        <f>_xlfn.XLOOKUP($B21,'9999'!$A:$A,'9999'!J:J)</f>
        <v>21764246.886254042</v>
      </c>
      <c r="I21" s="123">
        <f>_xlfn.XLOOKUP($B21,'9999'!$A:$A,'9999'!K:K)</f>
        <v>31599386.248046041</v>
      </c>
      <c r="J21" s="123">
        <f>_xlfn.XLOOKUP($B21,'9999'!$A:$A,'9999'!L:L)</f>
        <v>26529396.835529797</v>
      </c>
      <c r="K21" s="123">
        <f>_xlfn.XLOOKUP($B21,'9999'!$A:$A,'9999'!M:M)</f>
        <v>27442864.611259915</v>
      </c>
      <c r="L21" s="123">
        <f>_xlfn.XLOOKUP($B21,'9999'!$A:$A,'9999'!N:N)</f>
        <v>25384313.582064856</v>
      </c>
      <c r="M21" s="123">
        <f>_xlfn.XLOOKUP($B21,'9999'!$A:$A,'9999'!O:O)</f>
        <v>27741330.593382861</v>
      </c>
      <c r="N21" s="123">
        <f>_xlfn.XLOOKUP($B21,'9999'!$A:$A,'9999'!P:P)</f>
        <v>31061481.37612899</v>
      </c>
      <c r="O21" s="123">
        <f>_xlfn.XLOOKUP($B21,'9999'!$A:$A,'9999'!Q:Q)</f>
        <v>31890413.515059575</v>
      </c>
      <c r="P21" s="123">
        <f>_xlfn.XLOOKUP($B21,'9999'!$A:$A,'9999'!R:R)</f>
        <v>30925873.57403852</v>
      </c>
      <c r="Q21" s="123">
        <f>_xlfn.XLOOKUP($B21,'9999'!$A:$A,'9999'!S:S)</f>
        <v>32051849.648085672</v>
      </c>
      <c r="R21" s="123">
        <f>_xlfn.XLOOKUP($B21,'9999'!$A:$A,'9999'!T:T)</f>
        <v>41084481.603012681</v>
      </c>
      <c r="S21" s="33">
        <f>+SUM(G21:R21)</f>
        <v>346606216.75099331</v>
      </c>
      <c r="T21" s="124">
        <f t="shared" ref="T21:AE21" si="111">T$19*0.2</f>
        <v>17227014.767634328</v>
      </c>
      <c r="U21" s="124">
        <f t="shared" si="111"/>
        <v>19598623.578700289</v>
      </c>
      <c r="V21" s="124">
        <f t="shared" si="111"/>
        <v>28455130.086975612</v>
      </c>
      <c r="W21" s="124">
        <f t="shared" si="111"/>
        <v>23889623.429970227</v>
      </c>
      <c r="X21" s="124">
        <f t="shared" si="111"/>
        <v>24712197.773175009</v>
      </c>
      <c r="Y21" s="124">
        <f t="shared" si="111"/>
        <v>22858480.208326895</v>
      </c>
      <c r="Z21" s="124">
        <f t="shared" si="111"/>
        <v>24980965.282808855</v>
      </c>
      <c r="AA21" s="124">
        <f t="shared" si="111"/>
        <v>27970748.745367624</v>
      </c>
      <c r="AB21" s="124">
        <f t="shared" si="111"/>
        <v>28717199.06125005</v>
      </c>
      <c r="AC21" s="124">
        <f t="shared" si="111"/>
        <v>27848634.422671504</v>
      </c>
      <c r="AD21" s="124">
        <f t="shared" si="111"/>
        <v>28862571.700134136</v>
      </c>
      <c r="AE21" s="124">
        <f t="shared" si="111"/>
        <v>36996423.265719973</v>
      </c>
      <c r="AF21" s="33">
        <f>+SUM(T21:AE21)</f>
        <v>312117612.32273453</v>
      </c>
      <c r="AG21" s="124">
        <f t="shared" ref="AG21:AR21" si="112">AG$19*0.2</f>
        <v>17916095.358339697</v>
      </c>
      <c r="AH21" s="124">
        <f t="shared" si="112"/>
        <v>20382568.521848299</v>
      </c>
      <c r="AI21" s="124">
        <f t="shared" si="112"/>
        <v>29593335.290454634</v>
      </c>
      <c r="AJ21" s="124">
        <f t="shared" si="112"/>
        <v>24845208.367169034</v>
      </c>
      <c r="AK21" s="124">
        <f t="shared" si="112"/>
        <v>25700685.684102006</v>
      </c>
      <c r="AL21" s="124">
        <f t="shared" si="112"/>
        <v>23772819.416659966</v>
      </c>
      <c r="AM21" s="124">
        <f t="shared" si="112"/>
        <v>25980203.894121204</v>
      </c>
      <c r="AN21" s="124">
        <f t="shared" si="112"/>
        <v>29089578.695182323</v>
      </c>
      <c r="AO21" s="124">
        <f t="shared" si="112"/>
        <v>29865887.023700047</v>
      </c>
      <c r="AP21" s="124">
        <f t="shared" si="112"/>
        <v>28962579.799578357</v>
      </c>
      <c r="AQ21" s="124">
        <f t="shared" si="112"/>
        <v>30017074.568139493</v>
      </c>
      <c r="AR21" s="124">
        <f t="shared" si="112"/>
        <v>38476280.196348764</v>
      </c>
      <c r="AS21" s="33">
        <f>+SUM(AG21:AR21)</f>
        <v>324602316.81564391</v>
      </c>
      <c r="AT21" s="123">
        <f t="shared" ref="AT21:BE21" si="113">AT$19*0.2</f>
        <v>18453578.219089888</v>
      </c>
      <c r="AU21" s="123">
        <f t="shared" si="113"/>
        <v>20994045.577503745</v>
      </c>
      <c r="AV21" s="123">
        <f t="shared" si="113"/>
        <v>30481135.349168271</v>
      </c>
      <c r="AW21" s="123">
        <f t="shared" si="113"/>
        <v>25590564.618184105</v>
      </c>
      <c r="AX21" s="123">
        <f t="shared" si="113"/>
        <v>26471706.254625067</v>
      </c>
      <c r="AY21" s="123">
        <f t="shared" si="113"/>
        <v>24486003.999159764</v>
      </c>
      <c r="AZ21" s="123">
        <f t="shared" si="113"/>
        <v>26759610.01094484</v>
      </c>
      <c r="BA21" s="123">
        <f t="shared" si="113"/>
        <v>29962266.056037799</v>
      </c>
      <c r="BB21" s="123">
        <f t="shared" si="113"/>
        <v>30761863.634411052</v>
      </c>
      <c r="BC21" s="123">
        <f t="shared" si="113"/>
        <v>29831457.193565711</v>
      </c>
      <c r="BD21" s="123">
        <f t="shared" si="113"/>
        <v>30917586.805183679</v>
      </c>
      <c r="BE21" s="123">
        <f t="shared" si="113"/>
        <v>39630568.602239229</v>
      </c>
      <c r="BF21" s="33">
        <f>+SUM(AT21:BE21)</f>
        <v>334340386.32011318</v>
      </c>
      <c r="BG21" s="123">
        <f t="shared" ref="BG21:BR21" si="114">BG$19*0.2</f>
        <v>19007185.565662585</v>
      </c>
      <c r="BH21" s="123">
        <f t="shared" si="114"/>
        <v>21623866.94482886</v>
      </c>
      <c r="BI21" s="123">
        <f t="shared" si="114"/>
        <v>31395569.409643322</v>
      </c>
      <c r="BJ21" s="123">
        <f t="shared" si="114"/>
        <v>26358281.55672963</v>
      </c>
      <c r="BK21" s="123">
        <f t="shared" si="114"/>
        <v>27265857.442263819</v>
      </c>
      <c r="BL21" s="123">
        <f t="shared" si="114"/>
        <v>25220584.11913456</v>
      </c>
      <c r="BM21" s="123">
        <f t="shared" si="114"/>
        <v>27562398.311273187</v>
      </c>
      <c r="BN21" s="123">
        <f t="shared" si="114"/>
        <v>30861134.037718929</v>
      </c>
      <c r="BO21" s="123">
        <f t="shared" si="114"/>
        <v>31684719.543443382</v>
      </c>
      <c r="BP21" s="123">
        <f t="shared" si="114"/>
        <v>30726400.909372684</v>
      </c>
      <c r="BQ21" s="123">
        <f t="shared" si="114"/>
        <v>31845114.40933919</v>
      </c>
      <c r="BR21" s="123">
        <f t="shared" si="114"/>
        <v>40819485.660306409</v>
      </c>
      <c r="BS21" s="33">
        <f>+SUM(BG21:BR21)</f>
        <v>344370597.90971655</v>
      </c>
      <c r="BT21" s="123">
        <f t="shared" ref="BT21:CE21" si="115">BT$19*0.2</f>
        <v>19577401.132632464</v>
      </c>
      <c r="BU21" s="123">
        <f t="shared" si="115"/>
        <v>22272582.953173727</v>
      </c>
      <c r="BV21" s="123">
        <f t="shared" si="115"/>
        <v>32337436.491932627</v>
      </c>
      <c r="BW21" s="123">
        <f t="shared" si="115"/>
        <v>27149030.003431518</v>
      </c>
      <c r="BX21" s="123">
        <f t="shared" si="115"/>
        <v>28083833.16553174</v>
      </c>
      <c r="BY21" s="123">
        <f t="shared" si="115"/>
        <v>25977201.6427086</v>
      </c>
      <c r="BZ21" s="123">
        <f t="shared" si="115"/>
        <v>28389270.260611385</v>
      </c>
      <c r="CA21" s="123">
        <f t="shared" si="115"/>
        <v>31786968.058850504</v>
      </c>
      <c r="CB21" s="123">
        <f t="shared" si="115"/>
        <v>32635261.12974669</v>
      </c>
      <c r="CC21" s="123">
        <f t="shared" si="115"/>
        <v>31648192.936653867</v>
      </c>
      <c r="CD21" s="123">
        <f t="shared" si="115"/>
        <v>32800467.841619369</v>
      </c>
      <c r="CE21" s="123">
        <f t="shared" si="115"/>
        <v>42044070.2301156</v>
      </c>
      <c r="CF21" s="33">
        <f>+SUM(BT21:CE21)</f>
        <v>354701715.84700805</v>
      </c>
      <c r="CG21" s="123">
        <f t="shared" ref="CG21:CR21" si="116">CG$19*0.2</f>
        <v>20164723.166611437</v>
      </c>
      <c r="CH21" s="123">
        <f t="shared" si="116"/>
        <v>22940760.441768941</v>
      </c>
      <c r="CI21" s="123">
        <f t="shared" si="116"/>
        <v>33307559.586690601</v>
      </c>
      <c r="CJ21" s="123">
        <f t="shared" si="116"/>
        <v>27963500.903534461</v>
      </c>
      <c r="CK21" s="123">
        <f t="shared" si="116"/>
        <v>28926348.160497684</v>
      </c>
      <c r="CL21" s="123">
        <f t="shared" si="116"/>
        <v>26756517.691989854</v>
      </c>
      <c r="CM21" s="123">
        <f t="shared" si="116"/>
        <v>29240948.368429728</v>
      </c>
      <c r="CN21" s="123">
        <f t="shared" si="116"/>
        <v>32740577.100616015</v>
      </c>
      <c r="CO21" s="123">
        <f t="shared" si="116"/>
        <v>33614318.963639088</v>
      </c>
      <c r="CP21" s="123">
        <f t="shared" si="116"/>
        <v>32597638.724753484</v>
      </c>
      <c r="CQ21" s="123">
        <f t="shared" si="116"/>
        <v>33784481.876867943</v>
      </c>
      <c r="CR21" s="123">
        <f t="shared" si="116"/>
        <v>43305392.337019071</v>
      </c>
      <c r="CS21" s="33">
        <f>+SUM(CG21:CR21)</f>
        <v>365342767.32241827</v>
      </c>
      <c r="CT21" s="123">
        <f t="shared" ref="CT21:DE21" si="117">CT$19*0.2</f>
        <v>20769664.861609783</v>
      </c>
      <c r="CU21" s="123">
        <f t="shared" si="117"/>
        <v>23628983.255022008</v>
      </c>
      <c r="CV21" s="123">
        <f t="shared" si="117"/>
        <v>34306786.374291323</v>
      </c>
      <c r="CW21" s="123">
        <f t="shared" si="117"/>
        <v>28802405.930640504</v>
      </c>
      <c r="CX21" s="123">
        <f t="shared" si="117"/>
        <v>29794138.605312623</v>
      </c>
      <c r="CY21" s="123">
        <f t="shared" si="117"/>
        <v>27559213.222749557</v>
      </c>
      <c r="CZ21" s="123">
        <f t="shared" si="117"/>
        <v>30118176.819482621</v>
      </c>
      <c r="DA21" s="123">
        <f t="shared" si="117"/>
        <v>33722794.413634501</v>
      </c>
      <c r="DB21" s="123">
        <f t="shared" si="117"/>
        <v>34622748.532548264</v>
      </c>
      <c r="DC21" s="123">
        <f t="shared" si="117"/>
        <v>33575567.886496089</v>
      </c>
      <c r="DD21" s="123">
        <f t="shared" si="117"/>
        <v>34798016.33317399</v>
      </c>
      <c r="DE21" s="123">
        <f t="shared" si="117"/>
        <v>44604554.107129648</v>
      </c>
      <c r="DF21" s="33">
        <f>+SUM(CT21:DE21)</f>
        <v>376303050.3420909</v>
      </c>
      <c r="DG21" s="123">
        <f t="shared" ref="DG21:DR21" si="118">DG$19*0.2</f>
        <v>21392754.807458073</v>
      </c>
      <c r="DH21" s="123">
        <f t="shared" si="118"/>
        <v>24337852.752672665</v>
      </c>
      <c r="DI21" s="123">
        <f t="shared" si="118"/>
        <v>35335989.965520062</v>
      </c>
      <c r="DJ21" s="123">
        <f t="shared" si="118"/>
        <v>29666478.108559713</v>
      </c>
      <c r="DK21" s="123">
        <f t="shared" si="118"/>
        <v>30687962.763471991</v>
      </c>
      <c r="DL21" s="123">
        <f t="shared" si="118"/>
        <v>28385989.61943204</v>
      </c>
      <c r="DM21" s="123">
        <f t="shared" si="118"/>
        <v>31021722.124067094</v>
      </c>
      <c r="DN21" s="123">
        <f t="shared" si="118"/>
        <v>34734478.246043526</v>
      </c>
      <c r="DO21" s="123">
        <f t="shared" si="118"/>
        <v>35661430.988524705</v>
      </c>
      <c r="DP21" s="123">
        <f t="shared" si="118"/>
        <v>34582834.923090965</v>
      </c>
      <c r="DQ21" s="123">
        <f t="shared" si="118"/>
        <v>35841956.823169202</v>
      </c>
      <c r="DR21" s="123">
        <f t="shared" si="118"/>
        <v>45942690.730343528</v>
      </c>
      <c r="DS21" s="33">
        <f>+SUM(DG21:DR21)</f>
        <v>387592141.85235351</v>
      </c>
      <c r="DT21" s="123">
        <f t="shared" ref="DT21:ER21" si="119">DT$19*0.2</f>
        <v>22034537.451681815</v>
      </c>
      <c r="DU21" s="123">
        <f t="shared" si="119"/>
        <v>25067988.335252848</v>
      </c>
      <c r="DV21" s="123">
        <f t="shared" si="119"/>
        <v>36396069.664485656</v>
      </c>
      <c r="DW21" s="123">
        <f t="shared" si="119"/>
        <v>30556472.451816499</v>
      </c>
      <c r="DX21" s="123">
        <f t="shared" si="119"/>
        <v>31608601.646376152</v>
      </c>
      <c r="DY21" s="123">
        <f t="shared" si="119"/>
        <v>29237569.308014996</v>
      </c>
      <c r="DZ21" s="123">
        <f t="shared" si="119"/>
        <v>31952373.787789106</v>
      </c>
      <c r="EA21" s="123">
        <f t="shared" si="119"/>
        <v>35776512.593424834</v>
      </c>
      <c r="EB21" s="123">
        <f t="shared" si="119"/>
        <v>36731273.918180451</v>
      </c>
      <c r="EC21" s="123">
        <f t="shared" si="119"/>
        <v>35620319.970783696</v>
      </c>
      <c r="ED21" s="123">
        <f t="shared" si="119"/>
        <v>36917215.527864277</v>
      </c>
      <c r="EE21" s="123">
        <f t="shared" si="119"/>
        <v>47320971.452253833</v>
      </c>
      <c r="EF21" s="33">
        <f>+SUM(DT21:EE21)</f>
        <v>399219906.10792416</v>
      </c>
      <c r="EG21" s="123">
        <f t="shared" si="119"/>
        <v>22695573.575232275</v>
      </c>
      <c r="EH21" s="123">
        <f t="shared" si="119"/>
        <v>25820027.985310435</v>
      </c>
      <c r="EI21" s="123">
        <f t="shared" si="119"/>
        <v>37487951.754420243</v>
      </c>
      <c r="EJ21" s="123">
        <f t="shared" si="119"/>
        <v>31473166.625371005</v>
      </c>
      <c r="EK21" s="123">
        <f t="shared" si="119"/>
        <v>32556859.695767447</v>
      </c>
      <c r="EL21" s="123">
        <f t="shared" si="119"/>
        <v>30114696.387255456</v>
      </c>
      <c r="EM21" s="123">
        <f t="shared" si="119"/>
        <v>32910945.001422789</v>
      </c>
      <c r="EN21" s="123">
        <f t="shared" si="119"/>
        <v>36849807.971227586</v>
      </c>
      <c r="EO21" s="123">
        <f t="shared" si="119"/>
        <v>37833212.135725871</v>
      </c>
      <c r="EP21" s="123">
        <f t="shared" si="119"/>
        <v>36688929.569907218</v>
      </c>
      <c r="EQ21" s="123">
        <f t="shared" si="119"/>
        <v>38024731.993700221</v>
      </c>
      <c r="ER21" s="123">
        <f t="shared" si="119"/>
        <v>48740600.595821463</v>
      </c>
      <c r="ES21" s="33">
        <f>+SUM(EG21:ER21)</f>
        <v>411196503.29116201</v>
      </c>
      <c r="ET21" s="33"/>
      <c r="EU21" s="33"/>
      <c r="EV21" s="38"/>
      <c r="EY21" s="36"/>
      <c r="EZ21" s="4"/>
      <c r="FA21" s="4"/>
      <c r="FB21" s="4"/>
      <c r="FC21" s="4"/>
      <c r="FD21" s="4"/>
      <c r="FK21" s="138"/>
      <c r="FL21" s="4"/>
      <c r="FN21" s="17"/>
      <c r="FO21" s="201"/>
      <c r="FP21" s="2"/>
      <c r="FY21" s="149"/>
    </row>
    <row r="22" spans="1:193" s="4" customFormat="1">
      <c r="A22" s="149"/>
      <c r="B22" s="279"/>
      <c r="C22" s="231"/>
      <c r="D22" s="7"/>
      <c r="E22" s="31" t="s">
        <v>417</v>
      </c>
      <c r="F22" s="25">
        <f>SUM(F23:F24)</f>
        <v>158619071.92000002</v>
      </c>
      <c r="G22" s="25">
        <f t="shared" ref="G22:R22" si="120">SUM(G23:G24)</f>
        <v>7349975.8201640658</v>
      </c>
      <c r="H22" s="25">
        <f t="shared" si="120"/>
        <v>8361832.3519743402</v>
      </c>
      <c r="I22" s="25">
        <f t="shared" si="120"/>
        <v>12140496.825476063</v>
      </c>
      <c r="J22" s="25">
        <f t="shared" si="120"/>
        <v>10192604.866920795</v>
      </c>
      <c r="K22" s="25">
        <f t="shared" si="120"/>
        <v>10543559.551431857</v>
      </c>
      <c r="L22" s="25">
        <f t="shared" si="120"/>
        <v>9752663.4232968241</v>
      </c>
      <c r="M22" s="25">
        <f t="shared" si="120"/>
        <v>10658230.301048087</v>
      </c>
      <c r="N22" s="25">
        <f t="shared" si="120"/>
        <v>11933833.558707049</v>
      </c>
      <c r="O22" s="25">
        <f t="shared" si="120"/>
        <v>12252309.617774308</v>
      </c>
      <c r="P22" s="25">
        <f t="shared" si="120"/>
        <v>11881732.986947019</v>
      </c>
      <c r="Q22" s="25">
        <f t="shared" si="120"/>
        <v>12314333.444602324</v>
      </c>
      <c r="R22" s="25">
        <f t="shared" si="120"/>
        <v>15784674.25165727</v>
      </c>
      <c r="S22" s="25">
        <f>SUM(S23:S24)</f>
        <v>133166247.00000001</v>
      </c>
      <c r="T22" s="25">
        <v>7643974.8781177448</v>
      </c>
      <c r="U22" s="25">
        <v>8696305.6746623851</v>
      </c>
      <c r="V22" s="25">
        <v>12626116.740032451</v>
      </c>
      <c r="W22" s="25">
        <v>10600309.096470483</v>
      </c>
      <c r="X22" s="25">
        <v>10965301.969562737</v>
      </c>
      <c r="Y22" s="25">
        <v>10142769.99359634</v>
      </c>
      <c r="Z22" s="25">
        <v>11084559.54955595</v>
      </c>
      <c r="AA22" s="25">
        <v>12411186.941885602</v>
      </c>
      <c r="AB22" s="25">
        <v>12742402.044405181</v>
      </c>
      <c r="AC22" s="25">
        <v>12357002.347076915</v>
      </c>
      <c r="AD22" s="25">
        <v>12806906.824518526</v>
      </c>
      <c r="AE22" s="25">
        <v>16416061.275729049</v>
      </c>
      <c r="AF22" s="25">
        <f>SUM(AF23:AF24)</f>
        <v>138492897.33561334</v>
      </c>
      <c r="AG22" s="25">
        <v>7949733.8732424565</v>
      </c>
      <c r="AH22" s="25">
        <v>9044157.9016488828</v>
      </c>
      <c r="AI22" s="25">
        <v>13131161.409633752</v>
      </c>
      <c r="AJ22" s="25">
        <v>11024321.460329305</v>
      </c>
      <c r="AK22" s="25">
        <v>11403914.048345251</v>
      </c>
      <c r="AL22" s="25">
        <v>10548480.793340195</v>
      </c>
      <c r="AM22" s="25">
        <v>11527941.931538191</v>
      </c>
      <c r="AN22" s="25">
        <v>12907634.419561028</v>
      </c>
      <c r="AO22" s="25">
        <v>13252098.126181392</v>
      </c>
      <c r="AP22" s="25">
        <v>12851282.440959996</v>
      </c>
      <c r="AQ22" s="25">
        <v>13319183.09749927</v>
      </c>
      <c r="AR22" s="25">
        <v>17072703.726758216</v>
      </c>
      <c r="AS22" s="25">
        <f>SUM(AS23:AS24)</f>
        <v>144032613.22903794</v>
      </c>
      <c r="AT22" s="25">
        <v>8188225.8894397309</v>
      </c>
      <c r="AU22" s="25">
        <v>9315482.6386983506</v>
      </c>
      <c r="AV22" s="25">
        <v>13525096.251922766</v>
      </c>
      <c r="AW22" s="25">
        <v>11355051.104139185</v>
      </c>
      <c r="AX22" s="25">
        <v>11746031.469795609</v>
      </c>
      <c r="AY22" s="25">
        <v>10864935.217140403</v>
      </c>
      <c r="AZ22" s="25">
        <v>11873780.189484337</v>
      </c>
      <c r="BA22" s="25">
        <v>13294863.45214786</v>
      </c>
      <c r="BB22" s="25">
        <v>13649661.069966834</v>
      </c>
      <c r="BC22" s="25">
        <v>13236820.914188797</v>
      </c>
      <c r="BD22" s="25">
        <v>13718758.590424249</v>
      </c>
      <c r="BE22" s="25">
        <v>17584884.838560965</v>
      </c>
      <c r="BF22" s="25">
        <f>SUM(BF23:BF24)</f>
        <v>148353591.62590909</v>
      </c>
      <c r="BG22" s="25">
        <v>8433872.6661229208</v>
      </c>
      <c r="BH22" s="25">
        <v>9594947.1178592984</v>
      </c>
      <c r="BI22" s="25">
        <v>13930849.139480446</v>
      </c>
      <c r="BJ22" s="25">
        <v>11695702.637263358</v>
      </c>
      <c r="BK22" s="25">
        <v>12098412.413889475</v>
      </c>
      <c r="BL22" s="25">
        <v>11190883.273654612</v>
      </c>
      <c r="BM22" s="25">
        <v>12229993.595168864</v>
      </c>
      <c r="BN22" s="25">
        <v>13693709.355712293</v>
      </c>
      <c r="BO22" s="25">
        <v>14059150.902065838</v>
      </c>
      <c r="BP22" s="25">
        <v>13633925.541614458</v>
      </c>
      <c r="BQ22" s="25">
        <v>14130321.348136974</v>
      </c>
      <c r="BR22" s="25">
        <v>18112431.38371779</v>
      </c>
      <c r="BS22" s="25">
        <f>SUM(BS23:BS24)</f>
        <v>152804199.37468636</v>
      </c>
      <c r="BT22" s="25">
        <v>8686888.8461066093</v>
      </c>
      <c r="BU22" s="25">
        <v>9882795.5313950777</v>
      </c>
      <c r="BV22" s="25">
        <v>14348774.61366486</v>
      </c>
      <c r="BW22" s="25">
        <v>12046573.716381259</v>
      </c>
      <c r="BX22" s="25">
        <v>12461364.78630616</v>
      </c>
      <c r="BY22" s="25">
        <v>11526609.77186425</v>
      </c>
      <c r="BZ22" s="25">
        <v>12596893.40302393</v>
      </c>
      <c r="CA22" s="25">
        <v>14104520.636383664</v>
      </c>
      <c r="CB22" s="25">
        <v>14480925.429127812</v>
      </c>
      <c r="CC22" s="25">
        <v>14042943.307862891</v>
      </c>
      <c r="CD22" s="25">
        <v>14554230.988581084</v>
      </c>
      <c r="CE22" s="25">
        <v>18655804.325229324</v>
      </c>
      <c r="CF22" s="25">
        <f>SUM(CF23:CF24)</f>
        <v>157388325.35592693</v>
      </c>
      <c r="CG22" s="25">
        <v>8947495.5114898086</v>
      </c>
      <c r="CH22" s="25">
        <v>10179279.397336932</v>
      </c>
      <c r="CI22" s="25">
        <v>14779237.852074806</v>
      </c>
      <c r="CJ22" s="25">
        <v>12407970.927872699</v>
      </c>
      <c r="CK22" s="25">
        <v>12835205.729895344</v>
      </c>
      <c r="CL22" s="25">
        <v>11872408.065020179</v>
      </c>
      <c r="CM22" s="25">
        <v>12974800.20511465</v>
      </c>
      <c r="CN22" s="25">
        <v>14527656.255475173</v>
      </c>
      <c r="CO22" s="25">
        <v>14915353.192001648</v>
      </c>
      <c r="CP22" s="25">
        <v>14464231.607098779</v>
      </c>
      <c r="CQ22" s="25">
        <v>14990857.918238517</v>
      </c>
      <c r="CR22" s="25">
        <v>19215478.454986203</v>
      </c>
      <c r="CS22" s="25">
        <f>SUM(CS23:CS24)</f>
        <v>162109975.11660475</v>
      </c>
      <c r="CT22" s="25">
        <v>9215920.3768345024</v>
      </c>
      <c r="CU22" s="25">
        <v>10484657.779257039</v>
      </c>
      <c r="CV22" s="25">
        <v>15222614.98763705</v>
      </c>
      <c r="CW22" s="25">
        <v>12780210.055708878</v>
      </c>
      <c r="CX22" s="25">
        <v>13220261.901792204</v>
      </c>
      <c r="CY22" s="25">
        <v>12228580.306970784</v>
      </c>
      <c r="CZ22" s="25">
        <v>13364044.211268088</v>
      </c>
      <c r="DA22" s="25">
        <v>14963485.943139428</v>
      </c>
      <c r="DB22" s="25">
        <v>15362813.787761698</v>
      </c>
      <c r="DC22" s="25">
        <v>14898158.555311741</v>
      </c>
      <c r="DD22" s="25">
        <v>15440583.655785672</v>
      </c>
      <c r="DE22" s="25">
        <v>19791942.80863579</v>
      </c>
      <c r="DF22" s="25">
        <f>SUM(DF23:DF24)</f>
        <v>166973274.37010291</v>
      </c>
      <c r="DG22" s="25">
        <v>9492397.9881395362</v>
      </c>
      <c r="DH22" s="25">
        <v>10799197.512634749</v>
      </c>
      <c r="DI22" s="25">
        <v>15679293.43726616</v>
      </c>
      <c r="DJ22" s="25">
        <v>13163616.357380142</v>
      </c>
      <c r="DK22" s="25">
        <v>13616869.75884597</v>
      </c>
      <c r="DL22" s="25">
        <v>12595437.716179905</v>
      </c>
      <c r="DM22" s="25">
        <v>13764965.537606129</v>
      </c>
      <c r="DN22" s="25">
        <v>15412390.521433609</v>
      </c>
      <c r="DO22" s="25">
        <v>15823698.201394545</v>
      </c>
      <c r="DP22" s="25">
        <v>15345103.311971093</v>
      </c>
      <c r="DQ22" s="25">
        <v>15903801.16545924</v>
      </c>
      <c r="DR22" s="25">
        <v>20385701.09289486</v>
      </c>
      <c r="DS22" s="25">
        <f>SUM(DS23:DS24)</f>
        <v>171982472.60120595</v>
      </c>
      <c r="DT22" s="25">
        <v>9777169.9277837258</v>
      </c>
      <c r="DU22" s="25">
        <v>11123173.438013794</v>
      </c>
      <c r="DV22" s="25">
        <v>16149672.24038415</v>
      </c>
      <c r="DW22" s="25">
        <v>13558524.848101553</v>
      </c>
      <c r="DX22" s="25">
        <v>14025375.851611353</v>
      </c>
      <c r="DY22" s="25">
        <v>12973300.847665308</v>
      </c>
      <c r="DZ22" s="25">
        <v>14177914.503734319</v>
      </c>
      <c r="EA22" s="25">
        <v>15874762.237076623</v>
      </c>
      <c r="EB22" s="25">
        <v>16298409.147436388</v>
      </c>
      <c r="EC22" s="25">
        <v>15805456.411330231</v>
      </c>
      <c r="ED22" s="25">
        <v>16380915.200423025</v>
      </c>
      <c r="EE22" s="25">
        <v>20997272.125681713</v>
      </c>
      <c r="EF22" s="25">
        <f>SUM(EF23:EF24)</f>
        <v>177141946.77924219</v>
      </c>
      <c r="EG22" s="25">
        <v>10070485.025617236</v>
      </c>
      <c r="EH22" s="25">
        <v>11456868.641154207</v>
      </c>
      <c r="EI22" s="25">
        <v>16634162.407595672</v>
      </c>
      <c r="EJ22" s="25">
        <v>13965280.593544597</v>
      </c>
      <c r="EK22" s="25">
        <v>14446137.127159692</v>
      </c>
      <c r="EL22" s="25">
        <v>13362499.873095265</v>
      </c>
      <c r="EM22" s="25">
        <v>14603251.938846346</v>
      </c>
      <c r="EN22" s="25">
        <v>16351005.104188919</v>
      </c>
      <c r="EO22" s="25">
        <v>16787361.421859477</v>
      </c>
      <c r="EP22" s="25">
        <v>16279620.103670135</v>
      </c>
      <c r="EQ22" s="25">
        <v>16872342.656435713</v>
      </c>
      <c r="ER22" s="25">
        <v>21627190.289452162</v>
      </c>
      <c r="ES22" s="25">
        <f>SUM(ES23:ES24)</f>
        <v>182456205.18261942</v>
      </c>
      <c r="ET22" s="33" t="s">
        <v>241</v>
      </c>
      <c r="EU22" s="32"/>
      <c r="EV22" s="38"/>
      <c r="EW22" s="2"/>
      <c r="EX22" s="3"/>
      <c r="EY22" s="37"/>
      <c r="EZ22" s="3"/>
      <c r="FA22" s="3"/>
      <c r="FB22" s="3"/>
      <c r="FC22" s="3"/>
      <c r="FD22" s="3"/>
      <c r="FF22" s="3"/>
      <c r="FK22" s="40"/>
      <c r="FL22" s="17"/>
      <c r="FM22" s="40"/>
      <c r="FO22" s="201"/>
      <c r="FP22" s="199"/>
      <c r="FY22" s="149"/>
    </row>
    <row r="23" spans="1:193">
      <c r="A23" s="149">
        <v>13</v>
      </c>
      <c r="B23" s="149" t="str">
        <f>CONCATENATE(C23,D23)</f>
        <v>111252020100010</v>
      </c>
      <c r="C23" s="231">
        <v>1112520201000</v>
      </c>
      <c r="D23" s="35">
        <v>10</v>
      </c>
      <c r="E23" s="37" t="s">
        <v>33</v>
      </c>
      <c r="F23" s="65">
        <v>126895257.54000001</v>
      </c>
      <c r="G23" s="123">
        <f>_xlfn.XLOOKUP($B23,'9999'!$A:$A,'9999'!I:I)</f>
        <v>5879980.6561312526</v>
      </c>
      <c r="H23" s="123">
        <f>_xlfn.XLOOKUP($B23,'9999'!$A:$A,'9999'!J:J)</f>
        <v>6689465.8815794718</v>
      </c>
      <c r="I23" s="123">
        <f>_xlfn.XLOOKUP($B23,'9999'!$A:$A,'9999'!K:K)</f>
        <v>9712397.4603808504</v>
      </c>
      <c r="J23" s="123">
        <f>_xlfn.XLOOKUP($B23,'9999'!$A:$A,'9999'!L:L)</f>
        <v>8154083.8935366366</v>
      </c>
      <c r="K23" s="123">
        <f>_xlfn.XLOOKUP($B23,'9999'!$A:$A,'9999'!M:M)</f>
        <v>8434847.6411454864</v>
      </c>
      <c r="L23" s="123">
        <f>_xlfn.XLOOKUP($B23,'9999'!$A:$A,'9999'!N:N)</f>
        <v>7802130.7386374585</v>
      </c>
      <c r="M23" s="123">
        <f>_xlfn.XLOOKUP($B23,'9999'!$A:$A,'9999'!O:O)</f>
        <v>8526584.2408384699</v>
      </c>
      <c r="N23" s="123">
        <f>_xlfn.XLOOKUP($B23,'9999'!$A:$A,'9999'!P:P)</f>
        <v>9547066.8469656389</v>
      </c>
      <c r="O23" s="123">
        <f>_xlfn.XLOOKUP($B23,'9999'!$A:$A,'9999'!Q:Q)</f>
        <v>9801847.6942194458</v>
      </c>
      <c r="P23" s="123">
        <f>_xlfn.XLOOKUP($B23,'9999'!$A:$A,'9999'!R:R)</f>
        <v>9505386.3895576149</v>
      </c>
      <c r="Q23" s="123">
        <f>_xlfn.XLOOKUP($B23,'9999'!$A:$A,'9999'!S:S)</f>
        <v>9851466.7556818593</v>
      </c>
      <c r="R23" s="123">
        <f>_xlfn.XLOOKUP($B23,'9999'!$A:$A,'9999'!T:T)</f>
        <v>12627739.401325816</v>
      </c>
      <c r="S23" s="33">
        <f>+SUM(G23:R23)</f>
        <v>106532997.60000001</v>
      </c>
      <c r="T23" s="124">
        <f t="shared" ref="T23:AE23" si="121">T$22*0.8</f>
        <v>6115179.9024941958</v>
      </c>
      <c r="U23" s="124">
        <f t="shared" si="121"/>
        <v>6957044.5397299081</v>
      </c>
      <c r="V23" s="124">
        <f t="shared" si="121"/>
        <v>10100893.392025962</v>
      </c>
      <c r="W23" s="124">
        <f t="shared" si="121"/>
        <v>8480247.2771763857</v>
      </c>
      <c r="X23" s="124">
        <f t="shared" si="121"/>
        <v>8772241.5756501909</v>
      </c>
      <c r="Y23" s="124">
        <f t="shared" si="121"/>
        <v>8114215.9948770721</v>
      </c>
      <c r="Z23" s="124">
        <f t="shared" si="121"/>
        <v>8867647.6396447606</v>
      </c>
      <c r="AA23" s="124">
        <f t="shared" si="121"/>
        <v>9928949.553508481</v>
      </c>
      <c r="AB23" s="124">
        <f t="shared" si="121"/>
        <v>10193921.635524146</v>
      </c>
      <c r="AC23" s="124">
        <f t="shared" si="121"/>
        <v>9885601.8776615318</v>
      </c>
      <c r="AD23" s="124">
        <f t="shared" si="121"/>
        <v>10245525.459614821</v>
      </c>
      <c r="AE23" s="124">
        <f t="shared" si="121"/>
        <v>13132849.02058324</v>
      </c>
      <c r="AF23" s="33">
        <f>+SUM(T23:AE23)</f>
        <v>110794317.86849067</v>
      </c>
      <c r="AG23" s="124">
        <f t="shared" ref="AG23:AR23" si="122">AG$22*0.8</f>
        <v>6359787.0985939652</v>
      </c>
      <c r="AH23" s="124">
        <f t="shared" si="122"/>
        <v>7235326.321319107</v>
      </c>
      <c r="AI23" s="124">
        <f t="shared" si="122"/>
        <v>10504929.127707003</v>
      </c>
      <c r="AJ23" s="124">
        <f t="shared" si="122"/>
        <v>8819457.1682634447</v>
      </c>
      <c r="AK23" s="124">
        <f t="shared" si="122"/>
        <v>9123131.2386762016</v>
      </c>
      <c r="AL23" s="124">
        <f t="shared" si="122"/>
        <v>8438784.6346721556</v>
      </c>
      <c r="AM23" s="124">
        <f t="shared" si="122"/>
        <v>9222353.5452305526</v>
      </c>
      <c r="AN23" s="124">
        <f t="shared" si="122"/>
        <v>10326107.535648823</v>
      </c>
      <c r="AO23" s="124">
        <f t="shared" si="122"/>
        <v>10601678.500945114</v>
      </c>
      <c r="AP23" s="124">
        <f t="shared" si="122"/>
        <v>10281025.952767998</v>
      </c>
      <c r="AQ23" s="124">
        <f t="shared" si="122"/>
        <v>10655346.477999417</v>
      </c>
      <c r="AR23" s="124">
        <f t="shared" si="122"/>
        <v>13658162.981406573</v>
      </c>
      <c r="AS23" s="33">
        <f>+SUM(AG23:AR23)</f>
        <v>115226090.58323035</v>
      </c>
      <c r="AT23" s="123">
        <f t="shared" ref="AT23:BE23" si="123">AT$22*0.8</f>
        <v>6550580.7115517855</v>
      </c>
      <c r="AU23" s="123">
        <f t="shared" si="123"/>
        <v>7452386.1109586805</v>
      </c>
      <c r="AV23" s="123">
        <f t="shared" si="123"/>
        <v>10820077.001538213</v>
      </c>
      <c r="AW23" s="123">
        <f t="shared" si="123"/>
        <v>9084040.883311348</v>
      </c>
      <c r="AX23" s="123">
        <f t="shared" si="123"/>
        <v>9396825.1758364867</v>
      </c>
      <c r="AY23" s="123">
        <f t="shared" si="123"/>
        <v>8691948.1737123225</v>
      </c>
      <c r="AZ23" s="123">
        <f t="shared" si="123"/>
        <v>9499024.1515874695</v>
      </c>
      <c r="BA23" s="123">
        <f t="shared" si="123"/>
        <v>10635890.761718288</v>
      </c>
      <c r="BB23" s="123">
        <f t="shared" si="123"/>
        <v>10919728.855973467</v>
      </c>
      <c r="BC23" s="123">
        <f t="shared" si="123"/>
        <v>10589456.731351038</v>
      </c>
      <c r="BD23" s="123">
        <f t="shared" si="123"/>
        <v>10975006.8723394</v>
      </c>
      <c r="BE23" s="123">
        <f t="shared" si="123"/>
        <v>14067907.870848773</v>
      </c>
      <c r="BF23" s="33">
        <f>+SUM(AT23:BE23)</f>
        <v>118682873.30072728</v>
      </c>
      <c r="BG23" s="123">
        <f t="shared" ref="BG23:BR23" si="124">BG$22*0.8</f>
        <v>6747098.1328983372</v>
      </c>
      <c r="BH23" s="123">
        <f t="shared" si="124"/>
        <v>7675957.6942874389</v>
      </c>
      <c r="BI23" s="123">
        <f t="shared" si="124"/>
        <v>11144679.311584357</v>
      </c>
      <c r="BJ23" s="123">
        <f t="shared" si="124"/>
        <v>9356562.1098106857</v>
      </c>
      <c r="BK23" s="123">
        <f t="shared" si="124"/>
        <v>9678729.9311115798</v>
      </c>
      <c r="BL23" s="123">
        <f t="shared" si="124"/>
        <v>8952706.6189236902</v>
      </c>
      <c r="BM23" s="123">
        <f t="shared" si="124"/>
        <v>9783994.8761350922</v>
      </c>
      <c r="BN23" s="123">
        <f t="shared" si="124"/>
        <v>10954967.484569835</v>
      </c>
      <c r="BO23" s="123">
        <f t="shared" si="124"/>
        <v>11247320.721652672</v>
      </c>
      <c r="BP23" s="123">
        <f t="shared" si="124"/>
        <v>10907140.433291567</v>
      </c>
      <c r="BQ23" s="123">
        <f t="shared" si="124"/>
        <v>11304257.07850958</v>
      </c>
      <c r="BR23" s="123">
        <f t="shared" si="124"/>
        <v>14489945.106974233</v>
      </c>
      <c r="BS23" s="33">
        <f>+SUM(BG23:BR23)</f>
        <v>122243359.49974908</v>
      </c>
      <c r="BT23" s="123">
        <f t="shared" ref="BT23:CE23" si="125">BT$22*0.8</f>
        <v>6949511.0768852876</v>
      </c>
      <c r="BU23" s="123">
        <f t="shared" si="125"/>
        <v>7906236.4251160622</v>
      </c>
      <c r="BV23" s="123">
        <f t="shared" si="125"/>
        <v>11479019.690931888</v>
      </c>
      <c r="BW23" s="123">
        <f t="shared" si="125"/>
        <v>9637258.9731050078</v>
      </c>
      <c r="BX23" s="123">
        <f t="shared" si="125"/>
        <v>9969091.8290449288</v>
      </c>
      <c r="BY23" s="123">
        <f t="shared" si="125"/>
        <v>9221287.817491401</v>
      </c>
      <c r="BZ23" s="123">
        <f t="shared" si="125"/>
        <v>10077514.722419145</v>
      </c>
      <c r="CA23" s="123">
        <f t="shared" si="125"/>
        <v>11283616.509106932</v>
      </c>
      <c r="CB23" s="123">
        <f t="shared" si="125"/>
        <v>11584740.34330225</v>
      </c>
      <c r="CC23" s="123">
        <f t="shared" si="125"/>
        <v>11234354.646290313</v>
      </c>
      <c r="CD23" s="123">
        <f t="shared" si="125"/>
        <v>11643384.790864868</v>
      </c>
      <c r="CE23" s="123">
        <f t="shared" si="125"/>
        <v>14924643.46018346</v>
      </c>
      <c r="CF23" s="33">
        <f>+SUM(BT23:CE23)</f>
        <v>125910660.28474155</v>
      </c>
      <c r="CG23" s="123">
        <f t="shared" ref="CG23:CR23" si="126">CG$22*0.8</f>
        <v>7157996.4091918468</v>
      </c>
      <c r="CH23" s="123">
        <f t="shared" si="126"/>
        <v>8143423.5178695461</v>
      </c>
      <c r="CI23" s="123">
        <f t="shared" si="126"/>
        <v>11823390.281659845</v>
      </c>
      <c r="CJ23" s="123">
        <f t="shared" si="126"/>
        <v>9926376.7422981597</v>
      </c>
      <c r="CK23" s="123">
        <f t="shared" si="126"/>
        <v>10268164.583916277</v>
      </c>
      <c r="CL23" s="123">
        <f t="shared" si="126"/>
        <v>9497926.4520161431</v>
      </c>
      <c r="CM23" s="123">
        <f t="shared" si="126"/>
        <v>10379840.164091721</v>
      </c>
      <c r="CN23" s="123">
        <f t="shared" si="126"/>
        <v>11622125.004380139</v>
      </c>
      <c r="CO23" s="123">
        <f t="shared" si="126"/>
        <v>11932282.553601319</v>
      </c>
      <c r="CP23" s="123">
        <f t="shared" si="126"/>
        <v>11571385.285679024</v>
      </c>
      <c r="CQ23" s="123">
        <f t="shared" si="126"/>
        <v>11992686.334590815</v>
      </c>
      <c r="CR23" s="123">
        <f t="shared" si="126"/>
        <v>15372382.763988964</v>
      </c>
      <c r="CS23" s="33">
        <f>+SUM(CG23:CR23)</f>
        <v>129687980.0932838</v>
      </c>
      <c r="CT23" s="123">
        <f t="shared" ref="CT23:DE23" si="127">CT$22*0.8</f>
        <v>7372736.3014676021</v>
      </c>
      <c r="CU23" s="123">
        <f t="shared" si="127"/>
        <v>8387726.2234056313</v>
      </c>
      <c r="CV23" s="123">
        <f t="shared" si="127"/>
        <v>12178091.990109641</v>
      </c>
      <c r="CW23" s="123">
        <f t="shared" si="127"/>
        <v>10224168.044567103</v>
      </c>
      <c r="CX23" s="123">
        <f t="shared" si="127"/>
        <v>10576209.521433763</v>
      </c>
      <c r="CY23" s="123">
        <f t="shared" si="127"/>
        <v>9782864.2455766276</v>
      </c>
      <c r="CZ23" s="123">
        <f t="shared" si="127"/>
        <v>10691235.369014472</v>
      </c>
      <c r="DA23" s="123">
        <f t="shared" si="127"/>
        <v>11970788.754511543</v>
      </c>
      <c r="DB23" s="123">
        <f t="shared" si="127"/>
        <v>12290251.030209359</v>
      </c>
      <c r="DC23" s="123">
        <f t="shared" si="127"/>
        <v>11918526.844249394</v>
      </c>
      <c r="DD23" s="123">
        <f t="shared" si="127"/>
        <v>12352466.924628539</v>
      </c>
      <c r="DE23" s="123">
        <f t="shared" si="127"/>
        <v>15833554.246908633</v>
      </c>
      <c r="DF23" s="33">
        <f>+SUM(CT23:DE23)</f>
        <v>133578619.49608232</v>
      </c>
      <c r="DG23" s="123">
        <f t="shared" ref="DG23:DR23" si="128">DG$22*0.8</f>
        <v>7593918.3905116292</v>
      </c>
      <c r="DH23" s="123">
        <f t="shared" si="128"/>
        <v>8639358.0101077985</v>
      </c>
      <c r="DI23" s="123">
        <f t="shared" si="128"/>
        <v>12543434.749812929</v>
      </c>
      <c r="DJ23" s="123">
        <f t="shared" si="128"/>
        <v>10530893.085904114</v>
      </c>
      <c r="DK23" s="123">
        <f t="shared" si="128"/>
        <v>10893495.807076776</v>
      </c>
      <c r="DL23" s="123">
        <f t="shared" si="128"/>
        <v>10076350.172943925</v>
      </c>
      <c r="DM23" s="123">
        <f t="shared" si="128"/>
        <v>11011972.430084905</v>
      </c>
      <c r="DN23" s="123">
        <f t="shared" si="128"/>
        <v>12329912.417146888</v>
      </c>
      <c r="DO23" s="123">
        <f t="shared" si="128"/>
        <v>12658958.561115637</v>
      </c>
      <c r="DP23" s="123">
        <f t="shared" si="128"/>
        <v>12276082.649576874</v>
      </c>
      <c r="DQ23" s="123">
        <f t="shared" si="128"/>
        <v>12723040.932367392</v>
      </c>
      <c r="DR23" s="123">
        <f t="shared" si="128"/>
        <v>16308560.874315888</v>
      </c>
      <c r="DS23" s="33">
        <f>+SUM(DG23:DR23)</f>
        <v>137585978.08096474</v>
      </c>
      <c r="DT23" s="123">
        <f t="shared" ref="DT23:ER23" si="129">DT$22*0.8</f>
        <v>7821735.9422269808</v>
      </c>
      <c r="DU23" s="123">
        <f t="shared" si="129"/>
        <v>8898538.7504110355</v>
      </c>
      <c r="DV23" s="123">
        <f t="shared" si="129"/>
        <v>12919737.792307321</v>
      </c>
      <c r="DW23" s="123">
        <f t="shared" si="129"/>
        <v>10846819.878481243</v>
      </c>
      <c r="DX23" s="123">
        <f t="shared" si="129"/>
        <v>11220300.681289084</v>
      </c>
      <c r="DY23" s="123">
        <f t="shared" si="129"/>
        <v>10378640.678132247</v>
      </c>
      <c r="DZ23" s="123">
        <f t="shared" si="129"/>
        <v>11342331.602987455</v>
      </c>
      <c r="EA23" s="123">
        <f t="shared" si="129"/>
        <v>12699809.789661299</v>
      </c>
      <c r="EB23" s="123">
        <f t="shared" si="129"/>
        <v>13038727.317949111</v>
      </c>
      <c r="EC23" s="123">
        <f t="shared" si="129"/>
        <v>12644365.129064186</v>
      </c>
      <c r="ED23" s="123">
        <f t="shared" si="129"/>
        <v>13104732.16033842</v>
      </c>
      <c r="EE23" s="123">
        <f t="shared" si="129"/>
        <v>16797817.700545371</v>
      </c>
      <c r="EF23" s="33">
        <f>+SUM(DT23:EE23)</f>
        <v>141713557.42339376</v>
      </c>
      <c r="EG23" s="123">
        <f t="shared" si="129"/>
        <v>8056388.0204937896</v>
      </c>
      <c r="EH23" s="123">
        <f t="shared" si="129"/>
        <v>9165494.9129233658</v>
      </c>
      <c r="EI23" s="123">
        <f t="shared" si="129"/>
        <v>13307329.926076539</v>
      </c>
      <c r="EJ23" s="123">
        <f t="shared" si="129"/>
        <v>11172224.474835679</v>
      </c>
      <c r="EK23" s="123">
        <f t="shared" si="129"/>
        <v>11556909.701727755</v>
      </c>
      <c r="EL23" s="123">
        <f t="shared" si="129"/>
        <v>10689999.898476213</v>
      </c>
      <c r="EM23" s="123">
        <f t="shared" si="129"/>
        <v>11682601.551077077</v>
      </c>
      <c r="EN23" s="123">
        <f t="shared" si="129"/>
        <v>13080804.083351135</v>
      </c>
      <c r="EO23" s="123">
        <f t="shared" si="129"/>
        <v>13429889.137487583</v>
      </c>
      <c r="EP23" s="123">
        <f t="shared" si="129"/>
        <v>13023696.082936108</v>
      </c>
      <c r="EQ23" s="123">
        <f t="shared" si="129"/>
        <v>13497874.125148572</v>
      </c>
      <c r="ER23" s="123">
        <f t="shared" si="129"/>
        <v>17301752.231561732</v>
      </c>
      <c r="ES23" s="33">
        <f>+SUM(EG23:ER23)</f>
        <v>145964964.14609554</v>
      </c>
      <c r="ET23" s="33"/>
      <c r="EU23" s="33"/>
      <c r="EV23" s="38"/>
      <c r="EY23" s="37"/>
      <c r="FL23" s="17"/>
      <c r="FN23" s="17"/>
      <c r="FO23" s="201"/>
      <c r="FP23" s="2"/>
      <c r="FY23" s="149"/>
    </row>
    <row r="24" spans="1:193">
      <c r="A24" s="149">
        <v>14</v>
      </c>
      <c r="B24" s="149" t="str">
        <f>CONCATENATE(C24,D24)</f>
        <v>111252020200023</v>
      </c>
      <c r="C24" s="231">
        <v>1112520202000</v>
      </c>
      <c r="D24" s="35">
        <v>23</v>
      </c>
      <c r="E24" s="37" t="s">
        <v>34</v>
      </c>
      <c r="F24" s="65">
        <v>31723814.380000003</v>
      </c>
      <c r="G24" s="123">
        <f>_xlfn.XLOOKUP($B24,'9999'!$A:$A,'9999'!I:I)</f>
        <v>1469995.1640328132</v>
      </c>
      <c r="H24" s="123">
        <f>_xlfn.XLOOKUP($B24,'9999'!$A:$A,'9999'!J:J)</f>
        <v>1672366.4703948679</v>
      </c>
      <c r="I24" s="123">
        <f>_xlfn.XLOOKUP($B24,'9999'!$A:$A,'9999'!K:K)</f>
        <v>2428099.3650952126</v>
      </c>
      <c r="J24" s="123">
        <f>_xlfn.XLOOKUP($B24,'9999'!$A:$A,'9999'!L:L)</f>
        <v>2038520.9733841592</v>
      </c>
      <c r="K24" s="123">
        <f>_xlfn.XLOOKUP($B24,'9999'!$A:$A,'9999'!M:M)</f>
        <v>2108711.9102863716</v>
      </c>
      <c r="L24" s="123">
        <f>_xlfn.XLOOKUP($B24,'9999'!$A:$A,'9999'!N:N)</f>
        <v>1950532.6846593646</v>
      </c>
      <c r="M24" s="123">
        <f>_xlfn.XLOOKUP($B24,'9999'!$A:$A,'9999'!O:O)</f>
        <v>2131646.0602096175</v>
      </c>
      <c r="N24" s="123">
        <f>_xlfn.XLOOKUP($B24,'9999'!$A:$A,'9999'!P:P)</f>
        <v>2386766.7117414097</v>
      </c>
      <c r="O24" s="123">
        <f>_xlfn.XLOOKUP($B24,'9999'!$A:$A,'9999'!Q:Q)</f>
        <v>2450461.9235548615</v>
      </c>
      <c r="P24" s="123">
        <f>_xlfn.XLOOKUP($B24,'9999'!$A:$A,'9999'!R:R)</f>
        <v>2376346.5973894037</v>
      </c>
      <c r="Q24" s="123">
        <f>_xlfn.XLOOKUP($B24,'9999'!$A:$A,'9999'!S:S)</f>
        <v>2462866.6889204648</v>
      </c>
      <c r="R24" s="123">
        <f>_xlfn.XLOOKUP($B24,'9999'!$A:$A,'9999'!T:T)</f>
        <v>3156934.8503314541</v>
      </c>
      <c r="S24" s="33">
        <f>+SUM(G24:R24)</f>
        <v>26633249.400000002</v>
      </c>
      <c r="T24" s="124">
        <f t="shared" ref="T24:AE24" si="130">T$22*0.2</f>
        <v>1528794.975623549</v>
      </c>
      <c r="U24" s="124">
        <f t="shared" si="130"/>
        <v>1739261.134932477</v>
      </c>
      <c r="V24" s="124">
        <f t="shared" si="130"/>
        <v>2525223.3480064906</v>
      </c>
      <c r="W24" s="124">
        <f t="shared" si="130"/>
        <v>2120061.8192940964</v>
      </c>
      <c r="X24" s="124">
        <f t="shared" si="130"/>
        <v>2193060.3939125477</v>
      </c>
      <c r="Y24" s="124">
        <f t="shared" si="130"/>
        <v>2028553.998719268</v>
      </c>
      <c r="Z24" s="124">
        <f t="shared" si="130"/>
        <v>2216911.9099111902</v>
      </c>
      <c r="AA24" s="124">
        <f t="shared" si="130"/>
        <v>2482237.3883771203</v>
      </c>
      <c r="AB24" s="124">
        <f t="shared" si="130"/>
        <v>2548480.4088810366</v>
      </c>
      <c r="AC24" s="124">
        <f t="shared" si="130"/>
        <v>2471400.4694153829</v>
      </c>
      <c r="AD24" s="124">
        <f t="shared" si="130"/>
        <v>2561381.3649037052</v>
      </c>
      <c r="AE24" s="124">
        <f t="shared" si="130"/>
        <v>3283212.2551458101</v>
      </c>
      <c r="AF24" s="33">
        <f>+SUM(T24:AE24)</f>
        <v>27698579.467122667</v>
      </c>
      <c r="AG24" s="124">
        <f t="shared" ref="AG24:AR24" si="131">AG$22*0.2</f>
        <v>1589946.7746484913</v>
      </c>
      <c r="AH24" s="124">
        <f t="shared" si="131"/>
        <v>1808831.5803297767</v>
      </c>
      <c r="AI24" s="124">
        <f t="shared" si="131"/>
        <v>2626232.2819267507</v>
      </c>
      <c r="AJ24" s="124">
        <f t="shared" si="131"/>
        <v>2204864.2920658612</v>
      </c>
      <c r="AK24" s="124">
        <f t="shared" si="131"/>
        <v>2280782.8096690504</v>
      </c>
      <c r="AL24" s="124">
        <f t="shared" si="131"/>
        <v>2109696.1586680389</v>
      </c>
      <c r="AM24" s="124">
        <f t="shared" si="131"/>
        <v>2305588.3863076381</v>
      </c>
      <c r="AN24" s="124">
        <f t="shared" si="131"/>
        <v>2581526.8839122057</v>
      </c>
      <c r="AO24" s="124">
        <f t="shared" si="131"/>
        <v>2650419.6252362784</v>
      </c>
      <c r="AP24" s="124">
        <f t="shared" si="131"/>
        <v>2570256.4881919995</v>
      </c>
      <c r="AQ24" s="124">
        <f t="shared" si="131"/>
        <v>2663836.6194998543</v>
      </c>
      <c r="AR24" s="124">
        <f t="shared" si="131"/>
        <v>3414540.7453516433</v>
      </c>
      <c r="AS24" s="33">
        <f>+SUM(AG24:AR24)</f>
        <v>28806522.645807587</v>
      </c>
      <c r="AT24" s="123">
        <f t="shared" ref="AT24:BE24" si="132">AT$22*0.2</f>
        <v>1637645.1778879464</v>
      </c>
      <c r="AU24" s="123">
        <f t="shared" si="132"/>
        <v>1863096.5277396701</v>
      </c>
      <c r="AV24" s="123">
        <f t="shared" si="132"/>
        <v>2705019.2503845533</v>
      </c>
      <c r="AW24" s="123">
        <f t="shared" si="132"/>
        <v>2271010.220827837</v>
      </c>
      <c r="AX24" s="123">
        <f t="shared" si="132"/>
        <v>2349206.2939591217</v>
      </c>
      <c r="AY24" s="123">
        <f t="shared" si="132"/>
        <v>2172987.0434280806</v>
      </c>
      <c r="AZ24" s="123">
        <f t="shared" si="132"/>
        <v>2374756.0378968674</v>
      </c>
      <c r="BA24" s="123">
        <f t="shared" si="132"/>
        <v>2658972.690429572</v>
      </c>
      <c r="BB24" s="123">
        <f t="shared" si="132"/>
        <v>2729932.2139933668</v>
      </c>
      <c r="BC24" s="123">
        <f t="shared" si="132"/>
        <v>2647364.1828377596</v>
      </c>
      <c r="BD24" s="123">
        <f t="shared" si="132"/>
        <v>2743751.7180848499</v>
      </c>
      <c r="BE24" s="123">
        <f t="shared" si="132"/>
        <v>3516976.9677121933</v>
      </c>
      <c r="BF24" s="33">
        <f>+SUM(AT24:BE24)</f>
        <v>29670718.325181819</v>
      </c>
      <c r="BG24" s="123">
        <f t="shared" ref="BG24:BR24" si="133">BG$22*0.2</f>
        <v>1686774.5332245843</v>
      </c>
      <c r="BH24" s="123">
        <f t="shared" si="133"/>
        <v>1918989.4235718597</v>
      </c>
      <c r="BI24" s="123">
        <f t="shared" si="133"/>
        <v>2786169.8278960893</v>
      </c>
      <c r="BJ24" s="123">
        <f t="shared" si="133"/>
        <v>2339140.5274526714</v>
      </c>
      <c r="BK24" s="123">
        <f t="shared" si="133"/>
        <v>2419682.4827778949</v>
      </c>
      <c r="BL24" s="123">
        <f t="shared" si="133"/>
        <v>2238176.6547309225</v>
      </c>
      <c r="BM24" s="123">
        <f t="shared" si="133"/>
        <v>2445998.7190337731</v>
      </c>
      <c r="BN24" s="123">
        <f t="shared" si="133"/>
        <v>2738741.8711424586</v>
      </c>
      <c r="BO24" s="123">
        <f t="shared" si="133"/>
        <v>2811830.1804131679</v>
      </c>
      <c r="BP24" s="123">
        <f t="shared" si="133"/>
        <v>2726785.1083228919</v>
      </c>
      <c r="BQ24" s="123">
        <f t="shared" si="133"/>
        <v>2826064.2696273951</v>
      </c>
      <c r="BR24" s="123">
        <f t="shared" si="133"/>
        <v>3622486.2767435582</v>
      </c>
      <c r="BS24" s="33">
        <f>+SUM(BG24:BR24)</f>
        <v>30560839.87493727</v>
      </c>
      <c r="BT24" s="123">
        <f t="shared" ref="BT24:CE24" si="134">BT$22*0.2</f>
        <v>1737377.7692213219</v>
      </c>
      <c r="BU24" s="123">
        <f t="shared" si="134"/>
        <v>1976559.1062790155</v>
      </c>
      <c r="BV24" s="123">
        <f t="shared" si="134"/>
        <v>2869754.9227329721</v>
      </c>
      <c r="BW24" s="123">
        <f t="shared" si="134"/>
        <v>2409314.7432762519</v>
      </c>
      <c r="BX24" s="123">
        <f t="shared" si="134"/>
        <v>2492272.9572612322</v>
      </c>
      <c r="BY24" s="123">
        <f t="shared" si="134"/>
        <v>2305321.9543728502</v>
      </c>
      <c r="BZ24" s="123">
        <f t="shared" si="134"/>
        <v>2519378.6806047861</v>
      </c>
      <c r="CA24" s="123">
        <f t="shared" si="134"/>
        <v>2820904.1272767331</v>
      </c>
      <c r="CB24" s="123">
        <f t="shared" si="134"/>
        <v>2896185.0858255625</v>
      </c>
      <c r="CC24" s="123">
        <f t="shared" si="134"/>
        <v>2808588.6615725784</v>
      </c>
      <c r="CD24" s="123">
        <f t="shared" si="134"/>
        <v>2910846.197716217</v>
      </c>
      <c r="CE24" s="123">
        <f t="shared" si="134"/>
        <v>3731160.8650458651</v>
      </c>
      <c r="CF24" s="33">
        <f>+SUM(BT24:CE24)</f>
        <v>31477665.071185388</v>
      </c>
      <c r="CG24" s="123">
        <f t="shared" ref="CG24:CR24" si="135">CG$22*0.2</f>
        <v>1789499.1022979617</v>
      </c>
      <c r="CH24" s="123">
        <f t="shared" si="135"/>
        <v>2035855.8794673865</v>
      </c>
      <c r="CI24" s="123">
        <f t="shared" si="135"/>
        <v>2955847.5704149613</v>
      </c>
      <c r="CJ24" s="123">
        <f t="shared" si="135"/>
        <v>2481594.1855745399</v>
      </c>
      <c r="CK24" s="123">
        <f t="shared" si="135"/>
        <v>2567041.1459790692</v>
      </c>
      <c r="CL24" s="123">
        <f t="shared" si="135"/>
        <v>2374481.6130040358</v>
      </c>
      <c r="CM24" s="123">
        <f t="shared" si="135"/>
        <v>2594960.0410229303</v>
      </c>
      <c r="CN24" s="123">
        <f t="shared" si="135"/>
        <v>2905531.2510950346</v>
      </c>
      <c r="CO24" s="123">
        <f t="shared" si="135"/>
        <v>2983070.6384003297</v>
      </c>
      <c r="CP24" s="123">
        <f t="shared" si="135"/>
        <v>2892846.3214197559</v>
      </c>
      <c r="CQ24" s="123">
        <f t="shared" si="135"/>
        <v>2998171.5836477038</v>
      </c>
      <c r="CR24" s="123">
        <f t="shared" si="135"/>
        <v>3843095.6909972411</v>
      </c>
      <c r="CS24" s="33">
        <f>+SUM(CG24:CR24)</f>
        <v>32421995.023320951</v>
      </c>
      <c r="CT24" s="123">
        <f t="shared" ref="CT24:DE24" si="136">CT$22*0.2</f>
        <v>1843184.0753669005</v>
      </c>
      <c r="CU24" s="123">
        <f t="shared" si="136"/>
        <v>2096931.5558514078</v>
      </c>
      <c r="CV24" s="123">
        <f t="shared" si="136"/>
        <v>3044522.9975274103</v>
      </c>
      <c r="CW24" s="123">
        <f t="shared" si="136"/>
        <v>2556042.0111417756</v>
      </c>
      <c r="CX24" s="123">
        <f t="shared" si="136"/>
        <v>2644052.3803584408</v>
      </c>
      <c r="CY24" s="123">
        <f t="shared" si="136"/>
        <v>2445716.0613941569</v>
      </c>
      <c r="CZ24" s="123">
        <f t="shared" si="136"/>
        <v>2672808.8422536179</v>
      </c>
      <c r="DA24" s="123">
        <f t="shared" si="136"/>
        <v>2992697.1886278857</v>
      </c>
      <c r="DB24" s="123">
        <f t="shared" si="136"/>
        <v>3072562.7575523397</v>
      </c>
      <c r="DC24" s="123">
        <f t="shared" si="136"/>
        <v>2979631.7110623484</v>
      </c>
      <c r="DD24" s="123">
        <f t="shared" si="136"/>
        <v>3088116.7311571348</v>
      </c>
      <c r="DE24" s="123">
        <f t="shared" si="136"/>
        <v>3958388.5617271583</v>
      </c>
      <c r="DF24" s="33">
        <f>+SUM(CT24:DE24)</f>
        <v>33394654.87402058</v>
      </c>
      <c r="DG24" s="123">
        <f t="shared" ref="DG24:DR24" si="137">DG$22*0.2</f>
        <v>1898479.5976279073</v>
      </c>
      <c r="DH24" s="123">
        <f t="shared" si="137"/>
        <v>2159839.5025269496</v>
      </c>
      <c r="DI24" s="123">
        <f t="shared" si="137"/>
        <v>3135858.6874532322</v>
      </c>
      <c r="DJ24" s="123">
        <f t="shared" si="137"/>
        <v>2632723.2714760285</v>
      </c>
      <c r="DK24" s="123">
        <f t="shared" si="137"/>
        <v>2723373.9517691941</v>
      </c>
      <c r="DL24" s="123">
        <f t="shared" si="137"/>
        <v>2519087.5432359814</v>
      </c>
      <c r="DM24" s="123">
        <f t="shared" si="137"/>
        <v>2752993.1075212262</v>
      </c>
      <c r="DN24" s="123">
        <f t="shared" si="137"/>
        <v>3082478.1042867219</v>
      </c>
      <c r="DO24" s="123">
        <f t="shared" si="137"/>
        <v>3164739.6402789094</v>
      </c>
      <c r="DP24" s="123">
        <f t="shared" si="137"/>
        <v>3069020.6623942186</v>
      </c>
      <c r="DQ24" s="123">
        <f t="shared" si="137"/>
        <v>3180760.233091848</v>
      </c>
      <c r="DR24" s="123">
        <f t="shared" si="137"/>
        <v>4077140.2185789719</v>
      </c>
      <c r="DS24" s="33">
        <f>+SUM(DG24:DR24)</f>
        <v>34396494.520241186</v>
      </c>
      <c r="DT24" s="123">
        <f t="shared" ref="DT24:ER24" si="138">DT$22*0.2</f>
        <v>1955433.9855567452</v>
      </c>
      <c r="DU24" s="123">
        <f t="shared" si="138"/>
        <v>2224634.6876027589</v>
      </c>
      <c r="DV24" s="123">
        <f t="shared" si="138"/>
        <v>3229934.4480768302</v>
      </c>
      <c r="DW24" s="123">
        <f t="shared" si="138"/>
        <v>2711704.9696203107</v>
      </c>
      <c r="DX24" s="123">
        <f t="shared" si="138"/>
        <v>2805075.1703222711</v>
      </c>
      <c r="DY24" s="123">
        <f t="shared" si="138"/>
        <v>2594660.1695330618</v>
      </c>
      <c r="DZ24" s="123">
        <f t="shared" si="138"/>
        <v>2835582.9007468638</v>
      </c>
      <c r="EA24" s="123">
        <f t="shared" si="138"/>
        <v>3174952.4474153249</v>
      </c>
      <c r="EB24" s="123">
        <f t="shared" si="138"/>
        <v>3259681.8294872777</v>
      </c>
      <c r="EC24" s="123">
        <f t="shared" si="138"/>
        <v>3161091.2822660464</v>
      </c>
      <c r="ED24" s="123">
        <f t="shared" si="138"/>
        <v>3276183.0400846051</v>
      </c>
      <c r="EE24" s="123">
        <f t="shared" si="138"/>
        <v>4199454.4251363426</v>
      </c>
      <c r="EF24" s="33">
        <f>+SUM(DT24:EE24)</f>
        <v>35428389.355848439</v>
      </c>
      <c r="EG24" s="123">
        <f t="shared" si="138"/>
        <v>2014097.0051234474</v>
      </c>
      <c r="EH24" s="123">
        <f t="shared" si="138"/>
        <v>2291373.7282308415</v>
      </c>
      <c r="EI24" s="123">
        <f t="shared" si="138"/>
        <v>3326832.4815191347</v>
      </c>
      <c r="EJ24" s="123">
        <f t="shared" si="138"/>
        <v>2793056.1187089197</v>
      </c>
      <c r="EK24" s="123">
        <f t="shared" si="138"/>
        <v>2889227.4254319388</v>
      </c>
      <c r="EL24" s="123">
        <f t="shared" si="138"/>
        <v>2672499.9746190533</v>
      </c>
      <c r="EM24" s="123">
        <f t="shared" si="138"/>
        <v>2920650.3877692693</v>
      </c>
      <c r="EN24" s="123">
        <f t="shared" si="138"/>
        <v>3270201.0208377838</v>
      </c>
      <c r="EO24" s="123">
        <f t="shared" si="138"/>
        <v>3357472.2843718957</v>
      </c>
      <c r="EP24" s="123">
        <f t="shared" si="138"/>
        <v>3255924.020734027</v>
      </c>
      <c r="EQ24" s="123">
        <f t="shared" si="138"/>
        <v>3374468.531287143</v>
      </c>
      <c r="ER24" s="123">
        <f t="shared" si="138"/>
        <v>4325438.0578904329</v>
      </c>
      <c r="ES24" s="33">
        <f>+SUM(EG24:ER24)</f>
        <v>36491241.036523886</v>
      </c>
      <c r="ET24" s="33"/>
      <c r="EU24" s="33"/>
      <c r="EV24" s="38"/>
      <c r="EY24" s="36"/>
      <c r="EZ24" s="4"/>
      <c r="FA24" s="4"/>
      <c r="FB24" s="4"/>
      <c r="FC24" s="4"/>
      <c r="FD24" s="4"/>
      <c r="FK24" s="138"/>
      <c r="FL24" s="4"/>
      <c r="FN24" s="17"/>
      <c r="FO24" s="201"/>
      <c r="FP24" s="2"/>
      <c r="FY24" s="149"/>
    </row>
    <row r="25" spans="1:193" s="4" customFormat="1">
      <c r="A25" s="149"/>
      <c r="B25" s="279"/>
      <c r="C25" s="231"/>
      <c r="D25" s="7"/>
      <c r="E25" s="31" t="s">
        <v>418</v>
      </c>
      <c r="F25" s="25">
        <f>SUM(F26:F27)</f>
        <v>19546767.700000003</v>
      </c>
      <c r="G25" s="25">
        <f t="shared" ref="G25:R25" si="139">SUM(G26:G27)</f>
        <v>719917.16686850949</v>
      </c>
      <c r="H25" s="25">
        <f t="shared" si="139"/>
        <v>819026.72933261946</v>
      </c>
      <c r="I25" s="25">
        <f t="shared" si="139"/>
        <v>1189140.2492774136</v>
      </c>
      <c r="J25" s="25">
        <f t="shared" si="139"/>
        <v>998347.66784851905</v>
      </c>
      <c r="K25" s="25">
        <f t="shared" si="139"/>
        <v>1032723.0601429112</v>
      </c>
      <c r="L25" s="25">
        <f t="shared" si="139"/>
        <v>955256.17946390249</v>
      </c>
      <c r="M25" s="25">
        <f t="shared" si="139"/>
        <v>1043954.8577986157</v>
      </c>
      <c r="N25" s="25">
        <f t="shared" si="139"/>
        <v>1168897.946833374</v>
      </c>
      <c r="O25" s="25">
        <f t="shared" si="139"/>
        <v>1200092.115055009</v>
      </c>
      <c r="P25" s="25">
        <f t="shared" si="139"/>
        <v>1163794.7877303455</v>
      </c>
      <c r="Q25" s="25">
        <f t="shared" si="139"/>
        <v>1206167.2394881905</v>
      </c>
      <c r="R25" s="25">
        <f t="shared" si="139"/>
        <v>1546081.00016059</v>
      </c>
      <c r="S25" s="25">
        <f>SUM(S26:S27)</f>
        <v>13043399</v>
      </c>
      <c r="T25" s="25">
        <v>748713.85973486828</v>
      </c>
      <c r="U25" s="25">
        <v>851787.80554993055</v>
      </c>
      <c r="V25" s="25">
        <v>1236705.8694756627</v>
      </c>
      <c r="W25" s="25">
        <v>1038281.5831487086</v>
      </c>
      <c r="X25" s="25">
        <v>1074031.9914305203</v>
      </c>
      <c r="Y25" s="25">
        <v>993466.43485810061</v>
      </c>
      <c r="Z25" s="25">
        <v>1085713.0610890517</v>
      </c>
      <c r="AA25" s="25">
        <v>1215653.8747597684</v>
      </c>
      <c r="AB25" s="25">
        <v>1248095.8099785531</v>
      </c>
      <c r="AC25" s="25">
        <v>1210346.5892487292</v>
      </c>
      <c r="AD25" s="25">
        <v>1254413.9394413102</v>
      </c>
      <c r="AE25" s="25">
        <v>1607924.2534640203</v>
      </c>
      <c r="AF25" s="25">
        <f>SUM(AF26:AF27)</f>
        <v>13565135.072179222</v>
      </c>
      <c r="AG25" s="25">
        <v>778662.41412426333</v>
      </c>
      <c r="AH25" s="25">
        <v>885859.31777192827</v>
      </c>
      <c r="AI25" s="25">
        <v>1286174.1042546898</v>
      </c>
      <c r="AJ25" s="25">
        <v>1079812.8464746575</v>
      </c>
      <c r="AK25" s="25">
        <v>1116993.2710877417</v>
      </c>
      <c r="AL25" s="25">
        <v>1033205.0922524252</v>
      </c>
      <c r="AM25" s="25">
        <v>1129141.5835326142</v>
      </c>
      <c r="AN25" s="25">
        <v>1264280.0297501597</v>
      </c>
      <c r="AO25" s="25">
        <v>1298019.642377696</v>
      </c>
      <c r="AP25" s="25">
        <v>1258760.4528186792</v>
      </c>
      <c r="AQ25" s="25">
        <v>1304590.4970189636</v>
      </c>
      <c r="AR25" s="25">
        <v>1672241.2236025822</v>
      </c>
      <c r="AS25" s="25">
        <f>SUM(AS26:AS27)</f>
        <v>14107740.475066401</v>
      </c>
      <c r="AT25" s="25">
        <v>802022.28654799121</v>
      </c>
      <c r="AU25" s="25">
        <v>912435.09730508609</v>
      </c>
      <c r="AV25" s="25">
        <v>1324759.3273823305</v>
      </c>
      <c r="AW25" s="25">
        <v>1112207.2318688971</v>
      </c>
      <c r="AX25" s="25">
        <v>1150503.0692203739</v>
      </c>
      <c r="AY25" s="25">
        <v>1064201.2450199979</v>
      </c>
      <c r="AZ25" s="25">
        <v>1163015.8310385926</v>
      </c>
      <c r="BA25" s="25">
        <v>1302208.4306426644</v>
      </c>
      <c r="BB25" s="25">
        <v>1336960.2316490267</v>
      </c>
      <c r="BC25" s="25">
        <v>1296523.2664032395</v>
      </c>
      <c r="BD25" s="25">
        <v>1343728.2119295322</v>
      </c>
      <c r="BE25" s="25">
        <v>1722408.4603106596</v>
      </c>
      <c r="BF25" s="25">
        <f>SUM(BF26:BF27)</f>
        <v>14530972.689318394</v>
      </c>
      <c r="BG25" s="25">
        <v>826082.95514443086</v>
      </c>
      <c r="BH25" s="25">
        <v>939808.15022423852</v>
      </c>
      <c r="BI25" s="25">
        <v>1364502.1072038002</v>
      </c>
      <c r="BJ25" s="25">
        <v>1145573.448824964</v>
      </c>
      <c r="BK25" s="25">
        <v>1185018.1612969851</v>
      </c>
      <c r="BL25" s="25">
        <v>1096127.2823705978</v>
      </c>
      <c r="BM25" s="25">
        <v>1197906.3059697503</v>
      </c>
      <c r="BN25" s="25">
        <v>1341274.6835619442</v>
      </c>
      <c r="BO25" s="25">
        <v>1377069.0385984974</v>
      </c>
      <c r="BP25" s="25">
        <v>1335418.9643953363</v>
      </c>
      <c r="BQ25" s="25">
        <v>1384040.0582874182</v>
      </c>
      <c r="BR25" s="25">
        <v>1774080.7141199792</v>
      </c>
      <c r="BS25" s="25">
        <f>SUM(BS26:BS27)</f>
        <v>14966901.869997945</v>
      </c>
      <c r="BT25" s="25">
        <v>850865.44379876403</v>
      </c>
      <c r="BU25" s="25">
        <v>968002.39473096596</v>
      </c>
      <c r="BV25" s="25">
        <v>1405437.1704199146</v>
      </c>
      <c r="BW25" s="25">
        <v>1179940.6522897133</v>
      </c>
      <c r="BX25" s="25">
        <v>1220568.7061358949</v>
      </c>
      <c r="BY25" s="25">
        <v>1129011.1008417159</v>
      </c>
      <c r="BZ25" s="25">
        <v>1233843.4951488432</v>
      </c>
      <c r="CA25" s="25">
        <v>1381512.924068803</v>
      </c>
      <c r="CB25" s="25">
        <v>1418381.1097564527</v>
      </c>
      <c r="CC25" s="25">
        <v>1375481.533327197</v>
      </c>
      <c r="CD25" s="25">
        <v>1425561.260036041</v>
      </c>
      <c r="CE25" s="25">
        <v>1827303.135543579</v>
      </c>
      <c r="CF25" s="25">
        <f>SUM(CF26:CF27)</f>
        <v>15415908.926097885</v>
      </c>
      <c r="CG25" s="25">
        <v>876391.40711272683</v>
      </c>
      <c r="CH25" s="25">
        <v>997042.46657289471</v>
      </c>
      <c r="CI25" s="25">
        <v>1447600.2855325118</v>
      </c>
      <c r="CJ25" s="25">
        <v>1215338.8718584045</v>
      </c>
      <c r="CK25" s="25">
        <v>1257185.7673199715</v>
      </c>
      <c r="CL25" s="25">
        <v>1162881.4338669672</v>
      </c>
      <c r="CM25" s="25">
        <v>1270858.8000033081</v>
      </c>
      <c r="CN25" s="25">
        <v>1422958.3117908668</v>
      </c>
      <c r="CO25" s="25">
        <v>1460932.5430491462</v>
      </c>
      <c r="CP25" s="25">
        <v>1416745.9793270126</v>
      </c>
      <c r="CQ25" s="25">
        <v>1468328.0978371219</v>
      </c>
      <c r="CR25" s="25">
        <v>1882122.229609886</v>
      </c>
      <c r="CS25" s="25">
        <f>SUM(CS26:CS27)</f>
        <v>15878386.193880819</v>
      </c>
      <c r="CT25" s="25">
        <v>902683.14932610863</v>
      </c>
      <c r="CU25" s="25">
        <v>1026953.7405700816</v>
      </c>
      <c r="CV25" s="25">
        <v>1491028.2940984871</v>
      </c>
      <c r="CW25" s="25">
        <v>1251799.0380141565</v>
      </c>
      <c r="CX25" s="25">
        <v>1294901.3403395705</v>
      </c>
      <c r="CY25" s="25">
        <v>1197767.8768829762</v>
      </c>
      <c r="CZ25" s="25">
        <v>1308984.5640034075</v>
      </c>
      <c r="DA25" s="25">
        <v>1465647.0611445927</v>
      </c>
      <c r="DB25" s="25">
        <v>1504760.5193406204</v>
      </c>
      <c r="DC25" s="25">
        <v>1459248.3587068229</v>
      </c>
      <c r="DD25" s="25">
        <v>1512377.9407722356</v>
      </c>
      <c r="DE25" s="25">
        <v>1938585.8964981826</v>
      </c>
      <c r="DF25" s="25">
        <f>SUM(DF26:DF27)</f>
        <v>16354737.779697245</v>
      </c>
      <c r="DG25" s="25">
        <v>929763.64380589197</v>
      </c>
      <c r="DH25" s="25">
        <v>1057762.3527871841</v>
      </c>
      <c r="DI25" s="25">
        <v>1535759.1429214419</v>
      </c>
      <c r="DJ25" s="25">
        <v>1289353.0091545812</v>
      </c>
      <c r="DK25" s="25">
        <v>1333748.3805497577</v>
      </c>
      <c r="DL25" s="25">
        <v>1233700.9131894656</v>
      </c>
      <c r="DM25" s="25">
        <v>1348254.1009235098</v>
      </c>
      <c r="DN25" s="25">
        <v>1509616.4729789307</v>
      </c>
      <c r="DO25" s="25">
        <v>1549903.3349208392</v>
      </c>
      <c r="DP25" s="25">
        <v>1503025.8094680277</v>
      </c>
      <c r="DQ25" s="25">
        <v>1557749.2789954029</v>
      </c>
      <c r="DR25" s="25">
        <v>1996743.4733931283</v>
      </c>
      <c r="DS25" s="25">
        <f>SUM(DS26:DS27)</f>
        <v>16845379.913088161</v>
      </c>
      <c r="DT25" s="25">
        <v>957656.55312006874</v>
      </c>
      <c r="DU25" s="25">
        <v>1089495.2233707996</v>
      </c>
      <c r="DV25" s="25">
        <v>1581831.9172090851</v>
      </c>
      <c r="DW25" s="25">
        <v>1328033.5994292188</v>
      </c>
      <c r="DX25" s="25">
        <v>1373760.8319662507</v>
      </c>
      <c r="DY25" s="25">
        <v>1270711.9405851497</v>
      </c>
      <c r="DZ25" s="25">
        <v>1388701.7239512152</v>
      </c>
      <c r="EA25" s="25">
        <v>1554904.9671682985</v>
      </c>
      <c r="EB25" s="25">
        <v>1596400.4349684645</v>
      </c>
      <c r="EC25" s="25">
        <v>1548116.5837520685</v>
      </c>
      <c r="ED25" s="25">
        <v>1604481.7573652649</v>
      </c>
      <c r="EE25" s="25">
        <v>2056645.7775949221</v>
      </c>
      <c r="EF25" s="25">
        <f>SUM(EF26:EF27)</f>
        <v>17350741.310480807</v>
      </c>
      <c r="EG25" s="25">
        <v>986386.24971367093</v>
      </c>
      <c r="EH25" s="25">
        <v>1122180.0800719238</v>
      </c>
      <c r="EI25" s="25">
        <v>1629286.8747253579</v>
      </c>
      <c r="EJ25" s="25">
        <v>1367874.6074120954</v>
      </c>
      <c r="EK25" s="25">
        <v>1414973.6569252382</v>
      </c>
      <c r="EL25" s="25">
        <v>1308833.2988027041</v>
      </c>
      <c r="EM25" s="25">
        <v>1430362.7756697517</v>
      </c>
      <c r="EN25" s="25">
        <v>1601552.1161833478</v>
      </c>
      <c r="EO25" s="25">
        <v>1644292.4480175185</v>
      </c>
      <c r="EP25" s="25">
        <v>1594560.0812646307</v>
      </c>
      <c r="EQ25" s="25">
        <v>1652616.210086223</v>
      </c>
      <c r="ER25" s="25">
        <v>2118345.1509227701</v>
      </c>
      <c r="ES25" s="25">
        <f>SUM(ES26:ES27)</f>
        <v>17871263.549795229</v>
      </c>
      <c r="ET25" s="33" t="s">
        <v>241</v>
      </c>
      <c r="EU25" s="32"/>
      <c r="EV25" s="38"/>
      <c r="EW25" s="2"/>
      <c r="EX25" s="3"/>
      <c r="EY25" s="37"/>
      <c r="EZ25" s="3"/>
      <c r="FA25" s="3"/>
      <c r="FB25" s="3"/>
      <c r="FC25" s="3"/>
      <c r="FD25" s="3"/>
      <c r="FF25" s="3"/>
      <c r="FK25" s="40"/>
      <c r="FL25" s="17"/>
      <c r="FM25" s="40"/>
      <c r="FO25" s="201"/>
      <c r="FP25" s="199"/>
      <c r="FY25" s="149"/>
    </row>
    <row r="26" spans="1:193">
      <c r="A26" s="149">
        <v>15</v>
      </c>
      <c r="B26" s="149" t="str">
        <f>CONCATENATE(C26,D26)</f>
        <v>111252030100010</v>
      </c>
      <c r="C26" s="231">
        <v>1112520301000</v>
      </c>
      <c r="D26" s="35">
        <v>10</v>
      </c>
      <c r="E26" s="37" t="s">
        <v>35</v>
      </c>
      <c r="F26" s="65">
        <v>15637414.160000004</v>
      </c>
      <c r="G26" s="123">
        <f>_xlfn.XLOOKUP($B26,'9999'!$A:$A,'9999'!I:I)</f>
        <v>575933.73349480762</v>
      </c>
      <c r="H26" s="123">
        <f>_xlfn.XLOOKUP($B26,'9999'!$A:$A,'9999'!J:J)</f>
        <v>655221.38346609555</v>
      </c>
      <c r="I26" s="123">
        <f>_xlfn.XLOOKUP($B26,'9999'!$A:$A,'9999'!K:K)</f>
        <v>951312.19942193094</v>
      </c>
      <c r="J26" s="123">
        <f>_xlfn.XLOOKUP($B26,'9999'!$A:$A,'9999'!L:L)</f>
        <v>798678.13427881524</v>
      </c>
      <c r="K26" s="123">
        <f>_xlfn.XLOOKUP($B26,'9999'!$A:$A,'9999'!M:M)</f>
        <v>826178.4481143289</v>
      </c>
      <c r="L26" s="123">
        <f>_xlfn.XLOOKUP($B26,'9999'!$A:$A,'9999'!N:N)</f>
        <v>764204.94357112201</v>
      </c>
      <c r="M26" s="123">
        <f>_xlfn.XLOOKUP($B26,'9999'!$A:$A,'9999'!O:O)</f>
        <v>835163.88623889256</v>
      </c>
      <c r="N26" s="123">
        <f>_xlfn.XLOOKUP($B26,'9999'!$A:$A,'9999'!P:P)</f>
        <v>935118.35746669921</v>
      </c>
      <c r="O26" s="123">
        <f>_xlfn.XLOOKUP($B26,'9999'!$A:$A,'9999'!Q:Q)</f>
        <v>960073.69204400724</v>
      </c>
      <c r="P26" s="123">
        <f>_xlfn.XLOOKUP($B26,'9999'!$A:$A,'9999'!R:R)</f>
        <v>931035.83018427645</v>
      </c>
      <c r="Q26" s="123">
        <f>_xlfn.XLOOKUP($B26,'9999'!$A:$A,'9999'!S:S)</f>
        <v>964933.79159055231</v>
      </c>
      <c r="R26" s="123">
        <f>_xlfn.XLOOKUP($B26,'9999'!$A:$A,'9999'!T:T)</f>
        <v>1236864.800128472</v>
      </c>
      <c r="S26" s="33">
        <f>+SUM(G26:R26)</f>
        <v>10434719.199999999</v>
      </c>
      <c r="T26" s="124">
        <f t="shared" ref="T26:AE26" si="140">T$25*0.8</f>
        <v>598971.08778789465</v>
      </c>
      <c r="U26" s="124">
        <f t="shared" si="140"/>
        <v>681430.24443994451</v>
      </c>
      <c r="V26" s="124">
        <f t="shared" si="140"/>
        <v>989364.69558053021</v>
      </c>
      <c r="W26" s="124">
        <f t="shared" si="140"/>
        <v>830625.26651896688</v>
      </c>
      <c r="X26" s="124">
        <f t="shared" si="140"/>
        <v>859225.59314441634</v>
      </c>
      <c r="Y26" s="124">
        <f t="shared" si="140"/>
        <v>794773.14788648055</v>
      </c>
      <c r="Z26" s="124">
        <f t="shared" si="140"/>
        <v>868570.44887124142</v>
      </c>
      <c r="AA26" s="124">
        <f t="shared" si="140"/>
        <v>972523.09980781469</v>
      </c>
      <c r="AB26" s="124">
        <f t="shared" si="140"/>
        <v>998476.64798284252</v>
      </c>
      <c r="AC26" s="124">
        <f t="shared" si="140"/>
        <v>968277.27139898343</v>
      </c>
      <c r="AD26" s="124">
        <f t="shared" si="140"/>
        <v>1003531.1515530483</v>
      </c>
      <c r="AE26" s="124">
        <f t="shared" si="140"/>
        <v>1286339.4027712164</v>
      </c>
      <c r="AF26" s="33">
        <f>+SUM(T26:AE26)</f>
        <v>10852108.057743378</v>
      </c>
      <c r="AG26" s="124">
        <f t="shared" ref="AG26:AR26" si="141">AG$25*0.8</f>
        <v>622929.93129941064</v>
      </c>
      <c r="AH26" s="124">
        <f t="shared" si="141"/>
        <v>708687.45421754266</v>
      </c>
      <c r="AI26" s="124">
        <f t="shared" si="141"/>
        <v>1028939.2834037519</v>
      </c>
      <c r="AJ26" s="124">
        <f t="shared" si="141"/>
        <v>863850.27717972605</v>
      </c>
      <c r="AK26" s="124">
        <f t="shared" si="141"/>
        <v>893594.61687019339</v>
      </c>
      <c r="AL26" s="124">
        <f t="shared" si="141"/>
        <v>826564.07380194019</v>
      </c>
      <c r="AM26" s="124">
        <f t="shared" si="141"/>
        <v>903313.26682609133</v>
      </c>
      <c r="AN26" s="124">
        <f t="shared" si="141"/>
        <v>1011424.0238001278</v>
      </c>
      <c r="AO26" s="124">
        <f t="shared" si="141"/>
        <v>1038415.7139021568</v>
      </c>
      <c r="AP26" s="124">
        <f t="shared" si="141"/>
        <v>1007008.3622549433</v>
      </c>
      <c r="AQ26" s="124">
        <f t="shared" si="141"/>
        <v>1043672.3976151709</v>
      </c>
      <c r="AR26" s="124">
        <f t="shared" si="141"/>
        <v>1337792.978882066</v>
      </c>
      <c r="AS26" s="33">
        <f>+SUM(AG26:AR26)</f>
        <v>11286192.380053122</v>
      </c>
      <c r="AT26" s="123">
        <f t="shared" ref="AT26:BE26" si="142">AT$25*0.8</f>
        <v>641617.82923839299</v>
      </c>
      <c r="AU26" s="123">
        <f t="shared" si="142"/>
        <v>729948.07784406887</v>
      </c>
      <c r="AV26" s="123">
        <f t="shared" si="142"/>
        <v>1059807.4619058645</v>
      </c>
      <c r="AW26" s="123">
        <f t="shared" si="142"/>
        <v>889765.78549511777</v>
      </c>
      <c r="AX26" s="123">
        <f t="shared" si="142"/>
        <v>920402.4553762991</v>
      </c>
      <c r="AY26" s="123">
        <f t="shared" si="142"/>
        <v>851360.99601599842</v>
      </c>
      <c r="AZ26" s="123">
        <f t="shared" si="142"/>
        <v>930412.66483087419</v>
      </c>
      <c r="BA26" s="123">
        <f t="shared" si="142"/>
        <v>1041766.7445141316</v>
      </c>
      <c r="BB26" s="123">
        <f t="shared" si="142"/>
        <v>1069568.1853192213</v>
      </c>
      <c r="BC26" s="123">
        <f t="shared" si="142"/>
        <v>1037218.6131225916</v>
      </c>
      <c r="BD26" s="123">
        <f t="shared" si="142"/>
        <v>1074982.5695436259</v>
      </c>
      <c r="BE26" s="123">
        <f t="shared" si="142"/>
        <v>1377926.7682485278</v>
      </c>
      <c r="BF26" s="33">
        <f>+SUM(AT26:BE26)</f>
        <v>11624778.151454715</v>
      </c>
      <c r="BG26" s="123">
        <f t="shared" ref="BG26:BR26" si="143">BG$25*0.8</f>
        <v>660866.36411554471</v>
      </c>
      <c r="BH26" s="123">
        <f t="shared" si="143"/>
        <v>751846.52017939091</v>
      </c>
      <c r="BI26" s="123">
        <f t="shared" si="143"/>
        <v>1091601.6857630403</v>
      </c>
      <c r="BJ26" s="123">
        <f t="shared" si="143"/>
        <v>916458.7590599712</v>
      </c>
      <c r="BK26" s="123">
        <f t="shared" si="143"/>
        <v>948014.52903758816</v>
      </c>
      <c r="BL26" s="123">
        <f t="shared" si="143"/>
        <v>876901.82589647826</v>
      </c>
      <c r="BM26" s="123">
        <f t="shared" si="143"/>
        <v>958325.04477580031</v>
      </c>
      <c r="BN26" s="123">
        <f t="shared" si="143"/>
        <v>1073019.7468495553</v>
      </c>
      <c r="BO26" s="123">
        <f t="shared" si="143"/>
        <v>1101655.2308787981</v>
      </c>
      <c r="BP26" s="123">
        <f t="shared" si="143"/>
        <v>1068335.1715162692</v>
      </c>
      <c r="BQ26" s="123">
        <f t="shared" si="143"/>
        <v>1107232.0466299346</v>
      </c>
      <c r="BR26" s="123">
        <f t="shared" si="143"/>
        <v>1419264.5712959834</v>
      </c>
      <c r="BS26" s="33">
        <f>+SUM(BG26:BR26)</f>
        <v>11973521.495998356</v>
      </c>
      <c r="BT26" s="123">
        <f t="shared" ref="BT26:CE26" si="144">BT$25*0.8</f>
        <v>680692.35503901122</v>
      </c>
      <c r="BU26" s="123">
        <f t="shared" si="144"/>
        <v>774401.91578477283</v>
      </c>
      <c r="BV26" s="123">
        <f t="shared" si="144"/>
        <v>1124349.7363359318</v>
      </c>
      <c r="BW26" s="123">
        <f t="shared" si="144"/>
        <v>943952.52183177066</v>
      </c>
      <c r="BX26" s="123">
        <f t="shared" si="144"/>
        <v>976454.96490871592</v>
      </c>
      <c r="BY26" s="123">
        <f t="shared" si="144"/>
        <v>903208.88067337277</v>
      </c>
      <c r="BZ26" s="123">
        <f t="shared" si="144"/>
        <v>987074.79611907457</v>
      </c>
      <c r="CA26" s="123">
        <f t="shared" si="144"/>
        <v>1105210.3392550424</v>
      </c>
      <c r="CB26" s="123">
        <f t="shared" si="144"/>
        <v>1134704.8878051622</v>
      </c>
      <c r="CC26" s="123">
        <f t="shared" si="144"/>
        <v>1100385.2266617576</v>
      </c>
      <c r="CD26" s="123">
        <f t="shared" si="144"/>
        <v>1140449.008028833</v>
      </c>
      <c r="CE26" s="123">
        <f t="shared" si="144"/>
        <v>1461842.5084348633</v>
      </c>
      <c r="CF26" s="33">
        <f>+SUM(BT26:CE26)</f>
        <v>12332727.140878309</v>
      </c>
      <c r="CG26" s="123">
        <f t="shared" ref="CG26:CR26" si="145">CG$25*0.8</f>
        <v>701113.12569018151</v>
      </c>
      <c r="CH26" s="123">
        <f t="shared" si="145"/>
        <v>797633.97325831582</v>
      </c>
      <c r="CI26" s="123">
        <f t="shared" si="145"/>
        <v>1158080.2284260094</v>
      </c>
      <c r="CJ26" s="123">
        <f t="shared" si="145"/>
        <v>972271.09748672368</v>
      </c>
      <c r="CK26" s="123">
        <f t="shared" si="145"/>
        <v>1005748.6138559772</v>
      </c>
      <c r="CL26" s="123">
        <f t="shared" si="145"/>
        <v>930305.14709357382</v>
      </c>
      <c r="CM26" s="123">
        <f t="shared" si="145"/>
        <v>1016687.0400026465</v>
      </c>
      <c r="CN26" s="123">
        <f t="shared" si="145"/>
        <v>1138366.6494326934</v>
      </c>
      <c r="CO26" s="123">
        <f t="shared" si="145"/>
        <v>1168746.034439317</v>
      </c>
      <c r="CP26" s="123">
        <f t="shared" si="145"/>
        <v>1133396.7834616101</v>
      </c>
      <c r="CQ26" s="123">
        <f t="shared" si="145"/>
        <v>1174662.4782696976</v>
      </c>
      <c r="CR26" s="123">
        <f t="shared" si="145"/>
        <v>1505697.7836879089</v>
      </c>
      <c r="CS26" s="33">
        <f>+SUM(CG26:CR26)</f>
        <v>12702708.955104655</v>
      </c>
      <c r="CT26" s="123">
        <f t="shared" ref="CT26:DE26" si="146">CT$25*0.8</f>
        <v>722146.51946088695</v>
      </c>
      <c r="CU26" s="123">
        <f t="shared" si="146"/>
        <v>821562.99245606537</v>
      </c>
      <c r="CV26" s="123">
        <f t="shared" si="146"/>
        <v>1192822.6352787898</v>
      </c>
      <c r="CW26" s="123">
        <f t="shared" si="146"/>
        <v>1001439.2304113252</v>
      </c>
      <c r="CX26" s="123">
        <f t="shared" si="146"/>
        <v>1035921.0722716565</v>
      </c>
      <c r="CY26" s="123">
        <f t="shared" si="146"/>
        <v>958214.30150638102</v>
      </c>
      <c r="CZ26" s="123">
        <f t="shared" si="146"/>
        <v>1047187.6512027261</v>
      </c>
      <c r="DA26" s="123">
        <f t="shared" si="146"/>
        <v>1172517.6489156743</v>
      </c>
      <c r="DB26" s="123">
        <f t="shared" si="146"/>
        <v>1203808.4154724963</v>
      </c>
      <c r="DC26" s="123">
        <f t="shared" si="146"/>
        <v>1167398.6869654583</v>
      </c>
      <c r="DD26" s="123">
        <f t="shared" si="146"/>
        <v>1209902.3526177886</v>
      </c>
      <c r="DE26" s="123">
        <f t="shared" si="146"/>
        <v>1550868.717198546</v>
      </c>
      <c r="DF26" s="33">
        <f>+SUM(CT26:DE26)</f>
        <v>13083790.223757796</v>
      </c>
      <c r="DG26" s="123">
        <f t="shared" ref="DG26:DR26" si="147">DG$25*0.8</f>
        <v>743810.91504471365</v>
      </c>
      <c r="DH26" s="123">
        <f t="shared" si="147"/>
        <v>846209.88222974725</v>
      </c>
      <c r="DI26" s="123">
        <f t="shared" si="147"/>
        <v>1228607.3143371537</v>
      </c>
      <c r="DJ26" s="123">
        <f t="shared" si="147"/>
        <v>1031482.407323665</v>
      </c>
      <c r="DK26" s="123">
        <f t="shared" si="147"/>
        <v>1066998.7044398063</v>
      </c>
      <c r="DL26" s="123">
        <f t="shared" si="147"/>
        <v>986960.73055157252</v>
      </c>
      <c r="DM26" s="123">
        <f t="shared" si="147"/>
        <v>1078603.280738808</v>
      </c>
      <c r="DN26" s="123">
        <f t="shared" si="147"/>
        <v>1207693.1783831446</v>
      </c>
      <c r="DO26" s="123">
        <f t="shared" si="147"/>
        <v>1239922.6679366713</v>
      </c>
      <c r="DP26" s="123">
        <f t="shared" si="147"/>
        <v>1202420.6475744222</v>
      </c>
      <c r="DQ26" s="123">
        <f t="shared" si="147"/>
        <v>1246199.4231963223</v>
      </c>
      <c r="DR26" s="123">
        <f t="shared" si="147"/>
        <v>1597394.7787145027</v>
      </c>
      <c r="DS26" s="33">
        <f>+SUM(DG26:DR26)</f>
        <v>13476303.930470528</v>
      </c>
      <c r="DT26" s="123">
        <f t="shared" ref="DT26:ER26" si="148">DT$25*0.8</f>
        <v>766125.24249605509</v>
      </c>
      <c r="DU26" s="123">
        <f t="shared" si="148"/>
        <v>871596.17869663972</v>
      </c>
      <c r="DV26" s="123">
        <f t="shared" si="148"/>
        <v>1265465.5337672681</v>
      </c>
      <c r="DW26" s="123">
        <f t="shared" si="148"/>
        <v>1062426.879543375</v>
      </c>
      <c r="DX26" s="123">
        <f t="shared" si="148"/>
        <v>1099008.6655730007</v>
      </c>
      <c r="DY26" s="123">
        <f t="shared" si="148"/>
        <v>1016569.5524681198</v>
      </c>
      <c r="DZ26" s="123">
        <f t="shared" si="148"/>
        <v>1110961.3791609721</v>
      </c>
      <c r="EA26" s="123">
        <f t="shared" si="148"/>
        <v>1243923.9737346389</v>
      </c>
      <c r="EB26" s="123">
        <f t="shared" si="148"/>
        <v>1277120.3479747716</v>
      </c>
      <c r="EC26" s="123">
        <f t="shared" si="148"/>
        <v>1238493.2670016547</v>
      </c>
      <c r="ED26" s="123">
        <f t="shared" si="148"/>
        <v>1283585.4058922119</v>
      </c>
      <c r="EE26" s="123">
        <f t="shared" si="148"/>
        <v>1645316.6220759377</v>
      </c>
      <c r="EF26" s="33">
        <f>+SUM(DT26:EE26)</f>
        <v>13880593.048384646</v>
      </c>
      <c r="EG26" s="123">
        <f t="shared" si="148"/>
        <v>789108.99977093679</v>
      </c>
      <c r="EH26" s="123">
        <f t="shared" si="148"/>
        <v>897744.0640575391</v>
      </c>
      <c r="EI26" s="123">
        <f t="shared" si="148"/>
        <v>1303429.4997802863</v>
      </c>
      <c r="EJ26" s="123">
        <f t="shared" si="148"/>
        <v>1094299.6859296763</v>
      </c>
      <c r="EK26" s="123">
        <f t="shared" si="148"/>
        <v>1131978.9255401907</v>
      </c>
      <c r="EL26" s="123">
        <f t="shared" si="148"/>
        <v>1047066.6390421633</v>
      </c>
      <c r="EM26" s="123">
        <f t="shared" si="148"/>
        <v>1144290.2205358015</v>
      </c>
      <c r="EN26" s="123">
        <f t="shared" si="148"/>
        <v>1281241.6929466783</v>
      </c>
      <c r="EO26" s="123">
        <f t="shared" si="148"/>
        <v>1315433.9584140149</v>
      </c>
      <c r="EP26" s="123">
        <f t="shared" si="148"/>
        <v>1275648.0650117046</v>
      </c>
      <c r="EQ26" s="123">
        <f t="shared" si="148"/>
        <v>1322092.9680689785</v>
      </c>
      <c r="ER26" s="123">
        <f t="shared" si="148"/>
        <v>1694676.1207382162</v>
      </c>
      <c r="ES26" s="33">
        <f>+SUM(EG26:ER26)</f>
        <v>14297010.839836184</v>
      </c>
      <c r="ET26" s="33"/>
      <c r="EU26" s="33"/>
      <c r="EV26" s="38"/>
      <c r="EY26" s="37"/>
      <c r="FL26" s="17"/>
      <c r="FN26" s="17"/>
      <c r="FO26" s="201"/>
      <c r="FP26" s="2"/>
      <c r="FY26" s="149"/>
    </row>
    <row r="27" spans="1:193">
      <c r="A27" s="149">
        <v>16</v>
      </c>
      <c r="B27" s="149" t="str">
        <f>CONCATENATE(C27,D27)</f>
        <v>111252030200023</v>
      </c>
      <c r="C27" s="231">
        <v>1112520302000</v>
      </c>
      <c r="D27" s="35">
        <v>23</v>
      </c>
      <c r="E27" s="37" t="s">
        <v>36</v>
      </c>
      <c r="F27" s="65">
        <v>3909353.54</v>
      </c>
      <c r="G27" s="123">
        <f>_xlfn.XLOOKUP($B27,'9999'!$A:$A,'9999'!I:I)</f>
        <v>143983.4333737019</v>
      </c>
      <c r="H27" s="123">
        <f>_xlfn.XLOOKUP($B27,'9999'!$A:$A,'9999'!J:J)</f>
        <v>163805.34586652389</v>
      </c>
      <c r="I27" s="123">
        <f>_xlfn.XLOOKUP($B27,'9999'!$A:$A,'9999'!K:K)</f>
        <v>237828.04985548274</v>
      </c>
      <c r="J27" s="123">
        <f>_xlfn.XLOOKUP($B27,'9999'!$A:$A,'9999'!L:L)</f>
        <v>199669.53356970381</v>
      </c>
      <c r="K27" s="123">
        <f>_xlfn.XLOOKUP($B27,'9999'!$A:$A,'9999'!M:M)</f>
        <v>206544.61202858223</v>
      </c>
      <c r="L27" s="123">
        <f>_xlfn.XLOOKUP($B27,'9999'!$A:$A,'9999'!N:N)</f>
        <v>191051.2358927805</v>
      </c>
      <c r="M27" s="123">
        <f>_xlfn.XLOOKUP($B27,'9999'!$A:$A,'9999'!O:O)</f>
        <v>208790.97155972314</v>
      </c>
      <c r="N27" s="123">
        <f>_xlfn.XLOOKUP($B27,'9999'!$A:$A,'9999'!P:P)</f>
        <v>233779.5893666748</v>
      </c>
      <c r="O27" s="123">
        <f>_xlfn.XLOOKUP($B27,'9999'!$A:$A,'9999'!Q:Q)</f>
        <v>240018.42301100181</v>
      </c>
      <c r="P27" s="123">
        <f>_xlfn.XLOOKUP($B27,'9999'!$A:$A,'9999'!R:R)</f>
        <v>232758.95754606911</v>
      </c>
      <c r="Q27" s="123">
        <f>_xlfn.XLOOKUP($B27,'9999'!$A:$A,'9999'!S:S)</f>
        <v>241233.44789763808</v>
      </c>
      <c r="R27" s="123">
        <f>_xlfn.XLOOKUP($B27,'9999'!$A:$A,'9999'!T:T)</f>
        <v>309216.20003211801</v>
      </c>
      <c r="S27" s="33">
        <f>+SUM(G27:R27)</f>
        <v>2608679.7999999998</v>
      </c>
      <c r="T27" s="124">
        <f t="shared" ref="T27:AE27" si="149">T$25*0.2</f>
        <v>149742.77194697366</v>
      </c>
      <c r="U27" s="124">
        <f t="shared" si="149"/>
        <v>170357.56110998613</v>
      </c>
      <c r="V27" s="124">
        <f t="shared" si="149"/>
        <v>247341.17389513255</v>
      </c>
      <c r="W27" s="124">
        <f t="shared" si="149"/>
        <v>207656.31662974172</v>
      </c>
      <c r="X27" s="124">
        <f t="shared" si="149"/>
        <v>214806.39828610409</v>
      </c>
      <c r="Y27" s="124">
        <f t="shared" si="149"/>
        <v>198693.28697162014</v>
      </c>
      <c r="Z27" s="124">
        <f t="shared" si="149"/>
        <v>217142.61221781035</v>
      </c>
      <c r="AA27" s="124">
        <f t="shared" si="149"/>
        <v>243130.77495195367</v>
      </c>
      <c r="AB27" s="124">
        <f t="shared" si="149"/>
        <v>249619.16199571063</v>
      </c>
      <c r="AC27" s="124">
        <f t="shared" si="149"/>
        <v>242069.31784974586</v>
      </c>
      <c r="AD27" s="124">
        <f t="shared" si="149"/>
        <v>250882.78788826207</v>
      </c>
      <c r="AE27" s="124">
        <f t="shared" si="149"/>
        <v>321584.85069280409</v>
      </c>
      <c r="AF27" s="33">
        <f>+SUM(T27:AE27)</f>
        <v>2713027.0144358445</v>
      </c>
      <c r="AG27" s="124">
        <f t="shared" ref="AG27:AR27" si="150">AG$25*0.2</f>
        <v>155732.48282485266</v>
      </c>
      <c r="AH27" s="124">
        <f t="shared" si="150"/>
        <v>177171.86355438567</v>
      </c>
      <c r="AI27" s="124">
        <f t="shared" si="150"/>
        <v>257234.82085093798</v>
      </c>
      <c r="AJ27" s="124">
        <f t="shared" si="150"/>
        <v>215962.56929493151</v>
      </c>
      <c r="AK27" s="124">
        <f t="shared" si="150"/>
        <v>223398.65421754835</v>
      </c>
      <c r="AL27" s="124">
        <f t="shared" si="150"/>
        <v>206641.01845048505</v>
      </c>
      <c r="AM27" s="124">
        <f t="shared" si="150"/>
        <v>225828.31670652283</v>
      </c>
      <c r="AN27" s="124">
        <f t="shared" si="150"/>
        <v>252856.00595003195</v>
      </c>
      <c r="AO27" s="124">
        <f t="shared" si="150"/>
        <v>259603.9284755392</v>
      </c>
      <c r="AP27" s="124">
        <f t="shared" si="150"/>
        <v>251752.09056373584</v>
      </c>
      <c r="AQ27" s="124">
        <f t="shared" si="150"/>
        <v>260918.09940379273</v>
      </c>
      <c r="AR27" s="124">
        <f t="shared" si="150"/>
        <v>334448.24472051649</v>
      </c>
      <c r="AS27" s="33">
        <f>+SUM(AG27:AR27)</f>
        <v>2821548.0950132804</v>
      </c>
      <c r="AT27" s="123">
        <f t="shared" ref="AT27:BE27" si="151">AT$25*0.2</f>
        <v>160404.45730959825</v>
      </c>
      <c r="AU27" s="123">
        <f t="shared" si="151"/>
        <v>182487.01946101722</v>
      </c>
      <c r="AV27" s="123">
        <f t="shared" si="151"/>
        <v>264951.86547646613</v>
      </c>
      <c r="AW27" s="123">
        <f t="shared" si="151"/>
        <v>222441.44637377944</v>
      </c>
      <c r="AX27" s="123">
        <f t="shared" si="151"/>
        <v>230100.61384407477</v>
      </c>
      <c r="AY27" s="123">
        <f t="shared" si="151"/>
        <v>212840.2490039996</v>
      </c>
      <c r="AZ27" s="123">
        <f t="shared" si="151"/>
        <v>232603.16620771855</v>
      </c>
      <c r="BA27" s="123">
        <f t="shared" si="151"/>
        <v>260441.68612853289</v>
      </c>
      <c r="BB27" s="123">
        <f t="shared" si="151"/>
        <v>267392.04632980534</v>
      </c>
      <c r="BC27" s="123">
        <f t="shared" si="151"/>
        <v>259304.65328064791</v>
      </c>
      <c r="BD27" s="123">
        <f t="shared" si="151"/>
        <v>268745.64238590648</v>
      </c>
      <c r="BE27" s="123">
        <f t="shared" si="151"/>
        <v>344481.69206213194</v>
      </c>
      <c r="BF27" s="33">
        <f>+SUM(AT27:BE27)</f>
        <v>2906194.5378636788</v>
      </c>
      <c r="BG27" s="123">
        <f t="shared" ref="BG27:BR27" si="152">BG$25*0.2</f>
        <v>165216.59102888618</v>
      </c>
      <c r="BH27" s="123">
        <f t="shared" si="152"/>
        <v>187961.63004484773</v>
      </c>
      <c r="BI27" s="123">
        <f t="shared" si="152"/>
        <v>272900.42144076008</v>
      </c>
      <c r="BJ27" s="123">
        <f t="shared" si="152"/>
        <v>229114.6897649928</v>
      </c>
      <c r="BK27" s="123">
        <f t="shared" si="152"/>
        <v>237003.63225939704</v>
      </c>
      <c r="BL27" s="123">
        <f t="shared" si="152"/>
        <v>219225.45647411956</v>
      </c>
      <c r="BM27" s="123">
        <f t="shared" si="152"/>
        <v>239581.26119395008</v>
      </c>
      <c r="BN27" s="123">
        <f t="shared" si="152"/>
        <v>268254.93671238882</v>
      </c>
      <c r="BO27" s="123">
        <f t="shared" si="152"/>
        <v>275413.80771969951</v>
      </c>
      <c r="BP27" s="123">
        <f t="shared" si="152"/>
        <v>267083.7928790673</v>
      </c>
      <c r="BQ27" s="123">
        <f t="shared" si="152"/>
        <v>276808.01165748364</v>
      </c>
      <c r="BR27" s="123">
        <f t="shared" si="152"/>
        <v>354816.14282399585</v>
      </c>
      <c r="BS27" s="33">
        <f>+SUM(BG27:BR27)</f>
        <v>2993380.3739995891</v>
      </c>
      <c r="BT27" s="123">
        <f t="shared" ref="BT27:CE27" si="153">BT$25*0.2</f>
        <v>170173.08875975281</v>
      </c>
      <c r="BU27" s="123">
        <f t="shared" si="153"/>
        <v>193600.47894619321</v>
      </c>
      <c r="BV27" s="123">
        <f t="shared" si="153"/>
        <v>281087.43408398295</v>
      </c>
      <c r="BW27" s="123">
        <f t="shared" si="153"/>
        <v>235988.13045794267</v>
      </c>
      <c r="BX27" s="123">
        <f t="shared" si="153"/>
        <v>244113.74122717898</v>
      </c>
      <c r="BY27" s="123">
        <f t="shared" si="153"/>
        <v>225802.22016834319</v>
      </c>
      <c r="BZ27" s="123">
        <f t="shared" si="153"/>
        <v>246768.69902976864</v>
      </c>
      <c r="CA27" s="123">
        <f t="shared" si="153"/>
        <v>276302.58481376059</v>
      </c>
      <c r="CB27" s="123">
        <f t="shared" si="153"/>
        <v>283676.22195129056</v>
      </c>
      <c r="CC27" s="123">
        <f t="shared" si="153"/>
        <v>275096.30666543939</v>
      </c>
      <c r="CD27" s="123">
        <f t="shared" si="153"/>
        <v>285112.25200720824</v>
      </c>
      <c r="CE27" s="123">
        <f t="shared" si="153"/>
        <v>365460.62710871582</v>
      </c>
      <c r="CF27" s="33">
        <f>+SUM(BT27:CE27)</f>
        <v>3083181.7852195771</v>
      </c>
      <c r="CG27" s="123">
        <f t="shared" ref="CG27:CR27" si="154">CG$25*0.2</f>
        <v>175278.28142254538</v>
      </c>
      <c r="CH27" s="123">
        <f t="shared" si="154"/>
        <v>199408.49331457895</v>
      </c>
      <c r="CI27" s="123">
        <f t="shared" si="154"/>
        <v>289520.05710650235</v>
      </c>
      <c r="CJ27" s="123">
        <f t="shared" si="154"/>
        <v>243067.77437168092</v>
      </c>
      <c r="CK27" s="123">
        <f t="shared" si="154"/>
        <v>251437.1534639943</v>
      </c>
      <c r="CL27" s="123">
        <f t="shared" si="154"/>
        <v>232576.28677339345</v>
      </c>
      <c r="CM27" s="123">
        <f t="shared" si="154"/>
        <v>254171.76000066163</v>
      </c>
      <c r="CN27" s="123">
        <f t="shared" si="154"/>
        <v>284591.66235817334</v>
      </c>
      <c r="CO27" s="123">
        <f t="shared" si="154"/>
        <v>292186.50860982924</v>
      </c>
      <c r="CP27" s="123">
        <f t="shared" si="154"/>
        <v>283349.19586540252</v>
      </c>
      <c r="CQ27" s="123">
        <f t="shared" si="154"/>
        <v>293665.61956742441</v>
      </c>
      <c r="CR27" s="123">
        <f t="shared" si="154"/>
        <v>376424.44592197723</v>
      </c>
      <c r="CS27" s="33">
        <f>+SUM(CG27:CR27)</f>
        <v>3175677.2387761637</v>
      </c>
      <c r="CT27" s="123">
        <f t="shared" ref="CT27:DE27" si="155">CT$25*0.2</f>
        <v>180536.62986522174</v>
      </c>
      <c r="CU27" s="123">
        <f t="shared" si="155"/>
        <v>205390.74811401634</v>
      </c>
      <c r="CV27" s="123">
        <f t="shared" si="155"/>
        <v>298205.65881969745</v>
      </c>
      <c r="CW27" s="123">
        <f t="shared" si="155"/>
        <v>250359.80760283131</v>
      </c>
      <c r="CX27" s="123">
        <f t="shared" si="155"/>
        <v>258980.26806791412</v>
      </c>
      <c r="CY27" s="123">
        <f t="shared" si="155"/>
        <v>239553.57537659525</v>
      </c>
      <c r="CZ27" s="123">
        <f t="shared" si="155"/>
        <v>261796.91280068152</v>
      </c>
      <c r="DA27" s="123">
        <f t="shared" si="155"/>
        <v>293129.41222891858</v>
      </c>
      <c r="DB27" s="123">
        <f t="shared" si="155"/>
        <v>300952.10386812408</v>
      </c>
      <c r="DC27" s="123">
        <f t="shared" si="155"/>
        <v>291849.67174136458</v>
      </c>
      <c r="DD27" s="123">
        <f t="shared" si="155"/>
        <v>302475.58815444715</v>
      </c>
      <c r="DE27" s="123">
        <f t="shared" si="155"/>
        <v>387717.17929963651</v>
      </c>
      <c r="DF27" s="33">
        <f>+SUM(CT27:DE27)</f>
        <v>3270947.555939449</v>
      </c>
      <c r="DG27" s="123">
        <f t="shared" ref="DG27:DR27" si="156">DG$25*0.2</f>
        <v>185952.72876117841</v>
      </c>
      <c r="DH27" s="123">
        <f t="shared" si="156"/>
        <v>211552.47055743681</v>
      </c>
      <c r="DI27" s="123">
        <f t="shared" si="156"/>
        <v>307151.82858428842</v>
      </c>
      <c r="DJ27" s="123">
        <f t="shared" si="156"/>
        <v>257870.60183091625</v>
      </c>
      <c r="DK27" s="123">
        <f t="shared" si="156"/>
        <v>266749.67610995157</v>
      </c>
      <c r="DL27" s="123">
        <f t="shared" si="156"/>
        <v>246740.18263789313</v>
      </c>
      <c r="DM27" s="123">
        <f t="shared" si="156"/>
        <v>269650.820184702</v>
      </c>
      <c r="DN27" s="123">
        <f t="shared" si="156"/>
        <v>301923.29459578614</v>
      </c>
      <c r="DO27" s="123">
        <f t="shared" si="156"/>
        <v>309980.66698416782</v>
      </c>
      <c r="DP27" s="123">
        <f t="shared" si="156"/>
        <v>300605.16189360555</v>
      </c>
      <c r="DQ27" s="123">
        <f t="shared" si="156"/>
        <v>311549.85579908057</v>
      </c>
      <c r="DR27" s="123">
        <f t="shared" si="156"/>
        <v>399348.69467862567</v>
      </c>
      <c r="DS27" s="33">
        <f>+SUM(DG27:DR27)</f>
        <v>3369075.982617632</v>
      </c>
      <c r="DT27" s="123">
        <f t="shared" ref="DT27:ER27" si="157">DT$25*0.2</f>
        <v>191531.31062401377</v>
      </c>
      <c r="DU27" s="123">
        <f t="shared" si="157"/>
        <v>217899.04467415993</v>
      </c>
      <c r="DV27" s="123">
        <f t="shared" si="157"/>
        <v>316366.38344181702</v>
      </c>
      <c r="DW27" s="123">
        <f t="shared" si="157"/>
        <v>265606.71988584375</v>
      </c>
      <c r="DX27" s="123">
        <f t="shared" si="157"/>
        <v>274752.16639325017</v>
      </c>
      <c r="DY27" s="123">
        <f t="shared" si="157"/>
        <v>254142.38811702994</v>
      </c>
      <c r="DZ27" s="123">
        <f t="shared" si="157"/>
        <v>277740.34479024302</v>
      </c>
      <c r="EA27" s="123">
        <f t="shared" si="157"/>
        <v>310980.99343365972</v>
      </c>
      <c r="EB27" s="123">
        <f t="shared" si="157"/>
        <v>319280.08699369291</v>
      </c>
      <c r="EC27" s="123">
        <f t="shared" si="157"/>
        <v>309623.31675041368</v>
      </c>
      <c r="ED27" s="123">
        <f t="shared" si="157"/>
        <v>320896.35147305299</v>
      </c>
      <c r="EE27" s="123">
        <f t="shared" si="157"/>
        <v>411329.15551898442</v>
      </c>
      <c r="EF27" s="33">
        <f>+SUM(DT27:EE27)</f>
        <v>3470148.2620961615</v>
      </c>
      <c r="EG27" s="123">
        <f t="shared" si="157"/>
        <v>197277.2499427342</v>
      </c>
      <c r="EH27" s="123">
        <f t="shared" si="157"/>
        <v>224436.01601438478</v>
      </c>
      <c r="EI27" s="123">
        <f t="shared" si="157"/>
        <v>325857.37494507158</v>
      </c>
      <c r="EJ27" s="123">
        <f t="shared" si="157"/>
        <v>273574.92148241907</v>
      </c>
      <c r="EK27" s="123">
        <f t="shared" si="157"/>
        <v>282994.73138504766</v>
      </c>
      <c r="EL27" s="123">
        <f t="shared" si="157"/>
        <v>261766.65976054082</v>
      </c>
      <c r="EM27" s="123">
        <f t="shared" si="157"/>
        <v>286072.55513395037</v>
      </c>
      <c r="EN27" s="123">
        <f t="shared" si="157"/>
        <v>320310.42323666957</v>
      </c>
      <c r="EO27" s="123">
        <f t="shared" si="157"/>
        <v>328858.48960350372</v>
      </c>
      <c r="EP27" s="123">
        <f t="shared" si="157"/>
        <v>318912.01625292614</v>
      </c>
      <c r="EQ27" s="123">
        <f t="shared" si="157"/>
        <v>330523.24201724463</v>
      </c>
      <c r="ER27" s="123">
        <f t="shared" si="157"/>
        <v>423669.03018455405</v>
      </c>
      <c r="ES27" s="33">
        <f>+SUM(EG27:ER27)</f>
        <v>3574252.709959046</v>
      </c>
      <c r="ET27" s="33"/>
      <c r="EU27" s="33"/>
      <c r="EV27" s="38"/>
      <c r="EY27" s="37"/>
      <c r="FN27" s="17"/>
      <c r="FO27" s="201"/>
      <c r="FP27" s="2"/>
      <c r="FY27" s="149"/>
    </row>
    <row r="28" spans="1:193" s="5" customFormat="1">
      <c r="A28" s="149"/>
      <c r="B28" s="279"/>
      <c r="C28" s="231"/>
      <c r="D28" s="35"/>
      <c r="E28" s="31" t="s">
        <v>419</v>
      </c>
      <c r="F28" s="25">
        <f t="shared" ref="F28:S28" si="158">SUM(F29:F33)</f>
        <v>70810218868.909988</v>
      </c>
      <c r="G28" s="25">
        <f t="shared" si="158"/>
        <v>6404240951.1746407</v>
      </c>
      <c r="H28" s="25">
        <f t="shared" si="158"/>
        <v>5781400054.7301073</v>
      </c>
      <c r="I28" s="25">
        <f t="shared" si="158"/>
        <v>5918642092.0563622</v>
      </c>
      <c r="J28" s="25">
        <f t="shared" si="158"/>
        <v>6405167548.8453617</v>
      </c>
      <c r="K28" s="25">
        <f t="shared" si="158"/>
        <v>6101188154.857254</v>
      </c>
      <c r="L28" s="25">
        <f t="shared" si="158"/>
        <v>6396668302.2190189</v>
      </c>
      <c r="M28" s="25">
        <f t="shared" si="158"/>
        <v>6549239779.5937881</v>
      </c>
      <c r="N28" s="25">
        <f t="shared" si="158"/>
        <v>6501261015.3097773</v>
      </c>
      <c r="O28" s="25">
        <f t="shared" si="158"/>
        <v>6746993199.9236927</v>
      </c>
      <c r="P28" s="25">
        <f t="shared" si="158"/>
        <v>6677187001.7302351</v>
      </c>
      <c r="Q28" s="25">
        <f t="shared" si="158"/>
        <v>6641984099.4654026</v>
      </c>
      <c r="R28" s="25">
        <f t="shared" si="158"/>
        <v>6780241390.1885805</v>
      </c>
      <c r="S28" s="25">
        <f t="shared" si="158"/>
        <v>76904213590.094238</v>
      </c>
      <c r="T28" s="25">
        <v>6868568194.4709196</v>
      </c>
      <c r="U28" s="25">
        <v>6200569409.8920832</v>
      </c>
      <c r="V28" s="25">
        <v>6347761918.6859016</v>
      </c>
      <c r="W28" s="25">
        <v>6869561973.3338184</v>
      </c>
      <c r="X28" s="25">
        <v>6543543134.6862335</v>
      </c>
      <c r="Y28" s="25">
        <v>6860446505.083993</v>
      </c>
      <c r="Z28" s="25">
        <v>7024079885.6624632</v>
      </c>
      <c r="AA28" s="25">
        <v>6972622512.8241196</v>
      </c>
      <c r="AB28" s="25">
        <v>7236171039.5683279</v>
      </c>
      <c r="AC28" s="25">
        <v>7161303676.4656668</v>
      </c>
      <c r="AD28" s="25">
        <v>7123548455.0908461</v>
      </c>
      <c r="AE28" s="25">
        <v>7271829826.2876558</v>
      </c>
      <c r="AF28" s="25">
        <f>SUM(AF29:AF33)</f>
        <v>82299417897.581421</v>
      </c>
      <c r="AG28" s="25">
        <v>7278865234.532938</v>
      </c>
      <c r="AH28" s="25">
        <v>6570963239.2240467</v>
      </c>
      <c r="AI28" s="25">
        <v>6726948359.3696775</v>
      </c>
      <c r="AJ28" s="25">
        <v>7279918377.227479</v>
      </c>
      <c r="AK28" s="25">
        <v>6934424655.2105713</v>
      </c>
      <c r="AL28" s="25">
        <v>7270258392.3424845</v>
      </c>
      <c r="AM28" s="25">
        <v>7443666487.2145004</v>
      </c>
      <c r="AN28" s="25">
        <v>7389135284.8432522</v>
      </c>
      <c r="AO28" s="25">
        <v>7668427002.5079336</v>
      </c>
      <c r="AP28" s="25">
        <v>7589087403.473628</v>
      </c>
      <c r="AQ28" s="25">
        <v>7549076856.8056192</v>
      </c>
      <c r="AR28" s="25">
        <v>7706215883.0443287</v>
      </c>
      <c r="AS28" s="25">
        <f>SUM(AS29:AS33)</f>
        <v>87216805533.781311</v>
      </c>
      <c r="AT28" s="25">
        <v>7708500244.9035196</v>
      </c>
      <c r="AU28" s="25">
        <v>6958814335.3035698</v>
      </c>
      <c r="AV28" s="25">
        <v>7124006476.9494038</v>
      </c>
      <c r="AW28" s="25">
        <v>7709615549.3441458</v>
      </c>
      <c r="AX28" s="25">
        <v>7343729060.864481</v>
      </c>
      <c r="AY28" s="25">
        <v>7699385383.8647156</v>
      </c>
      <c r="AZ28" s="25">
        <v>7883028891.2959881</v>
      </c>
      <c r="BA28" s="25">
        <v>7825278984.780426</v>
      </c>
      <c r="BB28" s="25">
        <v>8121055895.6928139</v>
      </c>
      <c r="BC28" s="25">
        <v>8037033276.9355736</v>
      </c>
      <c r="BD28" s="25">
        <v>7994661107.8059912</v>
      </c>
      <c r="BE28" s="25">
        <v>8161075264.8504467</v>
      </c>
      <c r="BF28" s="25">
        <f>SUM(BF29:BF33)</f>
        <v>92566184472.591064</v>
      </c>
      <c r="BG28" s="25">
        <v>8169946283.9920626</v>
      </c>
      <c r="BH28" s="25">
        <v>7375382696.1726551</v>
      </c>
      <c r="BI28" s="25">
        <v>7550463565.4606037</v>
      </c>
      <c r="BJ28" s="25">
        <v>8171128352.757803</v>
      </c>
      <c r="BK28" s="25">
        <v>7783339176.9199095</v>
      </c>
      <c r="BL28" s="25">
        <v>8160285789.3812819</v>
      </c>
      <c r="BM28" s="25">
        <v>8354922559.6284342</v>
      </c>
      <c r="BN28" s="25">
        <v>8293715629.7266483</v>
      </c>
      <c r="BO28" s="25">
        <v>8607198330.3073444</v>
      </c>
      <c r="BP28" s="25">
        <v>8518145951.7540903</v>
      </c>
      <c r="BQ28" s="25">
        <v>8473237300.9495726</v>
      </c>
      <c r="BR28" s="25">
        <v>8649613337.889822</v>
      </c>
      <c r="BS28" s="25">
        <f>SUM(BS29:BS33)</f>
        <v>98107378974.940216</v>
      </c>
      <c r="BT28" s="25">
        <v>8662099245.6875248</v>
      </c>
      <c r="BU28" s="25">
        <v>7819671594.9468107</v>
      </c>
      <c r="BV28" s="25">
        <v>8005299237.170722</v>
      </c>
      <c r="BW28" s="25">
        <v>8663352521.609808</v>
      </c>
      <c r="BX28" s="25">
        <v>8252203144.2763414</v>
      </c>
      <c r="BY28" s="25">
        <v>8651856808.3235283</v>
      </c>
      <c r="BZ28" s="25">
        <v>8858218387.9638176</v>
      </c>
      <c r="CA28" s="25">
        <v>8793324387.0850201</v>
      </c>
      <c r="CB28" s="25">
        <v>9125691108.9515572</v>
      </c>
      <c r="CC28" s="25">
        <v>9031274265.2809639</v>
      </c>
      <c r="CD28" s="25">
        <v>8983660342.6507912</v>
      </c>
      <c r="CE28" s="25">
        <v>9170661172.6967583</v>
      </c>
      <c r="CF28" s="25">
        <f>SUM(CF29:CF33)</f>
        <v>104017312216.64365</v>
      </c>
      <c r="CG28" s="25">
        <v>9184912332.3813839</v>
      </c>
      <c r="CH28" s="25">
        <v>8291638785.2929363</v>
      </c>
      <c r="CI28" s="25">
        <v>8488470242.8800936</v>
      </c>
      <c r="CJ28" s="25">
        <v>9186241251.5207253</v>
      </c>
      <c r="CK28" s="25">
        <v>8750276379.8181553</v>
      </c>
      <c r="CL28" s="25">
        <v>9174051698.4184284</v>
      </c>
      <c r="CM28" s="25">
        <v>9392868519.1459713</v>
      </c>
      <c r="CN28" s="25">
        <v>9324057750.2938385</v>
      </c>
      <c r="CO28" s="25">
        <v>9676484929.4288464</v>
      </c>
      <c r="CP28" s="25">
        <v>9576369425.4133148</v>
      </c>
      <c r="CQ28" s="25">
        <v>9525881698.0443802</v>
      </c>
      <c r="CR28" s="25">
        <v>9724169224.1206799</v>
      </c>
      <c r="CS28" s="25">
        <f>SUM(CS29:CS33)</f>
        <v>110295422236.75874</v>
      </c>
      <c r="CT28" s="25">
        <v>9742810810.7592468</v>
      </c>
      <c r="CU28" s="25">
        <v>8795279157.0431633</v>
      </c>
      <c r="CV28" s="25">
        <v>9004066305.3011627</v>
      </c>
      <c r="CW28" s="25">
        <v>9744220449.4459171</v>
      </c>
      <c r="CX28" s="25">
        <v>9281774743.7683105</v>
      </c>
      <c r="CY28" s="25">
        <v>9731290493.7266121</v>
      </c>
      <c r="CZ28" s="25">
        <v>9963398412.6061745</v>
      </c>
      <c r="DA28" s="25">
        <v>9890408025.9363232</v>
      </c>
      <c r="DB28" s="25">
        <v>10264241896.81353</v>
      </c>
      <c r="DC28" s="25">
        <v>10158045301.838058</v>
      </c>
      <c r="DD28" s="25">
        <v>10104490911.962551</v>
      </c>
      <c r="DE28" s="25">
        <v>10314822571.404095</v>
      </c>
      <c r="DF28" s="25">
        <f>SUM(DF29:DF33)</f>
        <v>116994849080.60515</v>
      </c>
      <c r="DG28" s="25">
        <v>10337115034.545601</v>
      </c>
      <c r="DH28" s="25">
        <v>9331784653.6538982</v>
      </c>
      <c r="DI28" s="25">
        <v>9553307662.8961868</v>
      </c>
      <c r="DJ28" s="25">
        <v>10338610660.145264</v>
      </c>
      <c r="DK28" s="25">
        <v>9847956109.8647671</v>
      </c>
      <c r="DL28" s="25">
        <v>10324891986.729742</v>
      </c>
      <c r="DM28" s="25">
        <v>10571158316.281925</v>
      </c>
      <c r="DN28" s="25">
        <v>10493715570.232807</v>
      </c>
      <c r="DO28" s="25">
        <v>10890353029.59922</v>
      </c>
      <c r="DP28" s="25">
        <v>10777678521.199015</v>
      </c>
      <c r="DQ28" s="25">
        <v>10720857353.314211</v>
      </c>
      <c r="DR28" s="25">
        <v>10944019087.775181</v>
      </c>
      <c r="DS28" s="25">
        <f>SUM(DS29:DS33)</f>
        <v>124131447986.23781</v>
      </c>
      <c r="DT28" s="25">
        <v>10969889473.096279</v>
      </c>
      <c r="DU28" s="25">
        <v>9903018965.6604939</v>
      </c>
      <c r="DV28" s="25">
        <v>10138102247.506006</v>
      </c>
      <c r="DW28" s="25">
        <v>10971476651.672373</v>
      </c>
      <c r="DX28" s="25">
        <v>10450787255.447094</v>
      </c>
      <c r="DY28" s="25">
        <v>10956918205.666611</v>
      </c>
      <c r="DZ28" s="25">
        <v>11218259441.311602</v>
      </c>
      <c r="EA28" s="25">
        <v>11136076127.900383</v>
      </c>
      <c r="EB28" s="25">
        <v>11556993286.662611</v>
      </c>
      <c r="EC28" s="25">
        <v>11437421539.665985</v>
      </c>
      <c r="ED28" s="25">
        <v>11377122130.27125</v>
      </c>
      <c r="EE28" s="25">
        <v>11613944449.988125</v>
      </c>
      <c r="EF28" s="25">
        <f>SUM(EF29:EF33)</f>
        <v>131730009774.84882</v>
      </c>
      <c r="EG28" s="25">
        <v>11644145288.607599</v>
      </c>
      <c r="EH28" s="25">
        <v>10511700406.352425</v>
      </c>
      <c r="EI28" s="25">
        <v>10761232901.228075</v>
      </c>
      <c r="EJ28" s="25">
        <v>11645830021.893593</v>
      </c>
      <c r="EK28" s="25">
        <v>11093136852.581903</v>
      </c>
      <c r="EL28" s="25">
        <v>11630376752.20631</v>
      </c>
      <c r="EM28" s="25">
        <v>11907781125.807131</v>
      </c>
      <c r="EN28" s="25">
        <v>11820546478.274323</v>
      </c>
      <c r="EO28" s="25">
        <v>12267334986.318602</v>
      </c>
      <c r="EP28" s="25">
        <v>12140413853.899172</v>
      </c>
      <c r="EQ28" s="25">
        <v>12076408187.704309</v>
      </c>
      <c r="ER28" s="25">
        <v>12327786609.075956</v>
      </c>
      <c r="ES28" s="25">
        <f>SUM(ES29:ES33)</f>
        <v>139826693463.9494</v>
      </c>
      <c r="ET28" s="33" t="s">
        <v>237</v>
      </c>
      <c r="EU28" s="32"/>
      <c r="EV28" s="38"/>
      <c r="EW28" s="2"/>
      <c r="EX28" s="3"/>
      <c r="EY28" s="136"/>
      <c r="EZ28" s="3"/>
      <c r="FA28" s="3"/>
      <c r="FB28" s="3"/>
      <c r="FC28" s="3"/>
      <c r="FD28" s="3"/>
      <c r="FE28" s="3"/>
      <c r="FF28" s="3"/>
      <c r="FG28" s="3"/>
      <c r="FH28" s="40"/>
      <c r="FI28" s="3"/>
      <c r="FJ28" s="3"/>
      <c r="FK28" s="40"/>
      <c r="FL28" s="17"/>
      <c r="FM28" s="40"/>
      <c r="FN28" s="3"/>
      <c r="FO28" s="201"/>
      <c r="FP28" s="199"/>
      <c r="FQ28" s="3"/>
      <c r="FR28" s="3"/>
      <c r="FS28" s="3"/>
      <c r="FT28" s="3"/>
      <c r="FU28" s="3"/>
      <c r="FV28" s="3"/>
      <c r="FW28" s="3"/>
      <c r="FX28" s="3"/>
      <c r="FY28" s="149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</row>
    <row r="29" spans="1:193">
      <c r="A29" s="149">
        <v>17</v>
      </c>
      <c r="B29" s="149" t="str">
        <f t="shared" ref="B29:B33" si="159">CONCATENATE(C29,D29)</f>
        <v>111450110100110</v>
      </c>
      <c r="C29" s="231">
        <v>1114501101001</v>
      </c>
      <c r="D29" s="35">
        <v>10</v>
      </c>
      <c r="E29" s="37" t="s">
        <v>37</v>
      </c>
      <c r="F29" s="65">
        <v>42422104179.789993</v>
      </c>
      <c r="G29" s="123">
        <f>_xlfn.XLOOKUP($B29,'9999'!$A:$A,'9999'!I:I)</f>
        <v>3797544570.7047844</v>
      </c>
      <c r="H29" s="123">
        <f>_xlfn.XLOOKUP($B29,'9999'!$A:$A,'9999'!J:J)</f>
        <v>3423840032.8380642</v>
      </c>
      <c r="I29" s="123">
        <f>_xlfn.XLOOKUP($B29,'9999'!$A:$A,'9999'!K:K)</f>
        <v>3506185255.2338176</v>
      </c>
      <c r="J29" s="123">
        <f>_xlfn.XLOOKUP($B29,'9999'!$A:$A,'9999'!L:L)</f>
        <v>3798100529.3072171</v>
      </c>
      <c r="K29" s="123">
        <f>_xlfn.XLOOKUP($B29,'9999'!$A:$A,'9999'!M:M)</f>
        <v>3615712892.9143524</v>
      </c>
      <c r="L29" s="123">
        <f>_xlfn.XLOOKUP($B29,'9999'!$A:$A,'9999'!N:N)</f>
        <v>3793000981.3314114</v>
      </c>
      <c r="M29" s="123">
        <f>_xlfn.XLOOKUP($B29,'9999'!$A:$A,'9999'!O:O)</f>
        <v>3884543867.7562733</v>
      </c>
      <c r="N29" s="123">
        <f>_xlfn.XLOOKUP($B29,'9999'!$A:$A,'9999'!P:P)</f>
        <v>3855756609.1858664</v>
      </c>
      <c r="O29" s="123">
        <f>_xlfn.XLOOKUP($B29,'9999'!$A:$A,'9999'!Q:Q)</f>
        <v>4003195919.9542155</v>
      </c>
      <c r="P29" s="123">
        <f>_xlfn.XLOOKUP($B29,'9999'!$A:$A,'9999'!R:R)</f>
        <v>3961312201.0381408</v>
      </c>
      <c r="Q29" s="123">
        <f>_xlfn.XLOOKUP($B29,'9999'!$A:$A,'9999'!S:S)</f>
        <v>3940190459.6792412</v>
      </c>
      <c r="R29" s="123">
        <f>_xlfn.XLOOKUP($B29,'9999'!$A:$A,'9999'!T:T)</f>
        <v>4023144834.1131482</v>
      </c>
      <c r="S29" s="33">
        <f t="shared" ref="S29:S33" si="160">+SUM(G29:R29)</f>
        <v>45602528154.056541</v>
      </c>
      <c r="T29" s="124">
        <f>(T28-(T32)/0.8)*0.6-T33</f>
        <v>4055928354.234838</v>
      </c>
      <c r="U29" s="124">
        <f t="shared" ref="U29:AE29" si="161">(U28-(U32)/0.8)*0.6-U33</f>
        <v>3655129083.4875364</v>
      </c>
      <c r="V29" s="124">
        <f t="shared" si="161"/>
        <v>3743444588.7638273</v>
      </c>
      <c r="W29" s="124">
        <f t="shared" si="161"/>
        <v>4056524621.5525775</v>
      </c>
      <c r="X29" s="124">
        <f t="shared" si="161"/>
        <v>3860913318.3640265</v>
      </c>
      <c r="Y29" s="124">
        <f t="shared" si="161"/>
        <v>4051055340.6026821</v>
      </c>
      <c r="Z29" s="124">
        <f t="shared" si="161"/>
        <v>4149235368.9497643</v>
      </c>
      <c r="AA29" s="124">
        <f t="shared" si="161"/>
        <v>4118360945.246758</v>
      </c>
      <c r="AB29" s="124">
        <f t="shared" si="161"/>
        <v>4276490061.2932835</v>
      </c>
      <c r="AC29" s="124">
        <f t="shared" si="161"/>
        <v>4231569643.4316864</v>
      </c>
      <c r="AD29" s="124">
        <f t="shared" si="161"/>
        <v>4208916510.6067939</v>
      </c>
      <c r="AE29" s="124">
        <f t="shared" si="161"/>
        <v>4297885333.3248796</v>
      </c>
      <c r="AF29" s="33">
        <f t="shared" ref="AF29:AF33" si="162">+SUM(T29:AE29)</f>
        <v>48705453169.858658</v>
      </c>
      <c r="AG29" s="124">
        <f t="shared" ref="AG29:AR29" si="163">(AG28-(AG32)/0.8)*0.6-AG33</f>
        <v>4298642436.6587305</v>
      </c>
      <c r="AH29" s="124">
        <f t="shared" si="163"/>
        <v>3873901239.4733963</v>
      </c>
      <c r="AI29" s="124">
        <f t="shared" si="163"/>
        <v>3967492311.5607748</v>
      </c>
      <c r="AJ29" s="124">
        <f t="shared" si="163"/>
        <v>4299274322.2754555</v>
      </c>
      <c r="AK29" s="124">
        <f t="shared" si="163"/>
        <v>4091978089.065311</v>
      </c>
      <c r="AL29" s="124">
        <f t="shared" si="163"/>
        <v>4293478331.3444586</v>
      </c>
      <c r="AM29" s="124">
        <f t="shared" si="163"/>
        <v>4397523188.2676687</v>
      </c>
      <c r="AN29" s="124">
        <f t="shared" si="163"/>
        <v>4364804466.8449192</v>
      </c>
      <c r="AO29" s="124">
        <f t="shared" si="163"/>
        <v>4532379497.4437284</v>
      </c>
      <c r="AP29" s="124">
        <f t="shared" si="163"/>
        <v>4484775738.0231447</v>
      </c>
      <c r="AQ29" s="124">
        <f t="shared" si="163"/>
        <v>4460769410.0223398</v>
      </c>
      <c r="AR29" s="124">
        <f t="shared" si="163"/>
        <v>4555052825.7655649</v>
      </c>
      <c r="AS29" s="33">
        <f t="shared" ref="AS29:AS33" si="164">+SUM(AG29:AR29)</f>
        <v>51620071856.745491</v>
      </c>
      <c r="AT29" s="124">
        <f t="shared" ref="AT29:BE29" si="165">(AT28-(AT32)/0.8)*0.6-AT33</f>
        <v>4625100146.942112</v>
      </c>
      <c r="AU29" s="124">
        <f t="shared" si="165"/>
        <v>4175288601.1821418</v>
      </c>
      <c r="AV29" s="124">
        <f t="shared" si="165"/>
        <v>4274403886.169642</v>
      </c>
      <c r="AW29" s="124">
        <f t="shared" si="165"/>
        <v>4625769329.6064873</v>
      </c>
      <c r="AX29" s="124">
        <f t="shared" si="165"/>
        <v>4406237436.5186882</v>
      </c>
      <c r="AY29" s="124">
        <f t="shared" si="165"/>
        <v>4619631230.3188295</v>
      </c>
      <c r="AZ29" s="124">
        <f t="shared" si="165"/>
        <v>4729817334.7775927</v>
      </c>
      <c r="BA29" s="124">
        <f t="shared" si="165"/>
        <v>4695167390.8682556</v>
      </c>
      <c r="BB29" s="124">
        <f t="shared" si="165"/>
        <v>4872633537.4156885</v>
      </c>
      <c r="BC29" s="124">
        <f t="shared" si="165"/>
        <v>4822219966.1613436</v>
      </c>
      <c r="BD29" s="124">
        <f t="shared" si="165"/>
        <v>4796796664.6835947</v>
      </c>
      <c r="BE29" s="124">
        <f t="shared" si="165"/>
        <v>4896645158.9102678</v>
      </c>
      <c r="BF29" s="33">
        <f t="shared" ref="BF29:BF33" si="166">+SUM(AT29:BE29)</f>
        <v>55539710683.554642</v>
      </c>
      <c r="BG29" s="124">
        <f t="shared" ref="BG29:BR29" si="167">(BG28-(BG32)/0.8)*0.6-BG33</f>
        <v>4901967770.395237</v>
      </c>
      <c r="BH29" s="124">
        <f t="shared" si="167"/>
        <v>4425229617.7035933</v>
      </c>
      <c r="BI29" s="124">
        <f t="shared" si="167"/>
        <v>4530278139.2763624</v>
      </c>
      <c r="BJ29" s="124">
        <f t="shared" si="167"/>
        <v>4902677011.6546812</v>
      </c>
      <c r="BK29" s="124">
        <f t="shared" si="167"/>
        <v>4670003506.1519451</v>
      </c>
      <c r="BL29" s="124">
        <f t="shared" si="167"/>
        <v>4896171473.6287689</v>
      </c>
      <c r="BM29" s="124">
        <f t="shared" si="167"/>
        <v>5012953535.7770605</v>
      </c>
      <c r="BN29" s="124">
        <f t="shared" si="167"/>
        <v>4976229377.835989</v>
      </c>
      <c r="BO29" s="124">
        <f t="shared" si="167"/>
        <v>5164318998.1844063</v>
      </c>
      <c r="BP29" s="124">
        <f t="shared" si="167"/>
        <v>5110887571.052454</v>
      </c>
      <c r="BQ29" s="124">
        <f t="shared" si="167"/>
        <v>5083942380.5697432</v>
      </c>
      <c r="BR29" s="124">
        <f t="shared" si="167"/>
        <v>5189768002.7338934</v>
      </c>
      <c r="BS29" s="33">
        <f t="shared" ref="BS29:BS33" si="168">+SUM(BG29:BR29)</f>
        <v>58864427384.964134</v>
      </c>
      <c r="BT29" s="124">
        <f t="shared" ref="BT29:CE29" si="169">(BT28-(BT32)/0.8)*0.6-BT33</f>
        <v>5197259547.4125147</v>
      </c>
      <c r="BU29" s="124">
        <f t="shared" si="169"/>
        <v>4691802956.9680862</v>
      </c>
      <c r="BV29" s="124">
        <f t="shared" si="169"/>
        <v>4803179542.302433</v>
      </c>
      <c r="BW29" s="124">
        <f t="shared" si="169"/>
        <v>5198011512.9658842</v>
      </c>
      <c r="BX29" s="124">
        <f t="shared" si="169"/>
        <v>4951321886.5658045</v>
      </c>
      <c r="BY29" s="124">
        <f t="shared" si="169"/>
        <v>5191114084.9941168</v>
      </c>
      <c r="BZ29" s="124">
        <f t="shared" si="169"/>
        <v>5314931032.7782907</v>
      </c>
      <c r="CA29" s="124">
        <f t="shared" si="169"/>
        <v>5275994632.2510118</v>
      </c>
      <c r="CB29" s="124">
        <f t="shared" si="169"/>
        <v>5475414665.3709345</v>
      </c>
      <c r="CC29" s="124">
        <f t="shared" si="169"/>
        <v>5418764559.1685781</v>
      </c>
      <c r="CD29" s="124">
        <f t="shared" si="169"/>
        <v>5390196205.5904741</v>
      </c>
      <c r="CE29" s="124">
        <f t="shared" si="169"/>
        <v>5502396703.6180544</v>
      </c>
      <c r="CF29" s="33">
        <f t="shared" ref="CF29:CF33" si="170">+SUM(BT29:CE29)</f>
        <v>62410387329.986191</v>
      </c>
      <c r="CG29" s="124">
        <f t="shared" ref="CG29:CR29" si="171">(CG28-(CG32)/0.8)*0.6-CG33</f>
        <v>5510947399.4288301</v>
      </c>
      <c r="CH29" s="124">
        <f t="shared" si="171"/>
        <v>4974983271.1757612</v>
      </c>
      <c r="CI29" s="124">
        <f t="shared" si="171"/>
        <v>5093082145.728056</v>
      </c>
      <c r="CJ29" s="124">
        <f t="shared" si="171"/>
        <v>5511744750.9124346</v>
      </c>
      <c r="CK29" s="124">
        <f t="shared" si="171"/>
        <v>5250165827.890893</v>
      </c>
      <c r="CL29" s="124">
        <f t="shared" si="171"/>
        <v>5504431019.0510569</v>
      </c>
      <c r="CM29" s="124">
        <f t="shared" si="171"/>
        <v>5635721111.4875822</v>
      </c>
      <c r="CN29" s="124">
        <f t="shared" si="171"/>
        <v>5594434650.1763029</v>
      </c>
      <c r="CO29" s="124">
        <f t="shared" si="171"/>
        <v>5805890957.6573076</v>
      </c>
      <c r="CP29" s="124">
        <f t="shared" si="171"/>
        <v>5745821655.2479887</v>
      </c>
      <c r="CQ29" s="124">
        <f t="shared" si="171"/>
        <v>5715529018.8266277</v>
      </c>
      <c r="CR29" s="124">
        <f t="shared" si="171"/>
        <v>5834501534.4724073</v>
      </c>
      <c r="CS29" s="33">
        <f t="shared" ref="CS29:CS33" si="172">+SUM(CG29:CR29)</f>
        <v>66177253342.055244</v>
      </c>
      <c r="CT29" s="124">
        <f t="shared" ref="CT29:DE29" si="173">(CT28-(CT32)/0.8)*0.6-CT33</f>
        <v>5845686486.4555483</v>
      </c>
      <c r="CU29" s="124">
        <f t="shared" si="173"/>
        <v>5277167494.2258978</v>
      </c>
      <c r="CV29" s="124">
        <f t="shared" si="173"/>
        <v>5402439783.1806974</v>
      </c>
      <c r="CW29" s="124">
        <f t="shared" si="173"/>
        <v>5846532269.6675501</v>
      </c>
      <c r="CX29" s="124">
        <f t="shared" si="173"/>
        <v>5569064846.2609863</v>
      </c>
      <c r="CY29" s="124">
        <f t="shared" si="173"/>
        <v>5838774296.2359667</v>
      </c>
      <c r="CZ29" s="124">
        <f t="shared" si="173"/>
        <v>5978039047.5637045</v>
      </c>
      <c r="DA29" s="124">
        <f t="shared" si="173"/>
        <v>5934244815.5617933</v>
      </c>
      <c r="DB29" s="124">
        <f t="shared" si="173"/>
        <v>6158545138.0881176</v>
      </c>
      <c r="DC29" s="124">
        <f t="shared" si="173"/>
        <v>6094827181.1028347</v>
      </c>
      <c r="DD29" s="124">
        <f t="shared" si="173"/>
        <v>6062694547.1775303</v>
      </c>
      <c r="DE29" s="124">
        <f t="shared" si="173"/>
        <v>6188893542.8424568</v>
      </c>
      <c r="DF29" s="33">
        <f t="shared" ref="DF29:DF33" si="174">+SUM(CT29:DE29)</f>
        <v>70196909448.363083</v>
      </c>
      <c r="DG29" s="124">
        <f t="shared" ref="DG29:DR29" si="175">(DG28-(DG32)/0.8)*0.6-DG33</f>
        <v>6202269020.7273607</v>
      </c>
      <c r="DH29" s="124">
        <f t="shared" si="175"/>
        <v>5599070792.1923389</v>
      </c>
      <c r="DI29" s="124">
        <f t="shared" si="175"/>
        <v>5731984597.7377119</v>
      </c>
      <c r="DJ29" s="124">
        <f t="shared" si="175"/>
        <v>6203166396.0871582</v>
      </c>
      <c r="DK29" s="124">
        <f t="shared" si="175"/>
        <v>5908773665.9188604</v>
      </c>
      <c r="DL29" s="124">
        <f t="shared" si="175"/>
        <v>6194935192.0378447</v>
      </c>
      <c r="DM29" s="124">
        <f t="shared" si="175"/>
        <v>6342694989.7691545</v>
      </c>
      <c r="DN29" s="124">
        <f t="shared" si="175"/>
        <v>6296229342.1396837</v>
      </c>
      <c r="DO29" s="124">
        <f t="shared" si="175"/>
        <v>6534211817.759532</v>
      </c>
      <c r="DP29" s="124">
        <f t="shared" si="175"/>
        <v>6466607112.719409</v>
      </c>
      <c r="DQ29" s="124">
        <f t="shared" si="175"/>
        <v>6432514411.9885263</v>
      </c>
      <c r="DR29" s="124">
        <f t="shared" si="175"/>
        <v>6566411452.6651087</v>
      </c>
      <c r="DS29" s="33">
        <f t="shared" ref="DS29:DS33" si="176">+SUM(DG29:DR29)</f>
        <v>74478868791.742691</v>
      </c>
      <c r="DT29" s="124">
        <f t="shared" ref="DT29:EE29" si="177">(DT28-(DT32)/0.8)*0.6-DT33</f>
        <v>6581933683.8577671</v>
      </c>
      <c r="DU29" s="124">
        <f t="shared" si="177"/>
        <v>5941811379.3962965</v>
      </c>
      <c r="DV29" s="124">
        <f t="shared" si="177"/>
        <v>6082861348.5036039</v>
      </c>
      <c r="DW29" s="124">
        <f t="shared" si="177"/>
        <v>6582885991.0034237</v>
      </c>
      <c r="DX29" s="124">
        <f t="shared" si="177"/>
        <v>6270472353.2682562</v>
      </c>
      <c r="DY29" s="124">
        <f t="shared" si="177"/>
        <v>6574150923.3999662</v>
      </c>
      <c r="DZ29" s="124">
        <f t="shared" si="177"/>
        <v>6730955664.7869606</v>
      </c>
      <c r="EA29" s="124">
        <f t="shared" si="177"/>
        <v>6681645676.7402296</v>
      </c>
      <c r="EB29" s="124">
        <f t="shared" si="177"/>
        <v>6934195971.9975662</v>
      </c>
      <c r="EC29" s="124">
        <f t="shared" si="177"/>
        <v>6862452923.7995911</v>
      </c>
      <c r="ED29" s="124">
        <f t="shared" si="177"/>
        <v>6826273278.1627493</v>
      </c>
      <c r="EE29" s="124">
        <f t="shared" si="177"/>
        <v>6968366669.9928751</v>
      </c>
      <c r="EF29" s="33">
        <f t="shared" ref="EF29:EF33" si="178">+SUM(DT29:EE29)</f>
        <v>79038005864.909286</v>
      </c>
      <c r="EG29" s="124">
        <f t="shared" ref="EG29:ER29" si="179">(EG28-(EG32)/0.8)*0.6-EG33</f>
        <v>6986487173.1645594</v>
      </c>
      <c r="EH29" s="124">
        <f t="shared" si="179"/>
        <v>6307020243.8114548</v>
      </c>
      <c r="EI29" s="124">
        <f t="shared" si="179"/>
        <v>6456739740.736845</v>
      </c>
      <c r="EJ29" s="124">
        <f t="shared" si="179"/>
        <v>6987498013.1361551</v>
      </c>
      <c r="EK29" s="124">
        <f t="shared" si="179"/>
        <v>6655882111.5491419</v>
      </c>
      <c r="EL29" s="124">
        <f t="shared" si="179"/>
        <v>6978226051.3237858</v>
      </c>
      <c r="EM29" s="124">
        <f t="shared" si="179"/>
        <v>7144668675.4842787</v>
      </c>
      <c r="EN29" s="124">
        <f t="shared" si="179"/>
        <v>7092327886.9645929</v>
      </c>
      <c r="EO29" s="124">
        <f t="shared" si="179"/>
        <v>7360400991.7911606</v>
      </c>
      <c r="EP29" s="124">
        <f t="shared" si="179"/>
        <v>7284248312.3395033</v>
      </c>
      <c r="EQ29" s="124">
        <f t="shared" si="179"/>
        <v>7245844912.6225853</v>
      </c>
      <c r="ER29" s="124">
        <f t="shared" si="179"/>
        <v>7396671965.4455738</v>
      </c>
      <c r="ES29" s="33">
        <f t="shared" ref="ES29:ES33" si="180">+SUM(EG29:ER29)</f>
        <v>83896016078.369629</v>
      </c>
      <c r="ET29" s="33"/>
      <c r="EU29" s="33"/>
      <c r="EV29" s="38"/>
      <c r="EW29" s="136"/>
      <c r="EX29" s="37"/>
      <c r="EY29" s="37"/>
      <c r="FH29" s="40"/>
      <c r="FI29" s="40"/>
      <c r="FL29" s="17"/>
      <c r="FN29" s="17"/>
      <c r="FO29" s="201"/>
      <c r="FP29" s="2"/>
      <c r="FY29" s="149"/>
    </row>
    <row r="30" spans="1:193">
      <c r="A30" s="149">
        <v>18</v>
      </c>
      <c r="B30" s="149" t="str">
        <f t="shared" si="159"/>
        <v>111450110300023</v>
      </c>
      <c r="C30" s="231">
        <v>1114501103000</v>
      </c>
      <c r="D30" s="35">
        <v>23</v>
      </c>
      <c r="E30" s="37" t="s">
        <v>40</v>
      </c>
      <c r="F30" s="65">
        <v>10605798827.85</v>
      </c>
      <c r="G30" s="123">
        <f>_xlfn.XLOOKUP($B30,'9999'!$A:$A,'9999'!I:I)</f>
        <v>949386142.6761961</v>
      </c>
      <c r="H30" s="123">
        <f>_xlfn.XLOOKUP($B30,'9999'!$A:$A,'9999'!J:J)</f>
        <v>855960008.20951605</v>
      </c>
      <c r="I30" s="123">
        <f>_xlfn.XLOOKUP($B30,'9999'!$A:$A,'9999'!K:K)</f>
        <v>876546313.80845439</v>
      </c>
      <c r="J30" s="123">
        <f>_xlfn.XLOOKUP($B30,'9999'!$A:$A,'9999'!L:L)</f>
        <v>949525132.32680428</v>
      </c>
      <c r="K30" s="123">
        <f>_xlfn.XLOOKUP($B30,'9999'!$A:$A,'9999'!M:M)</f>
        <v>903928223.2285881</v>
      </c>
      <c r="L30" s="123">
        <f>_xlfn.XLOOKUP($B30,'9999'!$A:$A,'9999'!N:N)</f>
        <v>948250245.33285284</v>
      </c>
      <c r="M30" s="123">
        <f>_xlfn.XLOOKUP($B30,'9999'!$A:$A,'9999'!O:O)</f>
        <v>971135966.93906832</v>
      </c>
      <c r="N30" s="123">
        <f>_xlfn.XLOOKUP($B30,'9999'!$A:$A,'9999'!P:P)</f>
        <v>963939152.29646659</v>
      </c>
      <c r="O30" s="123">
        <f>_xlfn.XLOOKUP($B30,'9999'!$A:$A,'9999'!Q:Q)</f>
        <v>1000798979.9885539</v>
      </c>
      <c r="P30" s="123">
        <f>_xlfn.XLOOKUP($B30,'9999'!$A:$A,'9999'!R:R)</f>
        <v>990328050.25953519</v>
      </c>
      <c r="Q30" s="123">
        <f>_xlfn.XLOOKUP($B30,'9999'!$A:$A,'9999'!S:S)</f>
        <v>985047614.9198103</v>
      </c>
      <c r="R30" s="123">
        <f>_xlfn.XLOOKUP($B30,'9999'!$A:$A,'9999'!T:T)</f>
        <v>1005786208.5282871</v>
      </c>
      <c r="S30" s="33">
        <f t="shared" si="160"/>
        <v>11400632038.514135</v>
      </c>
      <c r="T30" s="124">
        <f t="shared" ref="T30:AE30" si="181">(T28-(T32)/0.8)*0.15</f>
        <v>1018998439.5162259</v>
      </c>
      <c r="U30" s="124">
        <f t="shared" si="181"/>
        <v>918798621.82940054</v>
      </c>
      <c r="V30" s="124">
        <f t="shared" si="181"/>
        <v>940877498.14847326</v>
      </c>
      <c r="W30" s="124">
        <f t="shared" si="181"/>
        <v>1019147506.3456608</v>
      </c>
      <c r="X30" s="124">
        <f t="shared" si="181"/>
        <v>970244680.54852307</v>
      </c>
      <c r="Y30" s="124">
        <f t="shared" si="181"/>
        <v>1017780186.108187</v>
      </c>
      <c r="Z30" s="124">
        <f t="shared" si="181"/>
        <v>1042325193.1949575</v>
      </c>
      <c r="AA30" s="124">
        <f t="shared" si="181"/>
        <v>1034606587.2692059</v>
      </c>
      <c r="AB30" s="124">
        <f t="shared" si="181"/>
        <v>1074138866.2808373</v>
      </c>
      <c r="AC30" s="124">
        <f t="shared" si="181"/>
        <v>1062908761.815438</v>
      </c>
      <c r="AD30" s="124">
        <f t="shared" si="181"/>
        <v>1057245478.6092149</v>
      </c>
      <c r="AE30" s="124">
        <f t="shared" si="181"/>
        <v>1079487684.2887363</v>
      </c>
      <c r="AF30" s="33">
        <f t="shared" si="162"/>
        <v>12236559503.954861</v>
      </c>
      <c r="AG30" s="124">
        <f t="shared" ref="AG30:AR30" si="182">(AG28-(AG32)/0.8)*0.15</f>
        <v>1079943432.5539927</v>
      </c>
      <c r="AH30" s="124">
        <f t="shared" si="182"/>
        <v>973758133.2576592</v>
      </c>
      <c r="AI30" s="124">
        <f t="shared" si="182"/>
        <v>997155901.27950382</v>
      </c>
      <c r="AJ30" s="124">
        <f t="shared" si="182"/>
        <v>1080101403.958174</v>
      </c>
      <c r="AK30" s="124">
        <f t="shared" si="182"/>
        <v>1028277345.6556379</v>
      </c>
      <c r="AL30" s="124">
        <f t="shared" si="182"/>
        <v>1078652406.2254248</v>
      </c>
      <c r="AM30" s="124">
        <f t="shared" si="182"/>
        <v>1104663620.4562273</v>
      </c>
      <c r="AN30" s="124">
        <f t="shared" si="182"/>
        <v>1096483940.1005399</v>
      </c>
      <c r="AO30" s="124">
        <f t="shared" si="182"/>
        <v>1138377697.7502422</v>
      </c>
      <c r="AP30" s="124">
        <f t="shared" si="182"/>
        <v>1126476757.8950963</v>
      </c>
      <c r="AQ30" s="124">
        <f t="shared" si="182"/>
        <v>1120475175.8948951</v>
      </c>
      <c r="AR30" s="124">
        <f t="shared" si="182"/>
        <v>1144046029.8307014</v>
      </c>
      <c r="AS30" s="33">
        <f t="shared" si="164"/>
        <v>12968411844.858095</v>
      </c>
      <c r="AT30" s="124">
        <f t="shared" ref="AT30:BE30" si="183">(AT28-(AT32)/0.8)*0.15</f>
        <v>1156275036.735528</v>
      </c>
      <c r="AU30" s="124">
        <f t="shared" si="183"/>
        <v>1043822150.2955354</v>
      </c>
      <c r="AV30" s="124">
        <f t="shared" si="183"/>
        <v>1068600971.5424105</v>
      </c>
      <c r="AW30" s="124">
        <f t="shared" si="183"/>
        <v>1156442332.4016218</v>
      </c>
      <c r="AX30" s="124">
        <f t="shared" si="183"/>
        <v>1101559359.1296721</v>
      </c>
      <c r="AY30" s="124">
        <f t="shared" si="183"/>
        <v>1154907807.5797074</v>
      </c>
      <c r="AZ30" s="124">
        <f t="shared" si="183"/>
        <v>1182454333.6943982</v>
      </c>
      <c r="BA30" s="124">
        <f t="shared" si="183"/>
        <v>1173791847.7170639</v>
      </c>
      <c r="BB30" s="124">
        <f t="shared" si="183"/>
        <v>1218158384.3539221</v>
      </c>
      <c r="BC30" s="124">
        <f t="shared" si="183"/>
        <v>1205554991.5403359</v>
      </c>
      <c r="BD30" s="124">
        <f t="shared" si="183"/>
        <v>1199199166.1708987</v>
      </c>
      <c r="BE30" s="124">
        <f t="shared" si="183"/>
        <v>1224161289.727567</v>
      </c>
      <c r="BF30" s="33">
        <f t="shared" si="166"/>
        <v>13884927670.88866</v>
      </c>
      <c r="BG30" s="124">
        <f t="shared" ref="BG30:BR30" si="184">(BG28-(BG32)/0.8)*0.15</f>
        <v>1225491942.5988092</v>
      </c>
      <c r="BH30" s="124">
        <f t="shared" si="184"/>
        <v>1106307404.4258983</v>
      </c>
      <c r="BI30" s="124">
        <f t="shared" si="184"/>
        <v>1132569534.8190906</v>
      </c>
      <c r="BJ30" s="124">
        <f t="shared" si="184"/>
        <v>1225669252.9136703</v>
      </c>
      <c r="BK30" s="124">
        <f t="shared" si="184"/>
        <v>1167500876.5379863</v>
      </c>
      <c r="BL30" s="124">
        <f t="shared" si="184"/>
        <v>1224042868.4071922</v>
      </c>
      <c r="BM30" s="124">
        <f t="shared" si="184"/>
        <v>1253238383.9442651</v>
      </c>
      <c r="BN30" s="124">
        <f t="shared" si="184"/>
        <v>1244057344.4589972</v>
      </c>
      <c r="BO30" s="124">
        <f t="shared" si="184"/>
        <v>1291079749.5461016</v>
      </c>
      <c r="BP30" s="124">
        <f t="shared" si="184"/>
        <v>1277721892.7631135</v>
      </c>
      <c r="BQ30" s="124">
        <f t="shared" si="184"/>
        <v>1270985595.1424358</v>
      </c>
      <c r="BR30" s="124">
        <f t="shared" si="184"/>
        <v>1297442000.6834733</v>
      </c>
      <c r="BS30" s="33">
        <f t="shared" si="168"/>
        <v>14716106846.241034</v>
      </c>
      <c r="BT30" s="124">
        <f t="shared" ref="BT30:CE30" si="185">(BT28-(BT32)/0.8)*0.15</f>
        <v>1299314886.8531287</v>
      </c>
      <c r="BU30" s="124">
        <f t="shared" si="185"/>
        <v>1172950739.2420216</v>
      </c>
      <c r="BV30" s="124">
        <f t="shared" si="185"/>
        <v>1200794885.5756083</v>
      </c>
      <c r="BW30" s="124">
        <f t="shared" si="185"/>
        <v>1299502878.2414711</v>
      </c>
      <c r="BX30" s="124">
        <f t="shared" si="185"/>
        <v>1237830471.6414511</v>
      </c>
      <c r="BY30" s="124">
        <f t="shared" si="185"/>
        <v>1297778521.2485292</v>
      </c>
      <c r="BZ30" s="124">
        <f t="shared" si="185"/>
        <v>1328732758.1945727</v>
      </c>
      <c r="CA30" s="124">
        <f t="shared" si="185"/>
        <v>1318998658.062753</v>
      </c>
      <c r="CB30" s="124">
        <f t="shared" si="185"/>
        <v>1368853666.3427336</v>
      </c>
      <c r="CC30" s="124">
        <f t="shared" si="185"/>
        <v>1354691139.7921445</v>
      </c>
      <c r="CD30" s="124">
        <f t="shared" si="185"/>
        <v>1347549051.3976185</v>
      </c>
      <c r="CE30" s="124">
        <f t="shared" si="185"/>
        <v>1375599175.9045136</v>
      </c>
      <c r="CF30" s="33">
        <f t="shared" si="170"/>
        <v>15602596832.496548</v>
      </c>
      <c r="CG30" s="124">
        <f t="shared" ref="CG30:CR30" si="186">(CG28-(CG32)/0.8)*0.15</f>
        <v>1377736849.8572075</v>
      </c>
      <c r="CH30" s="124">
        <f t="shared" si="186"/>
        <v>1243745817.7939403</v>
      </c>
      <c r="CI30" s="124">
        <f t="shared" si="186"/>
        <v>1273270536.432014</v>
      </c>
      <c r="CJ30" s="124">
        <f t="shared" si="186"/>
        <v>1377936187.7281086</v>
      </c>
      <c r="CK30" s="124">
        <f t="shared" si="186"/>
        <v>1312541456.9727232</v>
      </c>
      <c r="CL30" s="124">
        <f t="shared" si="186"/>
        <v>1376107754.7627642</v>
      </c>
      <c r="CM30" s="124">
        <f t="shared" si="186"/>
        <v>1408930277.8718956</v>
      </c>
      <c r="CN30" s="124">
        <f t="shared" si="186"/>
        <v>1398608662.5440757</v>
      </c>
      <c r="CO30" s="124">
        <f t="shared" si="186"/>
        <v>1451472739.4143269</v>
      </c>
      <c r="CP30" s="124">
        <f t="shared" si="186"/>
        <v>1436455413.8119972</v>
      </c>
      <c r="CQ30" s="124">
        <f t="shared" si="186"/>
        <v>1428882254.7066569</v>
      </c>
      <c r="CR30" s="124">
        <f t="shared" si="186"/>
        <v>1458625383.6181018</v>
      </c>
      <c r="CS30" s="33">
        <f t="shared" si="172"/>
        <v>16544313335.513811</v>
      </c>
      <c r="CT30" s="124">
        <f t="shared" ref="CT30:DE30" si="187">(CT28-(CT32)/0.8)*0.15</f>
        <v>1461421621.6138871</v>
      </c>
      <c r="CU30" s="124">
        <f t="shared" si="187"/>
        <v>1319291873.5564744</v>
      </c>
      <c r="CV30" s="124">
        <f t="shared" si="187"/>
        <v>1350609945.7951744</v>
      </c>
      <c r="CW30" s="124">
        <f t="shared" si="187"/>
        <v>1461633067.4168875</v>
      </c>
      <c r="CX30" s="124">
        <f t="shared" si="187"/>
        <v>1392266211.5652466</v>
      </c>
      <c r="CY30" s="124">
        <f t="shared" si="187"/>
        <v>1459693574.0589917</v>
      </c>
      <c r="CZ30" s="124">
        <f t="shared" si="187"/>
        <v>1494509761.8909261</v>
      </c>
      <c r="DA30" s="124">
        <f t="shared" si="187"/>
        <v>1483561203.8904483</v>
      </c>
      <c r="DB30" s="124">
        <f t="shared" si="187"/>
        <v>1539636284.5220294</v>
      </c>
      <c r="DC30" s="124">
        <f t="shared" si="187"/>
        <v>1523706795.2757087</v>
      </c>
      <c r="DD30" s="124">
        <f t="shared" si="187"/>
        <v>1515673636.7943826</v>
      </c>
      <c r="DE30" s="124">
        <f t="shared" si="187"/>
        <v>1547223385.7106142</v>
      </c>
      <c r="DF30" s="33">
        <f t="shared" si="174"/>
        <v>17549227362.090771</v>
      </c>
      <c r="DG30" s="124">
        <f t="shared" ref="DG30:DR30" si="188">(DG28-(DG32)/0.8)*0.15</f>
        <v>1550567255.1818402</v>
      </c>
      <c r="DH30" s="124">
        <f t="shared" si="188"/>
        <v>1399767698.0480847</v>
      </c>
      <c r="DI30" s="124">
        <f t="shared" si="188"/>
        <v>1432996149.434428</v>
      </c>
      <c r="DJ30" s="124">
        <f t="shared" si="188"/>
        <v>1550791599.0217896</v>
      </c>
      <c r="DK30" s="124">
        <f t="shared" si="188"/>
        <v>1477193416.4797151</v>
      </c>
      <c r="DL30" s="124">
        <f t="shared" si="188"/>
        <v>1548733798.0094612</v>
      </c>
      <c r="DM30" s="124">
        <f t="shared" si="188"/>
        <v>1585673747.4422886</v>
      </c>
      <c r="DN30" s="124">
        <f t="shared" si="188"/>
        <v>1574057335.5349209</v>
      </c>
      <c r="DO30" s="124">
        <f t="shared" si="188"/>
        <v>1633552954.439883</v>
      </c>
      <c r="DP30" s="124">
        <f t="shared" si="188"/>
        <v>1616651778.1798522</v>
      </c>
      <c r="DQ30" s="124">
        <f t="shared" si="188"/>
        <v>1608128602.9971316</v>
      </c>
      <c r="DR30" s="124">
        <f t="shared" si="188"/>
        <v>1641602863.1662772</v>
      </c>
      <c r="DS30" s="33">
        <f t="shared" si="176"/>
        <v>18619717197.935673</v>
      </c>
      <c r="DT30" s="124">
        <f t="shared" ref="DT30:EE30" si="189">(DT28-(DT32)/0.8)*0.15</f>
        <v>1645483420.9644418</v>
      </c>
      <c r="DU30" s="124">
        <f t="shared" si="189"/>
        <v>1485452844.8490741</v>
      </c>
      <c r="DV30" s="124">
        <f t="shared" si="189"/>
        <v>1520715337.125901</v>
      </c>
      <c r="DW30" s="124">
        <f t="shared" si="189"/>
        <v>1645721497.7508559</v>
      </c>
      <c r="DX30" s="124">
        <f t="shared" si="189"/>
        <v>1567618088.317064</v>
      </c>
      <c r="DY30" s="124">
        <f t="shared" si="189"/>
        <v>1643537730.8499916</v>
      </c>
      <c r="DZ30" s="124">
        <f t="shared" si="189"/>
        <v>1682738916.1967402</v>
      </c>
      <c r="EA30" s="124">
        <f t="shared" si="189"/>
        <v>1670411419.1850574</v>
      </c>
      <c r="EB30" s="124">
        <f t="shared" si="189"/>
        <v>1733548992.9993916</v>
      </c>
      <c r="EC30" s="124">
        <f t="shared" si="189"/>
        <v>1715613230.9498978</v>
      </c>
      <c r="ED30" s="124">
        <f t="shared" si="189"/>
        <v>1706568319.5406873</v>
      </c>
      <c r="EE30" s="124">
        <f t="shared" si="189"/>
        <v>1742091667.4982188</v>
      </c>
      <c r="EF30" s="33">
        <f t="shared" si="178"/>
        <v>19759501466.227322</v>
      </c>
      <c r="EG30" s="124">
        <f t="shared" ref="EG30:ER30" si="190">(EG28-(EG32)/0.8)*0.15</f>
        <v>1746621793.2911398</v>
      </c>
      <c r="EH30" s="124">
        <f t="shared" si="190"/>
        <v>1576755060.9528637</v>
      </c>
      <c r="EI30" s="124">
        <f t="shared" si="190"/>
        <v>1614184935.1842113</v>
      </c>
      <c r="EJ30" s="124">
        <f t="shared" si="190"/>
        <v>1746874503.2840388</v>
      </c>
      <c r="EK30" s="124">
        <f t="shared" si="190"/>
        <v>1663970527.8872855</v>
      </c>
      <c r="EL30" s="124">
        <f t="shared" si="190"/>
        <v>1744556512.8309464</v>
      </c>
      <c r="EM30" s="124">
        <f t="shared" si="190"/>
        <v>1786167168.8710697</v>
      </c>
      <c r="EN30" s="124">
        <f t="shared" si="190"/>
        <v>1773081971.7411482</v>
      </c>
      <c r="EO30" s="124">
        <f t="shared" si="190"/>
        <v>1840100247.9477901</v>
      </c>
      <c r="EP30" s="124">
        <f t="shared" si="190"/>
        <v>1821062078.0848758</v>
      </c>
      <c r="EQ30" s="124">
        <f t="shared" si="190"/>
        <v>1811461228.1556463</v>
      </c>
      <c r="ER30" s="124">
        <f t="shared" si="190"/>
        <v>1849167991.3613935</v>
      </c>
      <c r="ES30" s="33">
        <f t="shared" si="180"/>
        <v>20974004019.592407</v>
      </c>
      <c r="ET30" s="33"/>
      <c r="EU30" s="33"/>
      <c r="EV30" s="38"/>
      <c r="EW30" s="136"/>
      <c r="EX30" s="37"/>
      <c r="EY30" s="37"/>
      <c r="FH30" s="40"/>
      <c r="FI30" s="40"/>
      <c r="FL30" s="17"/>
      <c r="FN30" s="17"/>
      <c r="FO30" s="201"/>
      <c r="FP30" s="2"/>
      <c r="FY30" s="149"/>
    </row>
    <row r="31" spans="1:193">
      <c r="A31" s="149">
        <v>20</v>
      </c>
      <c r="B31" s="149" t="str">
        <f t="shared" si="159"/>
        <v>111450110200020</v>
      </c>
      <c r="C31" s="231">
        <v>1114501102000</v>
      </c>
      <c r="D31" s="35">
        <v>20</v>
      </c>
      <c r="E31" s="37" t="s">
        <v>39</v>
      </c>
      <c r="F31" s="65">
        <v>17676331379.75</v>
      </c>
      <c r="G31" s="123">
        <f>_xlfn.XLOOKUP($B31,'9999'!$A:$A,'9999'!I:I)</f>
        <v>1582310237.7936602</v>
      </c>
      <c r="H31" s="123">
        <f>_xlfn.XLOOKUP($B31,'9999'!$A:$A,'9999'!J:J)</f>
        <v>1426600013.6825268</v>
      </c>
      <c r="I31" s="123">
        <f>_xlfn.XLOOKUP($B31,'9999'!$A:$A,'9999'!K:K)</f>
        <v>1460910523.0140908</v>
      </c>
      <c r="J31" s="123">
        <f>_xlfn.XLOOKUP($B31,'9999'!$A:$A,'9999'!L:L)</f>
        <v>1582541887.2113404</v>
      </c>
      <c r="K31" s="123">
        <f>_xlfn.XLOOKUP($B31,'9999'!$A:$A,'9999'!M:M)</f>
        <v>1506547038.7143135</v>
      </c>
      <c r="L31" s="123">
        <f>_xlfn.XLOOKUP($B31,'9999'!$A:$A,'9999'!N:N)</f>
        <v>1580417075.5547547</v>
      </c>
      <c r="M31" s="123">
        <f>_xlfn.XLOOKUP($B31,'9999'!$A:$A,'9999'!O:O)</f>
        <v>1618559944.8984473</v>
      </c>
      <c r="N31" s="123">
        <f>_xlfn.XLOOKUP($B31,'9999'!$A:$A,'9999'!P:P)</f>
        <v>1606565253.8274443</v>
      </c>
      <c r="O31" s="123">
        <f>_xlfn.XLOOKUP($B31,'9999'!$A:$A,'9999'!Q:Q)</f>
        <v>1667998299.9809232</v>
      </c>
      <c r="P31" s="123">
        <f>_xlfn.XLOOKUP($B31,'9999'!$A:$A,'9999'!R:R)</f>
        <v>1650546750.4325588</v>
      </c>
      <c r="Q31" s="123">
        <f>_xlfn.XLOOKUP($B31,'9999'!$A:$A,'9999'!S:S)</f>
        <v>1641746024.8663507</v>
      </c>
      <c r="R31" s="123">
        <f>_xlfn.XLOOKUP($B31,'9999'!$A:$A,'9999'!T:T)</f>
        <v>1676310347.5471451</v>
      </c>
      <c r="S31" s="33">
        <f t="shared" si="160"/>
        <v>19001053397.523556</v>
      </c>
      <c r="T31" s="124">
        <f t="shared" ref="T31:AE31" si="191">(T28-(T32)/0.8)*0.25</f>
        <v>1698330732.5270433</v>
      </c>
      <c r="U31" s="124">
        <f t="shared" si="191"/>
        <v>1531331036.3823342</v>
      </c>
      <c r="V31" s="124">
        <f t="shared" si="191"/>
        <v>1568129163.5807889</v>
      </c>
      <c r="W31" s="124">
        <f t="shared" si="191"/>
        <v>1698579177.242768</v>
      </c>
      <c r="X31" s="124">
        <f t="shared" si="191"/>
        <v>1617074467.5808718</v>
      </c>
      <c r="Y31" s="124">
        <f t="shared" si="191"/>
        <v>1696300310.1803117</v>
      </c>
      <c r="Z31" s="124">
        <f t="shared" si="191"/>
        <v>1737208655.3249292</v>
      </c>
      <c r="AA31" s="124">
        <f t="shared" si="191"/>
        <v>1724344312.1153433</v>
      </c>
      <c r="AB31" s="124">
        <f t="shared" si="191"/>
        <v>1790231443.8013954</v>
      </c>
      <c r="AC31" s="124">
        <f t="shared" si="191"/>
        <v>1771514603.0257301</v>
      </c>
      <c r="AD31" s="124">
        <f t="shared" si="191"/>
        <v>1762075797.682025</v>
      </c>
      <c r="AE31" s="124">
        <f t="shared" si="191"/>
        <v>1799146140.4812274</v>
      </c>
      <c r="AF31" s="33">
        <f t="shared" si="162"/>
        <v>20394265839.924767</v>
      </c>
      <c r="AG31" s="124">
        <f t="shared" ref="AG31:AR31" si="192">(AG28-(AG32)/0.8)*0.25</f>
        <v>1799905720.9233215</v>
      </c>
      <c r="AH31" s="124">
        <f t="shared" si="192"/>
        <v>1622930222.0960987</v>
      </c>
      <c r="AI31" s="124">
        <f t="shared" si="192"/>
        <v>1661926502.1325064</v>
      </c>
      <c r="AJ31" s="124">
        <f t="shared" si="192"/>
        <v>1800169006.5969567</v>
      </c>
      <c r="AK31" s="124">
        <f t="shared" si="192"/>
        <v>1713795576.0927298</v>
      </c>
      <c r="AL31" s="124">
        <f t="shared" si="192"/>
        <v>1797754010.3757081</v>
      </c>
      <c r="AM31" s="124">
        <f t="shared" si="192"/>
        <v>1841106034.0937121</v>
      </c>
      <c r="AN31" s="124">
        <f t="shared" si="192"/>
        <v>1827473233.5009</v>
      </c>
      <c r="AO31" s="124">
        <f t="shared" si="192"/>
        <v>1897296162.9170704</v>
      </c>
      <c r="AP31" s="124">
        <f t="shared" si="192"/>
        <v>1877461263.158494</v>
      </c>
      <c r="AQ31" s="124">
        <f t="shared" si="192"/>
        <v>1867458626.4914918</v>
      </c>
      <c r="AR31" s="124">
        <f t="shared" si="192"/>
        <v>1906743383.0511692</v>
      </c>
      <c r="AS31" s="33">
        <f t="shared" si="164"/>
        <v>21614019741.430161</v>
      </c>
      <c r="AT31" s="124">
        <f t="shared" ref="AT31:BE31" si="193">(AT28-(AT32)/0.8)*0.25</f>
        <v>1927125061.2258799</v>
      </c>
      <c r="AU31" s="124">
        <f t="shared" si="193"/>
        <v>1739703583.8258924</v>
      </c>
      <c r="AV31" s="124">
        <f t="shared" si="193"/>
        <v>1781001619.2373509</v>
      </c>
      <c r="AW31" s="124">
        <f t="shared" si="193"/>
        <v>1927403887.3360364</v>
      </c>
      <c r="AX31" s="124">
        <f t="shared" si="193"/>
        <v>1835932265.2161202</v>
      </c>
      <c r="AY31" s="124">
        <f t="shared" si="193"/>
        <v>1924846345.9661789</v>
      </c>
      <c r="AZ31" s="124">
        <f t="shared" si="193"/>
        <v>1970757222.823997</v>
      </c>
      <c r="BA31" s="124">
        <f t="shared" si="193"/>
        <v>1956319746.1951065</v>
      </c>
      <c r="BB31" s="124">
        <f t="shared" si="193"/>
        <v>2030263973.9232035</v>
      </c>
      <c r="BC31" s="124">
        <f t="shared" si="193"/>
        <v>2009258319.2338934</v>
      </c>
      <c r="BD31" s="124">
        <f t="shared" si="193"/>
        <v>1998665276.9514978</v>
      </c>
      <c r="BE31" s="124">
        <f t="shared" si="193"/>
        <v>2040268816.2126117</v>
      </c>
      <c r="BF31" s="33">
        <f t="shared" si="166"/>
        <v>23141546118.14777</v>
      </c>
      <c r="BG31" s="124">
        <f t="shared" ref="BG31:BR31" si="194">(BG28-(BG32)/0.8)*0.25</f>
        <v>2042486570.9980156</v>
      </c>
      <c r="BH31" s="124">
        <f t="shared" si="194"/>
        <v>1843845674.0431638</v>
      </c>
      <c r="BI31" s="124">
        <f t="shared" si="194"/>
        <v>1887615891.3651509</v>
      </c>
      <c r="BJ31" s="124">
        <f t="shared" si="194"/>
        <v>2042782088.1894507</v>
      </c>
      <c r="BK31" s="124">
        <f t="shared" si="194"/>
        <v>1945834794.2299774</v>
      </c>
      <c r="BL31" s="124">
        <f t="shared" si="194"/>
        <v>2040071447.3453205</v>
      </c>
      <c r="BM31" s="124">
        <f t="shared" si="194"/>
        <v>2088730639.9071085</v>
      </c>
      <c r="BN31" s="124">
        <f t="shared" si="194"/>
        <v>2073428907.4316621</v>
      </c>
      <c r="BO31" s="124">
        <f t="shared" si="194"/>
        <v>2151799582.5768361</v>
      </c>
      <c r="BP31" s="124">
        <f t="shared" si="194"/>
        <v>2129536487.9385226</v>
      </c>
      <c r="BQ31" s="124">
        <f t="shared" si="194"/>
        <v>2118309325.2373931</v>
      </c>
      <c r="BR31" s="124">
        <f t="shared" si="194"/>
        <v>2162403334.4724555</v>
      </c>
      <c r="BS31" s="33">
        <f t="shared" si="168"/>
        <v>24526844743.735054</v>
      </c>
      <c r="BT31" s="124">
        <f t="shared" ref="BT31:CE31" si="195">(BT28-(BT32)/0.8)*0.25</f>
        <v>2165524811.4218812</v>
      </c>
      <c r="BU31" s="124">
        <f t="shared" si="195"/>
        <v>1954917898.7367027</v>
      </c>
      <c r="BV31" s="124">
        <f t="shared" si="195"/>
        <v>2001324809.2926805</v>
      </c>
      <c r="BW31" s="124">
        <f t="shared" si="195"/>
        <v>2165838130.402452</v>
      </c>
      <c r="BX31" s="124">
        <f t="shared" si="195"/>
        <v>2063050786.0690854</v>
      </c>
      <c r="BY31" s="124">
        <f t="shared" si="195"/>
        <v>2162964202.0808821</v>
      </c>
      <c r="BZ31" s="124">
        <f t="shared" si="195"/>
        <v>2214554596.9909544</v>
      </c>
      <c r="CA31" s="124">
        <f t="shared" si="195"/>
        <v>2198331096.771255</v>
      </c>
      <c r="CB31" s="124">
        <f t="shared" si="195"/>
        <v>2281422777.2378893</v>
      </c>
      <c r="CC31" s="124">
        <f t="shared" si="195"/>
        <v>2257818566.320241</v>
      </c>
      <c r="CD31" s="124">
        <f t="shared" si="195"/>
        <v>2245915085.6626978</v>
      </c>
      <c r="CE31" s="124">
        <f t="shared" si="195"/>
        <v>2292665293.1741896</v>
      </c>
      <c r="CF31" s="33">
        <f t="shared" si="170"/>
        <v>26004328054.160912</v>
      </c>
      <c r="CG31" s="124">
        <f t="shared" ref="CG31:CR31" si="196">(CG28-(CG32)/0.8)*0.25</f>
        <v>2296228083.095346</v>
      </c>
      <c r="CH31" s="124">
        <f t="shared" si="196"/>
        <v>2072909696.3232341</v>
      </c>
      <c r="CI31" s="124">
        <f t="shared" si="196"/>
        <v>2122117560.7200234</v>
      </c>
      <c r="CJ31" s="124">
        <f t="shared" si="196"/>
        <v>2296560312.8801813</v>
      </c>
      <c r="CK31" s="124">
        <f t="shared" si="196"/>
        <v>2187569094.9545388</v>
      </c>
      <c r="CL31" s="124">
        <f t="shared" si="196"/>
        <v>2293512924.6046071</v>
      </c>
      <c r="CM31" s="124">
        <f t="shared" si="196"/>
        <v>2348217129.7864928</v>
      </c>
      <c r="CN31" s="124">
        <f t="shared" si="196"/>
        <v>2331014437.5734596</v>
      </c>
      <c r="CO31" s="124">
        <f t="shared" si="196"/>
        <v>2419121232.3572116</v>
      </c>
      <c r="CP31" s="124">
        <f t="shared" si="196"/>
        <v>2394092356.3533287</v>
      </c>
      <c r="CQ31" s="124">
        <f t="shared" si="196"/>
        <v>2381470424.511095</v>
      </c>
      <c r="CR31" s="124">
        <f t="shared" si="196"/>
        <v>2431042306.03017</v>
      </c>
      <c r="CS31" s="33">
        <f t="shared" si="172"/>
        <v>27573855559.189686</v>
      </c>
      <c r="CT31" s="124">
        <f t="shared" ref="CT31:DE31" si="197">(CT28-(CT32)/0.8)*0.25</f>
        <v>2435702702.6898117</v>
      </c>
      <c r="CU31" s="124">
        <f t="shared" si="197"/>
        <v>2198819789.2607908</v>
      </c>
      <c r="CV31" s="124">
        <f t="shared" si="197"/>
        <v>2251016576.3252907</v>
      </c>
      <c r="CW31" s="124">
        <f t="shared" si="197"/>
        <v>2436055112.3614793</v>
      </c>
      <c r="CX31" s="124">
        <f t="shared" si="197"/>
        <v>2320443685.9420776</v>
      </c>
      <c r="CY31" s="124">
        <f t="shared" si="197"/>
        <v>2432822623.431653</v>
      </c>
      <c r="CZ31" s="124">
        <f t="shared" si="197"/>
        <v>2490849603.1515436</v>
      </c>
      <c r="DA31" s="124">
        <f t="shared" si="197"/>
        <v>2472602006.4840808</v>
      </c>
      <c r="DB31" s="124">
        <f t="shared" si="197"/>
        <v>2566060474.2033825</v>
      </c>
      <c r="DC31" s="124">
        <f t="shared" si="197"/>
        <v>2539511325.4595146</v>
      </c>
      <c r="DD31" s="124">
        <f t="shared" si="197"/>
        <v>2526122727.9906378</v>
      </c>
      <c r="DE31" s="124">
        <f t="shared" si="197"/>
        <v>2578705642.8510237</v>
      </c>
      <c r="DF31" s="33">
        <f t="shared" si="174"/>
        <v>29248712270.151291</v>
      </c>
      <c r="DG31" s="124">
        <f t="shared" ref="DG31:DR31" si="198">(DG28-(DG32)/0.8)*0.25</f>
        <v>2584278758.6364002</v>
      </c>
      <c r="DH31" s="124">
        <f t="shared" si="198"/>
        <v>2332946163.4134746</v>
      </c>
      <c r="DI31" s="124">
        <f t="shared" si="198"/>
        <v>2388326915.7240467</v>
      </c>
      <c r="DJ31" s="124">
        <f t="shared" si="198"/>
        <v>2584652665.0363159</v>
      </c>
      <c r="DK31" s="124">
        <f t="shared" si="198"/>
        <v>2461989027.4661918</v>
      </c>
      <c r="DL31" s="124">
        <f t="shared" si="198"/>
        <v>2581222996.6824355</v>
      </c>
      <c r="DM31" s="124">
        <f t="shared" si="198"/>
        <v>2642789579.0704813</v>
      </c>
      <c r="DN31" s="124">
        <f t="shared" si="198"/>
        <v>2623428892.5582018</v>
      </c>
      <c r="DO31" s="124">
        <f t="shared" si="198"/>
        <v>2722588257.3998051</v>
      </c>
      <c r="DP31" s="124">
        <f t="shared" si="198"/>
        <v>2694419630.2997537</v>
      </c>
      <c r="DQ31" s="124">
        <f t="shared" si="198"/>
        <v>2680214338.3285527</v>
      </c>
      <c r="DR31" s="124">
        <f t="shared" si="198"/>
        <v>2736004771.9437952</v>
      </c>
      <c r="DS31" s="33">
        <f t="shared" si="176"/>
        <v>31032861996.559452</v>
      </c>
      <c r="DT31" s="124">
        <f t="shared" ref="DT31:EE31" si="199">(DT28-(DT32)/0.8)*0.25</f>
        <v>2742472368.2740698</v>
      </c>
      <c r="DU31" s="124">
        <f t="shared" si="199"/>
        <v>2475754741.4151235</v>
      </c>
      <c r="DV31" s="124">
        <f t="shared" si="199"/>
        <v>2534525561.8765016</v>
      </c>
      <c r="DW31" s="124">
        <f t="shared" si="199"/>
        <v>2742869162.9180932</v>
      </c>
      <c r="DX31" s="124">
        <f t="shared" si="199"/>
        <v>2612696813.8617735</v>
      </c>
      <c r="DY31" s="124">
        <f t="shared" si="199"/>
        <v>2739229551.4166527</v>
      </c>
      <c r="DZ31" s="124">
        <f t="shared" si="199"/>
        <v>2804564860.3279004</v>
      </c>
      <c r="EA31" s="124">
        <f t="shared" si="199"/>
        <v>2784019031.9750957</v>
      </c>
      <c r="EB31" s="124">
        <f t="shared" si="199"/>
        <v>2889248321.6656528</v>
      </c>
      <c r="EC31" s="124">
        <f t="shared" si="199"/>
        <v>2859355384.9164963</v>
      </c>
      <c r="ED31" s="124">
        <f t="shared" si="199"/>
        <v>2844280532.5678124</v>
      </c>
      <c r="EE31" s="124">
        <f t="shared" si="199"/>
        <v>2903486112.4970312</v>
      </c>
      <c r="EF31" s="33">
        <f t="shared" si="178"/>
        <v>32932502443.712204</v>
      </c>
      <c r="EG31" s="124">
        <f t="shared" ref="EG31:ER31" si="200">(EG28-(EG32)/0.8)*0.25</f>
        <v>2911036322.1518998</v>
      </c>
      <c r="EH31" s="124">
        <f t="shared" si="200"/>
        <v>2627925101.5881062</v>
      </c>
      <c r="EI31" s="124">
        <f t="shared" si="200"/>
        <v>2690308225.3070188</v>
      </c>
      <c r="EJ31" s="124">
        <f t="shared" si="200"/>
        <v>2911457505.4733982</v>
      </c>
      <c r="EK31" s="124">
        <f t="shared" si="200"/>
        <v>2773284213.1454759</v>
      </c>
      <c r="EL31" s="124">
        <f t="shared" si="200"/>
        <v>2907594188.0515776</v>
      </c>
      <c r="EM31" s="124">
        <f t="shared" si="200"/>
        <v>2976945281.4517827</v>
      </c>
      <c r="EN31" s="124">
        <f t="shared" si="200"/>
        <v>2955136619.5685806</v>
      </c>
      <c r="EO31" s="124">
        <f t="shared" si="200"/>
        <v>3066833746.5796504</v>
      </c>
      <c r="EP31" s="124">
        <f t="shared" si="200"/>
        <v>3035103463.474793</v>
      </c>
      <c r="EQ31" s="124">
        <f t="shared" si="200"/>
        <v>3019102046.9260774</v>
      </c>
      <c r="ER31" s="124">
        <f t="shared" si="200"/>
        <v>3081946652.2689891</v>
      </c>
      <c r="ES31" s="33">
        <f t="shared" si="180"/>
        <v>34956673365.98735</v>
      </c>
      <c r="ET31" s="33"/>
      <c r="EU31" s="33"/>
      <c r="EV31" s="38"/>
      <c r="EW31" s="136"/>
      <c r="EX31" s="37"/>
      <c r="EY31" s="37"/>
      <c r="FH31" s="40"/>
      <c r="FI31" s="40"/>
      <c r="FL31" s="17"/>
      <c r="FN31" s="17"/>
      <c r="FO31" s="201"/>
      <c r="FP31" s="2"/>
      <c r="FY31" s="149"/>
    </row>
    <row r="32" spans="1:193">
      <c r="A32" s="149">
        <v>21</v>
      </c>
      <c r="B32" s="149" t="str">
        <f t="shared" si="159"/>
        <v>111450210100071</v>
      </c>
      <c r="C32" s="231">
        <v>1114502101000</v>
      </c>
      <c r="D32" s="35">
        <v>71</v>
      </c>
      <c r="E32" s="37" t="s">
        <v>49</v>
      </c>
      <c r="F32" s="65">
        <v>84787585.219999984</v>
      </c>
      <c r="G32" s="123">
        <f>_xlfn.XLOOKUP($B32,'9999'!$A:$A,'9999'!I:I)</f>
        <v>60000000</v>
      </c>
      <c r="H32" s="123">
        <f>_xlfn.XLOOKUP($B32,'9999'!$A:$A,'9999'!J:J)</f>
        <v>60000000</v>
      </c>
      <c r="I32" s="123">
        <f>_xlfn.XLOOKUP($B32,'9999'!$A:$A,'9999'!K:K)</f>
        <v>60000000</v>
      </c>
      <c r="J32" s="123">
        <f>_xlfn.XLOOKUP($B32,'9999'!$A:$A,'9999'!L:L)</f>
        <v>60000000</v>
      </c>
      <c r="K32" s="123">
        <f>_xlfn.XLOOKUP($B32,'9999'!$A:$A,'9999'!M:M)</f>
        <v>60000000</v>
      </c>
      <c r="L32" s="123">
        <f>_xlfn.XLOOKUP($B32,'9999'!$A:$A,'9999'!N:N)</f>
        <v>60000000</v>
      </c>
      <c r="M32" s="123">
        <f>_xlfn.XLOOKUP($B32,'9999'!$A:$A,'9999'!O:O)</f>
        <v>60000000</v>
      </c>
      <c r="N32" s="123">
        <f>_xlfn.XLOOKUP($B32,'9999'!$A:$A,'9999'!P:P)</f>
        <v>60000000</v>
      </c>
      <c r="O32" s="123">
        <f>_xlfn.XLOOKUP($B32,'9999'!$A:$A,'9999'!Q:Q)</f>
        <v>60000000</v>
      </c>
      <c r="P32" s="123">
        <f>_xlfn.XLOOKUP($B32,'9999'!$A:$A,'9999'!R:R)</f>
        <v>60000000</v>
      </c>
      <c r="Q32" s="123">
        <f>_xlfn.XLOOKUP($B32,'9999'!$A:$A,'9999'!S:S)</f>
        <v>60000000</v>
      </c>
      <c r="R32" s="123">
        <f>_xlfn.XLOOKUP($B32,'9999'!$A:$A,'9999'!T:T)</f>
        <v>60000000</v>
      </c>
      <c r="S32" s="33">
        <f t="shared" si="160"/>
        <v>720000000</v>
      </c>
      <c r="T32" s="124">
        <f t="shared" ref="T32:AD32" si="201">(963139383.843146*0.75)/12</f>
        <v>60196211.490196623</v>
      </c>
      <c r="U32" s="124">
        <f t="shared" si="201"/>
        <v>60196211.490196623</v>
      </c>
      <c r="V32" s="124">
        <f t="shared" si="201"/>
        <v>60196211.490196623</v>
      </c>
      <c r="W32" s="124">
        <f t="shared" si="201"/>
        <v>60196211.490196623</v>
      </c>
      <c r="X32" s="124">
        <f t="shared" si="201"/>
        <v>60196211.490196623</v>
      </c>
      <c r="Y32" s="124">
        <f t="shared" si="201"/>
        <v>60196211.490196623</v>
      </c>
      <c r="Z32" s="124">
        <f t="shared" si="201"/>
        <v>60196211.490196623</v>
      </c>
      <c r="AA32" s="124">
        <f t="shared" si="201"/>
        <v>60196211.490196623</v>
      </c>
      <c r="AB32" s="124">
        <f t="shared" si="201"/>
        <v>60196211.490196623</v>
      </c>
      <c r="AC32" s="124">
        <f t="shared" si="201"/>
        <v>60196211.490196623</v>
      </c>
      <c r="AD32" s="124">
        <f t="shared" si="201"/>
        <v>60196211.490196623</v>
      </c>
      <c r="AE32" s="124">
        <f>(963139383.843146*0.75)/12</f>
        <v>60196211.490196623</v>
      </c>
      <c r="AF32" s="33">
        <f t="shared" si="162"/>
        <v>722354537.88235939</v>
      </c>
      <c r="AG32" s="124">
        <f t="shared" ref="AG32:AQ32" si="202">(1014302090.74755*0.75)/12</f>
        <v>63393880.671721876</v>
      </c>
      <c r="AH32" s="124">
        <f t="shared" si="202"/>
        <v>63393880.671721876</v>
      </c>
      <c r="AI32" s="124">
        <f t="shared" si="202"/>
        <v>63393880.671721876</v>
      </c>
      <c r="AJ32" s="124">
        <f t="shared" si="202"/>
        <v>63393880.671721876</v>
      </c>
      <c r="AK32" s="124">
        <f t="shared" si="202"/>
        <v>63393880.671721876</v>
      </c>
      <c r="AL32" s="124">
        <f t="shared" si="202"/>
        <v>63393880.671721876</v>
      </c>
      <c r="AM32" s="124">
        <f t="shared" si="202"/>
        <v>63393880.671721876</v>
      </c>
      <c r="AN32" s="124">
        <f t="shared" si="202"/>
        <v>63393880.671721876</v>
      </c>
      <c r="AO32" s="124">
        <f t="shared" si="202"/>
        <v>63393880.671721876</v>
      </c>
      <c r="AP32" s="124">
        <f t="shared" si="202"/>
        <v>63393880.671721876</v>
      </c>
      <c r="AQ32" s="124">
        <f t="shared" si="202"/>
        <v>63393880.671721876</v>
      </c>
      <c r="AR32" s="124">
        <f>(1014302090.74755*0.75)/12</f>
        <v>63393880.671721876</v>
      </c>
      <c r="AS32" s="33">
        <f t="shared" si="164"/>
        <v>760726568.06066275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33">
        <f t="shared" si="166"/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33">
        <f t="shared" si="168"/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33">
        <f t="shared" si="170"/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33">
        <f t="shared" si="172"/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33">
        <f t="shared" si="174"/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33">
        <f t="shared" si="176"/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33">
        <f t="shared" si="178"/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33">
        <f t="shared" si="180"/>
        <v>0</v>
      </c>
      <c r="ET32" s="33"/>
      <c r="EU32" s="33"/>
      <c r="EV32" s="38"/>
      <c r="EW32" s="136"/>
      <c r="EX32" s="37"/>
      <c r="EY32" s="37"/>
      <c r="FH32" s="40"/>
      <c r="FL32" s="17"/>
      <c r="FN32" s="17"/>
      <c r="FO32" s="201"/>
      <c r="FP32" s="2"/>
      <c r="FY32" s="149"/>
    </row>
    <row r="33" spans="1:181">
      <c r="A33" s="149">
        <v>22</v>
      </c>
      <c r="B33" s="149" t="str">
        <f t="shared" si="159"/>
        <v>111450210200023</v>
      </c>
      <c r="C33" s="231">
        <v>1114502102000</v>
      </c>
      <c r="D33" s="35">
        <v>23</v>
      </c>
      <c r="E33" s="37" t="s">
        <v>52</v>
      </c>
      <c r="F33" s="65">
        <v>21196896.300000001</v>
      </c>
      <c r="G33" s="123">
        <f>_xlfn.XLOOKUP($B33,'9999'!$A:$A,'9999'!I:I)</f>
        <v>15000000</v>
      </c>
      <c r="H33" s="123">
        <f>_xlfn.XLOOKUP($B33,'9999'!$A:$A,'9999'!J:J)</f>
        <v>15000000</v>
      </c>
      <c r="I33" s="123">
        <f>_xlfn.XLOOKUP($B33,'9999'!$A:$A,'9999'!K:K)</f>
        <v>15000000</v>
      </c>
      <c r="J33" s="123">
        <f>_xlfn.XLOOKUP($B33,'9999'!$A:$A,'9999'!L:L)</f>
        <v>15000000</v>
      </c>
      <c r="K33" s="123">
        <f>_xlfn.XLOOKUP($B33,'9999'!$A:$A,'9999'!M:M)</f>
        <v>15000000</v>
      </c>
      <c r="L33" s="123">
        <f>_xlfn.XLOOKUP($B33,'9999'!$A:$A,'9999'!N:N)</f>
        <v>15000000</v>
      </c>
      <c r="M33" s="123">
        <f>_xlfn.XLOOKUP($B33,'9999'!$A:$A,'9999'!O:O)</f>
        <v>15000000</v>
      </c>
      <c r="N33" s="123">
        <f>_xlfn.XLOOKUP($B33,'9999'!$A:$A,'9999'!P:P)</f>
        <v>15000000</v>
      </c>
      <c r="O33" s="123">
        <f>_xlfn.XLOOKUP($B33,'9999'!$A:$A,'9999'!Q:Q)</f>
        <v>15000000</v>
      </c>
      <c r="P33" s="123">
        <f>_xlfn.XLOOKUP($B33,'9999'!$A:$A,'9999'!R:R)</f>
        <v>15000000</v>
      </c>
      <c r="Q33" s="123">
        <f>_xlfn.XLOOKUP($B33,'9999'!$A:$A,'9999'!S:S)</f>
        <v>15000000</v>
      </c>
      <c r="R33" s="123">
        <f>_xlfn.XLOOKUP($B33,'9999'!$A:$A,'9999'!T:T)</f>
        <v>15000000</v>
      </c>
      <c r="S33" s="33">
        <f t="shared" si="160"/>
        <v>180000000</v>
      </c>
      <c r="T33" s="137">
        <f t="shared" ref="T33:AD33" si="203">+T32/0.75*0.25</f>
        <v>20065403.830065541</v>
      </c>
      <c r="U33" s="137">
        <f t="shared" si="203"/>
        <v>20065403.830065541</v>
      </c>
      <c r="V33" s="137">
        <f t="shared" si="203"/>
        <v>20065403.830065541</v>
      </c>
      <c r="W33" s="137">
        <f t="shared" si="203"/>
        <v>20065403.830065541</v>
      </c>
      <c r="X33" s="137">
        <f t="shared" si="203"/>
        <v>20065403.830065541</v>
      </c>
      <c r="Y33" s="137">
        <f t="shared" si="203"/>
        <v>20065403.830065541</v>
      </c>
      <c r="Z33" s="137">
        <f t="shared" si="203"/>
        <v>20065403.830065541</v>
      </c>
      <c r="AA33" s="137">
        <f t="shared" si="203"/>
        <v>20065403.830065541</v>
      </c>
      <c r="AB33" s="137">
        <f t="shared" si="203"/>
        <v>20065403.830065541</v>
      </c>
      <c r="AC33" s="137">
        <f t="shared" si="203"/>
        <v>20065403.830065541</v>
      </c>
      <c r="AD33" s="137">
        <f t="shared" si="203"/>
        <v>20065403.830065541</v>
      </c>
      <c r="AE33" s="137">
        <f>+(AE32/0.75)*0.25</f>
        <v>20065403.830065541</v>
      </c>
      <c r="AF33" s="33">
        <f t="shared" si="162"/>
        <v>240784845.96078655</v>
      </c>
      <c r="AG33" s="137">
        <f t="shared" ref="AG33:AR33" si="204">+(AG32/0.75)*0.25</f>
        <v>21131293.557240624</v>
      </c>
      <c r="AH33" s="137">
        <f t="shared" si="204"/>
        <v>21131293.557240624</v>
      </c>
      <c r="AI33" s="137">
        <f t="shared" si="204"/>
        <v>21131293.557240624</v>
      </c>
      <c r="AJ33" s="137">
        <f t="shared" si="204"/>
        <v>21131293.557240624</v>
      </c>
      <c r="AK33" s="137">
        <f t="shared" si="204"/>
        <v>21131293.557240624</v>
      </c>
      <c r="AL33" s="137">
        <f t="shared" si="204"/>
        <v>21131293.557240624</v>
      </c>
      <c r="AM33" s="137">
        <f t="shared" si="204"/>
        <v>21131293.557240624</v>
      </c>
      <c r="AN33" s="137">
        <f t="shared" si="204"/>
        <v>21131293.557240624</v>
      </c>
      <c r="AO33" s="137">
        <f t="shared" si="204"/>
        <v>21131293.557240624</v>
      </c>
      <c r="AP33" s="137">
        <f t="shared" si="204"/>
        <v>21131293.557240624</v>
      </c>
      <c r="AQ33" s="137">
        <f t="shared" si="204"/>
        <v>21131293.557240624</v>
      </c>
      <c r="AR33" s="137">
        <f t="shared" si="204"/>
        <v>21131293.557240624</v>
      </c>
      <c r="AS33" s="33">
        <f t="shared" si="164"/>
        <v>253575522.68688753</v>
      </c>
      <c r="AT33" s="137">
        <v>0</v>
      </c>
      <c r="AU33" s="137">
        <v>0</v>
      </c>
      <c r="AV33" s="137">
        <v>0</v>
      </c>
      <c r="AW33" s="137">
        <v>0</v>
      </c>
      <c r="AX33" s="137">
        <v>0</v>
      </c>
      <c r="AY33" s="137">
        <v>0</v>
      </c>
      <c r="AZ33" s="137">
        <v>0</v>
      </c>
      <c r="BA33" s="137">
        <v>0</v>
      </c>
      <c r="BB33" s="137">
        <v>0</v>
      </c>
      <c r="BC33" s="137">
        <v>0</v>
      </c>
      <c r="BD33" s="137">
        <v>0</v>
      </c>
      <c r="BE33" s="137">
        <v>0</v>
      </c>
      <c r="BF33" s="33">
        <f t="shared" si="166"/>
        <v>0</v>
      </c>
      <c r="BG33" s="137">
        <v>0</v>
      </c>
      <c r="BH33" s="137">
        <v>0</v>
      </c>
      <c r="BI33" s="137">
        <v>0</v>
      </c>
      <c r="BJ33" s="137">
        <v>0</v>
      </c>
      <c r="BK33" s="137">
        <v>0</v>
      </c>
      <c r="BL33" s="137">
        <v>0</v>
      </c>
      <c r="BM33" s="137">
        <v>0</v>
      </c>
      <c r="BN33" s="137">
        <v>0</v>
      </c>
      <c r="BO33" s="137">
        <v>0</v>
      </c>
      <c r="BP33" s="137">
        <v>0</v>
      </c>
      <c r="BQ33" s="137">
        <v>0</v>
      </c>
      <c r="BR33" s="137">
        <v>0</v>
      </c>
      <c r="BS33" s="33">
        <f t="shared" si="168"/>
        <v>0</v>
      </c>
      <c r="BT33" s="137">
        <v>0</v>
      </c>
      <c r="BU33" s="137">
        <v>0</v>
      </c>
      <c r="BV33" s="137">
        <v>0</v>
      </c>
      <c r="BW33" s="137">
        <v>0</v>
      </c>
      <c r="BX33" s="137">
        <v>0</v>
      </c>
      <c r="BY33" s="137">
        <v>0</v>
      </c>
      <c r="BZ33" s="137">
        <v>0</v>
      </c>
      <c r="CA33" s="137">
        <v>0</v>
      </c>
      <c r="CB33" s="137">
        <v>0</v>
      </c>
      <c r="CC33" s="137">
        <v>0</v>
      </c>
      <c r="CD33" s="137">
        <v>0</v>
      </c>
      <c r="CE33" s="137">
        <v>0</v>
      </c>
      <c r="CF33" s="33">
        <f t="shared" si="170"/>
        <v>0</v>
      </c>
      <c r="CG33" s="137">
        <v>0</v>
      </c>
      <c r="CH33" s="137">
        <v>0</v>
      </c>
      <c r="CI33" s="137">
        <v>0</v>
      </c>
      <c r="CJ33" s="137">
        <v>0</v>
      </c>
      <c r="CK33" s="137">
        <v>0</v>
      </c>
      <c r="CL33" s="137">
        <v>0</v>
      </c>
      <c r="CM33" s="137">
        <v>0</v>
      </c>
      <c r="CN33" s="137">
        <v>0</v>
      </c>
      <c r="CO33" s="137">
        <v>0</v>
      </c>
      <c r="CP33" s="137">
        <v>0</v>
      </c>
      <c r="CQ33" s="137">
        <v>0</v>
      </c>
      <c r="CR33" s="137">
        <v>0</v>
      </c>
      <c r="CS33" s="33">
        <f t="shared" si="172"/>
        <v>0</v>
      </c>
      <c r="CT33" s="137">
        <v>0</v>
      </c>
      <c r="CU33" s="137">
        <v>0</v>
      </c>
      <c r="CV33" s="137">
        <v>0</v>
      </c>
      <c r="CW33" s="137">
        <v>0</v>
      </c>
      <c r="CX33" s="137">
        <v>0</v>
      </c>
      <c r="CY33" s="137">
        <v>0</v>
      </c>
      <c r="CZ33" s="137">
        <v>0</v>
      </c>
      <c r="DA33" s="137">
        <v>0</v>
      </c>
      <c r="DB33" s="137">
        <v>0</v>
      </c>
      <c r="DC33" s="137">
        <v>0</v>
      </c>
      <c r="DD33" s="137">
        <v>0</v>
      </c>
      <c r="DE33" s="137">
        <v>0</v>
      </c>
      <c r="DF33" s="33">
        <f t="shared" si="174"/>
        <v>0</v>
      </c>
      <c r="DG33" s="137">
        <v>0</v>
      </c>
      <c r="DH33" s="137">
        <v>0</v>
      </c>
      <c r="DI33" s="137">
        <v>0</v>
      </c>
      <c r="DJ33" s="137">
        <v>0</v>
      </c>
      <c r="DK33" s="137">
        <v>0</v>
      </c>
      <c r="DL33" s="137">
        <v>0</v>
      </c>
      <c r="DM33" s="137">
        <v>0</v>
      </c>
      <c r="DN33" s="137">
        <v>0</v>
      </c>
      <c r="DO33" s="137">
        <v>0</v>
      </c>
      <c r="DP33" s="137">
        <v>0</v>
      </c>
      <c r="DQ33" s="137">
        <v>0</v>
      </c>
      <c r="DR33" s="137">
        <v>0</v>
      </c>
      <c r="DS33" s="33">
        <f t="shared" si="176"/>
        <v>0</v>
      </c>
      <c r="DT33" s="137">
        <v>0</v>
      </c>
      <c r="DU33" s="137">
        <v>0</v>
      </c>
      <c r="DV33" s="137">
        <v>0</v>
      </c>
      <c r="DW33" s="137">
        <v>0</v>
      </c>
      <c r="DX33" s="137">
        <v>0</v>
      </c>
      <c r="DY33" s="137">
        <v>0</v>
      </c>
      <c r="DZ33" s="137">
        <v>0</v>
      </c>
      <c r="EA33" s="137">
        <v>0</v>
      </c>
      <c r="EB33" s="137">
        <v>0</v>
      </c>
      <c r="EC33" s="137">
        <v>0</v>
      </c>
      <c r="ED33" s="137">
        <v>0</v>
      </c>
      <c r="EE33" s="137">
        <v>0</v>
      </c>
      <c r="EF33" s="33">
        <f t="shared" si="178"/>
        <v>0</v>
      </c>
      <c r="EG33" s="137">
        <v>0</v>
      </c>
      <c r="EH33" s="137">
        <v>0</v>
      </c>
      <c r="EI33" s="137">
        <v>0</v>
      </c>
      <c r="EJ33" s="137">
        <v>0</v>
      </c>
      <c r="EK33" s="137">
        <v>0</v>
      </c>
      <c r="EL33" s="137">
        <v>0</v>
      </c>
      <c r="EM33" s="137">
        <v>0</v>
      </c>
      <c r="EN33" s="137">
        <v>0</v>
      </c>
      <c r="EO33" s="137">
        <v>0</v>
      </c>
      <c r="EP33" s="137">
        <v>0</v>
      </c>
      <c r="EQ33" s="137">
        <v>0</v>
      </c>
      <c r="ER33" s="137">
        <v>0</v>
      </c>
      <c r="ES33" s="33">
        <f t="shared" si="180"/>
        <v>0</v>
      </c>
      <c r="ET33" s="33"/>
      <c r="EU33" s="33"/>
      <c r="EV33" s="38"/>
      <c r="EW33" s="136"/>
      <c r="EX33" s="19"/>
      <c r="EY33" s="36"/>
      <c r="EZ33" s="4"/>
      <c r="FA33" s="4"/>
      <c r="FB33" s="4"/>
      <c r="FC33" s="4"/>
      <c r="FD33" s="4"/>
      <c r="FH33" s="40"/>
      <c r="FK33" s="138"/>
      <c r="FL33" s="4"/>
      <c r="FN33" s="17"/>
      <c r="FO33" s="201"/>
      <c r="FP33" s="2"/>
      <c r="FY33" s="149"/>
    </row>
    <row r="34" spans="1:181" s="4" customFormat="1">
      <c r="A34" s="149"/>
      <c r="B34" s="149"/>
      <c r="C34" s="231"/>
      <c r="D34" s="42"/>
      <c r="E34" s="31" t="s">
        <v>420</v>
      </c>
      <c r="F34" s="24">
        <f t="shared" ref="F34:S34" si="205">SUM(F35:F39)</f>
        <v>650344517.66000009</v>
      </c>
      <c r="G34" s="24">
        <f t="shared" si="205"/>
        <v>50824791.673964202</v>
      </c>
      <c r="H34" s="24">
        <f t="shared" si="205"/>
        <v>45881854.790552221</v>
      </c>
      <c r="I34" s="24">
        <f t="shared" si="205"/>
        <v>46971023.36012923</v>
      </c>
      <c r="J34" s="24">
        <f t="shared" si="205"/>
        <v>50832145.259492755</v>
      </c>
      <c r="K34" s="24">
        <f t="shared" si="205"/>
        <v>48419729.878745764</v>
      </c>
      <c r="L34" s="24">
        <f t="shared" si="205"/>
        <v>50764694.262182869</v>
      </c>
      <c r="M34" s="24">
        <f t="shared" si="205"/>
        <v>51975519.028471433</v>
      </c>
      <c r="N34" s="24">
        <f t="shared" si="205"/>
        <v>51594754.045064315</v>
      </c>
      <c r="O34" s="24">
        <f t="shared" si="205"/>
        <v>53544912.882904351</v>
      </c>
      <c r="P34" s="24">
        <f t="shared" si="205"/>
        <v>52990922.877252996</v>
      </c>
      <c r="Q34" s="24">
        <f t="shared" si="205"/>
        <v>52711548.602054805</v>
      </c>
      <c r="R34" s="24">
        <f t="shared" si="205"/>
        <v>53808774.339185037</v>
      </c>
      <c r="S34" s="24">
        <f t="shared" si="205"/>
        <v>610320671</v>
      </c>
      <c r="T34" s="24">
        <v>54484176.652006283</v>
      </c>
      <c r="U34" s="24">
        <v>49185348.31517525</v>
      </c>
      <c r="V34" s="24">
        <v>50352937.021279983</v>
      </c>
      <c r="W34" s="24">
        <v>54492059.695689648</v>
      </c>
      <c r="X34" s="24">
        <v>51905950.408596046</v>
      </c>
      <c r="Y34" s="24">
        <v>54419752.226603292</v>
      </c>
      <c r="Z34" s="24">
        <v>55717756.375528991</v>
      </c>
      <c r="AA34" s="24">
        <v>55309576.313485011</v>
      </c>
      <c r="AB34" s="24">
        <v>57400146.586786851</v>
      </c>
      <c r="AC34" s="24">
        <v>56806269.300973654</v>
      </c>
      <c r="AD34" s="24">
        <v>56506780.078084782</v>
      </c>
      <c r="AE34" s="24">
        <v>57683006.067803003</v>
      </c>
      <c r="AF34" s="24">
        <f>SUM(AF35:AF39)</f>
        <v>654263759.04201269</v>
      </c>
      <c r="AG34" s="24">
        <v>58407037.370950729</v>
      </c>
      <c r="AH34" s="24">
        <v>52726693.393867865</v>
      </c>
      <c r="AI34" s="24">
        <v>53978348.48681213</v>
      </c>
      <c r="AJ34" s="24">
        <v>58415487.993779294</v>
      </c>
      <c r="AK34" s="24">
        <v>55643178.838014953</v>
      </c>
      <c r="AL34" s="24">
        <v>58337974.386918716</v>
      </c>
      <c r="AM34" s="24">
        <v>59729434.83456707</v>
      </c>
      <c r="AN34" s="24">
        <v>59291865.808055922</v>
      </c>
      <c r="AO34" s="24">
        <v>61532957.141035497</v>
      </c>
      <c r="AP34" s="24">
        <v>60896320.69064375</v>
      </c>
      <c r="AQ34" s="24">
        <v>60575268.243706875</v>
      </c>
      <c r="AR34" s="24">
        <v>61836182.504684813</v>
      </c>
      <c r="AS34" s="24">
        <f>SUM(AS35:AS39)</f>
        <v>701370749.69303763</v>
      </c>
      <c r="AT34" s="24">
        <v>62612344.06165918</v>
      </c>
      <c r="AU34" s="24">
        <v>56523015.318226352</v>
      </c>
      <c r="AV34" s="24">
        <v>57864789.577862605</v>
      </c>
      <c r="AW34" s="24">
        <v>62621403.129331402</v>
      </c>
      <c r="AX34" s="24">
        <v>59649487.714352034</v>
      </c>
      <c r="AY34" s="24">
        <v>62538308.542776868</v>
      </c>
      <c r="AZ34" s="24">
        <v>64029954.142655894</v>
      </c>
      <c r="BA34" s="24">
        <v>63560880.14623595</v>
      </c>
      <c r="BB34" s="24">
        <v>65963330.055190049</v>
      </c>
      <c r="BC34" s="24">
        <v>65280855.780370094</v>
      </c>
      <c r="BD34" s="24">
        <v>64936687.557253771</v>
      </c>
      <c r="BE34" s="24">
        <v>66288387.645022117</v>
      </c>
      <c r="BF34" s="24">
        <f>SUM(BF35:BF39)</f>
        <v>751869443.67093611</v>
      </c>
      <c r="BG34" s="24">
        <v>67120432.834098652</v>
      </c>
      <c r="BH34" s="24">
        <v>60592672.421138659</v>
      </c>
      <c r="BI34" s="24">
        <v>62031054.427468725</v>
      </c>
      <c r="BJ34" s="24">
        <v>67130144.154643282</v>
      </c>
      <c r="BK34" s="24">
        <v>63944250.829785392</v>
      </c>
      <c r="BL34" s="24">
        <v>67041066.757856816</v>
      </c>
      <c r="BM34" s="24">
        <v>68640110.840927139</v>
      </c>
      <c r="BN34" s="24">
        <v>68137263.516764954</v>
      </c>
      <c r="BO34" s="24">
        <v>70712689.819163755</v>
      </c>
      <c r="BP34" s="24">
        <v>69981077.39655675</v>
      </c>
      <c r="BQ34" s="24">
        <v>69612129.06137605</v>
      </c>
      <c r="BR34" s="24">
        <v>71061151.555463716</v>
      </c>
      <c r="BS34" s="24">
        <f>SUM(BS35:BS39)</f>
        <v>806004043.61524391</v>
      </c>
      <c r="BT34" s="24">
        <v>71953103.998153761</v>
      </c>
      <c r="BU34" s="24">
        <v>64955344.835460648</v>
      </c>
      <c r="BV34" s="24">
        <v>66497290.346246481</v>
      </c>
      <c r="BW34" s="24">
        <v>71963514.533777595</v>
      </c>
      <c r="BX34" s="24">
        <v>68548236.889529943</v>
      </c>
      <c r="BY34" s="24">
        <v>71868023.564422518</v>
      </c>
      <c r="BZ34" s="24">
        <v>73582198.821473897</v>
      </c>
      <c r="CA34" s="24">
        <v>73043146.489972025</v>
      </c>
      <c r="CB34" s="24">
        <v>75804003.486143544</v>
      </c>
      <c r="CC34" s="24">
        <v>75019714.96910885</v>
      </c>
      <c r="CD34" s="24">
        <v>74624202.353795141</v>
      </c>
      <c r="CE34" s="24">
        <v>76177554.467457116</v>
      </c>
      <c r="CF34" s="24">
        <f>SUM(CF35:CF39)</f>
        <v>864036334.75554156</v>
      </c>
      <c r="CG34" s="24">
        <v>77133727.486020833</v>
      </c>
      <c r="CH34" s="24">
        <v>69632129.663613811</v>
      </c>
      <c r="CI34" s="24">
        <v>71285095.251176223</v>
      </c>
      <c r="CJ34" s="24">
        <v>77144887.580209583</v>
      </c>
      <c r="CK34" s="24">
        <v>73483709.945576102</v>
      </c>
      <c r="CL34" s="24">
        <v>77042521.261060938</v>
      </c>
      <c r="CM34" s="24">
        <v>78880117.136620015</v>
      </c>
      <c r="CN34" s="24">
        <v>78302253.037250012</v>
      </c>
      <c r="CO34" s="24">
        <v>81261891.737145886</v>
      </c>
      <c r="CP34" s="24">
        <v>80421134.446884692</v>
      </c>
      <c r="CQ34" s="24">
        <v>79997144.923268393</v>
      </c>
      <c r="CR34" s="24">
        <v>81662338.389114037</v>
      </c>
      <c r="CS34" s="24">
        <f>SUM(CS35:CS39)</f>
        <v>926246950.85794055</v>
      </c>
      <c r="CT34" s="24">
        <v>82687355.86501433</v>
      </c>
      <c r="CU34" s="24">
        <v>74645642.999394</v>
      </c>
      <c r="CV34" s="24">
        <v>76417622.109260902</v>
      </c>
      <c r="CW34" s="24">
        <v>82699319.485984668</v>
      </c>
      <c r="CX34" s="24">
        <v>78774537.061657578</v>
      </c>
      <c r="CY34" s="24">
        <v>82589582.791857317</v>
      </c>
      <c r="CZ34" s="24">
        <v>84559485.570456639</v>
      </c>
      <c r="DA34" s="24">
        <v>83940015.255932003</v>
      </c>
      <c r="DB34" s="24">
        <v>87112747.942220375</v>
      </c>
      <c r="DC34" s="24">
        <v>86211456.127060384</v>
      </c>
      <c r="DD34" s="24">
        <v>85756939.357743695</v>
      </c>
      <c r="DE34" s="24">
        <v>87542026.753130227</v>
      </c>
      <c r="DF34" s="24">
        <f>SUM(DF35:DF39)</f>
        <v>992936731.31971204</v>
      </c>
      <c r="DG34" s="24">
        <v>88640845.487295389</v>
      </c>
      <c r="DH34" s="24">
        <v>80020129.295350403</v>
      </c>
      <c r="DI34" s="24">
        <v>81919690.901127711</v>
      </c>
      <c r="DJ34" s="24">
        <v>88653670.488975599</v>
      </c>
      <c r="DK34" s="24">
        <v>84446303.730096951</v>
      </c>
      <c r="DL34" s="24">
        <v>88536032.752871066</v>
      </c>
      <c r="DM34" s="24">
        <v>90647768.531529561</v>
      </c>
      <c r="DN34" s="24">
        <v>89983696.35435915</v>
      </c>
      <c r="DO34" s="24">
        <v>93384865.794060275</v>
      </c>
      <c r="DP34" s="24">
        <v>92418680.96820876</v>
      </c>
      <c r="DQ34" s="24">
        <v>91931438.991501287</v>
      </c>
      <c r="DR34" s="24">
        <v>93845052.679355636</v>
      </c>
      <c r="DS34" s="24">
        <f>SUM(DS35:DS39)</f>
        <v>1064428175.9747317</v>
      </c>
      <c r="DT34" s="24">
        <v>95022986.362380654</v>
      </c>
      <c r="DU34" s="24">
        <v>85781578.604615629</v>
      </c>
      <c r="DV34" s="24">
        <v>87817908.646008909</v>
      </c>
      <c r="DW34" s="24">
        <v>95036734.764181837</v>
      </c>
      <c r="DX34" s="24">
        <v>90526437.598663926</v>
      </c>
      <c r="DY34" s="24">
        <v>94910627.111077785</v>
      </c>
      <c r="DZ34" s="24">
        <v>97174407.86579968</v>
      </c>
      <c r="EA34" s="24">
        <v>96462522.491872996</v>
      </c>
      <c r="EB34" s="24">
        <v>100108576.1312326</v>
      </c>
      <c r="EC34" s="24">
        <v>99072825.997919783</v>
      </c>
      <c r="ED34" s="24">
        <v>98550502.598889366</v>
      </c>
      <c r="EE34" s="24">
        <v>100601896.47226925</v>
      </c>
      <c r="EF34" s="24">
        <f>SUM(EF35:EF39)</f>
        <v>1141067004.6449122</v>
      </c>
      <c r="EG34" s="24">
        <v>101864641.38047205</v>
      </c>
      <c r="EH34" s="24">
        <v>91957852.264147937</v>
      </c>
      <c r="EI34" s="24">
        <v>94140798.068521544</v>
      </c>
      <c r="EJ34" s="24">
        <v>101879379.66720292</v>
      </c>
      <c r="EK34" s="24">
        <v>97044341.105767712</v>
      </c>
      <c r="EL34" s="24">
        <v>101744192.26307537</v>
      </c>
      <c r="EM34" s="24">
        <v>104170965.23213725</v>
      </c>
      <c r="EN34" s="24">
        <v>103407824.11128785</v>
      </c>
      <c r="EO34" s="24">
        <v>107316393.61268134</v>
      </c>
      <c r="EP34" s="24">
        <v>106206069.46977</v>
      </c>
      <c r="EQ34" s="24">
        <v>105646138.78600939</v>
      </c>
      <c r="ER34" s="24">
        <v>107845233.01827262</v>
      </c>
      <c r="ES34" s="24">
        <f>SUM(ES35:ES39)</f>
        <v>1223223828.979346</v>
      </c>
      <c r="ET34" s="33" t="s">
        <v>241</v>
      </c>
      <c r="EU34" s="32"/>
      <c r="EV34" s="38"/>
      <c r="EW34" s="136"/>
      <c r="EX34" s="10"/>
      <c r="EY34" s="10"/>
      <c r="EZ34" s="3"/>
      <c r="FA34" s="3"/>
      <c r="FB34" s="3"/>
      <c r="FC34" s="3"/>
      <c r="FD34" s="3"/>
      <c r="FF34" s="3"/>
      <c r="FK34" s="40"/>
      <c r="FL34" s="17"/>
      <c r="FM34" s="40"/>
      <c r="FO34" s="201"/>
      <c r="FP34" s="199"/>
      <c r="FY34" s="149"/>
    </row>
    <row r="35" spans="1:181">
      <c r="A35" s="149">
        <v>23</v>
      </c>
      <c r="B35" s="149" t="str">
        <f>CONCATENATE(C35,D35)</f>
        <v>111450120100110</v>
      </c>
      <c r="C35" s="231">
        <v>1114501201001</v>
      </c>
      <c r="D35" s="35">
        <v>10</v>
      </c>
      <c r="E35" s="37" t="s">
        <v>41</v>
      </c>
      <c r="F35" s="65">
        <v>387834908.09999996</v>
      </c>
      <c r="G35" s="123">
        <f>_xlfn.XLOOKUP($B35,'9999'!$A:$A,'9999'!I:I)</f>
        <v>30494875.00437852</v>
      </c>
      <c r="H35" s="123">
        <f>_xlfn.XLOOKUP($B35,'9999'!$A:$A,'9999'!J:J)</f>
        <v>27529112.874331333</v>
      </c>
      <c r="I35" s="123">
        <f>_xlfn.XLOOKUP($B35,'9999'!$A:$A,'9999'!K:K)</f>
        <v>28182614.016077537</v>
      </c>
      <c r="J35" s="123">
        <f>_xlfn.XLOOKUP($B35,'9999'!$A:$A,'9999'!L:L)</f>
        <v>30499287.155695654</v>
      </c>
      <c r="K35" s="123">
        <f>_xlfn.XLOOKUP($B35,'9999'!$A:$A,'9999'!M:M)</f>
        <v>29051837.927247461</v>
      </c>
      <c r="L35" s="123">
        <f>_xlfn.XLOOKUP($B35,'9999'!$A:$A,'9999'!N:N)</f>
        <v>30458816.557309721</v>
      </c>
      <c r="M35" s="123">
        <f>_xlfn.XLOOKUP($B35,'9999'!$A:$A,'9999'!O:O)</f>
        <v>31185311.417082857</v>
      </c>
      <c r="N35" s="123">
        <f>_xlfn.XLOOKUP($B35,'9999'!$A:$A,'9999'!P:P)</f>
        <v>30956852.427038588</v>
      </c>
      <c r="O35" s="123">
        <f>_xlfn.XLOOKUP($B35,'9999'!$A:$A,'9999'!Q:Q)</f>
        <v>32126947.729742613</v>
      </c>
      <c r="P35" s="123">
        <f>_xlfn.XLOOKUP($B35,'9999'!$A:$A,'9999'!R:R)</f>
        <v>31794553.726351798</v>
      </c>
      <c r="Q35" s="123">
        <f>_xlfn.XLOOKUP($B35,'9999'!$A:$A,'9999'!S:S)</f>
        <v>31626929.161232885</v>
      </c>
      <c r="R35" s="123">
        <f>_xlfn.XLOOKUP($B35,'9999'!$A:$A,'9999'!T:T)</f>
        <v>32285264.603511021</v>
      </c>
      <c r="S35" s="33">
        <f t="shared" ref="S35:S39" si="206">+SUM(G35:R35)</f>
        <v>366192402.59999996</v>
      </c>
      <c r="T35" s="124">
        <f>(T34-(T39)/0.8)*0.6</f>
        <v>32690505.99120377</v>
      </c>
      <c r="U35" s="124">
        <f t="shared" ref="U35:AE35" si="207">(U34-(U39)/0.8)*0.6</f>
        <v>29511208.98910515</v>
      </c>
      <c r="V35" s="124">
        <f t="shared" si="207"/>
        <v>30211762.212767988</v>
      </c>
      <c r="W35" s="124">
        <f t="shared" si="207"/>
        <v>32695235.817413788</v>
      </c>
      <c r="X35" s="124">
        <f t="shared" si="207"/>
        <v>31143570.245157626</v>
      </c>
      <c r="Y35" s="124">
        <f t="shared" si="207"/>
        <v>32651851.335961975</v>
      </c>
      <c r="Z35" s="124">
        <f t="shared" si="207"/>
        <v>33430653.825317394</v>
      </c>
      <c r="AA35" s="124">
        <f t="shared" si="207"/>
        <v>33185745.788091004</v>
      </c>
      <c r="AB35" s="124">
        <f t="shared" si="207"/>
        <v>34440087.952072106</v>
      </c>
      <c r="AC35" s="124">
        <f t="shared" si="207"/>
        <v>34083761.580584191</v>
      </c>
      <c r="AD35" s="124">
        <f t="shared" si="207"/>
        <v>33904068.046850868</v>
      </c>
      <c r="AE35" s="124">
        <f t="shared" si="207"/>
        <v>34609803.640681803</v>
      </c>
      <c r="AF35" s="33">
        <f t="shared" ref="AF35:AF39" si="208">+SUM(T35:AE35)</f>
        <v>392558255.42520761</v>
      </c>
      <c r="AG35" s="124">
        <f>(AG34-(AG39)/0.8)*0.6</f>
        <v>35044222.422570437</v>
      </c>
      <c r="AH35" s="124">
        <f t="shared" ref="AH35:AR35" si="209">(AH34-(AH39)/0.8)*0.6</f>
        <v>31636016.036320716</v>
      </c>
      <c r="AI35" s="124">
        <f t="shared" si="209"/>
        <v>32387009.092087276</v>
      </c>
      <c r="AJ35" s="124">
        <f t="shared" si="209"/>
        <v>35049292.796267577</v>
      </c>
      <c r="AK35" s="124">
        <f t="shared" si="209"/>
        <v>33385907.30280897</v>
      </c>
      <c r="AL35" s="124">
        <f t="shared" si="209"/>
        <v>35002784.632151231</v>
      </c>
      <c r="AM35" s="124">
        <f t="shared" si="209"/>
        <v>35837660.900740243</v>
      </c>
      <c r="AN35" s="124">
        <f t="shared" si="209"/>
        <v>35575119.484833553</v>
      </c>
      <c r="AO35" s="124">
        <f t="shared" si="209"/>
        <v>36919774.284621298</v>
      </c>
      <c r="AP35" s="124">
        <f t="shared" si="209"/>
        <v>36537792.41438625</v>
      </c>
      <c r="AQ35" s="124">
        <f t="shared" si="209"/>
        <v>36345160.946224123</v>
      </c>
      <c r="AR35" s="124">
        <f t="shared" si="209"/>
        <v>37101709.502810888</v>
      </c>
      <c r="AS35" s="33">
        <f t="shared" ref="AS35:AS39" si="210">+SUM(AG35:AR35)</f>
        <v>420822449.81582254</v>
      </c>
      <c r="AT35" s="124">
        <f>(AT34-(AT39)/0.8)*0.6</f>
        <v>37567406.436995506</v>
      </c>
      <c r="AU35" s="124">
        <f t="shared" ref="AU35:BE35" si="211">(AU34-(AU39)/0.8)*0.6</f>
        <v>33913809.190935813</v>
      </c>
      <c r="AV35" s="124">
        <f t="shared" si="211"/>
        <v>34718873.746717565</v>
      </c>
      <c r="AW35" s="124">
        <f t="shared" si="211"/>
        <v>37572841.877598837</v>
      </c>
      <c r="AX35" s="124">
        <f t="shared" si="211"/>
        <v>35789692.628611222</v>
      </c>
      <c r="AY35" s="124">
        <f t="shared" si="211"/>
        <v>37522985.125666119</v>
      </c>
      <c r="AZ35" s="124">
        <f t="shared" si="211"/>
        <v>38417972.485593535</v>
      </c>
      <c r="BA35" s="124">
        <f t="shared" si="211"/>
        <v>38136528.087741569</v>
      </c>
      <c r="BB35" s="124">
        <f t="shared" si="211"/>
        <v>39577998.033114031</v>
      </c>
      <c r="BC35" s="124">
        <f t="shared" si="211"/>
        <v>39168513.468222052</v>
      </c>
      <c r="BD35" s="124">
        <f t="shared" si="211"/>
        <v>38962012.534352258</v>
      </c>
      <c r="BE35" s="124">
        <f t="shared" si="211"/>
        <v>39773032.587013267</v>
      </c>
      <c r="BF35" s="33">
        <f t="shared" ref="BF35:BF39" si="212">+SUM(AT35:BE35)</f>
        <v>451121666.20256168</v>
      </c>
      <c r="BG35" s="124">
        <f>(BG34-(BG39)/0.8)*0.6</f>
        <v>40272259.70045919</v>
      </c>
      <c r="BH35" s="124">
        <f t="shared" ref="BH35:BR35" si="213">(BH34-(BH39)/0.8)*0.6</f>
        <v>36355603.452683195</v>
      </c>
      <c r="BI35" s="124">
        <f t="shared" si="213"/>
        <v>37218632.656481236</v>
      </c>
      <c r="BJ35" s="124">
        <f t="shared" si="213"/>
        <v>40278086.492785968</v>
      </c>
      <c r="BK35" s="124">
        <f t="shared" si="213"/>
        <v>38366550.497871235</v>
      </c>
      <c r="BL35" s="124">
        <f t="shared" si="213"/>
        <v>40224640.054714091</v>
      </c>
      <c r="BM35" s="124">
        <f t="shared" si="213"/>
        <v>41184066.504556283</v>
      </c>
      <c r="BN35" s="124">
        <f t="shared" si="213"/>
        <v>40882358.110058971</v>
      </c>
      <c r="BO35" s="124">
        <f t="shared" si="213"/>
        <v>42427613.891498253</v>
      </c>
      <c r="BP35" s="124">
        <f t="shared" si="213"/>
        <v>41988646.437934048</v>
      </c>
      <c r="BQ35" s="124">
        <f t="shared" si="213"/>
        <v>41767277.436825626</v>
      </c>
      <c r="BR35" s="124">
        <f t="shared" si="213"/>
        <v>42636690.933278225</v>
      </c>
      <c r="BS35" s="33">
        <f t="shared" ref="BS35:BS39" si="214">+SUM(BG35:BR35)</f>
        <v>483602426.1691463</v>
      </c>
      <c r="BT35" s="124">
        <f>(BT34-(BT39)/0.8)*0.6</f>
        <v>43171862.398892254</v>
      </c>
      <c r="BU35" s="124">
        <f t="shared" ref="BU35:CE35" si="215">(BU34-(BU39)/0.8)*0.6</f>
        <v>38973206.901276387</v>
      </c>
      <c r="BV35" s="124">
        <f t="shared" si="215"/>
        <v>39898374.207747884</v>
      </c>
      <c r="BW35" s="124">
        <f t="shared" si="215"/>
        <v>43178108.720266558</v>
      </c>
      <c r="BX35" s="124">
        <f t="shared" si="215"/>
        <v>41128942.133717962</v>
      </c>
      <c r="BY35" s="124">
        <f t="shared" si="215"/>
        <v>43120814.138653509</v>
      </c>
      <c r="BZ35" s="124">
        <f t="shared" si="215"/>
        <v>44149319.292884335</v>
      </c>
      <c r="CA35" s="124">
        <f t="shared" si="215"/>
        <v>43825887.893983215</v>
      </c>
      <c r="CB35" s="124">
        <f t="shared" si="215"/>
        <v>45482402.091686122</v>
      </c>
      <c r="CC35" s="124">
        <f t="shared" si="215"/>
        <v>45011828.98146531</v>
      </c>
      <c r="CD35" s="124">
        <f t="shared" si="215"/>
        <v>44774521.41227708</v>
      </c>
      <c r="CE35" s="124">
        <f t="shared" si="215"/>
        <v>45706532.680474266</v>
      </c>
      <c r="CF35" s="33">
        <f t="shared" ref="CF35:CF39" si="216">+SUM(BT35:CE35)</f>
        <v>518421800.85332489</v>
      </c>
      <c r="CG35" s="124">
        <f>(CG34-(CG39)/0.8)*0.6</f>
        <v>46280236.491612501</v>
      </c>
      <c r="CH35" s="124">
        <f t="shared" ref="CH35:CR35" si="217">(CH34-(CH39)/0.8)*0.6</f>
        <v>41779277.798168287</v>
      </c>
      <c r="CI35" s="124">
        <f t="shared" si="217"/>
        <v>42771057.150705732</v>
      </c>
      <c r="CJ35" s="124">
        <f t="shared" si="217"/>
        <v>46286932.548125751</v>
      </c>
      <c r="CK35" s="124">
        <f t="shared" si="217"/>
        <v>44090225.967345662</v>
      </c>
      <c r="CL35" s="124">
        <f t="shared" si="217"/>
        <v>46225512.75663656</v>
      </c>
      <c r="CM35" s="124">
        <f t="shared" si="217"/>
        <v>47328070.281972006</v>
      </c>
      <c r="CN35" s="124">
        <f t="shared" si="217"/>
        <v>46981351.822350003</v>
      </c>
      <c r="CO35" s="124">
        <f t="shared" si="217"/>
        <v>48757135.042287529</v>
      </c>
      <c r="CP35" s="124">
        <f t="shared" si="217"/>
        <v>48252680.668130815</v>
      </c>
      <c r="CQ35" s="124">
        <f t="shared" si="217"/>
        <v>47998286.953961037</v>
      </c>
      <c r="CR35" s="124">
        <f t="shared" si="217"/>
        <v>48997403.033468418</v>
      </c>
      <c r="CS35" s="33">
        <f t="shared" ref="CS35:CS39" si="218">+SUM(CG35:CR35)</f>
        <v>555748170.51476431</v>
      </c>
      <c r="CT35" s="124">
        <f>(CT34-(CT39)/0.8)*0.6</f>
        <v>49612413.519008599</v>
      </c>
      <c r="CU35" s="124">
        <f t="shared" ref="CU35:DE35" si="219">(CU34-(CU39)/0.8)*0.6</f>
        <v>44787385.799636401</v>
      </c>
      <c r="CV35" s="124">
        <f t="shared" si="219"/>
        <v>45850573.265556537</v>
      </c>
      <c r="CW35" s="124">
        <f t="shared" si="219"/>
        <v>49619591.691590801</v>
      </c>
      <c r="CX35" s="124">
        <f t="shared" si="219"/>
        <v>47264722.236994542</v>
      </c>
      <c r="CY35" s="124">
        <f t="shared" si="219"/>
        <v>49553749.675114386</v>
      </c>
      <c r="CZ35" s="124">
        <f t="shared" si="219"/>
        <v>50735691.34227398</v>
      </c>
      <c r="DA35" s="124">
        <f t="shared" si="219"/>
        <v>50364009.1535592</v>
      </c>
      <c r="DB35" s="124">
        <f t="shared" si="219"/>
        <v>52267648.765332222</v>
      </c>
      <c r="DC35" s="124">
        <f t="shared" si="219"/>
        <v>51726873.676236227</v>
      </c>
      <c r="DD35" s="124">
        <f t="shared" si="219"/>
        <v>51454163.614646219</v>
      </c>
      <c r="DE35" s="124">
        <f t="shared" si="219"/>
        <v>52525216.051878132</v>
      </c>
      <c r="DF35" s="33">
        <f t="shared" ref="DF35:DF39" si="220">+SUM(CT35:DE35)</f>
        <v>595762038.7918272</v>
      </c>
      <c r="DG35" s="124">
        <f>(DG34-(DG39)/0.8)*0.6</f>
        <v>53184507.292377234</v>
      </c>
      <c r="DH35" s="124">
        <f t="shared" ref="DH35:DR35" si="221">(DH34-(DH39)/0.8)*0.6</f>
        <v>48012077.57721024</v>
      </c>
      <c r="DI35" s="124">
        <f t="shared" si="221"/>
        <v>49151814.540676624</v>
      </c>
      <c r="DJ35" s="124">
        <f t="shared" si="221"/>
        <v>53192202.293385357</v>
      </c>
      <c r="DK35" s="124">
        <f t="shared" si="221"/>
        <v>50667782.238058172</v>
      </c>
      <c r="DL35" s="124">
        <f t="shared" si="221"/>
        <v>53121619.65172264</v>
      </c>
      <c r="DM35" s="124">
        <f t="shared" si="221"/>
        <v>54388661.118917733</v>
      </c>
      <c r="DN35" s="124">
        <f t="shared" si="221"/>
        <v>53990217.812615491</v>
      </c>
      <c r="DO35" s="124">
        <f t="shared" si="221"/>
        <v>56030919.476436161</v>
      </c>
      <c r="DP35" s="124">
        <f t="shared" si="221"/>
        <v>55451208.580925256</v>
      </c>
      <c r="DQ35" s="124">
        <f t="shared" si="221"/>
        <v>55158863.394900769</v>
      </c>
      <c r="DR35" s="124">
        <f t="shared" si="221"/>
        <v>56307031.607613377</v>
      </c>
      <c r="DS35" s="33">
        <f t="shared" ref="DS35:DS39" si="222">+SUM(DG35:DR35)</f>
        <v>638656905.58483899</v>
      </c>
      <c r="DT35" s="124">
        <f t="shared" ref="DT35:ED35" si="223">(DT34-(DT39)/0.8)*0.6</f>
        <v>57013791.817428388</v>
      </c>
      <c r="DU35" s="124">
        <f t="shared" si="223"/>
        <v>51468947.162769377</v>
      </c>
      <c r="DV35" s="124">
        <f t="shared" si="223"/>
        <v>52690745.187605344</v>
      </c>
      <c r="DW35" s="124">
        <f t="shared" si="223"/>
        <v>57022040.858509101</v>
      </c>
      <c r="DX35" s="124">
        <f t="shared" si="223"/>
        <v>54315862.559198357</v>
      </c>
      <c r="DY35" s="124">
        <f t="shared" si="223"/>
        <v>56946376.266646668</v>
      </c>
      <c r="DZ35" s="124">
        <f t="shared" si="223"/>
        <v>58304644.719479807</v>
      </c>
      <c r="EA35" s="124">
        <f t="shared" si="223"/>
        <v>57877513.495123796</v>
      </c>
      <c r="EB35" s="124">
        <f t="shared" si="223"/>
        <v>60065145.678739563</v>
      </c>
      <c r="EC35" s="124">
        <f t="shared" si="223"/>
        <v>59443695.598751865</v>
      </c>
      <c r="ED35" s="124">
        <f t="shared" si="223"/>
        <v>59130301.559333615</v>
      </c>
      <c r="EE35" s="124">
        <f>(EE34-(EE39)/0.8)*0.6</f>
        <v>60361137.883361548</v>
      </c>
      <c r="EF35" s="33">
        <f t="shared" ref="EF35:EF39" si="224">+SUM(DT35:EE35)</f>
        <v>684640202.78694737</v>
      </c>
      <c r="EG35" s="124">
        <f>(EG34-(EG39)/0.8)*0.6</f>
        <v>61118784.828283228</v>
      </c>
      <c r="EH35" s="124">
        <f t="shared" ref="EH35:ER35" si="225">(EH34-(EH39)/0.8)*0.6</f>
        <v>55174711.358488761</v>
      </c>
      <c r="EI35" s="124">
        <f t="shared" si="225"/>
        <v>56484478.841112927</v>
      </c>
      <c r="EJ35" s="124">
        <f t="shared" si="225"/>
        <v>61127627.80032175</v>
      </c>
      <c r="EK35" s="124">
        <f t="shared" si="225"/>
        <v>58226604.663460627</v>
      </c>
      <c r="EL35" s="124">
        <f t="shared" si="225"/>
        <v>61046515.357845217</v>
      </c>
      <c r="EM35" s="124">
        <f t="shared" si="225"/>
        <v>62502579.139282346</v>
      </c>
      <c r="EN35" s="124">
        <f t="shared" si="225"/>
        <v>62044694.466772705</v>
      </c>
      <c r="EO35" s="124">
        <f t="shared" si="225"/>
        <v>64389836.167608805</v>
      </c>
      <c r="EP35" s="124">
        <f t="shared" si="225"/>
        <v>63723641.681861997</v>
      </c>
      <c r="EQ35" s="124">
        <f t="shared" si="225"/>
        <v>63387683.271605626</v>
      </c>
      <c r="ER35" s="124">
        <f t="shared" si="225"/>
        <v>64707139.810963571</v>
      </c>
      <c r="ES35" s="33">
        <f t="shared" ref="ES35:ES39" si="226">+SUM(EG35:ER35)</f>
        <v>733934297.38760757</v>
      </c>
      <c r="ET35" s="33"/>
      <c r="EU35" s="33"/>
      <c r="EV35" s="38"/>
      <c r="EW35" s="136"/>
      <c r="EX35" s="8"/>
      <c r="EY35" s="8"/>
      <c r="FL35" s="17"/>
      <c r="FN35" s="17"/>
      <c r="FO35" s="201"/>
      <c r="FP35" s="2"/>
      <c r="FY35" s="149"/>
    </row>
    <row r="36" spans="1:181">
      <c r="A36" s="149">
        <v>24</v>
      </c>
      <c r="B36" s="149" t="str">
        <f>CONCATENATE(C36,D36)</f>
        <v>111450120300023</v>
      </c>
      <c r="C36" s="231">
        <v>1114501203000</v>
      </c>
      <c r="D36" s="35">
        <v>23</v>
      </c>
      <c r="E36" s="37" t="s">
        <v>44</v>
      </c>
      <c r="F36" s="65">
        <v>97558902.390000001</v>
      </c>
      <c r="G36" s="123">
        <f>_xlfn.XLOOKUP($B36,'9999'!$A:$A,'9999'!I:I)</f>
        <v>7623718.75109463</v>
      </c>
      <c r="H36" s="123">
        <f>_xlfn.XLOOKUP($B36,'9999'!$A:$A,'9999'!J:J)</f>
        <v>6882278.2185828332</v>
      </c>
      <c r="I36" s="123">
        <f>_xlfn.XLOOKUP($B36,'9999'!$A:$A,'9999'!K:K)</f>
        <v>7045653.5040193843</v>
      </c>
      <c r="J36" s="123">
        <f>_xlfn.XLOOKUP($B36,'9999'!$A:$A,'9999'!L:L)</f>
        <v>7624821.7889239136</v>
      </c>
      <c r="K36" s="123">
        <f>_xlfn.XLOOKUP($B36,'9999'!$A:$A,'9999'!M:M)</f>
        <v>7262959.4818118652</v>
      </c>
      <c r="L36" s="123">
        <f>_xlfn.XLOOKUP($B36,'9999'!$A:$A,'9999'!N:N)</f>
        <v>7614704.1393274302</v>
      </c>
      <c r="M36" s="123">
        <f>_xlfn.XLOOKUP($B36,'9999'!$A:$A,'9999'!O:O)</f>
        <v>7796327.8542707143</v>
      </c>
      <c r="N36" s="123">
        <f>_xlfn.XLOOKUP($B36,'9999'!$A:$A,'9999'!P:P)</f>
        <v>7739213.1067596469</v>
      </c>
      <c r="O36" s="123">
        <f>_xlfn.XLOOKUP($B36,'9999'!$A:$A,'9999'!Q:Q)</f>
        <v>8031736.9324356532</v>
      </c>
      <c r="P36" s="123">
        <f>_xlfn.XLOOKUP($B36,'9999'!$A:$A,'9999'!R:R)</f>
        <v>7948638.4315879494</v>
      </c>
      <c r="Q36" s="123">
        <f>_xlfn.XLOOKUP($B36,'9999'!$A:$A,'9999'!S:S)</f>
        <v>7906732.2903082212</v>
      </c>
      <c r="R36" s="123">
        <f>_xlfn.XLOOKUP($B36,'9999'!$A:$A,'9999'!T:T)</f>
        <v>8071316.1508777551</v>
      </c>
      <c r="S36" s="33">
        <f t="shared" si="206"/>
        <v>91548100.649999991</v>
      </c>
      <c r="T36" s="124">
        <f t="shared" ref="T36:AE36" si="227">(T34-(T39)/0.8)*0.15</f>
        <v>8172626.4978009425</v>
      </c>
      <c r="U36" s="124">
        <f t="shared" si="227"/>
        <v>7377802.2472762875</v>
      </c>
      <c r="V36" s="124">
        <f t="shared" si="227"/>
        <v>7552940.5531919971</v>
      </c>
      <c r="W36" s="124">
        <f t="shared" si="227"/>
        <v>8173808.9543534471</v>
      </c>
      <c r="X36" s="124">
        <f t="shared" si="227"/>
        <v>7785892.5612894064</v>
      </c>
      <c r="Y36" s="124">
        <f t="shared" si="227"/>
        <v>8162962.8339904938</v>
      </c>
      <c r="Z36" s="124">
        <f t="shared" si="227"/>
        <v>8357663.4563293485</v>
      </c>
      <c r="AA36" s="124">
        <f t="shared" si="227"/>
        <v>8296436.447022751</v>
      </c>
      <c r="AB36" s="124">
        <f t="shared" si="227"/>
        <v>8610021.9880180266</v>
      </c>
      <c r="AC36" s="124">
        <f t="shared" si="227"/>
        <v>8520940.3951460477</v>
      </c>
      <c r="AD36" s="124">
        <f t="shared" si="227"/>
        <v>8476017.0117127169</v>
      </c>
      <c r="AE36" s="124">
        <f t="shared" si="227"/>
        <v>8652450.9101704508</v>
      </c>
      <c r="AF36" s="33">
        <f t="shared" si="208"/>
        <v>98139563.856301904</v>
      </c>
      <c r="AG36" s="124">
        <f t="shared" ref="AG36:AR36" si="228">(AG34-(AG39)/0.8)*0.15</f>
        <v>8761055.6056426093</v>
      </c>
      <c r="AH36" s="124">
        <f t="shared" si="228"/>
        <v>7909004.009080179</v>
      </c>
      <c r="AI36" s="124">
        <f t="shared" si="228"/>
        <v>8096752.2730218191</v>
      </c>
      <c r="AJ36" s="124">
        <f t="shared" si="228"/>
        <v>8762323.1990668941</v>
      </c>
      <c r="AK36" s="124">
        <f t="shared" si="228"/>
        <v>8346476.8257022426</v>
      </c>
      <c r="AL36" s="124">
        <f t="shared" si="228"/>
        <v>8750696.1580378078</v>
      </c>
      <c r="AM36" s="124">
        <f t="shared" si="228"/>
        <v>8959415.2251850609</v>
      </c>
      <c r="AN36" s="124">
        <f t="shared" si="228"/>
        <v>8893779.8712083884</v>
      </c>
      <c r="AO36" s="124">
        <f t="shared" si="228"/>
        <v>9229943.5711553246</v>
      </c>
      <c r="AP36" s="124">
        <f t="shared" si="228"/>
        <v>9134448.1035965625</v>
      </c>
      <c r="AQ36" s="124">
        <f t="shared" si="228"/>
        <v>9086290.2365560308</v>
      </c>
      <c r="AR36" s="124">
        <f t="shared" si="228"/>
        <v>9275427.375702722</v>
      </c>
      <c r="AS36" s="33">
        <f t="shared" si="210"/>
        <v>105205612.45395564</v>
      </c>
      <c r="AT36" s="124">
        <f t="shared" ref="AT36:BE36" si="229">(AT34-(AT39)/0.8)*0.15</f>
        <v>9391851.6092488766</v>
      </c>
      <c r="AU36" s="124">
        <f t="shared" si="229"/>
        <v>8478452.2977339532</v>
      </c>
      <c r="AV36" s="124">
        <f t="shared" si="229"/>
        <v>8679718.4366793912</v>
      </c>
      <c r="AW36" s="124">
        <f t="shared" si="229"/>
        <v>9393210.4693997093</v>
      </c>
      <c r="AX36" s="124">
        <f t="shared" si="229"/>
        <v>8947423.1571528055</v>
      </c>
      <c r="AY36" s="124">
        <f t="shared" si="229"/>
        <v>9380746.2814165298</v>
      </c>
      <c r="AZ36" s="124">
        <f t="shared" si="229"/>
        <v>9604493.1213983838</v>
      </c>
      <c r="BA36" s="124">
        <f t="shared" si="229"/>
        <v>9534132.0219353922</v>
      </c>
      <c r="BB36" s="124">
        <f t="shared" si="229"/>
        <v>9894499.5082785077</v>
      </c>
      <c r="BC36" s="124">
        <f t="shared" si="229"/>
        <v>9792128.367055513</v>
      </c>
      <c r="BD36" s="124">
        <f t="shared" si="229"/>
        <v>9740503.1335880645</v>
      </c>
      <c r="BE36" s="124">
        <f t="shared" si="229"/>
        <v>9943258.1467533167</v>
      </c>
      <c r="BF36" s="33">
        <f t="shared" si="212"/>
        <v>112780416.55064042</v>
      </c>
      <c r="BG36" s="124">
        <f t="shared" ref="BG36:BR36" si="230">(BG34-(BG39)/0.8)*0.15</f>
        <v>10068064.925114797</v>
      </c>
      <c r="BH36" s="124">
        <f t="shared" si="230"/>
        <v>9088900.8631707989</v>
      </c>
      <c r="BI36" s="124">
        <f t="shared" si="230"/>
        <v>9304658.1641203091</v>
      </c>
      <c r="BJ36" s="124">
        <f t="shared" si="230"/>
        <v>10069521.623196492</v>
      </c>
      <c r="BK36" s="124">
        <f t="shared" si="230"/>
        <v>9591637.6244678088</v>
      </c>
      <c r="BL36" s="124">
        <f t="shared" si="230"/>
        <v>10056160.013678523</v>
      </c>
      <c r="BM36" s="124">
        <f t="shared" si="230"/>
        <v>10296016.626139071</v>
      </c>
      <c r="BN36" s="124">
        <f t="shared" si="230"/>
        <v>10220589.527514743</v>
      </c>
      <c r="BO36" s="124">
        <f t="shared" si="230"/>
        <v>10606903.472874563</v>
      </c>
      <c r="BP36" s="124">
        <f t="shared" si="230"/>
        <v>10497161.609483512</v>
      </c>
      <c r="BQ36" s="124">
        <f t="shared" si="230"/>
        <v>10441819.359206406</v>
      </c>
      <c r="BR36" s="124">
        <f t="shared" si="230"/>
        <v>10659172.733319556</v>
      </c>
      <c r="BS36" s="33">
        <f t="shared" si="214"/>
        <v>120900606.54228657</v>
      </c>
      <c r="BT36" s="124">
        <f t="shared" ref="BT36:CE36" si="231">(BT34-(BT39)/0.8)*0.15</f>
        <v>10792965.599723063</v>
      </c>
      <c r="BU36" s="124">
        <f t="shared" si="231"/>
        <v>9743301.7253190968</v>
      </c>
      <c r="BV36" s="124">
        <f t="shared" si="231"/>
        <v>9974593.551936971</v>
      </c>
      <c r="BW36" s="124">
        <f t="shared" si="231"/>
        <v>10794527.18006664</v>
      </c>
      <c r="BX36" s="124">
        <f t="shared" si="231"/>
        <v>10282235.53342949</v>
      </c>
      <c r="BY36" s="124">
        <f t="shared" si="231"/>
        <v>10780203.534663377</v>
      </c>
      <c r="BZ36" s="124">
        <f t="shared" si="231"/>
        <v>11037329.823221084</v>
      </c>
      <c r="CA36" s="124">
        <f t="shared" si="231"/>
        <v>10956471.973495804</v>
      </c>
      <c r="CB36" s="124">
        <f t="shared" si="231"/>
        <v>11370600.522921531</v>
      </c>
      <c r="CC36" s="124">
        <f t="shared" si="231"/>
        <v>11252957.245366327</v>
      </c>
      <c r="CD36" s="124">
        <f t="shared" si="231"/>
        <v>11193630.35306927</v>
      </c>
      <c r="CE36" s="124">
        <f t="shared" si="231"/>
        <v>11426633.170118567</v>
      </c>
      <c r="CF36" s="33">
        <f t="shared" si="216"/>
        <v>129605450.21333122</v>
      </c>
      <c r="CG36" s="124">
        <f t="shared" ref="CG36:CR36" si="232">(CG34-(CG39)/0.8)*0.15</f>
        <v>11570059.122903125</v>
      </c>
      <c r="CH36" s="124">
        <f t="shared" si="232"/>
        <v>10444819.449542072</v>
      </c>
      <c r="CI36" s="124">
        <f t="shared" si="232"/>
        <v>10692764.287676433</v>
      </c>
      <c r="CJ36" s="124">
        <f t="shared" si="232"/>
        <v>11571733.137031438</v>
      </c>
      <c r="CK36" s="124">
        <f t="shared" si="232"/>
        <v>11022556.491836416</v>
      </c>
      <c r="CL36" s="124">
        <f t="shared" si="232"/>
        <v>11556378.18915914</v>
      </c>
      <c r="CM36" s="124">
        <f t="shared" si="232"/>
        <v>11832017.570493001</v>
      </c>
      <c r="CN36" s="124">
        <f t="shared" si="232"/>
        <v>11745337.955587501</v>
      </c>
      <c r="CO36" s="124">
        <f t="shared" si="232"/>
        <v>12189283.760571882</v>
      </c>
      <c r="CP36" s="124">
        <f t="shared" si="232"/>
        <v>12063170.167032704</v>
      </c>
      <c r="CQ36" s="124">
        <f t="shared" si="232"/>
        <v>11999571.738490259</v>
      </c>
      <c r="CR36" s="124">
        <f t="shared" si="232"/>
        <v>12249350.758367104</v>
      </c>
      <c r="CS36" s="33">
        <f t="shared" si="218"/>
        <v>138937042.62869108</v>
      </c>
      <c r="CT36" s="124">
        <f t="shared" ref="CT36:DE36" si="233">(CT34-(CT39)/0.8)*0.15</f>
        <v>12403103.37975215</v>
      </c>
      <c r="CU36" s="124">
        <f t="shared" si="233"/>
        <v>11196846.4499091</v>
      </c>
      <c r="CV36" s="124">
        <f t="shared" si="233"/>
        <v>11462643.316389134</v>
      </c>
      <c r="CW36" s="124">
        <f t="shared" si="233"/>
        <v>12404897.9228977</v>
      </c>
      <c r="CX36" s="124">
        <f t="shared" si="233"/>
        <v>11816180.559248636</v>
      </c>
      <c r="CY36" s="124">
        <f t="shared" si="233"/>
        <v>12388437.418778596</v>
      </c>
      <c r="CZ36" s="124">
        <f t="shared" si="233"/>
        <v>12683922.835568495</v>
      </c>
      <c r="DA36" s="124">
        <f t="shared" si="233"/>
        <v>12591002.2883898</v>
      </c>
      <c r="DB36" s="124">
        <f t="shared" si="233"/>
        <v>13066912.191333055</v>
      </c>
      <c r="DC36" s="124">
        <f t="shared" si="233"/>
        <v>12931718.419059057</v>
      </c>
      <c r="DD36" s="124">
        <f t="shared" si="233"/>
        <v>12863540.903661555</v>
      </c>
      <c r="DE36" s="124">
        <f t="shared" si="233"/>
        <v>13131304.012969533</v>
      </c>
      <c r="DF36" s="33">
        <f t="shared" si="220"/>
        <v>148940509.6979568</v>
      </c>
      <c r="DG36" s="124">
        <f t="shared" ref="DG36:DR36" si="234">(DG34-(DG39)/0.8)*0.15</f>
        <v>13296126.823094308</v>
      </c>
      <c r="DH36" s="124">
        <f t="shared" si="234"/>
        <v>12003019.39430256</v>
      </c>
      <c r="DI36" s="124">
        <f t="shared" si="234"/>
        <v>12287953.635169156</v>
      </c>
      <c r="DJ36" s="124">
        <f t="shared" si="234"/>
        <v>13298050.573346339</v>
      </c>
      <c r="DK36" s="124">
        <f t="shared" si="234"/>
        <v>12666945.559514543</v>
      </c>
      <c r="DL36" s="124">
        <f t="shared" si="234"/>
        <v>13280404.91293066</v>
      </c>
      <c r="DM36" s="124">
        <f t="shared" si="234"/>
        <v>13597165.279729433</v>
      </c>
      <c r="DN36" s="124">
        <f t="shared" si="234"/>
        <v>13497554.453153873</v>
      </c>
      <c r="DO36" s="124">
        <f t="shared" si="234"/>
        <v>14007729.86910904</v>
      </c>
      <c r="DP36" s="124">
        <f t="shared" si="234"/>
        <v>13862802.145231314</v>
      </c>
      <c r="DQ36" s="124">
        <f t="shared" si="234"/>
        <v>13789715.848725192</v>
      </c>
      <c r="DR36" s="124">
        <f t="shared" si="234"/>
        <v>14076757.901903344</v>
      </c>
      <c r="DS36" s="33">
        <f t="shared" si="222"/>
        <v>159664226.39620975</v>
      </c>
      <c r="DT36" s="124">
        <f t="shared" ref="DT36:EE36" si="235">(DT34-(DT39)/0.8)*0.15</f>
        <v>14253447.954357097</v>
      </c>
      <c r="DU36" s="124">
        <f t="shared" si="235"/>
        <v>12867236.790692344</v>
      </c>
      <c r="DV36" s="124">
        <f t="shared" si="235"/>
        <v>13172686.296901336</v>
      </c>
      <c r="DW36" s="124">
        <f t="shared" si="235"/>
        <v>14255510.214627275</v>
      </c>
      <c r="DX36" s="124">
        <f t="shared" si="235"/>
        <v>13578965.639799589</v>
      </c>
      <c r="DY36" s="124">
        <f t="shared" si="235"/>
        <v>14236594.066661667</v>
      </c>
      <c r="DZ36" s="124">
        <f t="shared" si="235"/>
        <v>14576161.179869952</v>
      </c>
      <c r="EA36" s="124">
        <f t="shared" si="235"/>
        <v>14469378.373780949</v>
      </c>
      <c r="EB36" s="124">
        <f t="shared" si="235"/>
        <v>15016286.419684891</v>
      </c>
      <c r="EC36" s="124">
        <f t="shared" si="235"/>
        <v>14860923.899687966</v>
      </c>
      <c r="ED36" s="124">
        <f t="shared" si="235"/>
        <v>14782575.389833404</v>
      </c>
      <c r="EE36" s="124">
        <f t="shared" si="235"/>
        <v>15090284.470840387</v>
      </c>
      <c r="EF36" s="33">
        <f t="shared" si="224"/>
        <v>171160050.69673684</v>
      </c>
      <c r="EG36" s="124">
        <f t="shared" ref="EG36:ER36" si="236">(EG34-(EG39)/0.8)*0.15</f>
        <v>15279696.207070807</v>
      </c>
      <c r="EH36" s="124">
        <f t="shared" si="236"/>
        <v>13793677.83962219</v>
      </c>
      <c r="EI36" s="124">
        <f t="shared" si="236"/>
        <v>14121119.710278232</v>
      </c>
      <c r="EJ36" s="124">
        <f t="shared" si="236"/>
        <v>15281906.950080438</v>
      </c>
      <c r="EK36" s="124">
        <f t="shared" si="236"/>
        <v>14556651.165865157</v>
      </c>
      <c r="EL36" s="124">
        <f t="shared" si="236"/>
        <v>15261628.839461304</v>
      </c>
      <c r="EM36" s="124">
        <f t="shared" si="236"/>
        <v>15625644.784820586</v>
      </c>
      <c r="EN36" s="124">
        <f t="shared" si="236"/>
        <v>15511173.616693176</v>
      </c>
      <c r="EO36" s="124">
        <f t="shared" si="236"/>
        <v>16097459.041902201</v>
      </c>
      <c r="EP36" s="124">
        <f t="shared" si="236"/>
        <v>15930910.420465499</v>
      </c>
      <c r="EQ36" s="124">
        <f t="shared" si="236"/>
        <v>15846920.817901406</v>
      </c>
      <c r="ER36" s="124">
        <f t="shared" si="236"/>
        <v>16176784.952740893</v>
      </c>
      <c r="ES36" s="33">
        <f t="shared" si="226"/>
        <v>183483574.34690189</v>
      </c>
      <c r="ET36" s="33"/>
      <c r="EU36" s="33"/>
      <c r="EV36" s="38"/>
      <c r="EW36" s="136"/>
      <c r="EX36" s="18"/>
      <c r="EY36" s="8"/>
      <c r="FL36" s="17"/>
      <c r="FN36" s="17"/>
      <c r="FO36" s="201"/>
      <c r="FP36" s="2"/>
      <c r="FY36" s="149"/>
    </row>
    <row r="37" spans="1:181">
      <c r="A37" s="149">
        <v>25</v>
      </c>
      <c r="B37" s="149" t="str">
        <f>CONCATENATE(C37,D37)</f>
        <v>111450220200023</v>
      </c>
      <c r="C37" s="231">
        <v>1114502202000</v>
      </c>
      <c r="D37" s="35">
        <v>23</v>
      </c>
      <c r="E37" s="37" t="s">
        <v>53</v>
      </c>
      <c r="F37" s="65">
        <v>470507.3000000001</v>
      </c>
      <c r="G37" s="123">
        <f>_xlfn.XLOOKUP($B37,'9999'!$A:$A,'9999'!I:I)</f>
        <v>0</v>
      </c>
      <c r="H37" s="123">
        <f>_xlfn.XLOOKUP($B37,'9999'!$A:$A,'9999'!J:J)</f>
        <v>0</v>
      </c>
      <c r="I37" s="123">
        <f>_xlfn.XLOOKUP($B37,'9999'!$A:$A,'9999'!K:K)</f>
        <v>0</v>
      </c>
      <c r="J37" s="123">
        <f>_xlfn.XLOOKUP($B37,'9999'!$A:$A,'9999'!L:L)</f>
        <v>0</v>
      </c>
      <c r="K37" s="123">
        <f>_xlfn.XLOOKUP($B37,'9999'!$A:$A,'9999'!M:M)</f>
        <v>0</v>
      </c>
      <c r="L37" s="123">
        <f>_xlfn.XLOOKUP($B37,'9999'!$A:$A,'9999'!N:N)</f>
        <v>0</v>
      </c>
      <c r="M37" s="123">
        <f>_xlfn.XLOOKUP($B37,'9999'!$A:$A,'9999'!O:O)</f>
        <v>0</v>
      </c>
      <c r="N37" s="123">
        <f>_xlfn.XLOOKUP($B37,'9999'!$A:$A,'9999'!P:P)</f>
        <v>0</v>
      </c>
      <c r="O37" s="123">
        <f>_xlfn.XLOOKUP($B37,'9999'!$A:$A,'9999'!Q:Q)</f>
        <v>0</v>
      </c>
      <c r="P37" s="123">
        <f>_xlfn.XLOOKUP($B37,'9999'!$A:$A,'9999'!R:R)</f>
        <v>0</v>
      </c>
      <c r="Q37" s="123">
        <f>_xlfn.XLOOKUP($B37,'9999'!$A:$A,'9999'!S:S)</f>
        <v>0</v>
      </c>
      <c r="R37" s="123">
        <f>_xlfn.XLOOKUP($B37,'9999'!$A:$A,'9999'!T:T)</f>
        <v>0</v>
      </c>
      <c r="S37" s="33">
        <f t="shared" si="206"/>
        <v>0</v>
      </c>
      <c r="T37" s="124">
        <f t="shared" ref="T37:AE37" si="237">(T39)/0.8*0.2</f>
        <v>0</v>
      </c>
      <c r="U37" s="124">
        <f t="shared" si="237"/>
        <v>0</v>
      </c>
      <c r="V37" s="124">
        <f t="shared" si="237"/>
        <v>0</v>
      </c>
      <c r="W37" s="124">
        <f t="shared" si="237"/>
        <v>0</v>
      </c>
      <c r="X37" s="124">
        <f t="shared" si="237"/>
        <v>0</v>
      </c>
      <c r="Y37" s="124">
        <f t="shared" si="237"/>
        <v>0</v>
      </c>
      <c r="Z37" s="124">
        <f t="shared" si="237"/>
        <v>0</v>
      </c>
      <c r="AA37" s="124">
        <f t="shared" si="237"/>
        <v>0</v>
      </c>
      <c r="AB37" s="124">
        <f t="shared" si="237"/>
        <v>0</v>
      </c>
      <c r="AC37" s="124">
        <f t="shared" si="237"/>
        <v>0</v>
      </c>
      <c r="AD37" s="124">
        <f t="shared" si="237"/>
        <v>0</v>
      </c>
      <c r="AE37" s="124">
        <f t="shared" si="237"/>
        <v>0</v>
      </c>
      <c r="AF37" s="33">
        <f t="shared" si="208"/>
        <v>0</v>
      </c>
      <c r="AG37" s="124">
        <f t="shared" ref="AG37:AR37" si="238">(AG39)/0.8*0.2</f>
        <v>0</v>
      </c>
      <c r="AH37" s="124">
        <f t="shared" si="238"/>
        <v>0</v>
      </c>
      <c r="AI37" s="124">
        <f t="shared" si="238"/>
        <v>0</v>
      </c>
      <c r="AJ37" s="124">
        <f t="shared" si="238"/>
        <v>0</v>
      </c>
      <c r="AK37" s="124">
        <f t="shared" si="238"/>
        <v>0</v>
      </c>
      <c r="AL37" s="124">
        <f t="shared" si="238"/>
        <v>0</v>
      </c>
      <c r="AM37" s="124">
        <f t="shared" si="238"/>
        <v>0</v>
      </c>
      <c r="AN37" s="124">
        <f t="shared" si="238"/>
        <v>0</v>
      </c>
      <c r="AO37" s="124">
        <f t="shared" si="238"/>
        <v>0</v>
      </c>
      <c r="AP37" s="124">
        <f t="shared" si="238"/>
        <v>0</v>
      </c>
      <c r="AQ37" s="124">
        <f t="shared" si="238"/>
        <v>0</v>
      </c>
      <c r="AR37" s="124">
        <f t="shared" si="238"/>
        <v>0</v>
      </c>
      <c r="AS37" s="33">
        <f t="shared" si="210"/>
        <v>0</v>
      </c>
      <c r="AT37" s="124">
        <f t="shared" ref="AT37:BE37" si="239">(AT39)/0.8*0.2</f>
        <v>0</v>
      </c>
      <c r="AU37" s="124">
        <f t="shared" si="239"/>
        <v>0</v>
      </c>
      <c r="AV37" s="124">
        <f t="shared" si="239"/>
        <v>0</v>
      </c>
      <c r="AW37" s="124">
        <f t="shared" si="239"/>
        <v>0</v>
      </c>
      <c r="AX37" s="124">
        <f t="shared" si="239"/>
        <v>0</v>
      </c>
      <c r="AY37" s="124">
        <f t="shared" si="239"/>
        <v>0</v>
      </c>
      <c r="AZ37" s="124">
        <f t="shared" si="239"/>
        <v>0</v>
      </c>
      <c r="BA37" s="124">
        <f t="shared" si="239"/>
        <v>0</v>
      </c>
      <c r="BB37" s="124">
        <f t="shared" si="239"/>
        <v>0</v>
      </c>
      <c r="BC37" s="124">
        <f t="shared" si="239"/>
        <v>0</v>
      </c>
      <c r="BD37" s="124">
        <f t="shared" si="239"/>
        <v>0</v>
      </c>
      <c r="BE37" s="124">
        <f t="shared" si="239"/>
        <v>0</v>
      </c>
      <c r="BF37" s="33">
        <f t="shared" si="212"/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124">
        <v>0</v>
      </c>
      <c r="BO37" s="124">
        <v>0</v>
      </c>
      <c r="BP37" s="124">
        <v>0</v>
      </c>
      <c r="BQ37" s="124">
        <v>0</v>
      </c>
      <c r="BR37" s="124">
        <v>0</v>
      </c>
      <c r="BS37" s="33">
        <f t="shared" si="214"/>
        <v>0</v>
      </c>
      <c r="BT37" s="124">
        <v>0</v>
      </c>
      <c r="BU37" s="124">
        <v>0</v>
      </c>
      <c r="BV37" s="124">
        <v>0</v>
      </c>
      <c r="BW37" s="124">
        <v>0</v>
      </c>
      <c r="BX37" s="124">
        <v>0</v>
      </c>
      <c r="BY37" s="124">
        <v>0</v>
      </c>
      <c r="BZ37" s="124">
        <v>0</v>
      </c>
      <c r="CA37" s="124">
        <v>0</v>
      </c>
      <c r="CB37" s="124">
        <v>0</v>
      </c>
      <c r="CC37" s="124">
        <v>0</v>
      </c>
      <c r="CD37" s="124">
        <v>0</v>
      </c>
      <c r="CE37" s="124">
        <v>0</v>
      </c>
      <c r="CF37" s="33">
        <f t="shared" si="216"/>
        <v>0</v>
      </c>
      <c r="CG37" s="124">
        <v>0</v>
      </c>
      <c r="CH37" s="124">
        <v>0</v>
      </c>
      <c r="CI37" s="124">
        <v>0</v>
      </c>
      <c r="CJ37" s="124">
        <v>0</v>
      </c>
      <c r="CK37" s="124">
        <v>0</v>
      </c>
      <c r="CL37" s="124">
        <v>0</v>
      </c>
      <c r="CM37" s="124">
        <v>0</v>
      </c>
      <c r="CN37" s="124">
        <v>0</v>
      </c>
      <c r="CO37" s="124">
        <v>0</v>
      </c>
      <c r="CP37" s="124">
        <v>0</v>
      </c>
      <c r="CQ37" s="124">
        <v>0</v>
      </c>
      <c r="CR37" s="124">
        <v>0</v>
      </c>
      <c r="CS37" s="33">
        <f t="shared" si="218"/>
        <v>0</v>
      </c>
      <c r="CT37" s="124">
        <v>0</v>
      </c>
      <c r="CU37" s="124">
        <v>0</v>
      </c>
      <c r="CV37" s="124">
        <v>0</v>
      </c>
      <c r="CW37" s="124">
        <v>0</v>
      </c>
      <c r="CX37" s="124">
        <v>0</v>
      </c>
      <c r="CY37" s="124">
        <v>0</v>
      </c>
      <c r="CZ37" s="124">
        <v>0</v>
      </c>
      <c r="DA37" s="124">
        <v>0</v>
      </c>
      <c r="DB37" s="124">
        <v>0</v>
      </c>
      <c r="DC37" s="124">
        <v>0</v>
      </c>
      <c r="DD37" s="124">
        <v>0</v>
      </c>
      <c r="DE37" s="124">
        <v>0</v>
      </c>
      <c r="DF37" s="33">
        <f t="shared" si="220"/>
        <v>0</v>
      </c>
      <c r="DG37" s="124">
        <v>0</v>
      </c>
      <c r="DH37" s="124">
        <v>0</v>
      </c>
      <c r="DI37" s="124">
        <v>0</v>
      </c>
      <c r="DJ37" s="124">
        <v>0</v>
      </c>
      <c r="DK37" s="124">
        <v>0</v>
      </c>
      <c r="DL37" s="124">
        <v>0</v>
      </c>
      <c r="DM37" s="124">
        <v>0</v>
      </c>
      <c r="DN37" s="124">
        <v>0</v>
      </c>
      <c r="DO37" s="124">
        <v>0</v>
      </c>
      <c r="DP37" s="124">
        <v>0</v>
      </c>
      <c r="DQ37" s="124">
        <v>0</v>
      </c>
      <c r="DR37" s="124">
        <v>0</v>
      </c>
      <c r="DS37" s="33">
        <f t="shared" si="222"/>
        <v>0</v>
      </c>
      <c r="DT37" s="124">
        <v>0</v>
      </c>
      <c r="DU37" s="124">
        <v>0</v>
      </c>
      <c r="DV37" s="124">
        <v>0</v>
      </c>
      <c r="DW37" s="124">
        <v>0</v>
      </c>
      <c r="DX37" s="124">
        <v>0</v>
      </c>
      <c r="DY37" s="124">
        <v>0</v>
      </c>
      <c r="DZ37" s="124">
        <v>0</v>
      </c>
      <c r="EA37" s="124">
        <v>0</v>
      </c>
      <c r="EB37" s="124">
        <v>0</v>
      </c>
      <c r="EC37" s="124">
        <v>0</v>
      </c>
      <c r="ED37" s="124">
        <v>0</v>
      </c>
      <c r="EE37" s="124">
        <v>0</v>
      </c>
      <c r="EF37" s="33">
        <f t="shared" si="224"/>
        <v>0</v>
      </c>
      <c r="EG37" s="124">
        <v>0</v>
      </c>
      <c r="EH37" s="124">
        <v>0</v>
      </c>
      <c r="EI37" s="124">
        <v>0</v>
      </c>
      <c r="EJ37" s="124">
        <v>0</v>
      </c>
      <c r="EK37" s="124">
        <v>0</v>
      </c>
      <c r="EL37" s="124">
        <v>0</v>
      </c>
      <c r="EM37" s="124">
        <v>0</v>
      </c>
      <c r="EN37" s="124">
        <v>0</v>
      </c>
      <c r="EO37" s="124">
        <v>0</v>
      </c>
      <c r="EP37" s="124">
        <v>0</v>
      </c>
      <c r="EQ37" s="124">
        <v>0</v>
      </c>
      <c r="ER37" s="124">
        <v>0</v>
      </c>
      <c r="ES37" s="33">
        <f t="shared" si="226"/>
        <v>0</v>
      </c>
      <c r="ET37" s="33"/>
      <c r="EU37" s="33"/>
      <c r="EV37" s="38"/>
      <c r="EW37" s="136"/>
      <c r="EX37" s="18"/>
      <c r="EY37" s="8"/>
      <c r="FL37" s="17"/>
      <c r="FN37" s="17"/>
      <c r="FO37" s="201"/>
      <c r="FP37" s="2"/>
      <c r="FY37" s="149"/>
    </row>
    <row r="38" spans="1:181">
      <c r="A38" s="149">
        <v>26</v>
      </c>
      <c r="B38" s="149" t="str">
        <f>CONCATENATE(C38,D38)</f>
        <v>111450120200020</v>
      </c>
      <c r="C38" s="231">
        <v>1114501202000</v>
      </c>
      <c r="D38" s="35">
        <v>20</v>
      </c>
      <c r="E38" s="37" t="s">
        <v>43</v>
      </c>
      <c r="F38" s="65">
        <v>162598170.65000004</v>
      </c>
      <c r="G38" s="123">
        <f>_xlfn.XLOOKUP($B38,'9999'!$A:$A,'9999'!I:I)</f>
        <v>12706197.918491051</v>
      </c>
      <c r="H38" s="123">
        <f>_xlfn.XLOOKUP($B38,'9999'!$A:$A,'9999'!J:J)</f>
        <v>11470463.697638055</v>
      </c>
      <c r="I38" s="123">
        <f>_xlfn.XLOOKUP($B38,'9999'!$A:$A,'9999'!K:K)</f>
        <v>11742755.840032307</v>
      </c>
      <c r="J38" s="123">
        <f>_xlfn.XLOOKUP($B38,'9999'!$A:$A,'9999'!L:L)</f>
        <v>12708036.314873191</v>
      </c>
      <c r="K38" s="123">
        <f>_xlfn.XLOOKUP($B38,'9999'!$A:$A,'9999'!M:M)</f>
        <v>12104932.469686443</v>
      </c>
      <c r="L38" s="123">
        <f>_xlfn.XLOOKUP($B38,'9999'!$A:$A,'9999'!N:N)</f>
        <v>12691173.565545717</v>
      </c>
      <c r="M38" s="123">
        <f>_xlfn.XLOOKUP($B38,'9999'!$A:$A,'9999'!O:O)</f>
        <v>12993879.757117858</v>
      </c>
      <c r="N38" s="123">
        <f>_xlfn.XLOOKUP($B38,'9999'!$A:$A,'9999'!P:P)</f>
        <v>12898688.511266079</v>
      </c>
      <c r="O38" s="123">
        <f>_xlfn.XLOOKUP($B38,'9999'!$A:$A,'9999'!Q:Q)</f>
        <v>13386228.22072609</v>
      </c>
      <c r="P38" s="123">
        <f>_xlfn.XLOOKUP($B38,'9999'!$A:$A,'9999'!R:R)</f>
        <v>13247730.719313249</v>
      </c>
      <c r="Q38" s="123">
        <f>_xlfn.XLOOKUP($B38,'9999'!$A:$A,'9999'!S:S)</f>
        <v>13177887.150513703</v>
      </c>
      <c r="R38" s="123">
        <f>_xlfn.XLOOKUP($B38,'9999'!$A:$A,'9999'!T:T)</f>
        <v>13452193.584796259</v>
      </c>
      <c r="S38" s="33">
        <f t="shared" si="206"/>
        <v>152580167.75</v>
      </c>
      <c r="T38" s="124">
        <f t="shared" ref="T38:AE38" si="240">(T34-(T39)/0.8)*0.25</f>
        <v>13621044.163001571</v>
      </c>
      <c r="U38" s="124">
        <f t="shared" si="240"/>
        <v>12296337.078793813</v>
      </c>
      <c r="V38" s="124">
        <f t="shared" si="240"/>
        <v>12588234.255319996</v>
      </c>
      <c r="W38" s="124">
        <f t="shared" si="240"/>
        <v>13623014.923922412</v>
      </c>
      <c r="X38" s="124">
        <f t="shared" si="240"/>
        <v>12976487.602149012</v>
      </c>
      <c r="Y38" s="124">
        <f t="shared" si="240"/>
        <v>13604938.056650823</v>
      </c>
      <c r="Z38" s="124">
        <f t="shared" si="240"/>
        <v>13929439.093882248</v>
      </c>
      <c r="AA38" s="124">
        <f t="shared" si="240"/>
        <v>13827394.078371253</v>
      </c>
      <c r="AB38" s="124">
        <f t="shared" si="240"/>
        <v>14350036.646696713</v>
      </c>
      <c r="AC38" s="124">
        <f t="shared" si="240"/>
        <v>14201567.325243413</v>
      </c>
      <c r="AD38" s="124">
        <f t="shared" si="240"/>
        <v>14126695.019521195</v>
      </c>
      <c r="AE38" s="124">
        <f t="shared" si="240"/>
        <v>14420751.516950751</v>
      </c>
      <c r="AF38" s="33">
        <f t="shared" si="208"/>
        <v>163565939.76050323</v>
      </c>
      <c r="AG38" s="124">
        <f t="shared" ref="AG38:AR38" si="241">(AG34-(AG39)/0.8)*0.25</f>
        <v>14601759.342737682</v>
      </c>
      <c r="AH38" s="124">
        <f t="shared" si="241"/>
        <v>13181673.348466966</v>
      </c>
      <c r="AI38" s="124">
        <f t="shared" si="241"/>
        <v>13494587.121703032</v>
      </c>
      <c r="AJ38" s="124">
        <f t="shared" si="241"/>
        <v>14603871.998444824</v>
      </c>
      <c r="AK38" s="124">
        <f t="shared" si="241"/>
        <v>13910794.709503738</v>
      </c>
      <c r="AL38" s="124">
        <f t="shared" si="241"/>
        <v>14584493.596729679</v>
      </c>
      <c r="AM38" s="124">
        <f t="shared" si="241"/>
        <v>14932358.708641768</v>
      </c>
      <c r="AN38" s="124">
        <f t="shared" si="241"/>
        <v>14822966.452013981</v>
      </c>
      <c r="AO38" s="124">
        <f t="shared" si="241"/>
        <v>15383239.285258874</v>
      </c>
      <c r="AP38" s="124">
        <f t="shared" si="241"/>
        <v>15224080.172660938</v>
      </c>
      <c r="AQ38" s="124">
        <f t="shared" si="241"/>
        <v>15143817.060926719</v>
      </c>
      <c r="AR38" s="124">
        <f t="shared" si="241"/>
        <v>15459045.626171203</v>
      </c>
      <c r="AS38" s="33">
        <f t="shared" si="210"/>
        <v>175342687.42325941</v>
      </c>
      <c r="AT38" s="124">
        <f t="shared" ref="AT38:BE38" si="242">(AT34-(AT39)/0.8)*0.25</f>
        <v>15653086.015414795</v>
      </c>
      <c r="AU38" s="124">
        <f t="shared" si="242"/>
        <v>14130753.829556588</v>
      </c>
      <c r="AV38" s="124">
        <f t="shared" si="242"/>
        <v>14466197.394465651</v>
      </c>
      <c r="AW38" s="124">
        <f t="shared" si="242"/>
        <v>15655350.782332851</v>
      </c>
      <c r="AX38" s="124">
        <f t="shared" si="242"/>
        <v>14912371.928588009</v>
      </c>
      <c r="AY38" s="124">
        <f t="shared" si="242"/>
        <v>15634577.135694217</v>
      </c>
      <c r="AZ38" s="124">
        <f t="shared" si="242"/>
        <v>16007488.535663974</v>
      </c>
      <c r="BA38" s="124">
        <f t="shared" si="242"/>
        <v>15890220.036558988</v>
      </c>
      <c r="BB38" s="124">
        <f t="shared" si="242"/>
        <v>16490832.513797512</v>
      </c>
      <c r="BC38" s="124">
        <f t="shared" si="242"/>
        <v>16320213.945092523</v>
      </c>
      <c r="BD38" s="124">
        <f t="shared" si="242"/>
        <v>16234171.889313443</v>
      </c>
      <c r="BE38" s="124">
        <f t="shared" si="242"/>
        <v>16572096.911255529</v>
      </c>
      <c r="BF38" s="33">
        <f t="shared" si="212"/>
        <v>187967360.91773409</v>
      </c>
      <c r="BG38" s="124">
        <f t="shared" ref="BG38:BR38" si="243">(BG34-(BG39)/0.8)*0.25</f>
        <v>16780108.208524663</v>
      </c>
      <c r="BH38" s="124">
        <f t="shared" si="243"/>
        <v>15148168.105284665</v>
      </c>
      <c r="BI38" s="124">
        <f t="shared" si="243"/>
        <v>15507763.606867181</v>
      </c>
      <c r="BJ38" s="124">
        <f t="shared" si="243"/>
        <v>16782536.038660821</v>
      </c>
      <c r="BK38" s="124">
        <f t="shared" si="243"/>
        <v>15986062.707446348</v>
      </c>
      <c r="BL38" s="124">
        <f t="shared" si="243"/>
        <v>16760266.689464204</v>
      </c>
      <c r="BM38" s="124">
        <f t="shared" si="243"/>
        <v>17160027.710231785</v>
      </c>
      <c r="BN38" s="124">
        <f t="shared" si="243"/>
        <v>17034315.879191238</v>
      </c>
      <c r="BO38" s="124">
        <f t="shared" si="243"/>
        <v>17678172.454790939</v>
      </c>
      <c r="BP38" s="124">
        <f t="shared" si="243"/>
        <v>17495269.349139187</v>
      </c>
      <c r="BQ38" s="124">
        <f t="shared" si="243"/>
        <v>17403032.265344013</v>
      </c>
      <c r="BR38" s="124">
        <f t="shared" si="243"/>
        <v>17765287.888865929</v>
      </c>
      <c r="BS38" s="33">
        <f t="shared" si="214"/>
        <v>201501010.90381095</v>
      </c>
      <c r="BT38" s="124">
        <f t="shared" ref="BT38:CE38" si="244">(BT34-(BT39)/0.8)*0.25</f>
        <v>17988275.99953844</v>
      </c>
      <c r="BU38" s="124">
        <f t="shared" si="244"/>
        <v>16238836.208865162</v>
      </c>
      <c r="BV38" s="124">
        <f t="shared" si="244"/>
        <v>16624322.58656162</v>
      </c>
      <c r="BW38" s="124">
        <f t="shared" si="244"/>
        <v>17990878.633444399</v>
      </c>
      <c r="BX38" s="124">
        <f t="shared" si="244"/>
        <v>17137059.222382486</v>
      </c>
      <c r="BY38" s="124">
        <f t="shared" si="244"/>
        <v>17967005.89110563</v>
      </c>
      <c r="BZ38" s="124">
        <f t="shared" si="244"/>
        <v>18395549.705368474</v>
      </c>
      <c r="CA38" s="124">
        <f t="shared" si="244"/>
        <v>18260786.622493006</v>
      </c>
      <c r="CB38" s="124">
        <f t="shared" si="244"/>
        <v>18951000.871535886</v>
      </c>
      <c r="CC38" s="124">
        <f t="shared" si="244"/>
        <v>18754928.742277212</v>
      </c>
      <c r="CD38" s="124">
        <f t="shared" si="244"/>
        <v>18656050.588448785</v>
      </c>
      <c r="CE38" s="124">
        <f t="shared" si="244"/>
        <v>19044388.616864279</v>
      </c>
      <c r="CF38" s="33">
        <f t="shared" si="216"/>
        <v>216009083.68888539</v>
      </c>
      <c r="CG38" s="124">
        <f t="shared" ref="CG38:CR38" si="245">(CG34-(CG39)/0.8)*0.25</f>
        <v>19283431.871505208</v>
      </c>
      <c r="CH38" s="124">
        <f t="shared" si="245"/>
        <v>17408032.415903453</v>
      </c>
      <c r="CI38" s="124">
        <f t="shared" si="245"/>
        <v>17821273.812794056</v>
      </c>
      <c r="CJ38" s="124">
        <f t="shared" si="245"/>
        <v>19286221.895052396</v>
      </c>
      <c r="CK38" s="124">
        <f t="shared" si="245"/>
        <v>18370927.486394025</v>
      </c>
      <c r="CL38" s="124">
        <f t="shared" si="245"/>
        <v>19260630.315265235</v>
      </c>
      <c r="CM38" s="124">
        <f t="shared" si="245"/>
        <v>19720029.284155004</v>
      </c>
      <c r="CN38" s="124">
        <f t="shared" si="245"/>
        <v>19575563.259312503</v>
      </c>
      <c r="CO38" s="124">
        <f t="shared" si="245"/>
        <v>20315472.934286471</v>
      </c>
      <c r="CP38" s="124">
        <f t="shared" si="245"/>
        <v>20105283.611721173</v>
      </c>
      <c r="CQ38" s="124">
        <f t="shared" si="245"/>
        <v>19999286.230817098</v>
      </c>
      <c r="CR38" s="124">
        <f t="shared" si="245"/>
        <v>20415584.597278509</v>
      </c>
      <c r="CS38" s="33">
        <f t="shared" si="218"/>
        <v>231561737.71448517</v>
      </c>
      <c r="CT38" s="124">
        <f t="shared" ref="CT38:DE38" si="246">(CT34-(CT39)/0.8)*0.25</f>
        <v>20671838.966253582</v>
      </c>
      <c r="CU38" s="124">
        <f t="shared" si="246"/>
        <v>18661410.7498485</v>
      </c>
      <c r="CV38" s="124">
        <f t="shared" si="246"/>
        <v>19104405.527315225</v>
      </c>
      <c r="CW38" s="124">
        <f t="shared" si="246"/>
        <v>20674829.871496167</v>
      </c>
      <c r="CX38" s="124">
        <f t="shared" si="246"/>
        <v>19693634.265414394</v>
      </c>
      <c r="CY38" s="124">
        <f t="shared" si="246"/>
        <v>20647395.697964329</v>
      </c>
      <c r="CZ38" s="124">
        <f t="shared" si="246"/>
        <v>21139871.39261416</v>
      </c>
      <c r="DA38" s="124">
        <f t="shared" si="246"/>
        <v>20985003.813983001</v>
      </c>
      <c r="DB38" s="124">
        <f t="shared" si="246"/>
        <v>21778186.985555094</v>
      </c>
      <c r="DC38" s="124">
        <f t="shared" si="246"/>
        <v>21552864.031765096</v>
      </c>
      <c r="DD38" s="124">
        <f t="shared" si="246"/>
        <v>21439234.839435924</v>
      </c>
      <c r="DE38" s="124">
        <f t="shared" si="246"/>
        <v>21885506.688282557</v>
      </c>
      <c r="DF38" s="33">
        <f t="shared" si="220"/>
        <v>248234182.82992804</v>
      </c>
      <c r="DG38" s="124">
        <f t="shared" ref="DG38:DR38" si="247">(DG34-(DG39)/0.8)*0.25</f>
        <v>22160211.371823847</v>
      </c>
      <c r="DH38" s="124">
        <f t="shared" si="247"/>
        <v>20005032.323837601</v>
      </c>
      <c r="DI38" s="124">
        <f t="shared" si="247"/>
        <v>20479922.725281928</v>
      </c>
      <c r="DJ38" s="124">
        <f t="shared" si="247"/>
        <v>22163417.6222439</v>
      </c>
      <c r="DK38" s="124">
        <f t="shared" si="247"/>
        <v>21111575.932524238</v>
      </c>
      <c r="DL38" s="124">
        <f t="shared" si="247"/>
        <v>22134008.188217767</v>
      </c>
      <c r="DM38" s="124">
        <f t="shared" si="247"/>
        <v>22661942.13288239</v>
      </c>
      <c r="DN38" s="124">
        <f t="shared" si="247"/>
        <v>22495924.088589787</v>
      </c>
      <c r="DO38" s="124">
        <f t="shared" si="247"/>
        <v>23346216.448515069</v>
      </c>
      <c r="DP38" s="124">
        <f t="shared" si="247"/>
        <v>23104670.24205219</v>
      </c>
      <c r="DQ38" s="124">
        <f t="shared" si="247"/>
        <v>22982859.747875322</v>
      </c>
      <c r="DR38" s="124">
        <f t="shared" si="247"/>
        <v>23461263.169838909</v>
      </c>
      <c r="DS38" s="33">
        <f t="shared" si="222"/>
        <v>266107043.99368295</v>
      </c>
      <c r="DT38" s="124">
        <f t="shared" ref="DT38:EE38" si="248">(DT34-(DT39)/0.8)*0.25</f>
        <v>23755746.590595163</v>
      </c>
      <c r="DU38" s="124">
        <f t="shared" si="248"/>
        <v>21445394.651153907</v>
      </c>
      <c r="DV38" s="124">
        <f t="shared" si="248"/>
        <v>21954477.161502227</v>
      </c>
      <c r="DW38" s="124">
        <f t="shared" si="248"/>
        <v>23759183.691045459</v>
      </c>
      <c r="DX38" s="124">
        <f t="shared" si="248"/>
        <v>22631609.399665982</v>
      </c>
      <c r="DY38" s="124">
        <f t="shared" si="248"/>
        <v>23727656.777769446</v>
      </c>
      <c r="DZ38" s="124">
        <f t="shared" si="248"/>
        <v>24293601.96644992</v>
      </c>
      <c r="EA38" s="124">
        <f t="shared" si="248"/>
        <v>24115630.622968249</v>
      </c>
      <c r="EB38" s="124">
        <f t="shared" si="248"/>
        <v>25027144.032808151</v>
      </c>
      <c r="EC38" s="124">
        <f t="shared" si="248"/>
        <v>24768206.499479946</v>
      </c>
      <c r="ED38" s="124">
        <f t="shared" si="248"/>
        <v>24637625.649722341</v>
      </c>
      <c r="EE38" s="124">
        <f t="shared" si="248"/>
        <v>25150474.118067313</v>
      </c>
      <c r="EF38" s="33">
        <f t="shared" si="224"/>
        <v>285266751.16122812</v>
      </c>
      <c r="EG38" s="124">
        <f t="shared" ref="EG38:ER38" si="249">(EG34-(EG39)/0.8)*0.25</f>
        <v>25466160.345118012</v>
      </c>
      <c r="EH38" s="124">
        <f t="shared" si="249"/>
        <v>22989463.066036984</v>
      </c>
      <c r="EI38" s="124">
        <f t="shared" si="249"/>
        <v>23535199.517130386</v>
      </c>
      <c r="EJ38" s="124">
        <f t="shared" si="249"/>
        <v>25469844.91680073</v>
      </c>
      <c r="EK38" s="124">
        <f t="shared" si="249"/>
        <v>24261085.276441928</v>
      </c>
      <c r="EL38" s="124">
        <f t="shared" si="249"/>
        <v>25436048.065768842</v>
      </c>
      <c r="EM38" s="124">
        <f t="shared" si="249"/>
        <v>26042741.308034312</v>
      </c>
      <c r="EN38" s="124">
        <f t="shared" si="249"/>
        <v>25851956.027821962</v>
      </c>
      <c r="EO38" s="124">
        <f t="shared" si="249"/>
        <v>26829098.403170336</v>
      </c>
      <c r="EP38" s="124">
        <f t="shared" si="249"/>
        <v>26551517.3674425</v>
      </c>
      <c r="EQ38" s="124">
        <f t="shared" si="249"/>
        <v>26411534.696502347</v>
      </c>
      <c r="ER38" s="124">
        <f t="shared" si="249"/>
        <v>26961308.254568156</v>
      </c>
      <c r="ES38" s="33">
        <f t="shared" si="226"/>
        <v>305805957.24483651</v>
      </c>
      <c r="ET38" s="33"/>
      <c r="EU38" s="33"/>
      <c r="EV38" s="38"/>
      <c r="EW38" s="136"/>
      <c r="EX38" s="10"/>
      <c r="EY38" s="10"/>
      <c r="FL38" s="17"/>
      <c r="FN38" s="17"/>
      <c r="FO38" s="201"/>
      <c r="FP38" s="2"/>
      <c r="FY38" s="149"/>
    </row>
    <row r="39" spans="1:181">
      <c r="A39" s="149">
        <v>27</v>
      </c>
      <c r="B39" s="149" t="str">
        <f>CONCATENATE(C39,D39)</f>
        <v>111450220100071</v>
      </c>
      <c r="C39" s="231">
        <v>1114502201000</v>
      </c>
      <c r="D39" s="35">
        <v>71</v>
      </c>
      <c r="E39" s="37" t="s">
        <v>50</v>
      </c>
      <c r="F39" s="65">
        <v>1882029.2200000002</v>
      </c>
      <c r="G39" s="123">
        <f>_xlfn.XLOOKUP($B39,'9999'!$A:$A,'9999'!I:I)</f>
        <v>0</v>
      </c>
      <c r="H39" s="123">
        <f>_xlfn.XLOOKUP($B39,'9999'!$A:$A,'9999'!J:J)</f>
        <v>0</v>
      </c>
      <c r="I39" s="123">
        <f>_xlfn.XLOOKUP($B39,'9999'!$A:$A,'9999'!K:K)</f>
        <v>0</v>
      </c>
      <c r="J39" s="123">
        <f>_xlfn.XLOOKUP($B39,'9999'!$A:$A,'9999'!L:L)</f>
        <v>0</v>
      </c>
      <c r="K39" s="123">
        <f>_xlfn.XLOOKUP($B39,'9999'!$A:$A,'9999'!M:M)</f>
        <v>0</v>
      </c>
      <c r="L39" s="123">
        <f>_xlfn.XLOOKUP($B39,'9999'!$A:$A,'9999'!N:N)</f>
        <v>0</v>
      </c>
      <c r="M39" s="123">
        <f>_xlfn.XLOOKUP($B39,'9999'!$A:$A,'9999'!O:O)</f>
        <v>0</v>
      </c>
      <c r="N39" s="123">
        <f>_xlfn.XLOOKUP($B39,'9999'!$A:$A,'9999'!P:P)</f>
        <v>0</v>
      </c>
      <c r="O39" s="123">
        <f>_xlfn.XLOOKUP($B39,'9999'!$A:$A,'9999'!Q:Q)</f>
        <v>0</v>
      </c>
      <c r="P39" s="123">
        <f>_xlfn.XLOOKUP($B39,'9999'!$A:$A,'9999'!R:R)</f>
        <v>0</v>
      </c>
      <c r="Q39" s="123">
        <f>_xlfn.XLOOKUP($B39,'9999'!$A:$A,'9999'!S:S)</f>
        <v>0</v>
      </c>
      <c r="R39" s="123">
        <f>_xlfn.XLOOKUP($B39,'9999'!$A:$A,'9999'!T:T)</f>
        <v>0</v>
      </c>
      <c r="S39" s="33">
        <f t="shared" si="206"/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33">
        <f t="shared" si="208"/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33">
        <f t="shared" si="210"/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33">
        <f t="shared" si="212"/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33">
        <f t="shared" si="214"/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33">
        <f t="shared" si="216"/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33">
        <f t="shared" si="218"/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33">
        <f t="shared" si="220"/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33">
        <f t="shared" si="222"/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33">
        <f t="shared" si="224"/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33">
        <f t="shared" si="226"/>
        <v>0</v>
      </c>
      <c r="ET39" s="33"/>
      <c r="EU39" s="33"/>
      <c r="EV39" s="38"/>
      <c r="EW39" s="136"/>
      <c r="EX39" s="37"/>
      <c r="EY39" s="37"/>
      <c r="FK39" s="138"/>
      <c r="FL39" s="4"/>
      <c r="FN39" s="17"/>
      <c r="FO39" s="201"/>
      <c r="FP39" s="2"/>
      <c r="FY39" s="149"/>
    </row>
    <row r="40" spans="1:181" s="4" customFormat="1">
      <c r="A40" s="149"/>
      <c r="B40" s="149"/>
      <c r="C40" s="231"/>
      <c r="D40" s="7"/>
      <c r="E40" s="31" t="s">
        <v>421</v>
      </c>
      <c r="F40" s="26">
        <f>SUM(F41:F48)</f>
        <v>549768690.03999984</v>
      </c>
      <c r="G40" s="26">
        <f t="shared" ref="G40:R40" si="250">SUM(G41:G48)</f>
        <v>43298318.504220918</v>
      </c>
      <c r="H40" s="26">
        <f t="shared" si="250"/>
        <v>39087364.588321872</v>
      </c>
      <c r="I40" s="26">
        <f t="shared" si="250"/>
        <v>40015241.83242064</v>
      </c>
      <c r="J40" s="26">
        <f t="shared" si="250"/>
        <v>43304583.121898174</v>
      </c>
      <c r="K40" s="26">
        <f t="shared" si="250"/>
        <v>41249414.254898712</v>
      </c>
      <c r="L40" s="26">
        <f t="shared" si="250"/>
        <v>43247120.716863923</v>
      </c>
      <c r="M40" s="26">
        <f t="shared" si="250"/>
        <v>44278638.498970583</v>
      </c>
      <c r="N40" s="26">
        <f t="shared" si="250"/>
        <v>43954259.726646744</v>
      </c>
      <c r="O40" s="26">
        <f t="shared" si="250"/>
        <v>45615626.073926322</v>
      </c>
      <c r="P40" s="26">
        <f t="shared" si="250"/>
        <v>45143674.592713751</v>
      </c>
      <c r="Q40" s="26">
        <f t="shared" si="250"/>
        <v>44905671.918211624</v>
      </c>
      <c r="R40" s="26">
        <f t="shared" si="250"/>
        <v>45840413.170906805</v>
      </c>
      <c r="S40" s="26">
        <f>SUM(S41:S48)</f>
        <v>519940327</v>
      </c>
      <c r="T40" s="26">
        <v>46414029.795692287</v>
      </c>
      <c r="U40" s="26">
        <v>41900059.108775839</v>
      </c>
      <c r="V40" s="26">
        <v>42894705.634140246</v>
      </c>
      <c r="W40" s="26">
        <v>46420745.210091174</v>
      </c>
      <c r="X40" s="26">
        <v>44217688.086318731</v>
      </c>
      <c r="Y40" s="26">
        <v>46359147.857779868</v>
      </c>
      <c r="Z40" s="26">
        <v>47464892.808794945</v>
      </c>
      <c r="AA40" s="26">
        <v>47117172.007529624</v>
      </c>
      <c r="AB40" s="26">
        <v>48898088.907031812</v>
      </c>
      <c r="AC40" s="26">
        <v>48392176.186449222</v>
      </c>
      <c r="AD40" s="26">
        <v>48137047.035770558</v>
      </c>
      <c r="AE40" s="26">
        <v>49139051.498129241</v>
      </c>
      <c r="AF40" s="26">
        <f>SUM(AF41:AF48)</f>
        <v>557354804.13650358</v>
      </c>
      <c r="AG40" s="26">
        <v>49755839.940982133</v>
      </c>
      <c r="AH40" s="26">
        <v>44916863.364607699</v>
      </c>
      <c r="AI40" s="26">
        <v>45983124.43979834</v>
      </c>
      <c r="AJ40" s="26">
        <v>49763038.865217738</v>
      </c>
      <c r="AK40" s="26">
        <v>47401361.628533676</v>
      </c>
      <c r="AL40" s="26">
        <v>49697006.503540017</v>
      </c>
      <c r="AM40" s="26">
        <v>50882365.091028176</v>
      </c>
      <c r="AN40" s="26">
        <v>50509608.392071754</v>
      </c>
      <c r="AO40" s="26">
        <v>52418751.308338098</v>
      </c>
      <c r="AP40" s="26">
        <v>51876412.871873565</v>
      </c>
      <c r="AQ40" s="26">
        <v>51602914.422346033</v>
      </c>
      <c r="AR40" s="26">
        <v>52677063.205994546</v>
      </c>
      <c r="AS40" s="26">
        <f>SUM(AS41:AS48)</f>
        <v>597484350.0343318</v>
      </c>
      <c r="AT40" s="26">
        <v>53338260.416732848</v>
      </c>
      <c r="AU40" s="26">
        <v>48150877.526859455</v>
      </c>
      <c r="AV40" s="26">
        <v>49293909.399463825</v>
      </c>
      <c r="AW40" s="26">
        <v>53345977.663513422</v>
      </c>
      <c r="AX40" s="26">
        <v>50814259.665788107</v>
      </c>
      <c r="AY40" s="26">
        <v>53275190.971794903</v>
      </c>
      <c r="AZ40" s="26">
        <v>54545895.377582215</v>
      </c>
      <c r="BA40" s="26">
        <v>54146300.196300931</v>
      </c>
      <c r="BB40" s="26">
        <v>56192901.402538449</v>
      </c>
      <c r="BC40" s="26">
        <v>55611514.598648474</v>
      </c>
      <c r="BD40" s="26">
        <v>55318324.260754958</v>
      </c>
      <c r="BE40" s="26">
        <v>56469811.756826162</v>
      </c>
      <c r="BF40" s="26">
        <f>SUM(BF41:BF48)</f>
        <v>640503223.23680377</v>
      </c>
      <c r="BG40" s="26">
        <v>57178615.166737616</v>
      </c>
      <c r="BH40" s="26">
        <v>51617740.708793342</v>
      </c>
      <c r="BI40" s="26">
        <v>52843070.876225226</v>
      </c>
      <c r="BJ40" s="26">
        <v>57186888.055286393</v>
      </c>
      <c r="BK40" s="26">
        <v>54472886.361724854</v>
      </c>
      <c r="BL40" s="26">
        <v>57111004.72176414</v>
      </c>
      <c r="BM40" s="26">
        <v>58473199.844768137</v>
      </c>
      <c r="BN40" s="26">
        <v>58044833.810434602</v>
      </c>
      <c r="BO40" s="26">
        <v>60238790.303521216</v>
      </c>
      <c r="BP40" s="26">
        <v>59615543.649751164</v>
      </c>
      <c r="BQ40" s="26">
        <v>59301243.607529312</v>
      </c>
      <c r="BR40" s="26">
        <v>60535638.20331765</v>
      </c>
      <c r="BS40" s="26">
        <f>SUM(BS41:BS48)</f>
        <v>686619455.30985355</v>
      </c>
      <c r="BT40" s="26">
        <v>61295475.45874273</v>
      </c>
      <c r="BU40" s="26">
        <v>55334218.039826468</v>
      </c>
      <c r="BV40" s="26">
        <v>56647771.979313448</v>
      </c>
      <c r="BW40" s="26">
        <v>61304343.995267019</v>
      </c>
      <c r="BX40" s="26">
        <v>58394934.179769047</v>
      </c>
      <c r="BY40" s="26">
        <v>61222997.06173116</v>
      </c>
      <c r="BZ40" s="26">
        <v>62683270.233591445</v>
      </c>
      <c r="CA40" s="26">
        <v>62224061.844785899</v>
      </c>
      <c r="CB40" s="26">
        <v>64575983.205374755</v>
      </c>
      <c r="CC40" s="26">
        <v>63907862.792533249</v>
      </c>
      <c r="CD40" s="26">
        <v>63570933.147271432</v>
      </c>
      <c r="CE40" s="26">
        <v>64894204.153956525</v>
      </c>
      <c r="CF40" s="26">
        <f>SUM(CF41:CF48)</f>
        <v>736056056.09216309</v>
      </c>
      <c r="CG40" s="26">
        <v>65708749.691772215</v>
      </c>
      <c r="CH40" s="26">
        <v>59318281.738693982</v>
      </c>
      <c r="CI40" s="26">
        <v>60726411.561824024</v>
      </c>
      <c r="CJ40" s="26">
        <v>65718256.762926251</v>
      </c>
      <c r="CK40" s="26">
        <v>62599369.44071243</v>
      </c>
      <c r="CL40" s="26">
        <v>65631052.850175813</v>
      </c>
      <c r="CM40" s="26">
        <v>67196465.690410033</v>
      </c>
      <c r="CN40" s="26">
        <v>66704194.297610492</v>
      </c>
      <c r="CO40" s="26">
        <v>69225453.996161744</v>
      </c>
      <c r="CP40" s="26">
        <v>68509228.913595662</v>
      </c>
      <c r="CQ40" s="26">
        <v>68148040.333874986</v>
      </c>
      <c r="CR40" s="26">
        <v>69566586.853041396</v>
      </c>
      <c r="CS40" s="26">
        <f>SUM(CS41:CS48)</f>
        <v>789052092.13079894</v>
      </c>
      <c r="CT40" s="26">
        <v>70439779.669579804</v>
      </c>
      <c r="CU40" s="26">
        <v>63589198.02387993</v>
      </c>
      <c r="CV40" s="26">
        <v>65098713.194275342</v>
      </c>
      <c r="CW40" s="26">
        <v>70449971.249856934</v>
      </c>
      <c r="CX40" s="26">
        <v>67106524.040443711</v>
      </c>
      <c r="CY40" s="26">
        <v>70356488.65538846</v>
      </c>
      <c r="CZ40" s="26">
        <v>72034611.220119551</v>
      </c>
      <c r="DA40" s="26">
        <v>71506896.287038431</v>
      </c>
      <c r="DB40" s="26">
        <v>74209686.683885366</v>
      </c>
      <c r="DC40" s="26">
        <v>73441893.395374522</v>
      </c>
      <c r="DD40" s="26">
        <v>73054699.237913966</v>
      </c>
      <c r="DE40" s="26">
        <v>74575381.106460363</v>
      </c>
      <c r="DF40" s="26">
        <f>SUM(DF41:DF48)</f>
        <v>845863842.76421642</v>
      </c>
      <c r="DG40" s="26">
        <v>75511443.80578956</v>
      </c>
      <c r="DH40" s="26">
        <v>68167620.281599298</v>
      </c>
      <c r="DI40" s="26">
        <v>69785820.544263184</v>
      </c>
      <c r="DJ40" s="26">
        <v>75522369.179846644</v>
      </c>
      <c r="DK40" s="26">
        <v>71938193.771355674</v>
      </c>
      <c r="DL40" s="26">
        <v>75422155.838576436</v>
      </c>
      <c r="DM40" s="26">
        <v>77221103.227968171</v>
      </c>
      <c r="DN40" s="26">
        <v>76655392.819705218</v>
      </c>
      <c r="DO40" s="26">
        <v>79552784.12512514</v>
      </c>
      <c r="DP40" s="26">
        <v>78729709.71984151</v>
      </c>
      <c r="DQ40" s="26">
        <v>78314637.583043784</v>
      </c>
      <c r="DR40" s="26">
        <v>79944808.546125531</v>
      </c>
      <c r="DS40" s="26">
        <f>SUM(DS41:DS48)</f>
        <v>906766039.44324017</v>
      </c>
      <c r="DT40" s="26">
        <v>80948267.759806424</v>
      </c>
      <c r="DU40" s="26">
        <v>73075688.941874459</v>
      </c>
      <c r="DV40" s="26">
        <v>74810399.62345013</v>
      </c>
      <c r="DW40" s="26">
        <v>80959979.760795608</v>
      </c>
      <c r="DX40" s="26">
        <v>77117743.722893283</v>
      </c>
      <c r="DY40" s="26">
        <v>80852551.058953956</v>
      </c>
      <c r="DZ40" s="26">
        <v>82781022.660381883</v>
      </c>
      <c r="EA40" s="26">
        <v>82174581.102723986</v>
      </c>
      <c r="EB40" s="26">
        <v>85280584.582134157</v>
      </c>
      <c r="EC40" s="26">
        <v>84398248.819670096</v>
      </c>
      <c r="ED40" s="26">
        <v>83953291.48902294</v>
      </c>
      <c r="EE40" s="26">
        <v>85700834.76144658</v>
      </c>
      <c r="EF40" s="26">
        <f>SUM(EF41:EF48)</f>
        <v>972053194.28315353</v>
      </c>
      <c r="EG40" s="26">
        <v>86776543.038512498</v>
      </c>
      <c r="EH40" s="26">
        <v>78337138.545689434</v>
      </c>
      <c r="EI40" s="26">
        <v>80196748.396338552</v>
      </c>
      <c r="EJ40" s="26">
        <v>86789098.303572908</v>
      </c>
      <c r="EK40" s="26">
        <v>82670221.270941615</v>
      </c>
      <c r="EL40" s="26">
        <v>86673934.735198647</v>
      </c>
      <c r="EM40" s="26">
        <v>88741256.291929394</v>
      </c>
      <c r="EN40" s="26">
        <v>88091150.942120135</v>
      </c>
      <c r="EO40" s="26">
        <v>91420786.672047824</v>
      </c>
      <c r="EP40" s="26">
        <v>90474922.73468636</v>
      </c>
      <c r="EQ40" s="26">
        <v>89997928.476232618</v>
      </c>
      <c r="ER40" s="26">
        <v>91871294.864270747</v>
      </c>
      <c r="ES40" s="26">
        <f>SUM(ES41:ES48)</f>
        <v>1042041024.2715406</v>
      </c>
      <c r="ET40" s="33" t="s">
        <v>241</v>
      </c>
      <c r="EU40" s="32"/>
      <c r="EV40" s="38"/>
      <c r="EW40" s="136"/>
      <c r="EX40" s="8"/>
      <c r="EY40" s="37"/>
      <c r="EZ40" s="3"/>
      <c r="FA40" s="3"/>
      <c r="FB40" s="3"/>
      <c r="FC40" s="3"/>
      <c r="FD40" s="3"/>
      <c r="FF40" s="3"/>
      <c r="FK40" s="40"/>
      <c r="FL40" s="17"/>
      <c r="FM40" s="40"/>
      <c r="FO40" s="201"/>
      <c r="FP40" s="199"/>
      <c r="FY40" s="149"/>
    </row>
    <row r="41" spans="1:181">
      <c r="A41" s="149">
        <v>28</v>
      </c>
      <c r="B41" s="149" t="str">
        <f t="shared" ref="B41:B48" si="251">CONCATENATE(C41,D41)</f>
        <v>111450130100110</v>
      </c>
      <c r="C41" s="231">
        <v>1114501301001</v>
      </c>
      <c r="D41" s="35">
        <v>10</v>
      </c>
      <c r="E41" s="37" t="s">
        <v>45</v>
      </c>
      <c r="F41" s="65">
        <v>321374397.73999989</v>
      </c>
      <c r="G41" s="123">
        <f>_xlfn.XLOOKUP($B41,'9999'!$A:$A,'9999'!I:I)</f>
        <v>24491554.930410191</v>
      </c>
      <c r="H41" s="123">
        <f>_xlfn.XLOOKUP($B41,'9999'!$A:$A,'9999'!J:J)</f>
        <v>22109642.35958799</v>
      </c>
      <c r="I41" s="123">
        <f>_xlfn.XLOOKUP($B41,'9999'!$A:$A,'9999'!K:K)</f>
        <v>22634493.145428721</v>
      </c>
      <c r="J41" s="123">
        <f>_xlfn.XLOOKUP($B41,'9999'!$A:$A,'9999'!L:L)</f>
        <v>24495098.491298027</v>
      </c>
      <c r="K41" s="123">
        <f>_xlfn.XLOOKUP($B41,'9999'!$A:$A,'9999'!M:M)</f>
        <v>23332598.816109035</v>
      </c>
      <c r="L41" s="123">
        <f>_xlfn.XLOOKUP($B41,'9999'!$A:$A,'9999'!N:N)</f>
        <v>24462595.066270269</v>
      </c>
      <c r="M41" s="123">
        <f>_xlfn.XLOOKUP($B41,'9999'!$A:$A,'9999'!O:O)</f>
        <v>25046069.789883323</v>
      </c>
      <c r="N41" s="123">
        <f>_xlfn.XLOOKUP($B41,'9999'!$A:$A,'9999'!P:P)</f>
        <v>24862585.978153914</v>
      </c>
      <c r="O41" s="123">
        <f>_xlfn.XLOOKUP($B41,'9999'!$A:$A,'9999'!Q:Q)</f>
        <v>25802332.521659207</v>
      </c>
      <c r="P41" s="123">
        <f>_xlfn.XLOOKUP($B41,'9999'!$A:$A,'9999'!R:R)</f>
        <v>25535374.680664077</v>
      </c>
      <c r="Q41" s="123">
        <f>_xlfn.XLOOKUP($B41,'9999'!$A:$A,'9999'!S:S)</f>
        <v>25400749.231512163</v>
      </c>
      <c r="R41" s="123">
        <f>_xlfn.XLOOKUP($B41,'9999'!$A:$A,'9999'!T:T)</f>
        <v>25929482.621790882</v>
      </c>
      <c r="S41" s="33">
        <f t="shared" ref="S41:S48" si="252">+SUM(G41:R41)</f>
        <v>294102577.63276774</v>
      </c>
      <c r="T41" s="124">
        <f t="shared" ref="T41:AE41" si="253">+(T40-(T46)/0.8-T47)*0.6-T45</f>
        <v>27848417.87741537</v>
      </c>
      <c r="U41" s="124">
        <f t="shared" si="253"/>
        <v>25140035.465265501</v>
      </c>
      <c r="V41" s="124">
        <f t="shared" si="253"/>
        <v>25736823.380484145</v>
      </c>
      <c r="W41" s="124">
        <f t="shared" si="253"/>
        <v>27852447.126054704</v>
      </c>
      <c r="X41" s="124">
        <f t="shared" si="253"/>
        <v>26530612.851791237</v>
      </c>
      <c r="Y41" s="124">
        <f t="shared" si="253"/>
        <v>27815488.71466792</v>
      </c>
      <c r="Z41" s="124">
        <f t="shared" si="253"/>
        <v>28478935.685276967</v>
      </c>
      <c r="AA41" s="124">
        <f t="shared" si="253"/>
        <v>28270303.204517774</v>
      </c>
      <c r="AB41" s="124">
        <f t="shared" si="253"/>
        <v>29338853.344219085</v>
      </c>
      <c r="AC41" s="124">
        <f t="shared" si="253"/>
        <v>29035305.711869534</v>
      </c>
      <c r="AD41" s="124">
        <f t="shared" si="253"/>
        <v>28882228.221462335</v>
      </c>
      <c r="AE41" s="124">
        <f t="shared" si="253"/>
        <v>29483430.898877542</v>
      </c>
      <c r="AF41" s="33">
        <f t="shared" ref="AF41:AF48" si="254">+SUM(T41:AE41)</f>
        <v>334412882.48190212</v>
      </c>
      <c r="AG41" s="124">
        <f t="shared" ref="AG41:AR41" si="255">+(AG40-(AG46)/0.8-AG47)*0.6-AG45</f>
        <v>29853503.964589279</v>
      </c>
      <c r="AH41" s="124">
        <f t="shared" si="255"/>
        <v>26950118.018764619</v>
      </c>
      <c r="AI41" s="124">
        <f t="shared" si="255"/>
        <v>27589874.663879003</v>
      </c>
      <c r="AJ41" s="124">
        <f t="shared" si="255"/>
        <v>29857823.31913064</v>
      </c>
      <c r="AK41" s="124">
        <f t="shared" si="255"/>
        <v>28440816.977120206</v>
      </c>
      <c r="AL41" s="124">
        <f t="shared" si="255"/>
        <v>29818203.90212401</v>
      </c>
      <c r="AM41" s="124">
        <f t="shared" si="255"/>
        <v>30529419.054616906</v>
      </c>
      <c r="AN41" s="124">
        <f t="shared" si="255"/>
        <v>30305765.035243049</v>
      </c>
      <c r="AO41" s="124">
        <f t="shared" si="255"/>
        <v>31451250.785002857</v>
      </c>
      <c r="AP41" s="124">
        <f t="shared" si="255"/>
        <v>31125847.723124139</v>
      </c>
      <c r="AQ41" s="124">
        <f t="shared" si="255"/>
        <v>30961748.653407618</v>
      </c>
      <c r="AR41" s="124">
        <f t="shared" si="255"/>
        <v>31606237.923596725</v>
      </c>
      <c r="AS41" s="33">
        <f t="shared" ref="AS41:AS48" si="256">+SUM(AG41:AR41)</f>
        <v>358490610.02059907</v>
      </c>
      <c r="AT41" s="124">
        <f t="shared" ref="AT41:BE41" si="257">+(AT40-(AT46)/0.8-AT47)*0.6-AT45</f>
        <v>32002956.250039708</v>
      </c>
      <c r="AU41" s="124">
        <f t="shared" si="257"/>
        <v>28890526.516115673</v>
      </c>
      <c r="AV41" s="124">
        <f t="shared" si="257"/>
        <v>29576345.639678296</v>
      </c>
      <c r="AW41" s="124">
        <f t="shared" si="257"/>
        <v>32007586.598108053</v>
      </c>
      <c r="AX41" s="124">
        <f t="shared" si="257"/>
        <v>30488555.799472861</v>
      </c>
      <c r="AY41" s="124">
        <f t="shared" si="257"/>
        <v>31965114.583076939</v>
      </c>
      <c r="AZ41" s="124">
        <f t="shared" si="257"/>
        <v>32727537.226549327</v>
      </c>
      <c r="BA41" s="124">
        <f t="shared" si="257"/>
        <v>32487780.117780559</v>
      </c>
      <c r="BB41" s="124">
        <f t="shared" si="257"/>
        <v>33715740.841523066</v>
      </c>
      <c r="BC41" s="124">
        <f t="shared" si="257"/>
        <v>33366908.759189084</v>
      </c>
      <c r="BD41" s="124">
        <f t="shared" si="257"/>
        <v>33190994.556452975</v>
      </c>
      <c r="BE41" s="124">
        <f t="shared" si="257"/>
        <v>33881887.054095693</v>
      </c>
      <c r="BF41" s="33">
        <f t="shared" ref="BF41:BF48" si="258">+SUM(AT41:BE41)</f>
        <v>384301933.94208223</v>
      </c>
      <c r="BG41" s="124">
        <f t="shared" ref="BG41:BR41" si="259">+(BG40-(BG46)/0.8-BG47)*0.6-BG45</f>
        <v>34307169.100042567</v>
      </c>
      <c r="BH41" s="124">
        <f t="shared" si="259"/>
        <v>30970644.425276004</v>
      </c>
      <c r="BI41" s="124">
        <f t="shared" si="259"/>
        <v>31705842.525735132</v>
      </c>
      <c r="BJ41" s="124">
        <f t="shared" si="259"/>
        <v>34312132.833171837</v>
      </c>
      <c r="BK41" s="124">
        <f t="shared" si="259"/>
        <v>32683731.817034911</v>
      </c>
      <c r="BL41" s="124">
        <f t="shared" si="259"/>
        <v>34266602.833058484</v>
      </c>
      <c r="BM41" s="124">
        <f t="shared" si="259"/>
        <v>35083919.906860881</v>
      </c>
      <c r="BN41" s="124">
        <f t="shared" si="259"/>
        <v>34826900.286260761</v>
      </c>
      <c r="BO41" s="124">
        <f t="shared" si="259"/>
        <v>36143274.182112731</v>
      </c>
      <c r="BP41" s="124">
        <f t="shared" si="259"/>
        <v>35769326.189850695</v>
      </c>
      <c r="BQ41" s="124">
        <f t="shared" si="259"/>
        <v>35580746.164517589</v>
      </c>
      <c r="BR41" s="124">
        <f t="shared" si="259"/>
        <v>36321382.921990588</v>
      </c>
      <c r="BS41" s="33">
        <f t="shared" ref="BS41:BS48" si="260">+SUM(BG41:BR41)</f>
        <v>411971673.18591213</v>
      </c>
      <c r="BT41" s="124">
        <f t="shared" ref="BT41:CE41" si="261">+(BT40-(BT46)/0.8-BT47)*0.6-BT45</f>
        <v>36777285.275245637</v>
      </c>
      <c r="BU41" s="124">
        <f t="shared" si="261"/>
        <v>33200530.823895879</v>
      </c>
      <c r="BV41" s="124">
        <f t="shared" si="261"/>
        <v>33988663.187588066</v>
      </c>
      <c r="BW41" s="124">
        <f t="shared" si="261"/>
        <v>36782606.39716021</v>
      </c>
      <c r="BX41" s="124">
        <f t="shared" si="261"/>
        <v>35036960.507861428</v>
      </c>
      <c r="BY41" s="124">
        <f t="shared" si="261"/>
        <v>36733798.237038694</v>
      </c>
      <c r="BZ41" s="124">
        <f t="shared" si="261"/>
        <v>37609962.140154868</v>
      </c>
      <c r="CA41" s="124">
        <f t="shared" si="261"/>
        <v>37334437.106871538</v>
      </c>
      <c r="CB41" s="124">
        <f t="shared" si="261"/>
        <v>38745589.923224851</v>
      </c>
      <c r="CC41" s="124">
        <f t="shared" si="261"/>
        <v>38344717.675519951</v>
      </c>
      <c r="CD41" s="124">
        <f t="shared" si="261"/>
        <v>38142559.888362855</v>
      </c>
      <c r="CE41" s="124">
        <f t="shared" si="261"/>
        <v>38936522.492373914</v>
      </c>
      <c r="CF41" s="33">
        <f t="shared" ref="CF41:CF48" si="262">+SUM(BT41:CE41)</f>
        <v>441633633.65529788</v>
      </c>
      <c r="CG41" s="124">
        <f t="shared" ref="CG41:CR41" si="263">+(CG40-(CG46)/0.8-CG47)*0.6-CG45</f>
        <v>39425249.815063328</v>
      </c>
      <c r="CH41" s="124">
        <f t="shared" si="263"/>
        <v>35590969.043216385</v>
      </c>
      <c r="CI41" s="124">
        <f t="shared" si="263"/>
        <v>36435846.937094413</v>
      </c>
      <c r="CJ41" s="124">
        <f t="shared" si="263"/>
        <v>39430954.057755746</v>
      </c>
      <c r="CK41" s="124">
        <f t="shared" si="263"/>
        <v>37559621.664427459</v>
      </c>
      <c r="CL41" s="124">
        <f t="shared" si="263"/>
        <v>39378631.710105486</v>
      </c>
      <c r="CM41" s="124">
        <f t="shared" si="263"/>
        <v>40317879.414246015</v>
      </c>
      <c r="CN41" s="124">
        <f t="shared" si="263"/>
        <v>40022516.57856629</v>
      </c>
      <c r="CO41" s="124">
        <f t="shared" si="263"/>
        <v>41535272.397697046</v>
      </c>
      <c r="CP41" s="124">
        <f t="shared" si="263"/>
        <v>41105537.348157398</v>
      </c>
      <c r="CQ41" s="124">
        <f t="shared" si="263"/>
        <v>40888824.20032499</v>
      </c>
      <c r="CR41" s="124">
        <f t="shared" si="263"/>
        <v>41739952.111824833</v>
      </c>
      <c r="CS41" s="33">
        <f t="shared" ref="CS41:CS48" si="264">+SUM(CG41:CR41)</f>
        <v>473431255.2784794</v>
      </c>
      <c r="CT41" s="124">
        <f t="shared" ref="CT41:DE41" si="265">+(CT40-(CT46)/0.8-CT47)*0.6-CT45</f>
        <v>42263867.801747881</v>
      </c>
      <c r="CU41" s="124">
        <f t="shared" si="265"/>
        <v>38153518.814327955</v>
      </c>
      <c r="CV41" s="124">
        <f t="shared" si="265"/>
        <v>39059227.916565202</v>
      </c>
      <c r="CW41" s="124">
        <f t="shared" si="265"/>
        <v>42269982.749914162</v>
      </c>
      <c r="CX41" s="124">
        <f t="shared" si="265"/>
        <v>40263914.424266227</v>
      </c>
      <c r="CY41" s="124">
        <f t="shared" si="265"/>
        <v>42213893.193233073</v>
      </c>
      <c r="CZ41" s="124">
        <f t="shared" si="265"/>
        <v>43220766.732071728</v>
      </c>
      <c r="DA41" s="124">
        <f t="shared" si="265"/>
        <v>42904137.772223055</v>
      </c>
      <c r="DB41" s="124">
        <f t="shared" si="265"/>
        <v>44525812.010331221</v>
      </c>
      <c r="DC41" s="124">
        <f t="shared" si="265"/>
        <v>44065136.03722471</v>
      </c>
      <c r="DD41" s="124">
        <f t="shared" si="265"/>
        <v>43832819.542748377</v>
      </c>
      <c r="DE41" s="124">
        <f t="shared" si="265"/>
        <v>44745228.663876213</v>
      </c>
      <c r="DF41" s="33">
        <f t="shared" ref="DF41:DF48" si="266">+SUM(CT41:DE41)</f>
        <v>507518305.65852982</v>
      </c>
      <c r="DG41" s="124">
        <f t="shared" ref="DG41:DR41" si="267">+(DG40-(DG46)/0.8-DG47)*0.6-DG45</f>
        <v>45306866.283473738</v>
      </c>
      <c r="DH41" s="124">
        <f t="shared" si="267"/>
        <v>40900572.16895958</v>
      </c>
      <c r="DI41" s="124">
        <f t="shared" si="267"/>
        <v>41871492.326557912</v>
      </c>
      <c r="DJ41" s="124">
        <f t="shared" si="267"/>
        <v>45313421.507907987</v>
      </c>
      <c r="DK41" s="124">
        <f t="shared" si="267"/>
        <v>43162916.262813404</v>
      </c>
      <c r="DL41" s="124">
        <f t="shared" si="267"/>
        <v>45253293.503145859</v>
      </c>
      <c r="DM41" s="124">
        <f t="shared" si="267"/>
        <v>46332661.9367809</v>
      </c>
      <c r="DN41" s="124">
        <f t="shared" si="267"/>
        <v>45993235.691823132</v>
      </c>
      <c r="DO41" s="124">
        <f t="shared" si="267"/>
        <v>47731670.475075081</v>
      </c>
      <c r="DP41" s="124">
        <f t="shared" si="267"/>
        <v>47237825.831904903</v>
      </c>
      <c r="DQ41" s="124">
        <f t="shared" si="267"/>
        <v>46988782.549826272</v>
      </c>
      <c r="DR41" s="124">
        <f t="shared" si="267"/>
        <v>47966885.127675317</v>
      </c>
      <c r="DS41" s="33">
        <f t="shared" ref="DS41:DS48" si="268">+SUM(DG41:DR41)</f>
        <v>544059623.6659441</v>
      </c>
      <c r="DT41" s="124">
        <f t="shared" ref="DT41:EE41" si="269">+(DT40-(DT46)/0.8-DT47)*0.6-DT45</f>
        <v>48568960.655883856</v>
      </c>
      <c r="DU41" s="124">
        <f t="shared" si="269"/>
        <v>43845413.365124673</v>
      </c>
      <c r="DV41" s="124">
        <f t="shared" si="269"/>
        <v>44886239.774070077</v>
      </c>
      <c r="DW41" s="124">
        <f t="shared" si="269"/>
        <v>48575987.856477365</v>
      </c>
      <c r="DX41" s="124">
        <f t="shared" si="269"/>
        <v>46270646.233735971</v>
      </c>
      <c r="DY41" s="124">
        <f t="shared" si="269"/>
        <v>48511530.63537237</v>
      </c>
      <c r="DZ41" s="124">
        <f t="shared" si="269"/>
        <v>49668613.596229129</v>
      </c>
      <c r="EA41" s="124">
        <f t="shared" si="269"/>
        <v>49304748.661634393</v>
      </c>
      <c r="EB41" s="124">
        <f t="shared" si="269"/>
        <v>51168350.74928049</v>
      </c>
      <c r="EC41" s="124">
        <f t="shared" si="269"/>
        <v>50638949.291802056</v>
      </c>
      <c r="ED41" s="124">
        <f t="shared" si="269"/>
        <v>50371974.89341376</v>
      </c>
      <c r="EE41" s="124">
        <f t="shared" si="269"/>
        <v>51420500.856867947</v>
      </c>
      <c r="EF41" s="33">
        <f t="shared" ref="EF41:EF48" si="270">+SUM(DT41:EE41)</f>
        <v>583231916.56989217</v>
      </c>
      <c r="EG41" s="124">
        <f t="shared" ref="EG41:ER41" si="271">+(EG40-(EG46)/0.8-EG47)*0.6-EG45</f>
        <v>52065925.823107496</v>
      </c>
      <c r="EH41" s="124">
        <f t="shared" si="271"/>
        <v>47002283.12741366</v>
      </c>
      <c r="EI41" s="124">
        <f t="shared" si="271"/>
        <v>48118049.037803128</v>
      </c>
      <c r="EJ41" s="124">
        <f t="shared" si="271"/>
        <v>52073458.982143745</v>
      </c>
      <c r="EK41" s="124">
        <f t="shared" si="271"/>
        <v>49602132.762564965</v>
      </c>
      <c r="EL41" s="124">
        <f t="shared" si="271"/>
        <v>52004360.841119185</v>
      </c>
      <c r="EM41" s="124">
        <f t="shared" si="271"/>
        <v>53244753.775157638</v>
      </c>
      <c r="EN41" s="124">
        <f t="shared" si="271"/>
        <v>52854690.565272078</v>
      </c>
      <c r="EO41" s="124">
        <f t="shared" si="271"/>
        <v>54852472.003228694</v>
      </c>
      <c r="EP41" s="124">
        <f t="shared" si="271"/>
        <v>54284953.640811816</v>
      </c>
      <c r="EQ41" s="124">
        <f t="shared" si="271"/>
        <v>53998757.085739568</v>
      </c>
      <c r="ER41" s="124">
        <f t="shared" si="271"/>
        <v>55122776.91856245</v>
      </c>
      <c r="ES41" s="33">
        <f t="shared" ref="ES41:ES48" si="272">+SUM(EG41:ER41)</f>
        <v>625224614.56292439</v>
      </c>
      <c r="ET41" s="33"/>
      <c r="EU41" s="33"/>
      <c r="EV41" s="38"/>
      <c r="EW41" s="136"/>
      <c r="EX41" s="37"/>
      <c r="EY41" s="37"/>
      <c r="FL41" s="17"/>
      <c r="FN41" s="17"/>
      <c r="FO41" s="201"/>
      <c r="FP41" s="2"/>
      <c r="FY41" s="149"/>
    </row>
    <row r="42" spans="1:181">
      <c r="A42" s="149">
        <v>29</v>
      </c>
      <c r="B42" s="149" t="str">
        <f t="shared" si="251"/>
        <v>111450130300023</v>
      </c>
      <c r="C42" s="231">
        <v>1114501303000</v>
      </c>
      <c r="D42" s="35">
        <v>23</v>
      </c>
      <c r="E42" s="37" t="s">
        <v>48</v>
      </c>
      <c r="F42" s="65">
        <v>82198010.819999993</v>
      </c>
      <c r="G42" s="123">
        <f>_xlfn.XLOOKUP($B42,'9999'!$A:$A,'9999'!I:I)</f>
        <v>6494747.7756331377</v>
      </c>
      <c r="H42" s="123">
        <f>_xlfn.XLOOKUP($B42,'9999'!$A:$A,'9999'!J:J)</f>
        <v>5863104.6882482804</v>
      </c>
      <c r="I42" s="123">
        <f>_xlfn.XLOOKUP($B42,'9999'!$A:$A,'9999'!K:K)</f>
        <v>6002286.274863096</v>
      </c>
      <c r="J42" s="123">
        <f>_xlfn.XLOOKUP($B42,'9999'!$A:$A,'9999'!L:L)</f>
        <v>6495687.4682847261</v>
      </c>
      <c r="K42" s="123">
        <f>_xlfn.XLOOKUP($B42,'9999'!$A:$A,'9999'!M:M)</f>
        <v>6187412.1382348062</v>
      </c>
      <c r="L42" s="123">
        <f>_xlfn.XLOOKUP($B42,'9999'!$A:$A,'9999'!N:N)</f>
        <v>6487068.107529588</v>
      </c>
      <c r="M42" s="123">
        <f>_xlfn.XLOOKUP($B42,'9999'!$A:$A,'9999'!O:O)</f>
        <v>6641795.774845588</v>
      </c>
      <c r="N42" s="123">
        <f>_xlfn.XLOOKUP($B42,'9999'!$A:$A,'9999'!P:P)</f>
        <v>6593138.9589970112</v>
      </c>
      <c r="O42" s="123">
        <f>_xlfn.XLOOKUP($B42,'9999'!$A:$A,'9999'!Q:Q)</f>
        <v>6842343.9110889481</v>
      </c>
      <c r="P42" s="123">
        <f>_xlfn.XLOOKUP($B42,'9999'!$A:$A,'9999'!R:R)</f>
        <v>6771551.1889070626</v>
      </c>
      <c r="Q42" s="123">
        <f>_xlfn.XLOOKUP($B42,'9999'!$A:$A,'9999'!S:S)</f>
        <v>6735850.7877317434</v>
      </c>
      <c r="R42" s="123">
        <f>_xlfn.XLOOKUP($B42,'9999'!$A:$A,'9999'!T:T)</f>
        <v>6876061.9756360203</v>
      </c>
      <c r="S42" s="33">
        <f t="shared" si="252"/>
        <v>77991049.049999997</v>
      </c>
      <c r="T42" s="124">
        <f t="shared" ref="T42:AE42" si="273">+(T40-(T46)/0.8-T47)*0.15</f>
        <v>6962104.4693538425</v>
      </c>
      <c r="U42" s="124">
        <f t="shared" si="273"/>
        <v>6285008.8663163753</v>
      </c>
      <c r="V42" s="124">
        <f t="shared" si="273"/>
        <v>6434205.8451210363</v>
      </c>
      <c r="W42" s="124">
        <f t="shared" si="273"/>
        <v>6963111.781513676</v>
      </c>
      <c r="X42" s="124">
        <f t="shared" si="273"/>
        <v>6632653.2129478091</v>
      </c>
      <c r="Y42" s="124">
        <f t="shared" si="273"/>
        <v>6953872.17866698</v>
      </c>
      <c r="Z42" s="124">
        <f t="shared" si="273"/>
        <v>7119733.9213192416</v>
      </c>
      <c r="AA42" s="124">
        <f t="shared" si="273"/>
        <v>7067575.8011294436</v>
      </c>
      <c r="AB42" s="124">
        <f t="shared" si="273"/>
        <v>7334713.3360547712</v>
      </c>
      <c r="AC42" s="124">
        <f t="shared" si="273"/>
        <v>7258826.4279673835</v>
      </c>
      <c r="AD42" s="124">
        <f t="shared" si="273"/>
        <v>7220557.0553655839</v>
      </c>
      <c r="AE42" s="124">
        <f t="shared" si="273"/>
        <v>7370857.7247193856</v>
      </c>
      <c r="AF42" s="33">
        <f t="shared" si="254"/>
        <v>83603220.620475531</v>
      </c>
      <c r="AG42" s="124">
        <f t="shared" ref="AG42:AR42" si="274">+(AG40-(AG46)/0.8-AG47)*0.15</f>
        <v>7463375.9911473198</v>
      </c>
      <c r="AH42" s="124">
        <f t="shared" si="274"/>
        <v>6737529.5046911547</v>
      </c>
      <c r="AI42" s="124">
        <f t="shared" si="274"/>
        <v>6897468.6659697508</v>
      </c>
      <c r="AJ42" s="124">
        <f t="shared" si="274"/>
        <v>7464455.8297826601</v>
      </c>
      <c r="AK42" s="124">
        <f t="shared" si="274"/>
        <v>7110204.2442800514</v>
      </c>
      <c r="AL42" s="124">
        <f t="shared" si="274"/>
        <v>7454550.9755310025</v>
      </c>
      <c r="AM42" s="124">
        <f t="shared" si="274"/>
        <v>7632354.7636542264</v>
      </c>
      <c r="AN42" s="124">
        <f t="shared" si="274"/>
        <v>7576441.2588107623</v>
      </c>
      <c r="AO42" s="124">
        <f t="shared" si="274"/>
        <v>7862812.6962507144</v>
      </c>
      <c r="AP42" s="124">
        <f t="shared" si="274"/>
        <v>7781461.9307810348</v>
      </c>
      <c r="AQ42" s="124">
        <f t="shared" si="274"/>
        <v>7740437.1633519046</v>
      </c>
      <c r="AR42" s="124">
        <f t="shared" si="274"/>
        <v>7901559.4808991812</v>
      </c>
      <c r="AS42" s="33">
        <f t="shared" si="256"/>
        <v>89622652.505149767</v>
      </c>
      <c r="AT42" s="124">
        <f t="shared" ref="AT42:BE42" si="275">+(AT40-(AT46)/0.8-AT47)*0.15</f>
        <v>8000739.062509927</v>
      </c>
      <c r="AU42" s="124">
        <f t="shared" si="275"/>
        <v>7222631.6290289182</v>
      </c>
      <c r="AV42" s="124">
        <f t="shared" si="275"/>
        <v>7394086.4099195739</v>
      </c>
      <c r="AW42" s="124">
        <f t="shared" si="275"/>
        <v>8001896.6495270133</v>
      </c>
      <c r="AX42" s="124">
        <f t="shared" si="275"/>
        <v>7622138.9498682152</v>
      </c>
      <c r="AY42" s="124">
        <f t="shared" si="275"/>
        <v>7991278.6457692347</v>
      </c>
      <c r="AZ42" s="124">
        <f t="shared" si="275"/>
        <v>8181884.3066373318</v>
      </c>
      <c r="BA42" s="124">
        <f t="shared" si="275"/>
        <v>8121945.0294451397</v>
      </c>
      <c r="BB42" s="124">
        <f t="shared" si="275"/>
        <v>8428935.2103807665</v>
      </c>
      <c r="BC42" s="124">
        <f t="shared" si="275"/>
        <v>8341727.189797271</v>
      </c>
      <c r="BD42" s="124">
        <f t="shared" si="275"/>
        <v>8297748.6391132437</v>
      </c>
      <c r="BE42" s="124">
        <f t="shared" si="275"/>
        <v>8470471.7635239232</v>
      </c>
      <c r="BF42" s="33">
        <f t="shared" si="258"/>
        <v>96075483.485520557</v>
      </c>
      <c r="BG42" s="124">
        <f t="shared" ref="BG42:BR42" si="276">+(BG40-(BG46)/0.8-BG47)*0.15</f>
        <v>8576792.2750106417</v>
      </c>
      <c r="BH42" s="124">
        <f t="shared" si="276"/>
        <v>7742661.1063190009</v>
      </c>
      <c r="BI42" s="124">
        <f t="shared" si="276"/>
        <v>7926460.6314337831</v>
      </c>
      <c r="BJ42" s="124">
        <f t="shared" si="276"/>
        <v>8578033.2082929593</v>
      </c>
      <c r="BK42" s="124">
        <f t="shared" si="276"/>
        <v>8170932.9542587278</v>
      </c>
      <c r="BL42" s="124">
        <f t="shared" si="276"/>
        <v>8566650.708264621</v>
      </c>
      <c r="BM42" s="124">
        <f t="shared" si="276"/>
        <v>8770979.9767152201</v>
      </c>
      <c r="BN42" s="124">
        <f t="shared" si="276"/>
        <v>8706725.0715651903</v>
      </c>
      <c r="BO42" s="124">
        <f t="shared" si="276"/>
        <v>9035818.5455281828</v>
      </c>
      <c r="BP42" s="124">
        <f t="shared" si="276"/>
        <v>8942331.5474626739</v>
      </c>
      <c r="BQ42" s="124">
        <f t="shared" si="276"/>
        <v>8895186.5411293972</v>
      </c>
      <c r="BR42" s="124">
        <f t="shared" si="276"/>
        <v>9080345.7304976471</v>
      </c>
      <c r="BS42" s="33">
        <f t="shared" si="260"/>
        <v>102992918.29647803</v>
      </c>
      <c r="BT42" s="124">
        <f t="shared" ref="BT42:CE42" si="277">+(BT40-(BT46)/0.8-BT47)*0.15</f>
        <v>9194321.3188114092</v>
      </c>
      <c r="BU42" s="124">
        <f t="shared" si="277"/>
        <v>8300132.7059739698</v>
      </c>
      <c r="BV42" s="124">
        <f t="shared" si="277"/>
        <v>8497165.7968970165</v>
      </c>
      <c r="BW42" s="124">
        <f t="shared" si="277"/>
        <v>9195651.5992900524</v>
      </c>
      <c r="BX42" s="124">
        <f t="shared" si="277"/>
        <v>8759240.126965357</v>
      </c>
      <c r="BY42" s="124">
        <f t="shared" si="277"/>
        <v>9183449.5592596736</v>
      </c>
      <c r="BZ42" s="124">
        <f t="shared" si="277"/>
        <v>9402490.5350387171</v>
      </c>
      <c r="CA42" s="124">
        <f t="shared" si="277"/>
        <v>9333609.2767178845</v>
      </c>
      <c r="CB42" s="124">
        <f t="shared" si="277"/>
        <v>9686397.4808062129</v>
      </c>
      <c r="CC42" s="124">
        <f t="shared" si="277"/>
        <v>9586179.4188799877</v>
      </c>
      <c r="CD42" s="124">
        <f t="shared" si="277"/>
        <v>9535639.9720907137</v>
      </c>
      <c r="CE42" s="124">
        <f t="shared" si="277"/>
        <v>9734130.6230934784</v>
      </c>
      <c r="CF42" s="33">
        <f t="shared" si="262"/>
        <v>110408408.41382447</v>
      </c>
      <c r="CG42" s="124">
        <f t="shared" ref="CG42:CR42" si="278">+(CG40-(CG46)/0.8-CG47)*0.15</f>
        <v>9856312.4537658319</v>
      </c>
      <c r="CH42" s="124">
        <f t="shared" si="278"/>
        <v>8897742.2608040962</v>
      </c>
      <c r="CI42" s="124">
        <f t="shared" si="278"/>
        <v>9108961.7342736032</v>
      </c>
      <c r="CJ42" s="124">
        <f t="shared" si="278"/>
        <v>9857738.5144389365</v>
      </c>
      <c r="CK42" s="124">
        <f t="shared" si="278"/>
        <v>9389905.4161068648</v>
      </c>
      <c r="CL42" s="124">
        <f t="shared" si="278"/>
        <v>9844657.9275263716</v>
      </c>
      <c r="CM42" s="124">
        <f t="shared" si="278"/>
        <v>10079469.853561504</v>
      </c>
      <c r="CN42" s="124">
        <f t="shared" si="278"/>
        <v>10005629.144641573</v>
      </c>
      <c r="CO42" s="124">
        <f t="shared" si="278"/>
        <v>10383818.099424262</v>
      </c>
      <c r="CP42" s="124">
        <f t="shared" si="278"/>
        <v>10276384.33703935</v>
      </c>
      <c r="CQ42" s="124">
        <f t="shared" si="278"/>
        <v>10222206.050081247</v>
      </c>
      <c r="CR42" s="124">
        <f t="shared" si="278"/>
        <v>10434988.027956208</v>
      </c>
      <c r="CS42" s="33">
        <f t="shared" si="264"/>
        <v>118357813.81961985</v>
      </c>
      <c r="CT42" s="124">
        <f t="shared" ref="CT42:DE42" si="279">+(CT40-(CT46)/0.8-CT47)*0.15</f>
        <v>10565966.95043697</v>
      </c>
      <c r="CU42" s="124">
        <f t="shared" si="279"/>
        <v>9538379.7035819888</v>
      </c>
      <c r="CV42" s="124">
        <f t="shared" si="279"/>
        <v>9764806.9791413005</v>
      </c>
      <c r="CW42" s="124">
        <f t="shared" si="279"/>
        <v>10567495.68747854</v>
      </c>
      <c r="CX42" s="124">
        <f t="shared" si="279"/>
        <v>10065978.606066557</v>
      </c>
      <c r="CY42" s="124">
        <f t="shared" si="279"/>
        <v>10553473.298308268</v>
      </c>
      <c r="CZ42" s="124">
        <f t="shared" si="279"/>
        <v>10805191.683017932</v>
      </c>
      <c r="DA42" s="124">
        <f t="shared" si="279"/>
        <v>10726034.443055764</v>
      </c>
      <c r="DB42" s="124">
        <f t="shared" si="279"/>
        <v>11131453.002582805</v>
      </c>
      <c r="DC42" s="124">
        <f t="shared" si="279"/>
        <v>11016284.009306177</v>
      </c>
      <c r="DD42" s="124">
        <f t="shared" si="279"/>
        <v>10958204.885687094</v>
      </c>
      <c r="DE42" s="124">
        <f t="shared" si="279"/>
        <v>11186307.165969053</v>
      </c>
      <c r="DF42" s="33">
        <f t="shared" si="266"/>
        <v>126879576.41463245</v>
      </c>
      <c r="DG42" s="124">
        <f t="shared" ref="DG42:DR42" si="280">+(DG40-(DG46)/0.8-DG47)*0.15</f>
        <v>11326716.570868434</v>
      </c>
      <c r="DH42" s="124">
        <f t="shared" si="280"/>
        <v>10225143.042239895</v>
      </c>
      <c r="DI42" s="124">
        <f t="shared" si="280"/>
        <v>10467873.081639478</v>
      </c>
      <c r="DJ42" s="124">
        <f t="shared" si="280"/>
        <v>11328355.376976997</v>
      </c>
      <c r="DK42" s="124">
        <f t="shared" si="280"/>
        <v>10790729.065703351</v>
      </c>
      <c r="DL42" s="124">
        <f t="shared" si="280"/>
        <v>11313323.375786465</v>
      </c>
      <c r="DM42" s="124">
        <f t="shared" si="280"/>
        <v>11583165.484195225</v>
      </c>
      <c r="DN42" s="124">
        <f t="shared" si="280"/>
        <v>11498308.922955783</v>
      </c>
      <c r="DO42" s="124">
        <f t="shared" si="280"/>
        <v>11932917.61876877</v>
      </c>
      <c r="DP42" s="124">
        <f t="shared" si="280"/>
        <v>11809456.457976226</v>
      </c>
      <c r="DQ42" s="124">
        <f t="shared" si="280"/>
        <v>11747195.637456568</v>
      </c>
      <c r="DR42" s="124">
        <f t="shared" si="280"/>
        <v>11991721.281918829</v>
      </c>
      <c r="DS42" s="33">
        <f t="shared" si="268"/>
        <v>136014905.91648602</v>
      </c>
      <c r="DT42" s="124">
        <f t="shared" ref="DT42:EE42" si="281">+(DT40-(DT46)/0.8-DT47)*0.15</f>
        <v>12142240.163970964</v>
      </c>
      <c r="DU42" s="124">
        <f t="shared" si="281"/>
        <v>10961353.341281168</v>
      </c>
      <c r="DV42" s="124">
        <f t="shared" si="281"/>
        <v>11221559.943517519</v>
      </c>
      <c r="DW42" s="124">
        <f t="shared" si="281"/>
        <v>12143996.964119341</v>
      </c>
      <c r="DX42" s="124">
        <f t="shared" si="281"/>
        <v>11567661.558433993</v>
      </c>
      <c r="DY42" s="124">
        <f t="shared" si="281"/>
        <v>12127882.658843093</v>
      </c>
      <c r="DZ42" s="124">
        <f t="shared" si="281"/>
        <v>12417153.399057282</v>
      </c>
      <c r="EA42" s="124">
        <f t="shared" si="281"/>
        <v>12326187.165408598</v>
      </c>
      <c r="EB42" s="124">
        <f t="shared" si="281"/>
        <v>12792087.687320122</v>
      </c>
      <c r="EC42" s="124">
        <f t="shared" si="281"/>
        <v>12659737.322950514</v>
      </c>
      <c r="ED42" s="124">
        <f t="shared" si="281"/>
        <v>12592993.72335344</v>
      </c>
      <c r="EE42" s="124">
        <f t="shared" si="281"/>
        <v>12855125.214216987</v>
      </c>
      <c r="EF42" s="33">
        <f t="shared" si="270"/>
        <v>145807979.14247304</v>
      </c>
      <c r="EG42" s="124">
        <f t="shared" ref="EG42:ER42" si="282">+(EG40-(EG46)/0.8-EG47)*0.15</f>
        <v>13016481.455776874</v>
      </c>
      <c r="EH42" s="124">
        <f t="shared" si="282"/>
        <v>11750570.781853415</v>
      </c>
      <c r="EI42" s="124">
        <f t="shared" si="282"/>
        <v>12029512.259450782</v>
      </c>
      <c r="EJ42" s="124">
        <f t="shared" si="282"/>
        <v>13018364.745535936</v>
      </c>
      <c r="EK42" s="124">
        <f t="shared" si="282"/>
        <v>12400533.190641241</v>
      </c>
      <c r="EL42" s="124">
        <f t="shared" si="282"/>
        <v>13001090.210279796</v>
      </c>
      <c r="EM42" s="124">
        <f t="shared" si="282"/>
        <v>13311188.443789409</v>
      </c>
      <c r="EN42" s="124">
        <f t="shared" si="282"/>
        <v>13213672.641318019</v>
      </c>
      <c r="EO42" s="124">
        <f t="shared" si="282"/>
        <v>13713118.000807174</v>
      </c>
      <c r="EP42" s="124">
        <f t="shared" si="282"/>
        <v>13571238.410202954</v>
      </c>
      <c r="EQ42" s="124">
        <f t="shared" si="282"/>
        <v>13499689.271434892</v>
      </c>
      <c r="ER42" s="124">
        <f t="shared" si="282"/>
        <v>13780694.229640612</v>
      </c>
      <c r="ES42" s="33">
        <f t="shared" si="272"/>
        <v>156306153.6407311</v>
      </c>
      <c r="ET42" s="33"/>
      <c r="EU42" s="33"/>
      <c r="EV42" s="38"/>
      <c r="EW42" s="136"/>
      <c r="EX42" s="37"/>
      <c r="EY42" s="37"/>
      <c r="EZ42" s="40"/>
      <c r="FB42" s="17"/>
      <c r="FL42" s="17"/>
      <c r="FN42" s="17"/>
      <c r="FO42" s="201"/>
      <c r="FP42" s="2"/>
      <c r="FY42" s="149"/>
    </row>
    <row r="43" spans="1:181">
      <c r="A43" s="149">
        <v>30</v>
      </c>
      <c r="B43" s="149" t="str">
        <f t="shared" si="251"/>
        <v>111450230200023</v>
      </c>
      <c r="C43" s="231">
        <v>1114502302000</v>
      </c>
      <c r="D43" s="35">
        <v>23</v>
      </c>
      <c r="E43" s="37" t="s">
        <v>54</v>
      </c>
      <c r="F43" s="65">
        <v>215287.12</v>
      </c>
      <c r="G43" s="123">
        <f>_xlfn.XLOOKUP($B43,'9999'!$A:$A,'9999'!I:I)</f>
        <v>0</v>
      </c>
      <c r="H43" s="123">
        <f>_xlfn.XLOOKUP($B43,'9999'!$A:$A,'9999'!J:J)</f>
        <v>0</v>
      </c>
      <c r="I43" s="123">
        <f>_xlfn.XLOOKUP($B43,'9999'!$A:$A,'9999'!K:K)</f>
        <v>0</v>
      </c>
      <c r="J43" s="123">
        <f>_xlfn.XLOOKUP($B43,'9999'!$A:$A,'9999'!L:L)</f>
        <v>0</v>
      </c>
      <c r="K43" s="123">
        <f>_xlfn.XLOOKUP($B43,'9999'!$A:$A,'9999'!M:M)</f>
        <v>0</v>
      </c>
      <c r="L43" s="123">
        <f>_xlfn.XLOOKUP($B43,'9999'!$A:$A,'9999'!N:N)</f>
        <v>0</v>
      </c>
      <c r="M43" s="123">
        <f>_xlfn.XLOOKUP($B43,'9999'!$A:$A,'9999'!O:O)</f>
        <v>0</v>
      </c>
      <c r="N43" s="123">
        <f>_xlfn.XLOOKUP($B43,'9999'!$A:$A,'9999'!P:P)</f>
        <v>0</v>
      </c>
      <c r="O43" s="123">
        <f>_xlfn.XLOOKUP($B43,'9999'!$A:$A,'9999'!Q:Q)</f>
        <v>0</v>
      </c>
      <c r="P43" s="123">
        <f>_xlfn.XLOOKUP($B43,'9999'!$A:$A,'9999'!R:R)</f>
        <v>0</v>
      </c>
      <c r="Q43" s="123">
        <f>_xlfn.XLOOKUP($B43,'9999'!$A:$A,'9999'!S:S)</f>
        <v>0</v>
      </c>
      <c r="R43" s="123">
        <f>_xlfn.XLOOKUP($B43,'9999'!$A:$A,'9999'!T:T)</f>
        <v>0</v>
      </c>
      <c r="S43" s="33">
        <f t="shared" si="252"/>
        <v>0</v>
      </c>
      <c r="T43" s="124">
        <f t="shared" ref="T43:AE43" si="283">(T46)/0.8*0.2</f>
        <v>0</v>
      </c>
      <c r="U43" s="124">
        <f t="shared" si="283"/>
        <v>0</v>
      </c>
      <c r="V43" s="124">
        <f t="shared" si="283"/>
        <v>0</v>
      </c>
      <c r="W43" s="124">
        <f t="shared" si="283"/>
        <v>0</v>
      </c>
      <c r="X43" s="124">
        <f t="shared" si="283"/>
        <v>0</v>
      </c>
      <c r="Y43" s="124">
        <f t="shared" si="283"/>
        <v>0</v>
      </c>
      <c r="Z43" s="124">
        <f t="shared" si="283"/>
        <v>0</v>
      </c>
      <c r="AA43" s="124">
        <f t="shared" si="283"/>
        <v>0</v>
      </c>
      <c r="AB43" s="124">
        <f t="shared" si="283"/>
        <v>0</v>
      </c>
      <c r="AC43" s="124">
        <f t="shared" si="283"/>
        <v>0</v>
      </c>
      <c r="AD43" s="124">
        <f t="shared" si="283"/>
        <v>0</v>
      </c>
      <c r="AE43" s="124">
        <f t="shared" si="283"/>
        <v>0</v>
      </c>
      <c r="AF43" s="33">
        <f t="shared" si="254"/>
        <v>0</v>
      </c>
      <c r="AG43" s="124">
        <f t="shared" ref="AG43:AR43" si="284">(AG46)/0.8*0.2</f>
        <v>0</v>
      </c>
      <c r="AH43" s="124">
        <f t="shared" si="284"/>
        <v>0</v>
      </c>
      <c r="AI43" s="124">
        <f t="shared" si="284"/>
        <v>0</v>
      </c>
      <c r="AJ43" s="124">
        <f t="shared" si="284"/>
        <v>0</v>
      </c>
      <c r="AK43" s="124">
        <f t="shared" si="284"/>
        <v>0</v>
      </c>
      <c r="AL43" s="124">
        <f t="shared" si="284"/>
        <v>0</v>
      </c>
      <c r="AM43" s="124">
        <f t="shared" si="284"/>
        <v>0</v>
      </c>
      <c r="AN43" s="124">
        <f t="shared" si="284"/>
        <v>0</v>
      </c>
      <c r="AO43" s="124">
        <f t="shared" si="284"/>
        <v>0</v>
      </c>
      <c r="AP43" s="124">
        <f t="shared" si="284"/>
        <v>0</v>
      </c>
      <c r="AQ43" s="124">
        <f t="shared" si="284"/>
        <v>0</v>
      </c>
      <c r="AR43" s="124">
        <f t="shared" si="284"/>
        <v>0</v>
      </c>
      <c r="AS43" s="33">
        <f t="shared" si="256"/>
        <v>0</v>
      </c>
      <c r="AT43" s="124">
        <f t="shared" ref="AT43:BE43" si="285">(AT46)/0.8*0.2</f>
        <v>0</v>
      </c>
      <c r="AU43" s="124">
        <f t="shared" si="285"/>
        <v>0</v>
      </c>
      <c r="AV43" s="124">
        <f t="shared" si="285"/>
        <v>0</v>
      </c>
      <c r="AW43" s="124">
        <f t="shared" si="285"/>
        <v>0</v>
      </c>
      <c r="AX43" s="124">
        <f t="shared" si="285"/>
        <v>0</v>
      </c>
      <c r="AY43" s="124">
        <f t="shared" si="285"/>
        <v>0</v>
      </c>
      <c r="AZ43" s="124">
        <f t="shared" si="285"/>
        <v>0</v>
      </c>
      <c r="BA43" s="124">
        <f t="shared" si="285"/>
        <v>0</v>
      </c>
      <c r="BB43" s="124">
        <f t="shared" si="285"/>
        <v>0</v>
      </c>
      <c r="BC43" s="124">
        <f t="shared" si="285"/>
        <v>0</v>
      </c>
      <c r="BD43" s="124">
        <f t="shared" si="285"/>
        <v>0</v>
      </c>
      <c r="BE43" s="124">
        <f t="shared" si="285"/>
        <v>0</v>
      </c>
      <c r="BF43" s="33">
        <f t="shared" si="258"/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33">
        <f t="shared" si="260"/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33">
        <f t="shared" si="262"/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33">
        <f t="shared" si="264"/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33">
        <f t="shared" si="266"/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33">
        <f t="shared" si="268"/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33">
        <f t="shared" si="270"/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33">
        <f t="shared" si="272"/>
        <v>0</v>
      </c>
      <c r="ET43" s="33"/>
      <c r="EU43" s="33"/>
      <c r="EV43" s="38"/>
      <c r="EW43" s="136"/>
      <c r="EX43" s="37"/>
      <c r="EY43" s="37"/>
      <c r="EZ43" s="40"/>
      <c r="FB43" s="17"/>
      <c r="FL43" s="17"/>
      <c r="FN43" s="17"/>
      <c r="FO43" s="201"/>
      <c r="FP43" s="2"/>
      <c r="FY43" s="149"/>
    </row>
    <row r="44" spans="1:181">
      <c r="A44" s="149">
        <v>31</v>
      </c>
      <c r="B44" s="149" t="str">
        <f t="shared" si="251"/>
        <v>111450130200020</v>
      </c>
      <c r="C44" s="231">
        <v>1114501302000</v>
      </c>
      <c r="D44" s="35">
        <v>20</v>
      </c>
      <c r="E44" s="37" t="s">
        <v>47</v>
      </c>
      <c r="F44" s="65">
        <v>136996684.69999999</v>
      </c>
      <c r="G44" s="123">
        <f>_xlfn.XLOOKUP($B44,'9999'!$A:$A,'9999'!I:I)</f>
        <v>10824579.626055229</v>
      </c>
      <c r="H44" s="123">
        <f>_xlfn.XLOOKUP($B44,'9999'!$A:$A,'9999'!J:J)</f>
        <v>9771841.147080468</v>
      </c>
      <c r="I44" s="123">
        <f>_xlfn.XLOOKUP($B44,'9999'!$A:$A,'9999'!K:K)</f>
        <v>10003810.45810516</v>
      </c>
      <c r="J44" s="123">
        <f>_xlfn.XLOOKUP($B44,'9999'!$A:$A,'9999'!L:L)</f>
        <v>10826145.780474544</v>
      </c>
      <c r="K44" s="123">
        <f>_xlfn.XLOOKUP($B44,'9999'!$A:$A,'9999'!M:M)</f>
        <v>10312353.563724678</v>
      </c>
      <c r="L44" s="123">
        <f>_xlfn.XLOOKUP($B44,'9999'!$A:$A,'9999'!N:N)</f>
        <v>10811780.179215981</v>
      </c>
      <c r="M44" s="123">
        <f>_xlfn.XLOOKUP($B44,'9999'!$A:$A,'9999'!O:O)</f>
        <v>11069659.624742648</v>
      </c>
      <c r="N44" s="123">
        <f>_xlfn.XLOOKUP($B44,'9999'!$A:$A,'9999'!P:P)</f>
        <v>10988564.931661686</v>
      </c>
      <c r="O44" s="123">
        <f>_xlfn.XLOOKUP($B44,'9999'!$A:$A,'9999'!Q:Q)</f>
        <v>11403906.518481581</v>
      </c>
      <c r="P44" s="123">
        <f>_xlfn.XLOOKUP($B44,'9999'!$A:$A,'9999'!R:R)</f>
        <v>11285918.648178438</v>
      </c>
      <c r="Q44" s="123">
        <f>_xlfn.XLOOKUP($B44,'9999'!$A:$A,'9999'!S:S)</f>
        <v>11226417.979552906</v>
      </c>
      <c r="R44" s="123">
        <f>_xlfn.XLOOKUP($B44,'9999'!$A:$A,'9999'!T:T)</f>
        <v>11460103.292726701</v>
      </c>
      <c r="S44" s="33">
        <f t="shared" si="252"/>
        <v>129985081.75000001</v>
      </c>
      <c r="T44" s="124">
        <f t="shared" ref="T44:AE44" si="286">+(T40-(T46)/0.8-T47)*0.25</f>
        <v>11603507.448923072</v>
      </c>
      <c r="U44" s="124">
        <f t="shared" si="286"/>
        <v>10475014.77719396</v>
      </c>
      <c r="V44" s="124">
        <f>+(V40-(V46)/0.8-V47)*0.25</f>
        <v>10723676.408535061</v>
      </c>
      <c r="W44" s="124">
        <f t="shared" si="286"/>
        <v>11605186.302522793</v>
      </c>
      <c r="X44" s="124">
        <f t="shared" si="286"/>
        <v>11054422.021579683</v>
      </c>
      <c r="Y44" s="124">
        <f t="shared" si="286"/>
        <v>11589786.964444967</v>
      </c>
      <c r="Z44" s="124">
        <f t="shared" si="286"/>
        <v>11866223.202198736</v>
      </c>
      <c r="AA44" s="124">
        <f t="shared" si="286"/>
        <v>11779293.001882406</v>
      </c>
      <c r="AB44" s="124">
        <f t="shared" si="286"/>
        <v>12224522.226757953</v>
      </c>
      <c r="AC44" s="124">
        <f t="shared" si="286"/>
        <v>12098044.046612306</v>
      </c>
      <c r="AD44" s="124">
        <f t="shared" si="286"/>
        <v>12034261.758942639</v>
      </c>
      <c r="AE44" s="124">
        <f t="shared" si="286"/>
        <v>12284762.87453231</v>
      </c>
      <c r="AF44" s="33">
        <f t="shared" si="254"/>
        <v>139338701.03412589</v>
      </c>
      <c r="AG44" s="124">
        <f t="shared" ref="AG44:AR44" si="287">+(AG40-(AG46)/0.8-AG47)*0.25</f>
        <v>12438959.985245533</v>
      </c>
      <c r="AH44" s="124">
        <f t="shared" si="287"/>
        <v>11229215.841151925</v>
      </c>
      <c r="AI44" s="124">
        <f t="shared" si="287"/>
        <v>11495781.109949585</v>
      </c>
      <c r="AJ44" s="124">
        <f t="shared" si="287"/>
        <v>12440759.716304434</v>
      </c>
      <c r="AK44" s="124">
        <f t="shared" si="287"/>
        <v>11850340.407133419</v>
      </c>
      <c r="AL44" s="124">
        <f t="shared" si="287"/>
        <v>12424251.625885004</v>
      </c>
      <c r="AM44" s="124">
        <f t="shared" si="287"/>
        <v>12720591.272757044</v>
      </c>
      <c r="AN44" s="124">
        <f t="shared" si="287"/>
        <v>12627402.098017938</v>
      </c>
      <c r="AO44" s="124">
        <f t="shared" si="287"/>
        <v>13104687.827084525</v>
      </c>
      <c r="AP44" s="124">
        <f t="shared" si="287"/>
        <v>12969103.217968391</v>
      </c>
      <c r="AQ44" s="124">
        <f t="shared" si="287"/>
        <v>12900728.605586508</v>
      </c>
      <c r="AR44" s="124">
        <f t="shared" si="287"/>
        <v>13169265.801498637</v>
      </c>
      <c r="AS44" s="33">
        <f t="shared" si="256"/>
        <v>149371087.50858295</v>
      </c>
      <c r="AT44" s="124">
        <f t="shared" ref="AT44:BE44" si="288">+(AT40-(AT46)/0.8-AT47)*0.25</f>
        <v>13334565.104183212</v>
      </c>
      <c r="AU44" s="124">
        <f t="shared" si="288"/>
        <v>12037719.381714864</v>
      </c>
      <c r="AV44" s="124">
        <f t="shared" si="288"/>
        <v>12323477.349865956</v>
      </c>
      <c r="AW44" s="124">
        <f t="shared" si="288"/>
        <v>13336494.415878356</v>
      </c>
      <c r="AX44" s="124">
        <f t="shared" si="288"/>
        <v>12703564.916447027</v>
      </c>
      <c r="AY44" s="124">
        <f t="shared" si="288"/>
        <v>13318797.742948726</v>
      </c>
      <c r="AZ44" s="124">
        <f t="shared" si="288"/>
        <v>13636473.844395554</v>
      </c>
      <c r="BA44" s="124">
        <f t="shared" si="288"/>
        <v>13536575.049075233</v>
      </c>
      <c r="BB44" s="124">
        <f t="shared" si="288"/>
        <v>14048225.350634612</v>
      </c>
      <c r="BC44" s="124">
        <f t="shared" si="288"/>
        <v>13902878.649662118</v>
      </c>
      <c r="BD44" s="124">
        <f t="shared" si="288"/>
        <v>13829581.065188739</v>
      </c>
      <c r="BE44" s="124">
        <f t="shared" si="288"/>
        <v>14117452.939206541</v>
      </c>
      <c r="BF44" s="33">
        <f t="shared" si="258"/>
        <v>160125805.80920094</v>
      </c>
      <c r="BG44" s="124">
        <f t="shared" ref="BG44:BR44" si="289">+(BG40-(BG46)/0.8-BG47)*0.25</f>
        <v>14294653.791684404</v>
      </c>
      <c r="BH44" s="124">
        <f t="shared" si="289"/>
        <v>12904435.177198336</v>
      </c>
      <c r="BI44" s="124">
        <f t="shared" si="289"/>
        <v>13210767.719056306</v>
      </c>
      <c r="BJ44" s="124">
        <f t="shared" si="289"/>
        <v>14296722.013821598</v>
      </c>
      <c r="BK44" s="124">
        <f t="shared" si="289"/>
        <v>13618221.590431213</v>
      </c>
      <c r="BL44" s="124">
        <f t="shared" si="289"/>
        <v>14277751.180441035</v>
      </c>
      <c r="BM44" s="124">
        <f t="shared" si="289"/>
        <v>14618299.961192034</v>
      </c>
      <c r="BN44" s="124">
        <f t="shared" si="289"/>
        <v>14511208.452608651</v>
      </c>
      <c r="BO44" s="124">
        <f t="shared" si="289"/>
        <v>15059697.575880304</v>
      </c>
      <c r="BP44" s="124">
        <f t="shared" si="289"/>
        <v>14903885.912437791</v>
      </c>
      <c r="BQ44" s="124">
        <f t="shared" si="289"/>
        <v>14825310.901882328</v>
      </c>
      <c r="BR44" s="124">
        <f t="shared" si="289"/>
        <v>15133909.550829412</v>
      </c>
      <c r="BS44" s="33">
        <f t="shared" si="260"/>
        <v>171654863.82746339</v>
      </c>
      <c r="BT44" s="124">
        <f t="shared" ref="BT44:CE44" si="290">+(BT40-(BT46)/0.8-BT47)*0.25</f>
        <v>15323868.864685683</v>
      </c>
      <c r="BU44" s="124">
        <f t="shared" si="290"/>
        <v>13833554.509956617</v>
      </c>
      <c r="BV44" s="124">
        <f t="shared" si="290"/>
        <v>14161942.994828362</v>
      </c>
      <c r="BW44" s="124">
        <f t="shared" si="290"/>
        <v>15326085.998816755</v>
      </c>
      <c r="BX44" s="124">
        <f t="shared" si="290"/>
        <v>14598733.544942262</v>
      </c>
      <c r="BY44" s="124">
        <f t="shared" si="290"/>
        <v>15305749.26543279</v>
      </c>
      <c r="BZ44" s="124">
        <f t="shared" si="290"/>
        <v>15670817.558397861</v>
      </c>
      <c r="CA44" s="124">
        <f t="shared" si="290"/>
        <v>15556015.461196475</v>
      </c>
      <c r="CB44" s="124">
        <f t="shared" si="290"/>
        <v>16143995.801343689</v>
      </c>
      <c r="CC44" s="124">
        <f t="shared" si="290"/>
        <v>15976965.698133312</v>
      </c>
      <c r="CD44" s="124">
        <f t="shared" si="290"/>
        <v>15892733.286817858</v>
      </c>
      <c r="CE44" s="124">
        <f t="shared" si="290"/>
        <v>16223551.038489131</v>
      </c>
      <c r="CF44" s="33">
        <f t="shared" si="262"/>
        <v>184014014.02304077</v>
      </c>
      <c r="CG44" s="124">
        <f t="shared" ref="CG44:CR44" si="291">+(CG40-(CG46)/0.8-CG47)*0.25</f>
        <v>16427187.422943054</v>
      </c>
      <c r="CH44" s="124">
        <f t="shared" si="291"/>
        <v>14829570.434673496</v>
      </c>
      <c r="CI44" s="124">
        <f t="shared" si="291"/>
        <v>15181602.890456006</v>
      </c>
      <c r="CJ44" s="124">
        <f t="shared" si="291"/>
        <v>16429564.190731563</v>
      </c>
      <c r="CK44" s="124">
        <f t="shared" si="291"/>
        <v>15649842.360178107</v>
      </c>
      <c r="CL44" s="124">
        <f t="shared" si="291"/>
        <v>16407763.212543953</v>
      </c>
      <c r="CM44" s="124">
        <f t="shared" si="291"/>
        <v>16799116.422602508</v>
      </c>
      <c r="CN44" s="124">
        <f t="shared" si="291"/>
        <v>16676048.574402623</v>
      </c>
      <c r="CO44" s="124">
        <f t="shared" si="291"/>
        <v>17306363.499040436</v>
      </c>
      <c r="CP44" s="124">
        <f t="shared" si="291"/>
        <v>17127307.228398915</v>
      </c>
      <c r="CQ44" s="124">
        <f t="shared" si="291"/>
        <v>17037010.083468746</v>
      </c>
      <c r="CR44" s="124">
        <f t="shared" si="291"/>
        <v>17391646.713260349</v>
      </c>
      <c r="CS44" s="33">
        <f t="shared" si="264"/>
        <v>197263023.03269973</v>
      </c>
      <c r="CT44" s="124">
        <f t="shared" ref="CT44:DE44" si="292">+(CT40-(CT46)/0.8-CT47)*0.25</f>
        <v>17609944.917394951</v>
      </c>
      <c r="CU44" s="124">
        <f t="shared" si="292"/>
        <v>15897299.505969983</v>
      </c>
      <c r="CV44" s="124">
        <f t="shared" si="292"/>
        <v>16274678.298568835</v>
      </c>
      <c r="CW44" s="124">
        <f t="shared" si="292"/>
        <v>17612492.812464233</v>
      </c>
      <c r="CX44" s="124">
        <f t="shared" si="292"/>
        <v>16776631.010110928</v>
      </c>
      <c r="CY44" s="124">
        <f t="shared" si="292"/>
        <v>17589122.163847115</v>
      </c>
      <c r="CZ44" s="124">
        <f t="shared" si="292"/>
        <v>18008652.805029888</v>
      </c>
      <c r="DA44" s="124">
        <f t="shared" si="292"/>
        <v>17876724.071759608</v>
      </c>
      <c r="DB44" s="124">
        <f t="shared" si="292"/>
        <v>18552421.670971341</v>
      </c>
      <c r="DC44" s="124">
        <f t="shared" si="292"/>
        <v>18360473.34884363</v>
      </c>
      <c r="DD44" s="124">
        <f t="shared" si="292"/>
        <v>18263674.809478492</v>
      </c>
      <c r="DE44" s="124">
        <f t="shared" si="292"/>
        <v>18643845.276615091</v>
      </c>
      <c r="DF44" s="33">
        <f t="shared" si="266"/>
        <v>211465960.69105408</v>
      </c>
      <c r="DG44" s="124">
        <f t="shared" ref="DG44:DR44" si="293">+(DG40-(DG46)/0.8-DG47)*0.25</f>
        <v>18877860.95144739</v>
      </c>
      <c r="DH44" s="124">
        <f t="shared" si="293"/>
        <v>17041905.070399825</v>
      </c>
      <c r="DI44" s="124">
        <f t="shared" si="293"/>
        <v>17446455.136065796</v>
      </c>
      <c r="DJ44" s="124">
        <f t="shared" si="293"/>
        <v>18880592.294961661</v>
      </c>
      <c r="DK44" s="124">
        <f t="shared" si="293"/>
        <v>17984548.442838918</v>
      </c>
      <c r="DL44" s="124">
        <f t="shared" si="293"/>
        <v>18855538.959644109</v>
      </c>
      <c r="DM44" s="124">
        <f t="shared" si="293"/>
        <v>19305275.806992043</v>
      </c>
      <c r="DN44" s="124">
        <f t="shared" si="293"/>
        <v>19163848.204926305</v>
      </c>
      <c r="DO44" s="124">
        <f t="shared" si="293"/>
        <v>19888196.031281285</v>
      </c>
      <c r="DP44" s="124">
        <f t="shared" si="293"/>
        <v>19682427.429960378</v>
      </c>
      <c r="DQ44" s="124">
        <f t="shared" si="293"/>
        <v>19578659.395760946</v>
      </c>
      <c r="DR44" s="124">
        <f t="shared" si="293"/>
        <v>19986202.136531383</v>
      </c>
      <c r="DS44" s="33">
        <f t="shared" si="268"/>
        <v>226691509.86081004</v>
      </c>
      <c r="DT44" s="124">
        <f t="shared" ref="DT44:EE44" si="294">+(DT40-(DT46)/0.8-DT47)*0.25</f>
        <v>20237066.939951606</v>
      </c>
      <c r="DU44" s="124">
        <f t="shared" si="294"/>
        <v>18268922.235468615</v>
      </c>
      <c r="DV44" s="124">
        <f t="shared" si="294"/>
        <v>18702599.905862533</v>
      </c>
      <c r="DW44" s="124">
        <f t="shared" si="294"/>
        <v>20239994.940198902</v>
      </c>
      <c r="DX44" s="124">
        <f t="shared" si="294"/>
        <v>19279435.930723321</v>
      </c>
      <c r="DY44" s="124">
        <f t="shared" si="294"/>
        <v>20213137.764738489</v>
      </c>
      <c r="DZ44" s="124">
        <f t="shared" si="294"/>
        <v>20695255.665095471</v>
      </c>
      <c r="EA44" s="124">
        <f t="shared" si="294"/>
        <v>20543645.275680996</v>
      </c>
      <c r="EB44" s="124">
        <f t="shared" si="294"/>
        <v>21320146.145533539</v>
      </c>
      <c r="EC44" s="124">
        <f t="shared" si="294"/>
        <v>21099562.204917524</v>
      </c>
      <c r="ED44" s="124">
        <f t="shared" si="294"/>
        <v>20988322.872255735</v>
      </c>
      <c r="EE44" s="124">
        <f t="shared" si="294"/>
        <v>21425208.690361645</v>
      </c>
      <c r="EF44" s="33">
        <f t="shared" si="270"/>
        <v>243013298.57078838</v>
      </c>
      <c r="EG44" s="124">
        <f t="shared" ref="EG44:ER44" si="295">+(EG40-(EG46)/0.8-EG47)*0.25</f>
        <v>21694135.759628125</v>
      </c>
      <c r="EH44" s="124">
        <f t="shared" si="295"/>
        <v>19584284.636422358</v>
      </c>
      <c r="EI44" s="124">
        <f t="shared" si="295"/>
        <v>20049187.099084638</v>
      </c>
      <c r="EJ44" s="124">
        <f t="shared" si="295"/>
        <v>21697274.575893227</v>
      </c>
      <c r="EK44" s="124">
        <f t="shared" si="295"/>
        <v>20667555.317735404</v>
      </c>
      <c r="EL44" s="124">
        <f t="shared" si="295"/>
        <v>21668483.683799662</v>
      </c>
      <c r="EM44" s="124">
        <f t="shared" si="295"/>
        <v>22185314.072982349</v>
      </c>
      <c r="EN44" s="124">
        <f t="shared" si="295"/>
        <v>22022787.735530034</v>
      </c>
      <c r="EO44" s="124">
        <f t="shared" si="295"/>
        <v>22855196.668011956</v>
      </c>
      <c r="EP44" s="124">
        <f t="shared" si="295"/>
        <v>22618730.68367159</v>
      </c>
      <c r="EQ44" s="124">
        <f t="shared" si="295"/>
        <v>22499482.119058155</v>
      </c>
      <c r="ER44" s="124">
        <f t="shared" si="295"/>
        <v>22967823.716067687</v>
      </c>
      <c r="ES44" s="33">
        <f t="shared" si="272"/>
        <v>260510256.06788522</v>
      </c>
      <c r="ET44" s="33"/>
      <c r="EU44" s="33"/>
      <c r="EV44" s="38"/>
      <c r="EW44" s="136"/>
      <c r="EX44" s="37"/>
      <c r="EY44" s="37"/>
      <c r="EZ44" s="40"/>
      <c r="FB44" s="17"/>
      <c r="FL44" s="17"/>
      <c r="FN44" s="17"/>
      <c r="FO44" s="201"/>
      <c r="FP44" s="2"/>
      <c r="FY44" s="149"/>
    </row>
    <row r="45" spans="1:181">
      <c r="A45" s="149">
        <v>32</v>
      </c>
      <c r="B45" s="149" t="str">
        <f t="shared" si="251"/>
        <v>111450130100210</v>
      </c>
      <c r="C45" s="231">
        <v>1114501301002</v>
      </c>
      <c r="D45" s="35">
        <v>10</v>
      </c>
      <c r="E45" s="37" t="s">
        <v>46</v>
      </c>
      <c r="F45" s="65">
        <v>7417645.5500000007</v>
      </c>
      <c r="G45" s="123">
        <f>_xlfn.XLOOKUP($B45,'9999'!$A:$A,'9999'!I:I)</f>
        <v>1487436.1721223579</v>
      </c>
      <c r="H45" s="123">
        <f>_xlfn.XLOOKUP($B45,'9999'!$A:$A,'9999'!J:J)</f>
        <v>1342776.3934051329</v>
      </c>
      <c r="I45" s="123">
        <f>_xlfn.XLOOKUP($B45,'9999'!$A:$A,'9999'!K:K)</f>
        <v>1374651.9540236627</v>
      </c>
      <c r="J45" s="123">
        <f>_xlfn.XLOOKUP($B45,'9999'!$A:$A,'9999'!L:L)</f>
        <v>1487651.3818408775</v>
      </c>
      <c r="K45" s="123">
        <f>_xlfn.XLOOKUP($B45,'9999'!$A:$A,'9999'!M:M)</f>
        <v>1417049.7368301891</v>
      </c>
      <c r="L45" s="123">
        <f>_xlfn.XLOOKUP($B45,'9999'!$A:$A,'9999'!N:N)</f>
        <v>1485677.3638480827</v>
      </c>
      <c r="M45" s="123">
        <f>_xlfn.XLOOKUP($B45,'9999'!$A:$A,'9999'!O:O)</f>
        <v>1521113.3094990279</v>
      </c>
      <c r="N45" s="123">
        <f>_xlfn.XLOOKUP($B45,'9999'!$A:$A,'9999'!P:P)</f>
        <v>1509969.8578341303</v>
      </c>
      <c r="O45" s="123">
        <f>_xlfn.XLOOKUP($B45,'9999'!$A:$A,'9999'!Q:Q)</f>
        <v>1567043.1226965876</v>
      </c>
      <c r="P45" s="123">
        <f>_xlfn.XLOOKUP($B45,'9999'!$A:$A,'9999'!R:R)</f>
        <v>1550830.0749641713</v>
      </c>
      <c r="Q45" s="123">
        <f>_xlfn.XLOOKUP($B45,'9999'!$A:$A,'9999'!S:S)</f>
        <v>1542653.9194148092</v>
      </c>
      <c r="R45" s="123">
        <f>_xlfn.XLOOKUP($B45,'9999'!$A:$A,'9999'!T:T)</f>
        <v>1574765.2807532002</v>
      </c>
      <c r="S45" s="33">
        <f t="shared" si="252"/>
        <v>17861618.567232229</v>
      </c>
      <c r="T45" s="137">
        <v>0</v>
      </c>
      <c r="U45" s="137">
        <v>0</v>
      </c>
      <c r="V45" s="137">
        <v>0</v>
      </c>
      <c r="W45" s="137">
        <v>0</v>
      </c>
      <c r="X45" s="137">
        <v>0</v>
      </c>
      <c r="Y45" s="137">
        <v>0</v>
      </c>
      <c r="Z45" s="137">
        <v>0</v>
      </c>
      <c r="AA45" s="137">
        <v>0</v>
      </c>
      <c r="AB45" s="137">
        <v>0</v>
      </c>
      <c r="AC45" s="137">
        <v>0</v>
      </c>
      <c r="AD45" s="137">
        <v>0</v>
      </c>
      <c r="AE45" s="137">
        <v>0</v>
      </c>
      <c r="AF45" s="33">
        <f t="shared" si="254"/>
        <v>0</v>
      </c>
      <c r="AG45" s="137">
        <v>0</v>
      </c>
      <c r="AH45" s="137">
        <v>0</v>
      </c>
      <c r="AI45" s="137">
        <v>0</v>
      </c>
      <c r="AJ45" s="137">
        <v>0</v>
      </c>
      <c r="AK45" s="137">
        <v>0</v>
      </c>
      <c r="AL45" s="137">
        <v>0</v>
      </c>
      <c r="AM45" s="137">
        <v>0</v>
      </c>
      <c r="AN45" s="137">
        <v>0</v>
      </c>
      <c r="AO45" s="137">
        <v>0</v>
      </c>
      <c r="AP45" s="137">
        <v>0</v>
      </c>
      <c r="AQ45" s="137">
        <v>0</v>
      </c>
      <c r="AR45" s="137">
        <v>0</v>
      </c>
      <c r="AS45" s="33">
        <f t="shared" si="256"/>
        <v>0</v>
      </c>
      <c r="AT45" s="137">
        <v>0</v>
      </c>
      <c r="AU45" s="137">
        <v>0</v>
      </c>
      <c r="AV45" s="137">
        <v>0</v>
      </c>
      <c r="AW45" s="137">
        <v>0</v>
      </c>
      <c r="AX45" s="137">
        <v>0</v>
      </c>
      <c r="AY45" s="137">
        <v>0</v>
      </c>
      <c r="AZ45" s="137">
        <v>0</v>
      </c>
      <c r="BA45" s="137">
        <v>0</v>
      </c>
      <c r="BB45" s="137">
        <v>0</v>
      </c>
      <c r="BC45" s="137">
        <v>0</v>
      </c>
      <c r="BD45" s="137">
        <v>0</v>
      </c>
      <c r="BE45" s="137">
        <v>0</v>
      </c>
      <c r="BF45" s="33">
        <f t="shared" si="258"/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33">
        <f t="shared" si="260"/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33">
        <f t="shared" si="262"/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33">
        <f t="shared" si="264"/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33">
        <f t="shared" si="266"/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33">
        <f t="shared" si="268"/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33">
        <f t="shared" si="270"/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33">
        <f t="shared" si="272"/>
        <v>0</v>
      </c>
      <c r="ET45" s="33"/>
      <c r="EU45" s="33"/>
      <c r="EV45" s="38"/>
      <c r="EW45" s="136"/>
      <c r="EX45" s="37"/>
      <c r="EY45" s="37"/>
      <c r="EZ45" s="40"/>
      <c r="FB45" s="17"/>
      <c r="FL45" s="17"/>
      <c r="FN45" s="17"/>
      <c r="FO45" s="201"/>
      <c r="FP45" s="2"/>
      <c r="FY45" s="149"/>
    </row>
    <row r="46" spans="1:181">
      <c r="A46" s="149">
        <v>33</v>
      </c>
      <c r="B46" s="149" t="str">
        <f t="shared" si="251"/>
        <v>111450230100071</v>
      </c>
      <c r="C46" s="231">
        <v>1114502301000</v>
      </c>
      <c r="D46" s="35">
        <v>71</v>
      </c>
      <c r="E46" s="37" t="s">
        <v>51</v>
      </c>
      <c r="F46" s="65">
        <v>861148.47</v>
      </c>
      <c r="G46" s="123">
        <f>_xlfn.XLOOKUP($B46,'9999'!$A:$A,'9999'!I:I)</f>
        <v>0</v>
      </c>
      <c r="H46" s="123">
        <f>_xlfn.XLOOKUP($B46,'9999'!$A:$A,'9999'!J:J)</f>
        <v>0</v>
      </c>
      <c r="I46" s="123">
        <f>_xlfn.XLOOKUP($B46,'9999'!$A:$A,'9999'!K:K)</f>
        <v>0</v>
      </c>
      <c r="J46" s="123">
        <f>_xlfn.XLOOKUP($B46,'9999'!$A:$A,'9999'!L:L)</f>
        <v>0</v>
      </c>
      <c r="K46" s="123">
        <f>_xlfn.XLOOKUP($B46,'9999'!$A:$A,'9999'!M:M)</f>
        <v>0</v>
      </c>
      <c r="L46" s="123">
        <f>_xlfn.XLOOKUP($B46,'9999'!$A:$A,'9999'!N:N)</f>
        <v>0</v>
      </c>
      <c r="M46" s="123">
        <f>_xlfn.XLOOKUP($B46,'9999'!$A:$A,'9999'!O:O)</f>
        <v>0</v>
      </c>
      <c r="N46" s="123">
        <f>_xlfn.XLOOKUP($B46,'9999'!$A:$A,'9999'!P:P)</f>
        <v>0</v>
      </c>
      <c r="O46" s="123">
        <f>_xlfn.XLOOKUP($B46,'9999'!$A:$A,'9999'!Q:Q)</f>
        <v>0</v>
      </c>
      <c r="P46" s="123">
        <f>_xlfn.XLOOKUP($B46,'9999'!$A:$A,'9999'!R:R)</f>
        <v>0</v>
      </c>
      <c r="Q46" s="123">
        <f>_xlfn.XLOOKUP($B46,'9999'!$A:$A,'9999'!S:S)</f>
        <v>0</v>
      </c>
      <c r="R46" s="123">
        <f>_xlfn.XLOOKUP($B46,'9999'!$A:$A,'9999'!T:T)</f>
        <v>0</v>
      </c>
      <c r="S46" s="33">
        <f t="shared" si="252"/>
        <v>0</v>
      </c>
      <c r="T46" s="124">
        <v>0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4">
        <v>0</v>
      </c>
      <c r="AE46" s="124">
        <v>0</v>
      </c>
      <c r="AF46" s="33">
        <f t="shared" si="254"/>
        <v>0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24">
        <v>0</v>
      </c>
      <c r="AM46" s="124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33">
        <f t="shared" si="256"/>
        <v>0</v>
      </c>
      <c r="AT46" s="124">
        <v>0</v>
      </c>
      <c r="AU46" s="124">
        <v>0</v>
      </c>
      <c r="AV46" s="124">
        <v>0</v>
      </c>
      <c r="AW46" s="124">
        <v>0</v>
      </c>
      <c r="AX46" s="124">
        <v>0</v>
      </c>
      <c r="AY46" s="124">
        <v>0</v>
      </c>
      <c r="AZ46" s="124">
        <v>0</v>
      </c>
      <c r="BA46" s="124">
        <v>0</v>
      </c>
      <c r="BB46" s="124">
        <v>0</v>
      </c>
      <c r="BC46" s="124">
        <v>0</v>
      </c>
      <c r="BD46" s="124">
        <v>0</v>
      </c>
      <c r="BE46" s="124">
        <v>0</v>
      </c>
      <c r="BF46" s="33">
        <f t="shared" si="258"/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33">
        <f t="shared" si="260"/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33">
        <f t="shared" si="262"/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33">
        <f t="shared" si="264"/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33">
        <f t="shared" si="266"/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33">
        <f t="shared" si="268"/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33">
        <f t="shared" si="270"/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33">
        <f t="shared" si="272"/>
        <v>0</v>
      </c>
      <c r="ET46" s="33"/>
      <c r="EU46" s="33"/>
      <c r="EV46" s="38"/>
      <c r="EW46" s="136"/>
      <c r="EX46" s="37"/>
      <c r="EY46" s="37"/>
      <c r="EZ46" s="40"/>
      <c r="FB46" s="17"/>
      <c r="FL46" s="17"/>
      <c r="FN46" s="17"/>
      <c r="FO46" s="201"/>
      <c r="FP46" s="2"/>
      <c r="FY46" s="149"/>
    </row>
    <row r="47" spans="1:181">
      <c r="A47" s="149">
        <v>34</v>
      </c>
      <c r="B47" s="149" t="str">
        <f t="shared" si="251"/>
        <v>111450240100071</v>
      </c>
      <c r="C47" s="231">
        <v>1114502401000</v>
      </c>
      <c r="D47" s="35">
        <v>71</v>
      </c>
      <c r="E47" s="37" t="s">
        <v>55</v>
      </c>
      <c r="F47" s="65">
        <v>564412.51</v>
      </c>
      <c r="G47" s="123">
        <f>_xlfn.XLOOKUP($B47,'9999'!$A:$A,'9999'!I:I)</f>
        <v>0</v>
      </c>
      <c r="H47" s="123">
        <f>_xlfn.XLOOKUP($B47,'9999'!$A:$A,'9999'!J:J)</f>
        <v>0</v>
      </c>
      <c r="I47" s="123">
        <f>_xlfn.XLOOKUP($B47,'9999'!$A:$A,'9999'!K:K)</f>
        <v>0</v>
      </c>
      <c r="J47" s="123">
        <f>_xlfn.XLOOKUP($B47,'9999'!$A:$A,'9999'!L:L)</f>
        <v>0</v>
      </c>
      <c r="K47" s="123">
        <f>_xlfn.XLOOKUP($B47,'9999'!$A:$A,'9999'!M:M)</f>
        <v>0</v>
      </c>
      <c r="L47" s="123">
        <f>_xlfn.XLOOKUP($B47,'9999'!$A:$A,'9999'!N:N)</f>
        <v>0</v>
      </c>
      <c r="M47" s="123">
        <f>_xlfn.XLOOKUP($B47,'9999'!$A:$A,'9999'!O:O)</f>
        <v>0</v>
      </c>
      <c r="N47" s="123">
        <f>_xlfn.XLOOKUP($B47,'9999'!$A:$A,'9999'!P:P)</f>
        <v>0</v>
      </c>
      <c r="O47" s="123">
        <f>_xlfn.XLOOKUP($B47,'9999'!$A:$A,'9999'!Q:Q)</f>
        <v>0</v>
      </c>
      <c r="P47" s="123">
        <f>_xlfn.XLOOKUP($B47,'9999'!$A:$A,'9999'!R:R)</f>
        <v>0</v>
      </c>
      <c r="Q47" s="123">
        <f>_xlfn.XLOOKUP($B47,'9999'!$A:$A,'9999'!S:S)</f>
        <v>0</v>
      </c>
      <c r="R47" s="123">
        <f>_xlfn.XLOOKUP($B47,'9999'!$A:$A,'9999'!T:T)</f>
        <v>0</v>
      </c>
      <c r="S47" s="33">
        <f t="shared" si="252"/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4">
        <v>0</v>
      </c>
      <c r="AE47" s="124">
        <v>0</v>
      </c>
      <c r="AF47" s="33">
        <f t="shared" si="254"/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33">
        <f t="shared" si="256"/>
        <v>0</v>
      </c>
      <c r="AT47" s="124">
        <v>0</v>
      </c>
      <c r="AU47" s="124">
        <v>0</v>
      </c>
      <c r="AV47" s="124">
        <v>0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33">
        <f t="shared" si="258"/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33">
        <f t="shared" si="260"/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33">
        <f t="shared" si="262"/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33">
        <f t="shared" si="264"/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33">
        <f t="shared" si="266"/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33">
        <f t="shared" si="268"/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33">
        <f t="shared" si="270"/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33">
        <f t="shared" si="272"/>
        <v>0</v>
      </c>
      <c r="ET47" s="33"/>
      <c r="EU47" s="33"/>
      <c r="EV47" s="38"/>
      <c r="EW47" s="136"/>
      <c r="EX47" s="37"/>
      <c r="EY47" s="37"/>
      <c r="EZ47" s="40"/>
      <c r="FB47" s="17"/>
      <c r="FL47" s="17"/>
      <c r="FN47" s="17"/>
      <c r="FO47" s="201"/>
      <c r="FP47" s="2"/>
      <c r="FY47" s="149"/>
    </row>
    <row r="48" spans="1:181">
      <c r="A48" s="149">
        <v>35</v>
      </c>
      <c r="B48" s="149" t="str">
        <f t="shared" si="251"/>
        <v>111450240200023</v>
      </c>
      <c r="C48" s="231">
        <v>1114502402000</v>
      </c>
      <c r="D48" s="35">
        <v>23</v>
      </c>
      <c r="E48" s="37" t="s">
        <v>56</v>
      </c>
      <c r="F48" s="65">
        <v>141103.13</v>
      </c>
      <c r="G48" s="123">
        <f>_xlfn.XLOOKUP($B48,'9999'!$A:$A,'9999'!I:I)</f>
        <v>0</v>
      </c>
      <c r="H48" s="123">
        <f>_xlfn.XLOOKUP($B48,'9999'!$A:$A,'9999'!J:J)</f>
        <v>0</v>
      </c>
      <c r="I48" s="123">
        <f>_xlfn.XLOOKUP($B48,'9999'!$A:$A,'9999'!K:K)</f>
        <v>0</v>
      </c>
      <c r="J48" s="123">
        <f>_xlfn.XLOOKUP($B48,'9999'!$A:$A,'9999'!L:L)</f>
        <v>0</v>
      </c>
      <c r="K48" s="123">
        <f>_xlfn.XLOOKUP($B48,'9999'!$A:$A,'9999'!M:M)</f>
        <v>0</v>
      </c>
      <c r="L48" s="123">
        <f>_xlfn.XLOOKUP($B48,'9999'!$A:$A,'9999'!N:N)</f>
        <v>0</v>
      </c>
      <c r="M48" s="123">
        <f>_xlfn.XLOOKUP($B48,'9999'!$A:$A,'9999'!O:O)</f>
        <v>0</v>
      </c>
      <c r="N48" s="123">
        <f>_xlfn.XLOOKUP($B48,'9999'!$A:$A,'9999'!P:P)</f>
        <v>0</v>
      </c>
      <c r="O48" s="123">
        <f>_xlfn.XLOOKUP($B48,'9999'!$A:$A,'9999'!Q:Q)</f>
        <v>0</v>
      </c>
      <c r="P48" s="123">
        <f>_xlfn.XLOOKUP($B48,'9999'!$A:$A,'9999'!R:R)</f>
        <v>0</v>
      </c>
      <c r="Q48" s="123">
        <f>_xlfn.XLOOKUP($B48,'9999'!$A:$A,'9999'!S:S)</f>
        <v>0</v>
      </c>
      <c r="R48" s="123">
        <f>_xlfn.XLOOKUP($B48,'9999'!$A:$A,'9999'!T:T)</f>
        <v>0</v>
      </c>
      <c r="S48" s="33">
        <f t="shared" si="252"/>
        <v>0</v>
      </c>
      <c r="T48" s="124">
        <v>0</v>
      </c>
      <c r="U48" s="124">
        <v>0</v>
      </c>
      <c r="V48" s="124">
        <v>0</v>
      </c>
      <c r="W48" s="124">
        <v>0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24">
        <v>0</v>
      </c>
      <c r="AD48" s="124">
        <v>0</v>
      </c>
      <c r="AE48" s="124">
        <v>0</v>
      </c>
      <c r="AF48" s="33">
        <f t="shared" si="254"/>
        <v>0</v>
      </c>
      <c r="AG48" s="124">
        <v>0</v>
      </c>
      <c r="AH48" s="124">
        <v>0</v>
      </c>
      <c r="AI48" s="124">
        <v>0</v>
      </c>
      <c r="AJ48" s="124">
        <v>0</v>
      </c>
      <c r="AK48" s="124">
        <v>0</v>
      </c>
      <c r="AL48" s="124">
        <v>0</v>
      </c>
      <c r="AM48" s="124">
        <v>0</v>
      </c>
      <c r="AN48" s="124">
        <v>0</v>
      </c>
      <c r="AO48" s="124">
        <v>0</v>
      </c>
      <c r="AP48" s="124">
        <v>0</v>
      </c>
      <c r="AQ48" s="124">
        <v>0</v>
      </c>
      <c r="AR48" s="124">
        <v>0</v>
      </c>
      <c r="AS48" s="33">
        <f t="shared" si="256"/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33">
        <f t="shared" si="258"/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33">
        <f t="shared" si="260"/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33">
        <f t="shared" si="262"/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33">
        <f t="shared" si="264"/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33">
        <f t="shared" si="266"/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33">
        <f t="shared" si="268"/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33">
        <f t="shared" si="270"/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33">
        <f t="shared" si="272"/>
        <v>0</v>
      </c>
      <c r="ET48" s="33"/>
      <c r="EU48" s="33"/>
      <c r="EV48" s="38"/>
      <c r="EW48" s="136"/>
      <c r="EX48" s="37"/>
      <c r="EY48" s="37"/>
      <c r="EZ48" s="40"/>
      <c r="FB48" s="17"/>
      <c r="FK48" s="138"/>
      <c r="FL48" s="4"/>
      <c r="FN48" s="17"/>
      <c r="FO48" s="201"/>
      <c r="FP48" s="2"/>
      <c r="FY48" s="149"/>
    </row>
    <row r="49" spans="1:181" s="4" customFormat="1">
      <c r="A49" s="149"/>
      <c r="B49" s="149"/>
      <c r="C49" s="231"/>
      <c r="D49" s="7"/>
      <c r="E49" s="31" t="s">
        <v>422</v>
      </c>
      <c r="F49" s="26">
        <f t="shared" ref="F49:AK49" si="296">+F50+F86</f>
        <v>2633145560.3100004</v>
      </c>
      <c r="G49" s="26">
        <f t="shared" si="296"/>
        <v>363760556.86362422</v>
      </c>
      <c r="H49" s="26">
        <f t="shared" si="296"/>
        <v>213431743.14691854</v>
      </c>
      <c r="I49" s="26">
        <f t="shared" si="296"/>
        <v>243202191.27931949</v>
      </c>
      <c r="J49" s="26">
        <f t="shared" si="296"/>
        <v>193004990.72851256</v>
      </c>
      <c r="K49" s="26">
        <f t="shared" si="296"/>
        <v>193980030.81054419</v>
      </c>
      <c r="L49" s="26">
        <f t="shared" si="296"/>
        <v>198204578.29726794</v>
      </c>
      <c r="M49" s="26">
        <f t="shared" si="296"/>
        <v>202242273.4388817</v>
      </c>
      <c r="N49" s="26">
        <f t="shared" si="296"/>
        <v>213278602.65724936</v>
      </c>
      <c r="O49" s="26">
        <f t="shared" si="296"/>
        <v>192931788.90753126</v>
      </c>
      <c r="P49" s="26">
        <f t="shared" si="296"/>
        <v>196867011.62340024</v>
      </c>
      <c r="Q49" s="26">
        <f t="shared" si="296"/>
        <v>194369136.74988377</v>
      </c>
      <c r="R49" s="26">
        <f t="shared" si="296"/>
        <v>191434717.28581339</v>
      </c>
      <c r="S49" s="26">
        <f t="shared" si="296"/>
        <v>2596707621.7889471</v>
      </c>
      <c r="T49" s="26">
        <f t="shared" si="296"/>
        <v>298274200.17789429</v>
      </c>
      <c r="U49" s="26">
        <f t="shared" si="296"/>
        <v>214265914.07099032</v>
      </c>
      <c r="V49" s="26">
        <f t="shared" si="296"/>
        <v>217987986.67213386</v>
      </c>
      <c r="W49" s="26">
        <f t="shared" si="296"/>
        <v>200122482.37351379</v>
      </c>
      <c r="X49" s="26">
        <f t="shared" si="296"/>
        <v>190109369.90044463</v>
      </c>
      <c r="Y49" s="26">
        <f t="shared" si="296"/>
        <v>198960828.08167866</v>
      </c>
      <c r="Z49" s="26">
        <f t="shared" si="296"/>
        <v>195924785.36723235</v>
      </c>
      <c r="AA49" s="26">
        <f t="shared" si="296"/>
        <v>200179430.63163212</v>
      </c>
      <c r="AB49" s="26">
        <f t="shared" si="296"/>
        <v>202470411.53688556</v>
      </c>
      <c r="AC49" s="26">
        <f t="shared" si="296"/>
        <v>194319980.0086301</v>
      </c>
      <c r="AD49" s="26">
        <f t="shared" si="296"/>
        <v>190065480.70031276</v>
      </c>
      <c r="AE49" s="26">
        <f t="shared" si="296"/>
        <v>186931851.59662375</v>
      </c>
      <c r="AF49" s="26">
        <f t="shared" si="296"/>
        <v>2489612721.1179724</v>
      </c>
      <c r="AG49" s="26">
        <f t="shared" si="296"/>
        <v>315340846.5025804</v>
      </c>
      <c r="AH49" s="26">
        <f t="shared" si="296"/>
        <v>226399527.46483877</v>
      </c>
      <c r="AI49" s="26">
        <f t="shared" si="296"/>
        <v>230340779.75630239</v>
      </c>
      <c r="AJ49" s="26">
        <f t="shared" si="296"/>
        <v>211425335.88820437</v>
      </c>
      <c r="AK49" s="26">
        <f t="shared" si="296"/>
        <v>200824772.3672263</v>
      </c>
      <c r="AL49" s="26">
        <f t="shared" ref="AL49:BQ49" si="297">+AL50+AL86</f>
        <v>210195913.01040635</v>
      </c>
      <c r="AM49" s="26">
        <f t="shared" si="297"/>
        <v>206981809.33368599</v>
      </c>
      <c r="AN49" s="26">
        <f t="shared" si="297"/>
        <v>211486513.67548278</v>
      </c>
      <c r="AO49" s="26">
        <f t="shared" si="297"/>
        <v>213924908.92870122</v>
      </c>
      <c r="AP49" s="26">
        <f t="shared" si="297"/>
        <v>205285985.37289393</v>
      </c>
      <c r="AQ49" s="26">
        <f t="shared" si="297"/>
        <v>200778309.79791793</v>
      </c>
      <c r="AR49" s="26">
        <f t="shared" si="297"/>
        <v>197460971.78221726</v>
      </c>
      <c r="AS49" s="26">
        <f t="shared" si="297"/>
        <v>2630445673.8804584</v>
      </c>
      <c r="AT49" s="26">
        <f t="shared" si="297"/>
        <v>332943379.22857314</v>
      </c>
      <c r="AU49" s="26">
        <f t="shared" si="297"/>
        <v>239043317.88096017</v>
      </c>
      <c r="AV49" s="26">
        <f t="shared" si="297"/>
        <v>243206757.38202655</v>
      </c>
      <c r="AW49" s="26">
        <f t="shared" si="297"/>
        <v>223233291.47682458</v>
      </c>
      <c r="AX49" s="26">
        <f t="shared" si="297"/>
        <v>212043808.84349063</v>
      </c>
      <c r="AY49" s="26">
        <f t="shared" si="297"/>
        <v>221937091.8631368</v>
      </c>
      <c r="AZ49" s="26">
        <f t="shared" si="297"/>
        <v>218544658.22186509</v>
      </c>
      <c r="BA49" s="26">
        <f t="shared" si="297"/>
        <v>223301399.23318574</v>
      </c>
      <c r="BB49" s="26">
        <f t="shared" si="297"/>
        <v>225926954.95391297</v>
      </c>
      <c r="BC49" s="26">
        <f t="shared" si="297"/>
        <v>216767071.54824024</v>
      </c>
      <c r="BD49" s="26">
        <f t="shared" si="297"/>
        <v>211994771.10659456</v>
      </c>
      <c r="BE49" s="26">
        <f t="shared" si="297"/>
        <v>208493674.98428074</v>
      </c>
      <c r="BF49" s="26">
        <f t="shared" si="297"/>
        <v>2777436176.7230911</v>
      </c>
      <c r="BG49" s="26">
        <f t="shared" si="297"/>
        <v>351531129.67908067</v>
      </c>
      <c r="BH49" s="26">
        <f t="shared" si="297"/>
        <v>252395860.36416483</v>
      </c>
      <c r="BI49" s="26">
        <f t="shared" si="297"/>
        <v>256794021.26295167</v>
      </c>
      <c r="BJ49" s="26">
        <f t="shared" si="297"/>
        <v>235703340.12679809</v>
      </c>
      <c r="BK49" s="26">
        <f t="shared" si="297"/>
        <v>223892229.46636993</v>
      </c>
      <c r="BL49" s="26">
        <f t="shared" si="297"/>
        <v>234336746.43684968</v>
      </c>
      <c r="BM49" s="26">
        <f t="shared" si="297"/>
        <v>230756092.14316532</v>
      </c>
      <c r="BN49" s="26">
        <f t="shared" si="297"/>
        <v>235778974.6526033</v>
      </c>
      <c r="BO49" s="26">
        <f t="shared" si="297"/>
        <v>238605187.98884493</v>
      </c>
      <c r="BP49" s="26">
        <f t="shared" si="297"/>
        <v>228892948.69795144</v>
      </c>
      <c r="BQ49" s="26">
        <f t="shared" si="297"/>
        <v>223840473.90050802</v>
      </c>
      <c r="BR49" s="26">
        <f t="shared" ref="BR49:CW49" si="298">+BR50+BR86</f>
        <v>220145445.92970556</v>
      </c>
      <c r="BS49" s="26">
        <f t="shared" si="298"/>
        <v>2932672450.6489925</v>
      </c>
      <c r="BT49" s="26">
        <f t="shared" si="298"/>
        <v>371159297.02447146</v>
      </c>
      <c r="BU49" s="26">
        <f t="shared" si="298"/>
        <v>266496940.18115428</v>
      </c>
      <c r="BV49" s="26">
        <f t="shared" si="298"/>
        <v>271143064.25238758</v>
      </c>
      <c r="BW49" s="26">
        <f t="shared" si="298"/>
        <v>248872662.20465395</v>
      </c>
      <c r="BX49" s="26">
        <f t="shared" si="298"/>
        <v>236405398.45527798</v>
      </c>
      <c r="BY49" s="26">
        <f t="shared" si="298"/>
        <v>247431861.73801509</v>
      </c>
      <c r="BZ49" s="26">
        <f t="shared" si="298"/>
        <v>243652547.76042673</v>
      </c>
      <c r="CA49" s="26">
        <f t="shared" si="298"/>
        <v>248956466.15706897</v>
      </c>
      <c r="CB49" s="26">
        <f t="shared" si="298"/>
        <v>251997769.88735825</v>
      </c>
      <c r="CC49" s="26">
        <f t="shared" si="298"/>
        <v>241699887.66599864</v>
      </c>
      <c r="CD49" s="26">
        <f t="shared" si="298"/>
        <v>236350774.49977252</v>
      </c>
      <c r="CE49" s="26">
        <f t="shared" si="298"/>
        <v>232451077.98469591</v>
      </c>
      <c r="CF49" s="26">
        <f t="shared" si="298"/>
        <v>3096617747.8112817</v>
      </c>
      <c r="CG49" s="26">
        <f t="shared" si="298"/>
        <v>391886174.37357318</v>
      </c>
      <c r="CH49" s="26">
        <f t="shared" si="298"/>
        <v>281388577.1555537</v>
      </c>
      <c r="CI49" s="26">
        <f t="shared" si="298"/>
        <v>286296653.73509723</v>
      </c>
      <c r="CJ49" s="26">
        <f t="shared" si="298"/>
        <v>262780527.19175619</v>
      </c>
      <c r="CK49" s="26">
        <f t="shared" si="298"/>
        <v>249620668.33527976</v>
      </c>
      <c r="CL49" s="26">
        <f t="shared" si="298"/>
        <v>261261501.37375358</v>
      </c>
      <c r="CM49" s="26">
        <f t="shared" si="298"/>
        <v>257272509.95010304</v>
      </c>
      <c r="CN49" s="26">
        <f t="shared" si="298"/>
        <v>262873192.39386195</v>
      </c>
      <c r="CO49" s="26">
        <f t="shared" si="298"/>
        <v>266145018.04189992</v>
      </c>
      <c r="CP49" s="26">
        <f t="shared" si="298"/>
        <v>255226200.99841884</v>
      </c>
      <c r="CQ49" s="26">
        <f t="shared" si="298"/>
        <v>249563017.09300056</v>
      </c>
      <c r="CR49" s="26">
        <f t="shared" si="298"/>
        <v>245447321.25235936</v>
      </c>
      <c r="CS49" s="26">
        <f t="shared" si="298"/>
        <v>3269761361.8946576</v>
      </c>
      <c r="CT49" s="26">
        <f t="shared" si="298"/>
        <v>413773322.2231226</v>
      </c>
      <c r="CU49" s="26">
        <f t="shared" si="298"/>
        <v>297115151.203466</v>
      </c>
      <c r="CV49" s="26">
        <f t="shared" si="298"/>
        <v>302299959.42291999</v>
      </c>
      <c r="CW49" s="26">
        <f t="shared" si="298"/>
        <v>277468411.09837115</v>
      </c>
      <c r="CX49" s="26">
        <f t="shared" ref="CX49:EC49" si="299">+CX50+CX86</f>
        <v>263577491.75741974</v>
      </c>
      <c r="CY49" s="26">
        <f t="shared" si="299"/>
        <v>275866924.40229034</v>
      </c>
      <c r="CZ49" s="26">
        <f t="shared" si="299"/>
        <v>271656626.96958941</v>
      </c>
      <c r="DA49" s="26">
        <f t="shared" si="299"/>
        <v>277570682.07776254</v>
      </c>
      <c r="DB49" s="26">
        <f t="shared" si="299"/>
        <v>281089527.20070404</v>
      </c>
      <c r="DC49" s="26">
        <f t="shared" si="299"/>
        <v>269512357.91104901</v>
      </c>
      <c r="DD49" s="26">
        <f t="shared" si="299"/>
        <v>263516645.53345412</v>
      </c>
      <c r="DE49" s="26">
        <f t="shared" si="299"/>
        <v>259172992.64840618</v>
      </c>
      <c r="DF49" s="26">
        <f t="shared" si="299"/>
        <v>3452620092.4485564</v>
      </c>
      <c r="DG49" s="26">
        <f t="shared" si="299"/>
        <v>436885751.63203198</v>
      </c>
      <c r="DH49" s="26">
        <f t="shared" si="299"/>
        <v>313723534.92244434</v>
      </c>
      <c r="DI49" s="26">
        <f t="shared" si="299"/>
        <v>319200688.33169597</v>
      </c>
      <c r="DJ49" s="26">
        <f t="shared" si="299"/>
        <v>292980120.47759706</v>
      </c>
      <c r="DK49" s="26">
        <f t="shared" si="299"/>
        <v>278317539.60863817</v>
      </c>
      <c r="DL49" s="26">
        <f t="shared" si="299"/>
        <v>291291708.75319952</v>
      </c>
      <c r="DM49" s="26">
        <f t="shared" si="299"/>
        <v>286847832.10116011</v>
      </c>
      <c r="DN49" s="26">
        <f t="shared" si="299"/>
        <v>293092798.24995559</v>
      </c>
      <c r="DO49" s="26">
        <f t="shared" si="299"/>
        <v>296876298.1721887</v>
      </c>
      <c r="DP49" s="26">
        <f t="shared" si="299"/>
        <v>284601105.73251486</v>
      </c>
      <c r="DQ49" s="26">
        <f t="shared" si="299"/>
        <v>278253321.42344642</v>
      </c>
      <c r="DR49" s="26">
        <f t="shared" si="299"/>
        <v>273669092.17008883</v>
      </c>
      <c r="DS49" s="26">
        <f t="shared" si="299"/>
        <v>3645739791.5749621</v>
      </c>
      <c r="DT49" s="26">
        <f t="shared" si="299"/>
        <v>461292117.66575652</v>
      </c>
      <c r="DU49" s="26">
        <f t="shared" si="299"/>
        <v>331263233.63022035</v>
      </c>
      <c r="DV49" s="26">
        <f t="shared" si="299"/>
        <v>337049227.34306812</v>
      </c>
      <c r="DW49" s="26">
        <f t="shared" si="299"/>
        <v>309361923.4101615</v>
      </c>
      <c r="DX49" s="26">
        <f t="shared" si="299"/>
        <v>293884825.76507872</v>
      </c>
      <c r="DY49" s="26">
        <f t="shared" si="299"/>
        <v>307581881.58684689</v>
      </c>
      <c r="DZ49" s="26">
        <f t="shared" si="299"/>
        <v>302891472.13677055</v>
      </c>
      <c r="EA49" s="26">
        <f t="shared" si="299"/>
        <v>309485869.52430975</v>
      </c>
      <c r="EB49" s="26">
        <f t="shared" si="299"/>
        <v>313552873.80607969</v>
      </c>
      <c r="EC49" s="26">
        <f t="shared" si="299"/>
        <v>300537598.18723851</v>
      </c>
      <c r="ED49" s="26">
        <f t="shared" ref="ED49:ES49" si="300">+ED50+ED86</f>
        <v>293817048.84072483</v>
      </c>
      <c r="EE49" s="26">
        <f t="shared" si="300"/>
        <v>288978925.70687026</v>
      </c>
      <c r="EF49" s="26">
        <f t="shared" si="300"/>
        <v>3849696997.6031251</v>
      </c>
      <c r="EG49" s="26">
        <f t="shared" si="300"/>
        <v>487064923.68344712</v>
      </c>
      <c r="EH49" s="26">
        <f t="shared" si="300"/>
        <v>349786533.26862609</v>
      </c>
      <c r="EI49" s="26">
        <f t="shared" si="300"/>
        <v>355898793.77425718</v>
      </c>
      <c r="EJ49" s="26">
        <f t="shared" si="300"/>
        <v>326662687.84877706</v>
      </c>
      <c r="EK49" s="26">
        <f t="shared" si="300"/>
        <v>310325838.85931921</v>
      </c>
      <c r="EL49" s="26">
        <f t="shared" si="300"/>
        <v>324786056.98004282</v>
      </c>
      <c r="EM49" s="26">
        <f t="shared" si="300"/>
        <v>319835443.0852927</v>
      </c>
      <c r="EN49" s="26">
        <f t="shared" si="300"/>
        <v>326798828.71081752</v>
      </c>
      <c r="EO49" s="26">
        <f t="shared" si="300"/>
        <v>331169482.65965289</v>
      </c>
      <c r="EP49" s="26">
        <f t="shared" si="300"/>
        <v>317369530.90060675</v>
      </c>
      <c r="EQ49" s="26">
        <f t="shared" si="300"/>
        <v>310254306.07728976</v>
      </c>
      <c r="ER49" s="26">
        <f t="shared" si="300"/>
        <v>305148234.75774312</v>
      </c>
      <c r="ES49" s="26">
        <f t="shared" si="300"/>
        <v>4065100660.6058726</v>
      </c>
      <c r="ET49" s="32"/>
      <c r="EU49" s="32"/>
      <c r="EV49" s="38"/>
      <c r="EW49" s="136"/>
      <c r="EX49" s="8"/>
      <c r="EY49" s="37"/>
      <c r="EZ49" s="3"/>
      <c r="FA49" s="3"/>
      <c r="FB49" s="3"/>
      <c r="FC49" s="3"/>
      <c r="FD49" s="3"/>
      <c r="FF49" s="3"/>
      <c r="FK49" s="138"/>
      <c r="FM49" s="40"/>
      <c r="FO49" s="201"/>
      <c r="FP49" s="199"/>
      <c r="FY49" s="149"/>
    </row>
    <row r="50" spans="1:181" s="4" customFormat="1">
      <c r="A50" s="149"/>
      <c r="B50" s="149"/>
      <c r="C50" s="231"/>
      <c r="D50" s="7"/>
      <c r="E50" s="31" t="s">
        <v>423</v>
      </c>
      <c r="F50" s="26">
        <f>SUM(F51:F85)</f>
        <v>2567303520.3000002</v>
      </c>
      <c r="G50" s="26">
        <f t="shared" ref="G50:AK50" si="301">SUM(G51:G85)</f>
        <v>352939272.96155488</v>
      </c>
      <c r="H50" s="26">
        <f t="shared" si="301"/>
        <v>209058778.21831012</v>
      </c>
      <c r="I50" s="26">
        <f t="shared" si="301"/>
        <v>237306365.73685524</v>
      </c>
      <c r="J50" s="26">
        <f t="shared" si="301"/>
        <v>187524438.66224927</v>
      </c>
      <c r="K50" s="26">
        <f t="shared" si="301"/>
        <v>189724313.54608017</v>
      </c>
      <c r="L50" s="26">
        <f t="shared" si="301"/>
        <v>193817480.02190599</v>
      </c>
      <c r="M50" s="26">
        <f t="shared" si="301"/>
        <v>197970710.40790042</v>
      </c>
      <c r="N50" s="26">
        <f t="shared" si="301"/>
        <v>208914990.2363565</v>
      </c>
      <c r="O50" s="26">
        <f t="shared" si="301"/>
        <v>188740449.17030618</v>
      </c>
      <c r="P50" s="26">
        <f t="shared" si="301"/>
        <v>193180552.7953063</v>
      </c>
      <c r="Q50" s="26">
        <f t="shared" si="301"/>
        <v>190653597.82994378</v>
      </c>
      <c r="R50" s="26">
        <f t="shared" si="301"/>
        <v>187037003.55173302</v>
      </c>
      <c r="S50" s="26">
        <f t="shared" si="301"/>
        <v>2536867953.1385021</v>
      </c>
      <c r="T50" s="26">
        <f t="shared" si="301"/>
        <v>296064083.18488395</v>
      </c>
      <c r="U50" s="26">
        <f t="shared" si="301"/>
        <v>212117251.37456724</v>
      </c>
      <c r="V50" s="26">
        <f t="shared" si="301"/>
        <v>215265632.1415486</v>
      </c>
      <c r="W50" s="26">
        <f t="shared" si="301"/>
        <v>198212310.30863169</v>
      </c>
      <c r="X50" s="26">
        <f t="shared" si="301"/>
        <v>187718719.58584931</v>
      </c>
      <c r="Y50" s="26">
        <f t="shared" si="301"/>
        <v>196639772.63383296</v>
      </c>
      <c r="Z50" s="26">
        <f t="shared" si="301"/>
        <v>193404224.43948838</v>
      </c>
      <c r="AA50" s="26">
        <f t="shared" si="301"/>
        <v>197449325.74878821</v>
      </c>
      <c r="AB50" s="26">
        <f t="shared" si="301"/>
        <v>187807020.34989125</v>
      </c>
      <c r="AC50" s="26">
        <f t="shared" si="301"/>
        <v>188822040.87038729</v>
      </c>
      <c r="AD50" s="26">
        <f t="shared" si="301"/>
        <v>187671307.55676213</v>
      </c>
      <c r="AE50" s="26">
        <f t="shared" si="301"/>
        <v>184261947.93737826</v>
      </c>
      <c r="AF50" s="26">
        <f t="shared" si="301"/>
        <v>2445433636.1320095</v>
      </c>
      <c r="AG50" s="26">
        <f t="shared" si="301"/>
        <v>313017629.31668913</v>
      </c>
      <c r="AH50" s="26">
        <f t="shared" si="301"/>
        <v>224141439.54247072</v>
      </c>
      <c r="AI50" s="26">
        <f t="shared" si="301"/>
        <v>227474693.22808927</v>
      </c>
      <c r="AJ50" s="26">
        <f t="shared" si="301"/>
        <v>209420000.33714345</v>
      </c>
      <c r="AK50" s="26">
        <f t="shared" si="301"/>
        <v>198310225.96711934</v>
      </c>
      <c r="AL50" s="26">
        <f t="shared" ref="AL50:BQ50" si="302">SUM(AL51:AL85)</f>
        <v>207755123.25008059</v>
      </c>
      <c r="AM50" s="26">
        <f t="shared" si="302"/>
        <v>204329583.66576406</v>
      </c>
      <c r="AN50" s="26">
        <f t="shared" si="302"/>
        <v>208612213.32394594</v>
      </c>
      <c r="AO50" s="26">
        <f t="shared" si="302"/>
        <v>198403711.75202578</v>
      </c>
      <c r="AP50" s="26">
        <f t="shared" si="302"/>
        <v>199478334.27748534</v>
      </c>
      <c r="AQ50" s="26">
        <f t="shared" si="302"/>
        <v>198260029.90368411</v>
      </c>
      <c r="AR50" s="26">
        <f t="shared" si="302"/>
        <v>194650472.68745002</v>
      </c>
      <c r="AS50" s="26">
        <f t="shared" si="302"/>
        <v>2583853457.2519484</v>
      </c>
      <c r="AT50" s="26">
        <f t="shared" si="302"/>
        <v>330500644.1053462</v>
      </c>
      <c r="AU50" s="26">
        <f t="shared" si="302"/>
        <v>236669606.75121507</v>
      </c>
      <c r="AV50" s="26">
        <f t="shared" si="302"/>
        <v>240188689.32980686</v>
      </c>
      <c r="AW50" s="26">
        <f t="shared" si="302"/>
        <v>221127447.31019083</v>
      </c>
      <c r="AX50" s="26">
        <f t="shared" si="302"/>
        <v>209398303.01903784</v>
      </c>
      <c r="AY50" s="26">
        <f t="shared" si="302"/>
        <v>219369753.32552415</v>
      </c>
      <c r="AZ50" s="26">
        <f t="shared" si="302"/>
        <v>215753239.90938202</v>
      </c>
      <c r="BA50" s="26">
        <f t="shared" si="302"/>
        <v>220274626.17100757</v>
      </c>
      <c r="BB50" s="26">
        <f t="shared" si="302"/>
        <v>209497000.63645291</v>
      </c>
      <c r="BC50" s="26">
        <f t="shared" si="302"/>
        <v>210631533.36770678</v>
      </c>
      <c r="BD50" s="26">
        <f t="shared" si="302"/>
        <v>209345308.52506614</v>
      </c>
      <c r="BE50" s="26">
        <f t="shared" si="302"/>
        <v>205534518.49402699</v>
      </c>
      <c r="BF50" s="26">
        <f t="shared" si="302"/>
        <v>2728290670.9447632</v>
      </c>
      <c r="BG50" s="26">
        <f t="shared" si="302"/>
        <v>348962148.36234069</v>
      </c>
      <c r="BH50" s="26">
        <f t="shared" si="302"/>
        <v>249900030.67571694</v>
      </c>
      <c r="BI50" s="26">
        <f t="shared" si="302"/>
        <v>253615302.10806519</v>
      </c>
      <c r="BJ50" s="26">
        <f t="shared" si="302"/>
        <v>233491395.84585556</v>
      </c>
      <c r="BK50" s="26">
        <f t="shared" si="302"/>
        <v>221108351.76047081</v>
      </c>
      <c r="BL50" s="26">
        <f t="shared" si="302"/>
        <v>231635710.42154375</v>
      </c>
      <c r="BM50" s="26">
        <f t="shared" si="302"/>
        <v>227817576.38245168</v>
      </c>
      <c r="BN50" s="26">
        <f t="shared" si="302"/>
        <v>232591029.92816284</v>
      </c>
      <c r="BO50" s="26">
        <f t="shared" si="302"/>
        <v>221212551.77005669</v>
      </c>
      <c r="BP50" s="26">
        <f t="shared" si="302"/>
        <v>222410334.70107803</v>
      </c>
      <c r="BQ50" s="26">
        <f t="shared" si="302"/>
        <v>221052402.82346013</v>
      </c>
      <c r="BR50" s="26">
        <f t="shared" ref="BR50:CW50" si="303">SUM(BR51:BR85)</f>
        <v>217029161.24819058</v>
      </c>
      <c r="BS50" s="26">
        <f t="shared" si="303"/>
        <v>2880825996.0273919</v>
      </c>
      <c r="BT50" s="26">
        <f t="shared" si="303"/>
        <v>368456948.64620334</v>
      </c>
      <c r="BU50" s="26">
        <f t="shared" si="303"/>
        <v>263872117.89855009</v>
      </c>
      <c r="BV50" s="26">
        <f t="shared" si="303"/>
        <v>267794515.7132518</v>
      </c>
      <c r="BW50" s="26">
        <f t="shared" si="303"/>
        <v>246548701.67692396</v>
      </c>
      <c r="BX50" s="26">
        <f t="shared" si="303"/>
        <v>233475302.88377899</v>
      </c>
      <c r="BY50" s="26">
        <f t="shared" si="303"/>
        <v>244589561.79020673</v>
      </c>
      <c r="BZ50" s="26">
        <f t="shared" si="303"/>
        <v>240558566.77843532</v>
      </c>
      <c r="CA50" s="26">
        <f t="shared" si="303"/>
        <v>245598140.35931987</v>
      </c>
      <c r="CB50" s="26">
        <f t="shared" si="303"/>
        <v>233585312.04389936</v>
      </c>
      <c r="CC50" s="26">
        <f t="shared" si="303"/>
        <v>234849871.37332508</v>
      </c>
      <c r="CD50" s="26">
        <f t="shared" si="303"/>
        <v>233416234.79353005</v>
      </c>
      <c r="CE50" s="26">
        <f t="shared" si="303"/>
        <v>229168697.50043923</v>
      </c>
      <c r="CF50" s="26">
        <f t="shared" si="303"/>
        <v>3041913971.4578643</v>
      </c>
      <c r="CG50" s="26">
        <f t="shared" si="303"/>
        <v>389042922.2394973</v>
      </c>
      <c r="CH50" s="26">
        <f t="shared" si="303"/>
        <v>278627487.17766243</v>
      </c>
      <c r="CI50" s="26">
        <f t="shared" si="303"/>
        <v>282768558.67053378</v>
      </c>
      <c r="CJ50" s="26">
        <f t="shared" si="303"/>
        <v>260338290.50168061</v>
      </c>
      <c r="CK50" s="26">
        <f t="shared" si="303"/>
        <v>246536049.7258178</v>
      </c>
      <c r="CL50" s="26">
        <f t="shared" si="303"/>
        <v>258269928.56627896</v>
      </c>
      <c r="CM50" s="26">
        <f t="shared" si="303"/>
        <v>254014205.58260122</v>
      </c>
      <c r="CN50" s="26">
        <f t="shared" si="303"/>
        <v>259334735.39062011</v>
      </c>
      <c r="CO50" s="26">
        <f t="shared" si="303"/>
        <v>246652191.89661488</v>
      </c>
      <c r="CP50" s="26">
        <f t="shared" si="303"/>
        <v>247987250.40865609</v>
      </c>
      <c r="CQ50" s="26">
        <f t="shared" si="303"/>
        <v>246473688.58953747</v>
      </c>
      <c r="CR50" s="26">
        <f t="shared" si="303"/>
        <v>241989351.0923568</v>
      </c>
      <c r="CS50" s="26">
        <f t="shared" si="303"/>
        <v>3212034659.8418579</v>
      </c>
      <c r="CT50" s="26">
        <f t="shared" si="303"/>
        <v>410781189.21905351</v>
      </c>
      <c r="CU50" s="26">
        <f t="shared" si="303"/>
        <v>294210093.65252143</v>
      </c>
      <c r="CV50" s="26">
        <f t="shared" si="303"/>
        <v>298582029.88112026</v>
      </c>
      <c r="CW50" s="26">
        <f t="shared" si="303"/>
        <v>274901274.26185364</v>
      </c>
      <c r="CX50" s="26">
        <f t="shared" ref="CX50:EC50" si="304">SUM(CX51:CX85)</f>
        <v>260329558.56273654</v>
      </c>
      <c r="CY50" s="26">
        <f t="shared" si="304"/>
        <v>272717601.14855331</v>
      </c>
      <c r="CZ50" s="26">
        <f t="shared" si="304"/>
        <v>268224621.60853559</v>
      </c>
      <c r="DA50" s="26">
        <f t="shared" si="304"/>
        <v>273841770.95335144</v>
      </c>
      <c r="DB50" s="26">
        <f t="shared" si="304"/>
        <v>260452175.65955555</v>
      </c>
      <c r="DC50" s="26">
        <f t="shared" si="304"/>
        <v>261861663.68364304</v>
      </c>
      <c r="DD50" s="26">
        <f t="shared" si="304"/>
        <v>260263720.79310852</v>
      </c>
      <c r="DE50" s="26">
        <f t="shared" si="304"/>
        <v>255529381.48046005</v>
      </c>
      <c r="DF50" s="26">
        <f t="shared" si="304"/>
        <v>3391695080.9044943</v>
      </c>
      <c r="DG50" s="26">
        <f t="shared" si="304"/>
        <v>433736294.1689328</v>
      </c>
      <c r="DH50" s="26">
        <f t="shared" si="304"/>
        <v>310666360.02456653</v>
      </c>
      <c r="DI50" s="26">
        <f t="shared" si="304"/>
        <v>315282031.69790983</v>
      </c>
      <c r="DJ50" s="26">
        <f t="shared" si="304"/>
        <v>290281073.95286906</v>
      </c>
      <c r="DK50" s="26">
        <f t="shared" si="304"/>
        <v>274896985.10352612</v>
      </c>
      <c r="DL50" s="26">
        <f t="shared" si="304"/>
        <v>287975661.06350225</v>
      </c>
      <c r="DM50" s="26">
        <f t="shared" si="304"/>
        <v>283232197.91412848</v>
      </c>
      <c r="DN50" s="26">
        <f t="shared" si="304"/>
        <v>289162503.3349179</v>
      </c>
      <c r="DO50" s="26">
        <f t="shared" si="304"/>
        <v>275026438.10349274</v>
      </c>
      <c r="DP50" s="26">
        <f t="shared" si="304"/>
        <v>276514505.08492321</v>
      </c>
      <c r="DQ50" s="26">
        <f t="shared" si="304"/>
        <v>274827476.87824136</v>
      </c>
      <c r="DR50" s="26">
        <f t="shared" si="304"/>
        <v>269829198.14891273</v>
      </c>
      <c r="DS50" s="26">
        <f t="shared" si="304"/>
        <v>3581430725.4759235</v>
      </c>
      <c r="DT50" s="26">
        <f t="shared" si="304"/>
        <v>457976398.0765093</v>
      </c>
      <c r="DU50" s="26">
        <f t="shared" si="304"/>
        <v>328045315.10359472</v>
      </c>
      <c r="DV50" s="26">
        <f t="shared" si="304"/>
        <v>332918310.47272682</v>
      </c>
      <c r="DW50" s="26">
        <f t="shared" si="304"/>
        <v>306523549.33340001</v>
      </c>
      <c r="DX50" s="26">
        <f t="shared" si="304"/>
        <v>290281797.53070623</v>
      </c>
      <c r="DY50" s="26">
        <f t="shared" si="304"/>
        <v>304089609.67545098</v>
      </c>
      <c r="DZ50" s="26">
        <f t="shared" si="304"/>
        <v>299081698.45549965</v>
      </c>
      <c r="EA50" s="26">
        <f t="shared" si="304"/>
        <v>305342618.40349811</v>
      </c>
      <c r="EB50" s="26">
        <f t="shared" si="304"/>
        <v>290418467.53542095</v>
      </c>
      <c r="EC50" s="26">
        <f t="shared" si="304"/>
        <v>291989494.25106615</v>
      </c>
      <c r="ED50" s="26">
        <f t="shared" ref="ED50:ES50" si="305">SUM(ED51:ED85)</f>
        <v>290208414.22186178</v>
      </c>
      <c r="EE50" s="26">
        <f t="shared" si="305"/>
        <v>284931481.45337313</v>
      </c>
      <c r="EF50" s="26">
        <f t="shared" si="305"/>
        <v>3781807154.5131073</v>
      </c>
      <c r="EG50" s="26">
        <f t="shared" si="305"/>
        <v>483573480.97917938</v>
      </c>
      <c r="EH50" s="26">
        <f t="shared" si="305"/>
        <v>346398740.13052475</v>
      </c>
      <c r="EI50" s="26">
        <f t="shared" si="305"/>
        <v>351543404.99148595</v>
      </c>
      <c r="EJ50" s="26">
        <f t="shared" si="305"/>
        <v>323677135.91864169</v>
      </c>
      <c r="EK50" s="26">
        <f t="shared" si="305"/>
        <v>306529906.45294774</v>
      </c>
      <c r="EL50" s="26">
        <f t="shared" si="305"/>
        <v>321107504.12476194</v>
      </c>
      <c r="EM50" s="26">
        <f t="shared" si="305"/>
        <v>315820401.85429835</v>
      </c>
      <c r="EN50" s="26">
        <f t="shared" si="305"/>
        <v>322430368.08939779</v>
      </c>
      <c r="EO50" s="26">
        <f t="shared" si="305"/>
        <v>306674195.81042528</v>
      </c>
      <c r="EP50" s="26">
        <f t="shared" si="305"/>
        <v>308332807.26546776</v>
      </c>
      <c r="EQ50" s="26">
        <f t="shared" si="305"/>
        <v>306452432.0246352</v>
      </c>
      <c r="ER50" s="26">
        <f t="shared" si="305"/>
        <v>300881310.25430334</v>
      </c>
      <c r="ES50" s="26">
        <f t="shared" si="305"/>
        <v>3993421687.8960695</v>
      </c>
      <c r="ET50" s="32"/>
      <c r="EU50" s="32"/>
      <c r="EV50" s="38"/>
      <c r="EW50" s="136"/>
      <c r="EX50" s="8"/>
      <c r="EY50" s="37"/>
      <c r="EZ50" s="3"/>
      <c r="FA50" s="3"/>
      <c r="FB50" s="3"/>
      <c r="FC50" s="3"/>
      <c r="FD50" s="3"/>
      <c r="FF50" s="3"/>
      <c r="FK50" s="40"/>
      <c r="FL50" s="17"/>
      <c r="FM50" s="40"/>
      <c r="FO50" s="201"/>
      <c r="FP50" s="199"/>
      <c r="FY50" s="149"/>
    </row>
    <row r="51" spans="1:181" s="4" customFormat="1">
      <c r="A51" s="149">
        <v>36</v>
      </c>
      <c r="B51" s="279" t="str">
        <f t="shared" ref="B51:B58" si="306">CONCATENATE(C51,D51)</f>
        <v>112101010100111</v>
      </c>
      <c r="C51" s="231">
        <v>1121010101001</v>
      </c>
      <c r="D51" s="35">
        <v>11</v>
      </c>
      <c r="E51" s="37" t="s">
        <v>57</v>
      </c>
      <c r="F51" s="65">
        <v>437509506.34000003</v>
      </c>
      <c r="G51" s="123">
        <f>G52/0.7*0.3</f>
        <v>35425800.099172674</v>
      </c>
      <c r="H51" s="123">
        <f t="shared" ref="H51:R51" si="307">H52/0.7*0.3</f>
        <v>29755612.324691407</v>
      </c>
      <c r="I51" s="123">
        <f t="shared" si="307"/>
        <v>37144411.19242876</v>
      </c>
      <c r="J51" s="123">
        <f t="shared" si="307"/>
        <v>31040328.244079813</v>
      </c>
      <c r="K51" s="123">
        <f t="shared" si="307"/>
        <v>35740615.478189282</v>
      </c>
      <c r="L51" s="123">
        <f t="shared" si="307"/>
        <v>34225054.452811942</v>
      </c>
      <c r="M51" s="123">
        <f t="shared" si="307"/>
        <v>36755865.817582987</v>
      </c>
      <c r="N51" s="123">
        <f t="shared" si="307"/>
        <v>38910127.560797937</v>
      </c>
      <c r="O51" s="123">
        <f t="shared" si="307"/>
        <v>36145252.717204124</v>
      </c>
      <c r="P51" s="123">
        <f t="shared" si="307"/>
        <v>37530615.932486318</v>
      </c>
      <c r="Q51" s="123">
        <f t="shared" si="307"/>
        <v>37586911.856385045</v>
      </c>
      <c r="R51" s="123">
        <f t="shared" si="307"/>
        <v>37643292.224169619</v>
      </c>
      <c r="S51" s="33">
        <f t="shared" ref="S51:S85" si="308">+SUM(G51:R51)</f>
        <v>427903887.89999992</v>
      </c>
      <c r="T51" s="76">
        <f>T52/0.7*0.3</f>
        <v>37742121.355185099</v>
      </c>
      <c r="U51" s="76">
        <f t="shared" ref="U51" si="309">U52/0.7*0.3</f>
        <v>37742121.355185099</v>
      </c>
      <c r="V51" s="76">
        <f t="shared" ref="V51" si="310">V52/0.7*0.3</f>
        <v>37742121.355185099</v>
      </c>
      <c r="W51" s="76">
        <f t="shared" ref="W51" si="311">W52/0.7*0.3</f>
        <v>37742121.355185099</v>
      </c>
      <c r="X51" s="76">
        <f t="shared" ref="X51" si="312">X52/0.7*0.3</f>
        <v>37742121.355185099</v>
      </c>
      <c r="Y51" s="76">
        <f t="shared" ref="Y51" si="313">Y52/0.7*0.3</f>
        <v>37742121.355185099</v>
      </c>
      <c r="Z51" s="76">
        <f>Z52/0.7*0.3</f>
        <v>37742121.355185099</v>
      </c>
      <c r="AA51" s="76">
        <f t="shared" ref="AA51" si="314">AA52/0.7*0.3</f>
        <v>37742121.355185099</v>
      </c>
      <c r="AB51" s="76">
        <f t="shared" ref="AB51" si="315">AB52/0.7*0.3</f>
        <v>37742121.355185099</v>
      </c>
      <c r="AC51" s="76">
        <f t="shared" ref="AC51" si="316">AC52/0.7*0.3</f>
        <v>37742121.355185099</v>
      </c>
      <c r="AD51" s="76">
        <f t="shared" ref="AD51" si="317">AD52/0.7*0.3</f>
        <v>37742121.355185099</v>
      </c>
      <c r="AE51" s="76">
        <f t="shared" ref="AE51" si="318">AE52/0.7*0.3</f>
        <v>37742121.355185099</v>
      </c>
      <c r="AF51" s="33">
        <f t="shared" ref="AF51:AF85" si="319">+SUM(T51:AE51)</f>
        <v>452905456.26222116</v>
      </c>
      <c r="AG51" s="76">
        <f>AG52/0.7*0.3</f>
        <v>39854019.497735843</v>
      </c>
      <c r="AH51" s="76">
        <f t="shared" ref="AH51" si="320">AH52/0.7*0.3</f>
        <v>39854019.497735843</v>
      </c>
      <c r="AI51" s="76">
        <f t="shared" ref="AI51" si="321">AI52/0.7*0.3</f>
        <v>39854019.497735843</v>
      </c>
      <c r="AJ51" s="76">
        <f t="shared" ref="AJ51" si="322">AJ52/0.7*0.3</f>
        <v>39854019.497735843</v>
      </c>
      <c r="AK51" s="76">
        <f t="shared" ref="AK51" si="323">AK52/0.7*0.3</f>
        <v>39854019.497735843</v>
      </c>
      <c r="AL51" s="76">
        <f t="shared" ref="AL51" si="324">AL52/0.7*0.3</f>
        <v>39854019.497735843</v>
      </c>
      <c r="AM51" s="76">
        <f t="shared" ref="AM51" si="325">AM52/0.7*0.3</f>
        <v>39854019.497735843</v>
      </c>
      <c r="AN51" s="76">
        <f t="shared" ref="AN51" si="326">AN52/0.7*0.3</f>
        <v>39854019.497735843</v>
      </c>
      <c r="AO51" s="76">
        <f t="shared" ref="AO51" si="327">AO52/0.7*0.3</f>
        <v>39854019.497735843</v>
      </c>
      <c r="AP51" s="76">
        <f t="shared" ref="AP51" si="328">AP52/0.7*0.3</f>
        <v>39854019.497735843</v>
      </c>
      <c r="AQ51" s="76">
        <f t="shared" ref="AQ51" si="329">AQ52/0.7*0.3</f>
        <v>39854019.497735843</v>
      </c>
      <c r="AR51" s="76">
        <f t="shared" ref="AR51" si="330">AR52/0.7*0.3</f>
        <v>39854019.497735843</v>
      </c>
      <c r="AS51" s="33">
        <f t="shared" ref="AS51:AS85" si="331">+SUM(AG51:AR51)</f>
        <v>478248233.97283024</v>
      </c>
      <c r="AT51" s="76">
        <f>AT52/0.7*0.3</f>
        <v>42100510.868784219</v>
      </c>
      <c r="AU51" s="76">
        <f t="shared" ref="AU51" si="332">AU52/0.7*0.3</f>
        <v>42100510.868784219</v>
      </c>
      <c r="AV51" s="76">
        <f t="shared" ref="AV51" si="333">AV52/0.7*0.3</f>
        <v>42100510.868784219</v>
      </c>
      <c r="AW51" s="76">
        <f t="shared" ref="AW51" si="334">AW52/0.7*0.3</f>
        <v>42100510.868784219</v>
      </c>
      <c r="AX51" s="76">
        <f t="shared" ref="AX51" si="335">AX52/0.7*0.3</f>
        <v>42100510.868784219</v>
      </c>
      <c r="AY51" s="76">
        <f t="shared" ref="AY51" si="336">AY52/0.7*0.3</f>
        <v>42100510.868784219</v>
      </c>
      <c r="AZ51" s="76">
        <f t="shared" ref="AZ51" si="337">AZ52/0.7*0.3</f>
        <v>42100510.868784219</v>
      </c>
      <c r="BA51" s="76">
        <f t="shared" ref="BA51" si="338">BA52/0.7*0.3</f>
        <v>42100510.868784219</v>
      </c>
      <c r="BB51" s="76">
        <f t="shared" ref="BB51" si="339">BB52/0.7*0.3</f>
        <v>42100510.868784219</v>
      </c>
      <c r="BC51" s="76">
        <f t="shared" ref="BC51" si="340">BC52/0.7*0.3</f>
        <v>42100510.868784219</v>
      </c>
      <c r="BD51" s="76">
        <f t="shared" ref="BD51" si="341">BD52/0.7*0.3</f>
        <v>42100510.868784219</v>
      </c>
      <c r="BE51" s="76">
        <f t="shared" ref="BE51" si="342">BE52/0.7*0.3</f>
        <v>42100510.868784219</v>
      </c>
      <c r="BF51" s="33">
        <f t="shared" ref="BF51:BF85" si="343">+SUM(AT51:BE51)</f>
        <v>505206130.42541051</v>
      </c>
      <c r="BG51" s="76">
        <f>BG52/0.7*0.3</f>
        <v>44473632.465435863</v>
      </c>
      <c r="BH51" s="76">
        <f t="shared" ref="BH51" si="344">BH52/0.7*0.3</f>
        <v>44473632.465435863</v>
      </c>
      <c r="BI51" s="76">
        <f t="shared" ref="BI51" si="345">BI52/0.7*0.3</f>
        <v>44473632.465435863</v>
      </c>
      <c r="BJ51" s="76">
        <f t="shared" ref="BJ51" si="346">BJ52/0.7*0.3</f>
        <v>44473632.465435863</v>
      </c>
      <c r="BK51" s="76">
        <f t="shared" ref="BK51" si="347">BK52/0.7*0.3</f>
        <v>44473632.465435863</v>
      </c>
      <c r="BL51" s="76">
        <f t="shared" ref="BL51" si="348">BL52/0.7*0.3</f>
        <v>44473632.465435863</v>
      </c>
      <c r="BM51" s="76">
        <f t="shared" ref="BM51" si="349">BM52/0.7*0.3</f>
        <v>44473632.465435863</v>
      </c>
      <c r="BN51" s="76">
        <f t="shared" ref="BN51" si="350">BN52/0.7*0.3</f>
        <v>44473632.465435863</v>
      </c>
      <c r="BO51" s="76">
        <f t="shared" ref="BO51" si="351">BO52/0.7*0.3</f>
        <v>44473632.465435863</v>
      </c>
      <c r="BP51" s="76">
        <f t="shared" ref="BP51" si="352">BP52/0.7*0.3</f>
        <v>44473632.465435863</v>
      </c>
      <c r="BQ51" s="76">
        <f t="shared" ref="BQ51" si="353">BQ52/0.7*0.3</f>
        <v>44473632.465435863</v>
      </c>
      <c r="BR51" s="76">
        <f t="shared" ref="BR51" si="354">BR52/0.7*0.3</f>
        <v>44473632.465435863</v>
      </c>
      <c r="BS51" s="33">
        <f t="shared" ref="BS51:BS85" si="355">+SUM(BG51:BR51)</f>
        <v>533683589.58523035</v>
      </c>
      <c r="BT51" s="76">
        <f>BT52/0.7*0.3</f>
        <v>46980522.180247568</v>
      </c>
      <c r="BU51" s="76">
        <f t="shared" ref="BU51" si="356">BU52/0.7*0.3</f>
        <v>46980522.180247568</v>
      </c>
      <c r="BV51" s="76">
        <f t="shared" ref="BV51" si="357">BV52/0.7*0.3</f>
        <v>46980522.180247568</v>
      </c>
      <c r="BW51" s="76">
        <f t="shared" ref="BW51" si="358">BW52/0.7*0.3</f>
        <v>46980522.180247568</v>
      </c>
      <c r="BX51" s="76">
        <f t="shared" ref="BX51" si="359">BX52/0.7*0.3</f>
        <v>46980522.180247568</v>
      </c>
      <c r="BY51" s="76">
        <f t="shared" ref="BY51" si="360">BY52/0.7*0.3</f>
        <v>46980522.180247568</v>
      </c>
      <c r="BZ51" s="76">
        <f t="shared" ref="BZ51" si="361">BZ52/0.7*0.3</f>
        <v>46980522.180247568</v>
      </c>
      <c r="CA51" s="76">
        <f t="shared" ref="CA51" si="362">CA52/0.7*0.3</f>
        <v>46980522.180247568</v>
      </c>
      <c r="CB51" s="76">
        <f t="shared" ref="CB51" si="363">CB52/0.7*0.3</f>
        <v>46980522.180247568</v>
      </c>
      <c r="CC51" s="76">
        <f t="shared" ref="CC51" si="364">CC52/0.7*0.3</f>
        <v>46980522.180247568</v>
      </c>
      <c r="CD51" s="76">
        <f t="shared" ref="CD51" si="365">CD52/0.7*0.3</f>
        <v>46980522.180247568</v>
      </c>
      <c r="CE51" s="76">
        <f t="shared" ref="CE51" si="366">CE52/0.7*0.3</f>
        <v>46980522.180247568</v>
      </c>
      <c r="CF51" s="33">
        <f t="shared" ref="CF51:CF85" si="367">+SUM(BT51:CE51)</f>
        <v>563766266.16297066</v>
      </c>
      <c r="CG51" s="76">
        <f>CG52/0.7*0.3</f>
        <v>49628720.254503764</v>
      </c>
      <c r="CH51" s="76">
        <f t="shared" ref="CH51" si="368">CH52/0.7*0.3</f>
        <v>49628720.254503764</v>
      </c>
      <c r="CI51" s="76">
        <f t="shared" ref="CI51" si="369">CI52/0.7*0.3</f>
        <v>49628720.254503764</v>
      </c>
      <c r="CJ51" s="76">
        <f t="shared" ref="CJ51" si="370">CJ52/0.7*0.3</f>
        <v>49628720.254503764</v>
      </c>
      <c r="CK51" s="76">
        <f t="shared" ref="CK51" si="371">CK52/0.7*0.3</f>
        <v>49628720.254503764</v>
      </c>
      <c r="CL51" s="76">
        <f t="shared" ref="CL51" si="372">CL52/0.7*0.3</f>
        <v>49628720.254503764</v>
      </c>
      <c r="CM51" s="76">
        <f t="shared" ref="CM51" si="373">CM52/0.7*0.3</f>
        <v>49628720.254503764</v>
      </c>
      <c r="CN51" s="76">
        <f t="shared" ref="CN51" si="374">CN52/0.7*0.3</f>
        <v>49628720.254503764</v>
      </c>
      <c r="CO51" s="76">
        <f t="shared" ref="CO51" si="375">CO52/0.7*0.3</f>
        <v>49628720.254503764</v>
      </c>
      <c r="CP51" s="76">
        <f t="shared" ref="CP51" si="376">CP52/0.7*0.3</f>
        <v>49628720.254503764</v>
      </c>
      <c r="CQ51" s="76">
        <f t="shared" ref="CQ51" si="377">CQ52/0.7*0.3</f>
        <v>49628720.254503764</v>
      </c>
      <c r="CR51" s="76">
        <f t="shared" ref="CR51" si="378">CR52/0.7*0.3</f>
        <v>49628720.254503764</v>
      </c>
      <c r="CS51" s="33">
        <f t="shared" ref="CS51:CS85" si="379">+SUM(CG51:CR51)</f>
        <v>595544643.0540452</v>
      </c>
      <c r="CT51" s="76">
        <f>CT52/0.7*0.3</f>
        <v>52426191.957809642</v>
      </c>
      <c r="CU51" s="76">
        <f t="shared" ref="CU51" si="380">CU52/0.7*0.3</f>
        <v>52426191.957809642</v>
      </c>
      <c r="CV51" s="76">
        <f t="shared" ref="CV51" si="381">CV52/0.7*0.3</f>
        <v>52426191.957809642</v>
      </c>
      <c r="CW51" s="76">
        <f t="shared" ref="CW51" si="382">CW52/0.7*0.3</f>
        <v>52426191.957809642</v>
      </c>
      <c r="CX51" s="76">
        <f t="shared" ref="CX51" si="383">CX52/0.7*0.3</f>
        <v>52426191.957809642</v>
      </c>
      <c r="CY51" s="76">
        <f t="shared" ref="CY51" si="384">CY52/0.7*0.3</f>
        <v>52426191.957809642</v>
      </c>
      <c r="CZ51" s="76">
        <f t="shared" ref="CZ51" si="385">CZ52/0.7*0.3</f>
        <v>52426191.957809642</v>
      </c>
      <c r="DA51" s="76">
        <f t="shared" ref="DA51" si="386">DA52/0.7*0.3</f>
        <v>52426191.957809642</v>
      </c>
      <c r="DB51" s="76">
        <f t="shared" ref="DB51" si="387">DB52/0.7*0.3</f>
        <v>52426191.957809642</v>
      </c>
      <c r="DC51" s="76">
        <f t="shared" ref="DC51" si="388">DC52/0.7*0.3</f>
        <v>52426191.957809642</v>
      </c>
      <c r="DD51" s="76">
        <f t="shared" ref="DD51" si="389">DD52/0.7*0.3</f>
        <v>52426191.957809642</v>
      </c>
      <c r="DE51" s="76">
        <f t="shared" ref="DE51" si="390">DE52/0.7*0.3</f>
        <v>52426191.957809642</v>
      </c>
      <c r="DF51" s="33">
        <f t="shared" ref="DF51:DF85" si="391">+SUM(CT51:DE51)</f>
        <v>629114303.49371564</v>
      </c>
      <c r="DG51" s="76">
        <f>DG52/0.7*0.3</f>
        <v>55381351.546087481</v>
      </c>
      <c r="DH51" s="76">
        <f t="shared" ref="DH51" si="392">DH52/0.7*0.3</f>
        <v>55381351.546087481</v>
      </c>
      <c r="DI51" s="76">
        <f t="shared" ref="DI51" si="393">DI52/0.7*0.3</f>
        <v>55381351.546087481</v>
      </c>
      <c r="DJ51" s="76">
        <f t="shared" ref="DJ51" si="394">DJ52/0.7*0.3</f>
        <v>55381351.546087481</v>
      </c>
      <c r="DK51" s="76">
        <f t="shared" ref="DK51" si="395">DK52/0.7*0.3</f>
        <v>55381351.546087481</v>
      </c>
      <c r="DL51" s="76">
        <f t="shared" ref="DL51" si="396">DL52/0.7*0.3</f>
        <v>55381351.546087481</v>
      </c>
      <c r="DM51" s="76">
        <f t="shared" ref="DM51" si="397">DM52/0.7*0.3</f>
        <v>55381351.546087481</v>
      </c>
      <c r="DN51" s="76">
        <f t="shared" ref="DN51" si="398">DN52/0.7*0.3</f>
        <v>55381351.546087481</v>
      </c>
      <c r="DO51" s="76">
        <f t="shared" ref="DO51" si="399">DO52/0.7*0.3</f>
        <v>55381351.546087481</v>
      </c>
      <c r="DP51" s="76">
        <f t="shared" ref="DP51" si="400">DP52/0.7*0.3</f>
        <v>55381351.546087481</v>
      </c>
      <c r="DQ51" s="76">
        <f t="shared" ref="DQ51" si="401">DQ52/0.7*0.3</f>
        <v>55381351.546087481</v>
      </c>
      <c r="DR51" s="76">
        <f t="shared" ref="DR51" si="402">DR52/0.7*0.3</f>
        <v>55381351.546087481</v>
      </c>
      <c r="DS51" s="33">
        <f t="shared" ref="DS51:DS85" si="403">+SUM(DG51:DR51)</f>
        <v>664576218.55304992</v>
      </c>
      <c r="DT51" s="76">
        <v>0</v>
      </c>
      <c r="DU51" s="76">
        <v>0</v>
      </c>
      <c r="DV51" s="76">
        <v>0</v>
      </c>
      <c r="DW51" s="76">
        <v>0</v>
      </c>
      <c r="DX51" s="76">
        <v>0</v>
      </c>
      <c r="DY51" s="76">
        <v>0</v>
      </c>
      <c r="DZ51" s="76">
        <v>0</v>
      </c>
      <c r="EA51" s="76">
        <v>0</v>
      </c>
      <c r="EB51" s="76">
        <v>0</v>
      </c>
      <c r="EC51" s="76">
        <v>0</v>
      </c>
      <c r="ED51" s="76">
        <v>0</v>
      </c>
      <c r="EE51" s="76">
        <v>0</v>
      </c>
      <c r="EF51" s="33">
        <f t="shared" ref="EF51:EF85" si="404">+SUM(DT51:EE51)</f>
        <v>0</v>
      </c>
      <c r="EG51" s="76">
        <v>0</v>
      </c>
      <c r="EH51" s="76">
        <v>0</v>
      </c>
      <c r="EI51" s="76">
        <v>0</v>
      </c>
      <c r="EJ51" s="76">
        <v>0</v>
      </c>
      <c r="EK51" s="76">
        <v>0</v>
      </c>
      <c r="EL51" s="76">
        <v>0</v>
      </c>
      <c r="EM51" s="76">
        <v>0</v>
      </c>
      <c r="EN51" s="76">
        <v>0</v>
      </c>
      <c r="EO51" s="76">
        <v>0</v>
      </c>
      <c r="EP51" s="76">
        <v>0</v>
      </c>
      <c r="EQ51" s="76">
        <v>0</v>
      </c>
      <c r="ER51" s="76">
        <v>0</v>
      </c>
      <c r="ES51" s="33">
        <f t="shared" ref="ES51:ES57" si="405">+SUM(EG51:ER51)</f>
        <v>0</v>
      </c>
      <c r="ET51" s="33" t="s">
        <v>241</v>
      </c>
      <c r="EU51" s="33"/>
      <c r="EV51" s="38"/>
      <c r="EW51" s="136"/>
      <c r="EX51" s="10"/>
      <c r="EY51" s="37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40"/>
      <c r="FL51" s="17"/>
      <c r="FM51" s="40"/>
      <c r="FN51" s="17"/>
      <c r="FO51" s="201"/>
      <c r="FP51" s="2"/>
      <c r="FY51" s="149"/>
    </row>
    <row r="52" spans="1:181">
      <c r="A52" s="149">
        <v>37</v>
      </c>
      <c r="B52" s="279" t="str">
        <f t="shared" si="306"/>
        <v>112101010100127</v>
      </c>
      <c r="C52" s="231">
        <v>1121010101001</v>
      </c>
      <c r="D52" s="35">
        <v>27</v>
      </c>
      <c r="E52" s="37" t="s">
        <v>57</v>
      </c>
      <c r="F52" s="65">
        <v>1018356531.5</v>
      </c>
      <c r="G52" s="123">
        <v>82660200.231402904</v>
      </c>
      <c r="H52" s="123">
        <v>69429762.090946615</v>
      </c>
      <c r="I52" s="123">
        <v>86670292.782333776</v>
      </c>
      <c r="J52" s="123">
        <v>72427432.569519565</v>
      </c>
      <c r="K52" s="123">
        <v>83394769.449108332</v>
      </c>
      <c r="L52" s="123">
        <v>79858460.38989453</v>
      </c>
      <c r="M52" s="123">
        <v>85763686.907693639</v>
      </c>
      <c r="N52" s="123">
        <v>90790297.641861841</v>
      </c>
      <c r="O52" s="123">
        <v>84338923.006809622</v>
      </c>
      <c r="P52" s="123">
        <v>87571437.175801396</v>
      </c>
      <c r="Q52" s="123">
        <v>87702794.331565112</v>
      </c>
      <c r="R52" s="123">
        <v>87834348.523062453</v>
      </c>
      <c r="S52" s="33">
        <f t="shared" si="308"/>
        <v>998442405.09999979</v>
      </c>
      <c r="T52" s="123">
        <f t="shared" ref="T52:AE52" si="406">+($S52*$FC$9)/12</f>
        <v>88064949.828765228</v>
      </c>
      <c r="U52" s="123">
        <f t="shared" si="406"/>
        <v>88064949.828765228</v>
      </c>
      <c r="V52" s="123">
        <f t="shared" si="406"/>
        <v>88064949.828765228</v>
      </c>
      <c r="W52" s="123">
        <f t="shared" si="406"/>
        <v>88064949.828765228</v>
      </c>
      <c r="X52" s="123">
        <f t="shared" si="406"/>
        <v>88064949.828765228</v>
      </c>
      <c r="Y52" s="123">
        <f t="shared" si="406"/>
        <v>88064949.828765228</v>
      </c>
      <c r="Z52" s="123">
        <f t="shared" si="406"/>
        <v>88064949.828765228</v>
      </c>
      <c r="AA52" s="123">
        <f t="shared" si="406"/>
        <v>88064949.828765228</v>
      </c>
      <c r="AB52" s="123">
        <f t="shared" si="406"/>
        <v>88064949.828765228</v>
      </c>
      <c r="AC52" s="123">
        <f t="shared" si="406"/>
        <v>88064949.828765228</v>
      </c>
      <c r="AD52" s="123">
        <f t="shared" si="406"/>
        <v>88064949.828765228</v>
      </c>
      <c r="AE52" s="123">
        <f t="shared" si="406"/>
        <v>88064949.828765228</v>
      </c>
      <c r="AF52" s="33">
        <f t="shared" si="319"/>
        <v>1056779397.9451829</v>
      </c>
      <c r="AG52" s="123">
        <f t="shared" ref="AG52:AR52" si="407">+$AF52*$FD$9/12</f>
        <v>92992712.161383629</v>
      </c>
      <c r="AH52" s="123">
        <f t="shared" si="407"/>
        <v>92992712.161383629</v>
      </c>
      <c r="AI52" s="123">
        <f t="shared" si="407"/>
        <v>92992712.161383629</v>
      </c>
      <c r="AJ52" s="123">
        <f t="shared" si="407"/>
        <v>92992712.161383629</v>
      </c>
      <c r="AK52" s="123">
        <f t="shared" si="407"/>
        <v>92992712.161383629</v>
      </c>
      <c r="AL52" s="123">
        <f t="shared" si="407"/>
        <v>92992712.161383629</v>
      </c>
      <c r="AM52" s="123">
        <f t="shared" si="407"/>
        <v>92992712.161383629</v>
      </c>
      <c r="AN52" s="123">
        <f t="shared" si="407"/>
        <v>92992712.161383629</v>
      </c>
      <c r="AO52" s="123">
        <f t="shared" si="407"/>
        <v>92992712.161383629</v>
      </c>
      <c r="AP52" s="123">
        <f t="shared" si="407"/>
        <v>92992712.161383629</v>
      </c>
      <c r="AQ52" s="123">
        <f t="shared" si="407"/>
        <v>92992712.161383629</v>
      </c>
      <c r="AR52" s="123">
        <f t="shared" si="407"/>
        <v>92992712.161383629</v>
      </c>
      <c r="AS52" s="33">
        <f t="shared" si="331"/>
        <v>1115912545.9366035</v>
      </c>
      <c r="AT52" s="123">
        <f t="shared" ref="AT52:BE52" si="408">+$AS52*$FE$9/12</f>
        <v>98234525.360496521</v>
      </c>
      <c r="AU52" s="123">
        <f t="shared" si="408"/>
        <v>98234525.360496521</v>
      </c>
      <c r="AV52" s="123">
        <f t="shared" si="408"/>
        <v>98234525.360496521</v>
      </c>
      <c r="AW52" s="123">
        <f t="shared" si="408"/>
        <v>98234525.360496521</v>
      </c>
      <c r="AX52" s="123">
        <f t="shared" si="408"/>
        <v>98234525.360496521</v>
      </c>
      <c r="AY52" s="123">
        <f t="shared" si="408"/>
        <v>98234525.360496521</v>
      </c>
      <c r="AZ52" s="123">
        <f t="shared" si="408"/>
        <v>98234525.360496521</v>
      </c>
      <c r="BA52" s="123">
        <f t="shared" si="408"/>
        <v>98234525.360496521</v>
      </c>
      <c r="BB52" s="123">
        <f t="shared" si="408"/>
        <v>98234525.360496521</v>
      </c>
      <c r="BC52" s="123">
        <f t="shared" si="408"/>
        <v>98234525.360496521</v>
      </c>
      <c r="BD52" s="123">
        <f t="shared" si="408"/>
        <v>98234525.360496521</v>
      </c>
      <c r="BE52" s="123">
        <f t="shared" si="408"/>
        <v>98234525.360496521</v>
      </c>
      <c r="BF52" s="33">
        <f t="shared" si="343"/>
        <v>1178814304.3259583</v>
      </c>
      <c r="BG52" s="123">
        <f t="shared" ref="BG52:BR52" si="409">+$BF52*$FF$9/12</f>
        <v>103771809.08601701</v>
      </c>
      <c r="BH52" s="123">
        <f t="shared" si="409"/>
        <v>103771809.08601701</v>
      </c>
      <c r="BI52" s="123">
        <f t="shared" si="409"/>
        <v>103771809.08601701</v>
      </c>
      <c r="BJ52" s="123">
        <f t="shared" si="409"/>
        <v>103771809.08601701</v>
      </c>
      <c r="BK52" s="123">
        <f t="shared" si="409"/>
        <v>103771809.08601701</v>
      </c>
      <c r="BL52" s="123">
        <f t="shared" si="409"/>
        <v>103771809.08601701</v>
      </c>
      <c r="BM52" s="123">
        <f t="shared" si="409"/>
        <v>103771809.08601701</v>
      </c>
      <c r="BN52" s="123">
        <f t="shared" si="409"/>
        <v>103771809.08601701</v>
      </c>
      <c r="BO52" s="123">
        <f t="shared" si="409"/>
        <v>103771809.08601701</v>
      </c>
      <c r="BP52" s="123">
        <f t="shared" si="409"/>
        <v>103771809.08601701</v>
      </c>
      <c r="BQ52" s="123">
        <f t="shared" si="409"/>
        <v>103771809.08601701</v>
      </c>
      <c r="BR52" s="123">
        <f t="shared" si="409"/>
        <v>103771809.08601701</v>
      </c>
      <c r="BS52" s="33">
        <f t="shared" si="355"/>
        <v>1245261709.0322042</v>
      </c>
      <c r="BT52" s="123">
        <f t="shared" ref="BT52:CE52" si="410">+$BS52*$FG$9/12</f>
        <v>109621218.42057765</v>
      </c>
      <c r="BU52" s="123">
        <f t="shared" si="410"/>
        <v>109621218.42057765</v>
      </c>
      <c r="BV52" s="123">
        <f t="shared" si="410"/>
        <v>109621218.42057765</v>
      </c>
      <c r="BW52" s="123">
        <f t="shared" si="410"/>
        <v>109621218.42057765</v>
      </c>
      <c r="BX52" s="123">
        <f t="shared" si="410"/>
        <v>109621218.42057765</v>
      </c>
      <c r="BY52" s="123">
        <f t="shared" si="410"/>
        <v>109621218.42057765</v>
      </c>
      <c r="BZ52" s="123">
        <f t="shared" si="410"/>
        <v>109621218.42057765</v>
      </c>
      <c r="CA52" s="123">
        <f t="shared" si="410"/>
        <v>109621218.42057765</v>
      </c>
      <c r="CB52" s="123">
        <f t="shared" si="410"/>
        <v>109621218.42057765</v>
      </c>
      <c r="CC52" s="123">
        <f t="shared" si="410"/>
        <v>109621218.42057765</v>
      </c>
      <c r="CD52" s="123">
        <f t="shared" si="410"/>
        <v>109621218.42057765</v>
      </c>
      <c r="CE52" s="123">
        <f t="shared" si="410"/>
        <v>109621218.42057765</v>
      </c>
      <c r="CF52" s="33">
        <f t="shared" si="367"/>
        <v>1315454621.0469317</v>
      </c>
      <c r="CG52" s="123">
        <f t="shared" ref="CG52:CR52" si="411">+$CF52*$FH$9/12</f>
        <v>115800347.26050879</v>
      </c>
      <c r="CH52" s="123">
        <f t="shared" si="411"/>
        <v>115800347.26050879</v>
      </c>
      <c r="CI52" s="123">
        <f t="shared" si="411"/>
        <v>115800347.26050879</v>
      </c>
      <c r="CJ52" s="123">
        <f t="shared" si="411"/>
        <v>115800347.26050879</v>
      </c>
      <c r="CK52" s="123">
        <f t="shared" si="411"/>
        <v>115800347.26050879</v>
      </c>
      <c r="CL52" s="123">
        <f t="shared" si="411"/>
        <v>115800347.26050879</v>
      </c>
      <c r="CM52" s="123">
        <f t="shared" si="411"/>
        <v>115800347.26050879</v>
      </c>
      <c r="CN52" s="123">
        <f t="shared" si="411"/>
        <v>115800347.26050879</v>
      </c>
      <c r="CO52" s="123">
        <f t="shared" si="411"/>
        <v>115800347.26050879</v>
      </c>
      <c r="CP52" s="123">
        <f t="shared" si="411"/>
        <v>115800347.26050879</v>
      </c>
      <c r="CQ52" s="123">
        <f t="shared" si="411"/>
        <v>115800347.26050879</v>
      </c>
      <c r="CR52" s="123">
        <f t="shared" si="411"/>
        <v>115800347.26050879</v>
      </c>
      <c r="CS52" s="33">
        <f t="shared" si="379"/>
        <v>1389604167.1261055</v>
      </c>
      <c r="CT52" s="123">
        <f t="shared" ref="CT52:DE52" si="412">+$CS52*$FI$9/12</f>
        <v>122327781.23488916</v>
      </c>
      <c r="CU52" s="123">
        <f t="shared" si="412"/>
        <v>122327781.23488916</v>
      </c>
      <c r="CV52" s="123">
        <f t="shared" si="412"/>
        <v>122327781.23488916</v>
      </c>
      <c r="CW52" s="123">
        <f t="shared" si="412"/>
        <v>122327781.23488916</v>
      </c>
      <c r="CX52" s="123">
        <f t="shared" si="412"/>
        <v>122327781.23488916</v>
      </c>
      <c r="CY52" s="123">
        <f t="shared" si="412"/>
        <v>122327781.23488916</v>
      </c>
      <c r="CZ52" s="123">
        <f t="shared" si="412"/>
        <v>122327781.23488916</v>
      </c>
      <c r="DA52" s="123">
        <f t="shared" si="412"/>
        <v>122327781.23488916</v>
      </c>
      <c r="DB52" s="123">
        <f t="shared" si="412"/>
        <v>122327781.23488916</v>
      </c>
      <c r="DC52" s="123">
        <f t="shared" si="412"/>
        <v>122327781.23488916</v>
      </c>
      <c r="DD52" s="123">
        <f t="shared" si="412"/>
        <v>122327781.23488916</v>
      </c>
      <c r="DE52" s="123">
        <f t="shared" si="412"/>
        <v>122327781.23488916</v>
      </c>
      <c r="DF52" s="33">
        <f t="shared" si="391"/>
        <v>1467933374.8186703</v>
      </c>
      <c r="DG52" s="123">
        <f t="shared" ref="DG52:DR52" si="413">+$DF52*$FJ$9/12</f>
        <v>129223153.60753745</v>
      </c>
      <c r="DH52" s="123">
        <f t="shared" si="413"/>
        <v>129223153.60753745</v>
      </c>
      <c r="DI52" s="123">
        <f t="shared" si="413"/>
        <v>129223153.60753745</v>
      </c>
      <c r="DJ52" s="123">
        <f t="shared" si="413"/>
        <v>129223153.60753745</v>
      </c>
      <c r="DK52" s="123">
        <f t="shared" si="413"/>
        <v>129223153.60753745</v>
      </c>
      <c r="DL52" s="123">
        <f t="shared" si="413"/>
        <v>129223153.60753745</v>
      </c>
      <c r="DM52" s="123">
        <f t="shared" si="413"/>
        <v>129223153.60753745</v>
      </c>
      <c r="DN52" s="123">
        <f t="shared" si="413"/>
        <v>129223153.60753745</v>
      </c>
      <c r="DO52" s="123">
        <f t="shared" si="413"/>
        <v>129223153.60753745</v>
      </c>
      <c r="DP52" s="123">
        <f t="shared" si="413"/>
        <v>129223153.60753745</v>
      </c>
      <c r="DQ52" s="123">
        <f t="shared" si="413"/>
        <v>129223153.60753745</v>
      </c>
      <c r="DR52" s="123">
        <f t="shared" si="413"/>
        <v>129223153.60753745</v>
      </c>
      <c r="DS52" s="33">
        <f t="shared" si="403"/>
        <v>1550677843.2904499</v>
      </c>
      <c r="DT52" s="123">
        <f t="shared" ref="DT52:EE52" si="414">($DS52+$DS51)*$FK$9/12</f>
        <v>195010291.90012455</v>
      </c>
      <c r="DU52" s="123">
        <f t="shared" si="414"/>
        <v>195010291.90012455</v>
      </c>
      <c r="DV52" s="123">
        <f t="shared" si="414"/>
        <v>195010291.90012455</v>
      </c>
      <c r="DW52" s="123">
        <f t="shared" si="414"/>
        <v>195010291.90012455</v>
      </c>
      <c r="DX52" s="123">
        <f t="shared" si="414"/>
        <v>195010291.90012455</v>
      </c>
      <c r="DY52" s="123">
        <f t="shared" si="414"/>
        <v>195010291.90012455</v>
      </c>
      <c r="DZ52" s="123">
        <f t="shared" si="414"/>
        <v>195010291.90012455</v>
      </c>
      <c r="EA52" s="123">
        <f t="shared" si="414"/>
        <v>195010291.90012455</v>
      </c>
      <c r="EB52" s="123">
        <f t="shared" si="414"/>
        <v>195010291.90012455</v>
      </c>
      <c r="EC52" s="123">
        <f t="shared" si="414"/>
        <v>195010291.90012455</v>
      </c>
      <c r="ED52" s="123">
        <f t="shared" si="414"/>
        <v>195010291.90012455</v>
      </c>
      <c r="EE52" s="123">
        <f t="shared" si="414"/>
        <v>195010291.90012455</v>
      </c>
      <c r="EF52" s="33">
        <f t="shared" si="404"/>
        <v>2340123502.8014946</v>
      </c>
      <c r="EG52" s="123">
        <f t="shared" ref="EG52:ER52" si="415">+$EF52*$FL$9/12</f>
        <v>206002632.03395081</v>
      </c>
      <c r="EH52" s="123">
        <f t="shared" si="415"/>
        <v>206002632.03395081</v>
      </c>
      <c r="EI52" s="123">
        <f t="shared" si="415"/>
        <v>206002632.03395081</v>
      </c>
      <c r="EJ52" s="123">
        <f t="shared" si="415"/>
        <v>206002632.03395081</v>
      </c>
      <c r="EK52" s="123">
        <f t="shared" si="415"/>
        <v>206002632.03395081</v>
      </c>
      <c r="EL52" s="123">
        <f t="shared" si="415"/>
        <v>206002632.03395081</v>
      </c>
      <c r="EM52" s="123">
        <f t="shared" si="415"/>
        <v>206002632.03395081</v>
      </c>
      <c r="EN52" s="123">
        <f t="shared" si="415"/>
        <v>206002632.03395081</v>
      </c>
      <c r="EO52" s="123">
        <f t="shared" si="415"/>
        <v>206002632.03395081</v>
      </c>
      <c r="EP52" s="123">
        <f t="shared" si="415"/>
        <v>206002632.03395081</v>
      </c>
      <c r="EQ52" s="123">
        <f t="shared" si="415"/>
        <v>206002632.03395081</v>
      </c>
      <c r="ER52" s="123">
        <f t="shared" si="415"/>
        <v>206002632.03395081</v>
      </c>
      <c r="ES52" s="33">
        <f t="shared" si="405"/>
        <v>2472031584.4074097</v>
      </c>
      <c r="ET52" s="33" t="s">
        <v>241</v>
      </c>
      <c r="EU52" s="33"/>
      <c r="EV52" s="38"/>
      <c r="EW52" s="136"/>
      <c r="EX52" s="10"/>
      <c r="EY52" s="37"/>
      <c r="FL52" s="17"/>
      <c r="FN52" s="17"/>
      <c r="FO52" s="201"/>
      <c r="FP52" s="2"/>
      <c r="FY52" s="149"/>
    </row>
    <row r="53" spans="1:181">
      <c r="A53" s="149">
        <v>38</v>
      </c>
      <c r="B53" s="149" t="str">
        <f t="shared" si="306"/>
        <v>112101010100211</v>
      </c>
      <c r="C53" s="231">
        <v>1121010101002</v>
      </c>
      <c r="D53" s="35">
        <v>11</v>
      </c>
      <c r="E53" s="37" t="s">
        <v>58</v>
      </c>
      <c r="F53" s="65">
        <v>4959749.4799999995</v>
      </c>
      <c r="G53" s="123">
        <f>G54/0.7*0.3</f>
        <v>409455.92499999999</v>
      </c>
      <c r="H53" s="123">
        <f t="shared" ref="H53:R53" si="416">H54/0.7*0.3</f>
        <v>409455.92499999999</v>
      </c>
      <c r="I53" s="123">
        <f t="shared" si="416"/>
        <v>409455.92499999999</v>
      </c>
      <c r="J53" s="123">
        <f t="shared" si="416"/>
        <v>409455.92499999999</v>
      </c>
      <c r="K53" s="123">
        <f t="shared" si="416"/>
        <v>409455.92499999999</v>
      </c>
      <c r="L53" s="123">
        <f t="shared" si="416"/>
        <v>409455.92499999999</v>
      </c>
      <c r="M53" s="123">
        <f t="shared" si="416"/>
        <v>409455.92499999999</v>
      </c>
      <c r="N53" s="123">
        <f t="shared" si="416"/>
        <v>409455.92499999999</v>
      </c>
      <c r="O53" s="123">
        <f t="shared" si="416"/>
        <v>409455.92499999999</v>
      </c>
      <c r="P53" s="123">
        <f t="shared" si="416"/>
        <v>409455.92499999999</v>
      </c>
      <c r="Q53" s="123">
        <f t="shared" si="416"/>
        <v>409455.92499999999</v>
      </c>
      <c r="R53" s="123">
        <f t="shared" si="416"/>
        <v>409455.92499999999</v>
      </c>
      <c r="S53" s="33">
        <f t="shared" si="308"/>
        <v>4913471.0999999987</v>
      </c>
      <c r="T53" s="76">
        <f>T54/0.7*0.3</f>
        <v>433379.61578589998</v>
      </c>
      <c r="U53" s="76">
        <f t="shared" ref="U53:AE53" si="417">U54/0.7*0.3</f>
        <v>433379.61578589998</v>
      </c>
      <c r="V53" s="76">
        <f t="shared" si="417"/>
        <v>433379.61578589998</v>
      </c>
      <c r="W53" s="76">
        <f t="shared" si="417"/>
        <v>433379.61578589998</v>
      </c>
      <c r="X53" s="76">
        <f t="shared" si="417"/>
        <v>433379.61578589998</v>
      </c>
      <c r="Y53" s="76">
        <f t="shared" si="417"/>
        <v>433379.61578589998</v>
      </c>
      <c r="Z53" s="76">
        <f t="shared" si="417"/>
        <v>433379.61578589998</v>
      </c>
      <c r="AA53" s="76">
        <f t="shared" si="417"/>
        <v>433379.61578589998</v>
      </c>
      <c r="AB53" s="76">
        <f t="shared" si="417"/>
        <v>433379.61578589998</v>
      </c>
      <c r="AC53" s="76">
        <f t="shared" si="417"/>
        <v>433379.61578589998</v>
      </c>
      <c r="AD53" s="76">
        <f t="shared" si="417"/>
        <v>433379.61578589998</v>
      </c>
      <c r="AE53" s="76">
        <f t="shared" si="417"/>
        <v>433379.61578589998</v>
      </c>
      <c r="AF53" s="33">
        <f t="shared" si="319"/>
        <v>5200555.3894307986</v>
      </c>
      <c r="AG53" s="76">
        <f>AG54/0.7*0.3</f>
        <v>457629.80556681578</v>
      </c>
      <c r="AH53" s="76">
        <f t="shared" ref="AH53" si="418">AH54/0.7*0.3</f>
        <v>457629.80556681578</v>
      </c>
      <c r="AI53" s="76">
        <f t="shared" ref="AI53" si="419">AI54/0.7*0.3</f>
        <v>457629.80556681578</v>
      </c>
      <c r="AJ53" s="76">
        <f t="shared" ref="AJ53" si="420">AJ54/0.7*0.3</f>
        <v>457629.80556681578</v>
      </c>
      <c r="AK53" s="76">
        <f t="shared" ref="AK53" si="421">AK54/0.7*0.3</f>
        <v>457629.80556681578</v>
      </c>
      <c r="AL53" s="76">
        <f t="shared" ref="AL53" si="422">AL54/0.7*0.3</f>
        <v>457629.80556681578</v>
      </c>
      <c r="AM53" s="76">
        <f t="shared" ref="AM53" si="423">AM54/0.7*0.3</f>
        <v>457629.80556681578</v>
      </c>
      <c r="AN53" s="76">
        <f t="shared" ref="AN53" si="424">AN54/0.7*0.3</f>
        <v>457629.80556681578</v>
      </c>
      <c r="AO53" s="76">
        <f t="shared" ref="AO53" si="425">AO54/0.7*0.3</f>
        <v>457629.80556681578</v>
      </c>
      <c r="AP53" s="76">
        <f t="shared" ref="AP53" si="426">AP54/0.7*0.3</f>
        <v>457629.80556681578</v>
      </c>
      <c r="AQ53" s="76">
        <f t="shared" ref="AQ53" si="427">AQ54/0.7*0.3</f>
        <v>457629.80556681578</v>
      </c>
      <c r="AR53" s="76">
        <f t="shared" ref="AR53" si="428">AR54/0.7*0.3</f>
        <v>457629.80556681578</v>
      </c>
      <c r="AS53" s="33">
        <f t="shared" si="331"/>
        <v>5491557.6668017888</v>
      </c>
      <c r="AT53" s="76">
        <f>AT54/0.7*0.3</f>
        <v>483425.48244700616</v>
      </c>
      <c r="AU53" s="76">
        <f t="shared" ref="AU53" si="429">AU54/0.7*0.3</f>
        <v>483425.48244700616</v>
      </c>
      <c r="AV53" s="76">
        <f t="shared" ref="AV53" si="430">AV54/0.7*0.3</f>
        <v>483425.48244700616</v>
      </c>
      <c r="AW53" s="76">
        <f t="shared" ref="AW53" si="431">AW54/0.7*0.3</f>
        <v>483425.48244700616</v>
      </c>
      <c r="AX53" s="76">
        <f t="shared" ref="AX53" si="432">AX54/0.7*0.3</f>
        <v>483425.48244700616</v>
      </c>
      <c r="AY53" s="76">
        <f t="shared" ref="AY53" si="433">AY54/0.7*0.3</f>
        <v>483425.48244700616</v>
      </c>
      <c r="AZ53" s="76">
        <f t="shared" ref="AZ53" si="434">AZ54/0.7*0.3</f>
        <v>483425.48244700616</v>
      </c>
      <c r="BA53" s="76">
        <f t="shared" ref="BA53" si="435">BA54/0.7*0.3</f>
        <v>483425.48244700616</v>
      </c>
      <c r="BB53" s="76">
        <f t="shared" ref="BB53" si="436">BB54/0.7*0.3</f>
        <v>483425.48244700616</v>
      </c>
      <c r="BC53" s="76">
        <f t="shared" ref="BC53" si="437">BC54/0.7*0.3</f>
        <v>483425.48244700616</v>
      </c>
      <c r="BD53" s="76">
        <f t="shared" ref="BD53" si="438">BD54/0.7*0.3</f>
        <v>483425.48244700616</v>
      </c>
      <c r="BE53" s="76">
        <f t="shared" ref="BE53" si="439">BE54/0.7*0.3</f>
        <v>483425.48244700616</v>
      </c>
      <c r="BF53" s="33">
        <f t="shared" si="343"/>
        <v>5801105.7893640734</v>
      </c>
      <c r="BG53" s="76">
        <f>BG54/0.7*0.3</f>
        <v>510675.21004157898</v>
      </c>
      <c r="BH53" s="76">
        <f t="shared" ref="BH53" si="440">BH54/0.7*0.3</f>
        <v>510675.21004157898</v>
      </c>
      <c r="BI53" s="76">
        <f t="shared" ref="BI53" si="441">BI54/0.7*0.3</f>
        <v>510675.21004157898</v>
      </c>
      <c r="BJ53" s="76">
        <f t="shared" ref="BJ53" si="442">BJ54/0.7*0.3</f>
        <v>510675.21004157898</v>
      </c>
      <c r="BK53" s="76">
        <f t="shared" ref="BK53" si="443">BK54/0.7*0.3</f>
        <v>510675.21004157898</v>
      </c>
      <c r="BL53" s="76">
        <f t="shared" ref="BL53" si="444">BL54/0.7*0.3</f>
        <v>510675.21004157898</v>
      </c>
      <c r="BM53" s="76">
        <f t="shared" ref="BM53" si="445">BM54/0.7*0.3</f>
        <v>510675.21004157898</v>
      </c>
      <c r="BN53" s="76">
        <f t="shared" ref="BN53" si="446">BN54/0.7*0.3</f>
        <v>510675.21004157898</v>
      </c>
      <c r="BO53" s="76">
        <f t="shared" ref="BO53" si="447">BO54/0.7*0.3</f>
        <v>510675.21004157898</v>
      </c>
      <c r="BP53" s="76">
        <f t="shared" ref="BP53" si="448">BP54/0.7*0.3</f>
        <v>510675.21004157898</v>
      </c>
      <c r="BQ53" s="76">
        <f t="shared" ref="BQ53" si="449">BQ54/0.7*0.3</f>
        <v>510675.21004157898</v>
      </c>
      <c r="BR53" s="76">
        <f t="shared" ref="BR53" si="450">BR54/0.7*0.3</f>
        <v>510675.21004157898</v>
      </c>
      <c r="BS53" s="33">
        <f t="shared" si="355"/>
        <v>6128102.5204989472</v>
      </c>
      <c r="BT53" s="76">
        <f>BT54/0.7*0.3</f>
        <v>539460.95028120291</v>
      </c>
      <c r="BU53" s="76">
        <f t="shared" ref="BU53" si="451">BU54/0.7*0.3</f>
        <v>539460.95028120291</v>
      </c>
      <c r="BV53" s="76">
        <f t="shared" ref="BV53" si="452">BV54/0.7*0.3</f>
        <v>539460.95028120291</v>
      </c>
      <c r="BW53" s="76">
        <f t="shared" ref="BW53" si="453">BW54/0.7*0.3</f>
        <v>539460.95028120291</v>
      </c>
      <c r="BX53" s="76">
        <f t="shared" ref="BX53" si="454">BX54/0.7*0.3</f>
        <v>539460.95028120291</v>
      </c>
      <c r="BY53" s="76">
        <f t="shared" ref="BY53" si="455">BY54/0.7*0.3</f>
        <v>539460.95028120291</v>
      </c>
      <c r="BZ53" s="76">
        <f t="shared" ref="BZ53" si="456">BZ54/0.7*0.3</f>
        <v>539460.95028120291</v>
      </c>
      <c r="CA53" s="76">
        <f t="shared" ref="CA53" si="457">CA54/0.7*0.3</f>
        <v>539460.95028120291</v>
      </c>
      <c r="CB53" s="76">
        <f t="shared" ref="CB53" si="458">CB54/0.7*0.3</f>
        <v>539460.95028120291</v>
      </c>
      <c r="CC53" s="76">
        <f t="shared" ref="CC53" si="459">CC54/0.7*0.3</f>
        <v>539460.95028120291</v>
      </c>
      <c r="CD53" s="76">
        <f t="shared" ref="CD53" si="460">CD54/0.7*0.3</f>
        <v>539460.95028120291</v>
      </c>
      <c r="CE53" s="76">
        <f t="shared" ref="CE53" si="461">CE54/0.7*0.3</f>
        <v>539460.95028120291</v>
      </c>
      <c r="CF53" s="33">
        <f t="shared" si="367"/>
        <v>6473531.4033744344</v>
      </c>
      <c r="CG53" s="76">
        <f>CG54/0.7*0.3</f>
        <v>569869.28512665373</v>
      </c>
      <c r="CH53" s="76">
        <f t="shared" ref="CH53" si="462">CH54/0.7*0.3</f>
        <v>569869.28512665373</v>
      </c>
      <c r="CI53" s="76">
        <f t="shared" ref="CI53" si="463">CI54/0.7*0.3</f>
        <v>569869.28512665373</v>
      </c>
      <c r="CJ53" s="76">
        <f t="shared" ref="CJ53" si="464">CJ54/0.7*0.3</f>
        <v>569869.28512665373</v>
      </c>
      <c r="CK53" s="76">
        <f t="shared" ref="CK53" si="465">CK54/0.7*0.3</f>
        <v>569869.28512665373</v>
      </c>
      <c r="CL53" s="76">
        <f t="shared" ref="CL53" si="466">CL54/0.7*0.3</f>
        <v>569869.28512665373</v>
      </c>
      <c r="CM53" s="76">
        <f t="shared" ref="CM53" si="467">CM54/0.7*0.3</f>
        <v>569869.28512665373</v>
      </c>
      <c r="CN53" s="76">
        <f t="shared" ref="CN53" si="468">CN54/0.7*0.3</f>
        <v>569869.28512665373</v>
      </c>
      <c r="CO53" s="76">
        <f t="shared" ref="CO53" si="469">CO54/0.7*0.3</f>
        <v>569869.28512665373</v>
      </c>
      <c r="CP53" s="76">
        <f t="shared" ref="CP53" si="470">CP54/0.7*0.3</f>
        <v>569869.28512665373</v>
      </c>
      <c r="CQ53" s="76">
        <f t="shared" ref="CQ53" si="471">CQ54/0.7*0.3</f>
        <v>569869.28512665373</v>
      </c>
      <c r="CR53" s="76">
        <f t="shared" ref="CR53" si="472">CR54/0.7*0.3</f>
        <v>569869.28512665373</v>
      </c>
      <c r="CS53" s="33">
        <f t="shared" si="379"/>
        <v>6838431.4215198429</v>
      </c>
      <c r="CT53" s="76">
        <f>CT54/0.7*0.3</f>
        <v>601991.67699067306</v>
      </c>
      <c r="CU53" s="76">
        <f t="shared" ref="CU53" si="473">CU54/0.7*0.3</f>
        <v>601991.67699067306</v>
      </c>
      <c r="CV53" s="76">
        <f t="shared" ref="CV53" si="474">CV54/0.7*0.3</f>
        <v>601991.67699067306</v>
      </c>
      <c r="CW53" s="76">
        <f t="shared" ref="CW53" si="475">CW54/0.7*0.3</f>
        <v>601991.67699067306</v>
      </c>
      <c r="CX53" s="76">
        <f t="shared" ref="CX53" si="476">CX54/0.7*0.3</f>
        <v>601991.67699067306</v>
      </c>
      <c r="CY53" s="76">
        <f t="shared" ref="CY53" si="477">CY54/0.7*0.3</f>
        <v>601991.67699067306</v>
      </c>
      <c r="CZ53" s="76">
        <f t="shared" ref="CZ53" si="478">CZ54/0.7*0.3</f>
        <v>601991.67699067306</v>
      </c>
      <c r="DA53" s="76">
        <f t="shared" ref="DA53" si="479">DA54/0.7*0.3</f>
        <v>601991.67699067306</v>
      </c>
      <c r="DB53" s="76">
        <f t="shared" ref="DB53" si="480">DB54/0.7*0.3</f>
        <v>601991.67699067306</v>
      </c>
      <c r="DC53" s="76">
        <f t="shared" ref="DC53" si="481">DC54/0.7*0.3</f>
        <v>601991.67699067306</v>
      </c>
      <c r="DD53" s="76">
        <f t="shared" ref="DD53" si="482">DD54/0.7*0.3</f>
        <v>601991.67699067306</v>
      </c>
      <c r="DE53" s="76">
        <f t="shared" ref="DE53" si="483">DE54/0.7*0.3</f>
        <v>601991.67699067306</v>
      </c>
      <c r="DF53" s="33">
        <f t="shared" si="391"/>
        <v>7223900.1238880763</v>
      </c>
      <c r="DG53" s="76">
        <f>DG54/0.7*0.3</f>
        <v>635924.74383928359</v>
      </c>
      <c r="DH53" s="76">
        <f t="shared" ref="DH53" si="484">DH54/0.7*0.3</f>
        <v>635924.74383928359</v>
      </c>
      <c r="DI53" s="76">
        <f t="shared" ref="DI53" si="485">DI54/0.7*0.3</f>
        <v>635924.74383928359</v>
      </c>
      <c r="DJ53" s="76">
        <f t="shared" ref="DJ53" si="486">DJ54/0.7*0.3</f>
        <v>635924.74383928359</v>
      </c>
      <c r="DK53" s="76">
        <f t="shared" ref="DK53" si="487">DK54/0.7*0.3</f>
        <v>635924.74383928359</v>
      </c>
      <c r="DL53" s="76">
        <f t="shared" ref="DL53" si="488">DL54/0.7*0.3</f>
        <v>635924.74383928359</v>
      </c>
      <c r="DM53" s="76">
        <f t="shared" ref="DM53" si="489">DM54/0.7*0.3</f>
        <v>635924.74383928359</v>
      </c>
      <c r="DN53" s="76">
        <f t="shared" ref="DN53" si="490">DN54/0.7*0.3</f>
        <v>635924.74383928359</v>
      </c>
      <c r="DO53" s="76">
        <f t="shared" ref="DO53" si="491">DO54/0.7*0.3</f>
        <v>635924.74383928359</v>
      </c>
      <c r="DP53" s="76">
        <f t="shared" ref="DP53" si="492">DP54/0.7*0.3</f>
        <v>635924.74383928359</v>
      </c>
      <c r="DQ53" s="76">
        <f t="shared" ref="DQ53" si="493">DQ54/0.7*0.3</f>
        <v>635924.74383928359</v>
      </c>
      <c r="DR53" s="76">
        <f t="shared" ref="DR53" si="494">DR54/0.7*0.3</f>
        <v>635924.74383928359</v>
      </c>
      <c r="DS53" s="33">
        <f t="shared" si="403"/>
        <v>7631096.9260714026</v>
      </c>
      <c r="DT53" s="76">
        <v>0</v>
      </c>
      <c r="DU53" s="76">
        <v>0</v>
      </c>
      <c r="DV53" s="76">
        <v>0</v>
      </c>
      <c r="DW53" s="76">
        <v>0</v>
      </c>
      <c r="DX53" s="76">
        <v>0</v>
      </c>
      <c r="DY53" s="76">
        <v>0</v>
      </c>
      <c r="DZ53" s="76">
        <v>0</v>
      </c>
      <c r="EA53" s="76">
        <v>0</v>
      </c>
      <c r="EB53" s="76">
        <v>0</v>
      </c>
      <c r="EC53" s="76">
        <v>0</v>
      </c>
      <c r="ED53" s="76">
        <v>0</v>
      </c>
      <c r="EE53" s="76">
        <v>0</v>
      </c>
      <c r="EF53" s="33">
        <f t="shared" si="404"/>
        <v>0</v>
      </c>
      <c r="EG53" s="76">
        <v>0</v>
      </c>
      <c r="EH53" s="76">
        <v>0</v>
      </c>
      <c r="EI53" s="76">
        <v>0</v>
      </c>
      <c r="EJ53" s="76">
        <v>0</v>
      </c>
      <c r="EK53" s="76">
        <v>0</v>
      </c>
      <c r="EL53" s="76">
        <v>0</v>
      </c>
      <c r="EM53" s="76">
        <v>0</v>
      </c>
      <c r="EN53" s="76">
        <v>0</v>
      </c>
      <c r="EO53" s="76">
        <v>0</v>
      </c>
      <c r="EP53" s="76">
        <v>0</v>
      </c>
      <c r="EQ53" s="76">
        <v>0</v>
      </c>
      <c r="ER53" s="76">
        <v>0</v>
      </c>
      <c r="ES53" s="33">
        <f t="shared" si="405"/>
        <v>0</v>
      </c>
      <c r="ET53" s="33" t="s">
        <v>241</v>
      </c>
      <c r="EU53" s="33"/>
      <c r="EV53" s="38"/>
      <c r="EW53" s="136"/>
      <c r="EX53" s="10"/>
      <c r="EY53" s="37"/>
      <c r="FL53" s="17"/>
      <c r="FN53" s="17"/>
      <c r="FO53" s="201"/>
      <c r="FP53" s="2"/>
      <c r="FY53" s="149"/>
    </row>
    <row r="54" spans="1:181">
      <c r="A54" s="149">
        <v>39</v>
      </c>
      <c r="B54" s="149" t="str">
        <f t="shared" si="306"/>
        <v>112101010100227</v>
      </c>
      <c r="C54" s="231">
        <v>1121010101002</v>
      </c>
      <c r="D54" s="35">
        <v>27</v>
      </c>
      <c r="E54" s="37" t="s">
        <v>58</v>
      </c>
      <c r="F54" s="65">
        <v>11520428.059999999</v>
      </c>
      <c r="G54" s="123">
        <v>955397.15833333321</v>
      </c>
      <c r="H54" s="123">
        <v>955397.15833333321</v>
      </c>
      <c r="I54" s="123">
        <v>955397.15833333321</v>
      </c>
      <c r="J54" s="123">
        <v>955397.15833333321</v>
      </c>
      <c r="K54" s="123">
        <v>955397.15833333321</v>
      </c>
      <c r="L54" s="123">
        <v>955397.15833333321</v>
      </c>
      <c r="M54" s="123">
        <v>955397.15833333321</v>
      </c>
      <c r="N54" s="123">
        <v>955397.15833333321</v>
      </c>
      <c r="O54" s="123">
        <v>955397.15833333321</v>
      </c>
      <c r="P54" s="123">
        <v>955397.15833333321</v>
      </c>
      <c r="Q54" s="123">
        <v>955397.15833333321</v>
      </c>
      <c r="R54" s="123">
        <v>955397.15833333321</v>
      </c>
      <c r="S54" s="33">
        <f t="shared" si="308"/>
        <v>11464765.899999999</v>
      </c>
      <c r="T54" s="123">
        <f t="shared" ref="T54:AE54" si="495">+$S54*$FC$9/12</f>
        <v>1011219.1035004333</v>
      </c>
      <c r="U54" s="123">
        <f t="shared" si="495"/>
        <v>1011219.1035004333</v>
      </c>
      <c r="V54" s="123">
        <f t="shared" si="495"/>
        <v>1011219.1035004333</v>
      </c>
      <c r="W54" s="123">
        <f t="shared" si="495"/>
        <v>1011219.1035004333</v>
      </c>
      <c r="X54" s="123">
        <f t="shared" si="495"/>
        <v>1011219.1035004333</v>
      </c>
      <c r="Y54" s="123">
        <f t="shared" si="495"/>
        <v>1011219.1035004333</v>
      </c>
      <c r="Z54" s="123">
        <f t="shared" si="495"/>
        <v>1011219.1035004333</v>
      </c>
      <c r="AA54" s="123">
        <f t="shared" si="495"/>
        <v>1011219.1035004333</v>
      </c>
      <c r="AB54" s="123">
        <f t="shared" si="495"/>
        <v>1011219.1035004333</v>
      </c>
      <c r="AC54" s="123">
        <f t="shared" si="495"/>
        <v>1011219.1035004333</v>
      </c>
      <c r="AD54" s="123">
        <f t="shared" si="495"/>
        <v>1011219.1035004333</v>
      </c>
      <c r="AE54" s="123">
        <f t="shared" si="495"/>
        <v>1011219.1035004333</v>
      </c>
      <c r="AF54" s="33">
        <f t="shared" si="319"/>
        <v>12134629.242005199</v>
      </c>
      <c r="AG54" s="123">
        <f t="shared" ref="AG54:AR54" si="496">+$AF54*$FD$9/12</f>
        <v>1067802.8796559034</v>
      </c>
      <c r="AH54" s="123">
        <f t="shared" si="496"/>
        <v>1067802.8796559034</v>
      </c>
      <c r="AI54" s="123">
        <f t="shared" si="496"/>
        <v>1067802.8796559034</v>
      </c>
      <c r="AJ54" s="123">
        <f t="shared" si="496"/>
        <v>1067802.8796559034</v>
      </c>
      <c r="AK54" s="123">
        <f t="shared" si="496"/>
        <v>1067802.8796559034</v>
      </c>
      <c r="AL54" s="123">
        <f t="shared" si="496"/>
        <v>1067802.8796559034</v>
      </c>
      <c r="AM54" s="123">
        <f t="shared" si="496"/>
        <v>1067802.8796559034</v>
      </c>
      <c r="AN54" s="123">
        <f t="shared" si="496"/>
        <v>1067802.8796559034</v>
      </c>
      <c r="AO54" s="123">
        <f t="shared" si="496"/>
        <v>1067802.8796559034</v>
      </c>
      <c r="AP54" s="123">
        <f t="shared" si="496"/>
        <v>1067802.8796559034</v>
      </c>
      <c r="AQ54" s="123">
        <f t="shared" si="496"/>
        <v>1067802.8796559034</v>
      </c>
      <c r="AR54" s="123">
        <f t="shared" si="496"/>
        <v>1067802.8796559034</v>
      </c>
      <c r="AS54" s="33">
        <f t="shared" si="331"/>
        <v>12813634.55587084</v>
      </c>
      <c r="AT54" s="123">
        <f t="shared" ref="AT54:BE54" si="497">+$AS54*$FE$9/12</f>
        <v>1127992.7923763476</v>
      </c>
      <c r="AU54" s="123">
        <f t="shared" si="497"/>
        <v>1127992.7923763476</v>
      </c>
      <c r="AV54" s="123">
        <f t="shared" si="497"/>
        <v>1127992.7923763476</v>
      </c>
      <c r="AW54" s="123">
        <f t="shared" si="497"/>
        <v>1127992.7923763476</v>
      </c>
      <c r="AX54" s="123">
        <f t="shared" si="497"/>
        <v>1127992.7923763476</v>
      </c>
      <c r="AY54" s="123">
        <f t="shared" si="497"/>
        <v>1127992.7923763476</v>
      </c>
      <c r="AZ54" s="123">
        <f t="shared" si="497"/>
        <v>1127992.7923763476</v>
      </c>
      <c r="BA54" s="123">
        <f t="shared" si="497"/>
        <v>1127992.7923763476</v>
      </c>
      <c r="BB54" s="123">
        <f t="shared" si="497"/>
        <v>1127992.7923763476</v>
      </c>
      <c r="BC54" s="123">
        <f t="shared" si="497"/>
        <v>1127992.7923763476</v>
      </c>
      <c r="BD54" s="123">
        <f t="shared" si="497"/>
        <v>1127992.7923763476</v>
      </c>
      <c r="BE54" s="123">
        <f t="shared" si="497"/>
        <v>1127992.7923763476</v>
      </c>
      <c r="BF54" s="33">
        <f t="shared" si="343"/>
        <v>13535913.508516168</v>
      </c>
      <c r="BG54" s="123">
        <f t="shared" ref="BG54:BR54" si="498">+$BF54*$FF$9/12</f>
        <v>1191575.4900970175</v>
      </c>
      <c r="BH54" s="123">
        <f t="shared" si="498"/>
        <v>1191575.4900970175</v>
      </c>
      <c r="BI54" s="123">
        <f t="shared" si="498"/>
        <v>1191575.4900970175</v>
      </c>
      <c r="BJ54" s="123">
        <f t="shared" si="498"/>
        <v>1191575.4900970175</v>
      </c>
      <c r="BK54" s="123">
        <f t="shared" si="498"/>
        <v>1191575.4900970175</v>
      </c>
      <c r="BL54" s="123">
        <f t="shared" si="498"/>
        <v>1191575.4900970175</v>
      </c>
      <c r="BM54" s="123">
        <f t="shared" si="498"/>
        <v>1191575.4900970175</v>
      </c>
      <c r="BN54" s="123">
        <f t="shared" si="498"/>
        <v>1191575.4900970175</v>
      </c>
      <c r="BO54" s="123">
        <f t="shared" si="498"/>
        <v>1191575.4900970175</v>
      </c>
      <c r="BP54" s="123">
        <f t="shared" si="498"/>
        <v>1191575.4900970175</v>
      </c>
      <c r="BQ54" s="123">
        <f t="shared" si="498"/>
        <v>1191575.4900970175</v>
      </c>
      <c r="BR54" s="123">
        <f t="shared" si="498"/>
        <v>1191575.4900970175</v>
      </c>
      <c r="BS54" s="33">
        <f t="shared" si="355"/>
        <v>14298905.881164214</v>
      </c>
      <c r="BT54" s="123">
        <f t="shared" ref="BT54:CE54" si="499">+$BS54*$FG$9/12</f>
        <v>1258742.2173228066</v>
      </c>
      <c r="BU54" s="123">
        <f t="shared" si="499"/>
        <v>1258742.2173228066</v>
      </c>
      <c r="BV54" s="123">
        <f t="shared" si="499"/>
        <v>1258742.2173228066</v>
      </c>
      <c r="BW54" s="123">
        <f t="shared" si="499"/>
        <v>1258742.2173228066</v>
      </c>
      <c r="BX54" s="123">
        <f t="shared" si="499"/>
        <v>1258742.2173228066</v>
      </c>
      <c r="BY54" s="123">
        <f t="shared" si="499"/>
        <v>1258742.2173228066</v>
      </c>
      <c r="BZ54" s="123">
        <f t="shared" si="499"/>
        <v>1258742.2173228066</v>
      </c>
      <c r="CA54" s="123">
        <f t="shared" si="499"/>
        <v>1258742.2173228066</v>
      </c>
      <c r="CB54" s="123">
        <f t="shared" si="499"/>
        <v>1258742.2173228066</v>
      </c>
      <c r="CC54" s="123">
        <f t="shared" si="499"/>
        <v>1258742.2173228066</v>
      </c>
      <c r="CD54" s="123">
        <f t="shared" si="499"/>
        <v>1258742.2173228066</v>
      </c>
      <c r="CE54" s="123">
        <f t="shared" si="499"/>
        <v>1258742.2173228066</v>
      </c>
      <c r="CF54" s="33">
        <f t="shared" si="367"/>
        <v>15104906.607873676</v>
      </c>
      <c r="CG54" s="123">
        <f t="shared" ref="CG54:CR54" si="500">+$CF54*$FH$9/12</f>
        <v>1329694.9986288587</v>
      </c>
      <c r="CH54" s="123">
        <f t="shared" si="500"/>
        <v>1329694.9986288587</v>
      </c>
      <c r="CI54" s="123">
        <f t="shared" si="500"/>
        <v>1329694.9986288587</v>
      </c>
      <c r="CJ54" s="123">
        <f t="shared" si="500"/>
        <v>1329694.9986288587</v>
      </c>
      <c r="CK54" s="123">
        <f t="shared" si="500"/>
        <v>1329694.9986288587</v>
      </c>
      <c r="CL54" s="123">
        <f t="shared" si="500"/>
        <v>1329694.9986288587</v>
      </c>
      <c r="CM54" s="123">
        <f t="shared" si="500"/>
        <v>1329694.9986288587</v>
      </c>
      <c r="CN54" s="123">
        <f t="shared" si="500"/>
        <v>1329694.9986288587</v>
      </c>
      <c r="CO54" s="123">
        <f t="shared" si="500"/>
        <v>1329694.9986288587</v>
      </c>
      <c r="CP54" s="123">
        <f t="shared" si="500"/>
        <v>1329694.9986288587</v>
      </c>
      <c r="CQ54" s="123">
        <f t="shared" si="500"/>
        <v>1329694.9986288587</v>
      </c>
      <c r="CR54" s="123">
        <f t="shared" si="500"/>
        <v>1329694.9986288587</v>
      </c>
      <c r="CS54" s="33">
        <f t="shared" si="379"/>
        <v>15956339.983546304</v>
      </c>
      <c r="CT54" s="123">
        <f t="shared" ref="CT54:DE54" si="501">+$CS54*$FI$9/12</f>
        <v>1404647.2463115705</v>
      </c>
      <c r="CU54" s="123">
        <f t="shared" si="501"/>
        <v>1404647.2463115705</v>
      </c>
      <c r="CV54" s="123">
        <f t="shared" si="501"/>
        <v>1404647.2463115705</v>
      </c>
      <c r="CW54" s="123">
        <f t="shared" si="501"/>
        <v>1404647.2463115705</v>
      </c>
      <c r="CX54" s="123">
        <f t="shared" si="501"/>
        <v>1404647.2463115705</v>
      </c>
      <c r="CY54" s="123">
        <f t="shared" si="501"/>
        <v>1404647.2463115705</v>
      </c>
      <c r="CZ54" s="123">
        <f t="shared" si="501"/>
        <v>1404647.2463115705</v>
      </c>
      <c r="DA54" s="123">
        <f t="shared" si="501"/>
        <v>1404647.2463115705</v>
      </c>
      <c r="DB54" s="123">
        <f t="shared" si="501"/>
        <v>1404647.2463115705</v>
      </c>
      <c r="DC54" s="123">
        <f t="shared" si="501"/>
        <v>1404647.2463115705</v>
      </c>
      <c r="DD54" s="123">
        <f t="shared" si="501"/>
        <v>1404647.2463115705</v>
      </c>
      <c r="DE54" s="123">
        <f t="shared" si="501"/>
        <v>1404647.2463115705</v>
      </c>
      <c r="DF54" s="33">
        <f t="shared" si="391"/>
        <v>16855766.95573885</v>
      </c>
      <c r="DG54" s="123">
        <f t="shared" ref="DG54:DR54" si="502">+$DF54*$FJ$9/12</f>
        <v>1483824.4022916618</v>
      </c>
      <c r="DH54" s="123">
        <f t="shared" si="502"/>
        <v>1483824.4022916618</v>
      </c>
      <c r="DI54" s="123">
        <f t="shared" si="502"/>
        <v>1483824.4022916618</v>
      </c>
      <c r="DJ54" s="123">
        <f t="shared" si="502"/>
        <v>1483824.4022916618</v>
      </c>
      <c r="DK54" s="123">
        <f t="shared" si="502"/>
        <v>1483824.4022916618</v>
      </c>
      <c r="DL54" s="123">
        <f t="shared" si="502"/>
        <v>1483824.4022916618</v>
      </c>
      <c r="DM54" s="123">
        <f t="shared" si="502"/>
        <v>1483824.4022916618</v>
      </c>
      <c r="DN54" s="123">
        <f t="shared" si="502"/>
        <v>1483824.4022916618</v>
      </c>
      <c r="DO54" s="123">
        <f t="shared" si="502"/>
        <v>1483824.4022916618</v>
      </c>
      <c r="DP54" s="123">
        <f t="shared" si="502"/>
        <v>1483824.4022916618</v>
      </c>
      <c r="DQ54" s="123">
        <f t="shared" si="502"/>
        <v>1483824.4022916618</v>
      </c>
      <c r="DR54" s="123">
        <f t="shared" si="502"/>
        <v>1483824.4022916618</v>
      </c>
      <c r="DS54" s="33">
        <f t="shared" si="403"/>
        <v>17805892.827499937</v>
      </c>
      <c r="DT54" s="123">
        <f t="shared" ref="DT54:EE54" si="503">($DS54+$DS53)*$FK$9/12</f>
        <v>2239235.1660000547</v>
      </c>
      <c r="DU54" s="123">
        <f t="shared" si="503"/>
        <v>2239235.1660000547</v>
      </c>
      <c r="DV54" s="123">
        <f t="shared" si="503"/>
        <v>2239235.1660000547</v>
      </c>
      <c r="DW54" s="123">
        <f t="shared" si="503"/>
        <v>2239235.1660000547</v>
      </c>
      <c r="DX54" s="123">
        <f t="shared" si="503"/>
        <v>2239235.1660000547</v>
      </c>
      <c r="DY54" s="123">
        <f t="shared" si="503"/>
        <v>2239235.1660000547</v>
      </c>
      <c r="DZ54" s="123">
        <f t="shared" si="503"/>
        <v>2239235.1660000547</v>
      </c>
      <c r="EA54" s="123">
        <f t="shared" si="503"/>
        <v>2239235.1660000547</v>
      </c>
      <c r="EB54" s="123">
        <f t="shared" si="503"/>
        <v>2239235.1660000547</v>
      </c>
      <c r="EC54" s="123">
        <f t="shared" si="503"/>
        <v>2239235.1660000547</v>
      </c>
      <c r="ED54" s="123">
        <f t="shared" si="503"/>
        <v>2239235.1660000547</v>
      </c>
      <c r="EE54" s="123">
        <f t="shared" si="503"/>
        <v>2239235.1660000547</v>
      </c>
      <c r="EF54" s="33">
        <f t="shared" si="404"/>
        <v>26870821.992000651</v>
      </c>
      <c r="EG54" s="123">
        <f t="shared" ref="EG54:ER54" si="504">+$EF54*$FL$9/12</f>
        <v>2365456.3738371455</v>
      </c>
      <c r="EH54" s="123">
        <f t="shared" si="504"/>
        <v>2365456.3738371455</v>
      </c>
      <c r="EI54" s="123">
        <f t="shared" si="504"/>
        <v>2365456.3738371455</v>
      </c>
      <c r="EJ54" s="123">
        <f t="shared" si="504"/>
        <v>2365456.3738371455</v>
      </c>
      <c r="EK54" s="123">
        <f t="shared" si="504"/>
        <v>2365456.3738371455</v>
      </c>
      <c r="EL54" s="123">
        <f t="shared" si="504"/>
        <v>2365456.3738371455</v>
      </c>
      <c r="EM54" s="123">
        <f t="shared" si="504"/>
        <v>2365456.3738371455</v>
      </c>
      <c r="EN54" s="123">
        <f t="shared" si="504"/>
        <v>2365456.3738371455</v>
      </c>
      <c r="EO54" s="123">
        <f t="shared" si="504"/>
        <v>2365456.3738371455</v>
      </c>
      <c r="EP54" s="123">
        <f t="shared" si="504"/>
        <v>2365456.3738371455</v>
      </c>
      <c r="EQ54" s="123">
        <f t="shared" si="504"/>
        <v>2365456.3738371455</v>
      </c>
      <c r="ER54" s="123">
        <f t="shared" si="504"/>
        <v>2365456.3738371455</v>
      </c>
      <c r="ES54" s="33">
        <f t="shared" si="405"/>
        <v>28385476.486045752</v>
      </c>
      <c r="ET54" s="33" t="s">
        <v>241</v>
      </c>
      <c r="EU54" s="33"/>
      <c r="EV54" s="38"/>
      <c r="EW54" s="136"/>
      <c r="EX54" s="10"/>
      <c r="EY54" s="37"/>
      <c r="FL54" s="17"/>
      <c r="FN54" s="17"/>
      <c r="FO54" s="201"/>
      <c r="FP54" s="2"/>
      <c r="FY54" s="149"/>
    </row>
    <row r="55" spans="1:181">
      <c r="A55" s="149">
        <v>40</v>
      </c>
      <c r="B55" s="149" t="str">
        <f t="shared" si="306"/>
        <v>112101010100311</v>
      </c>
      <c r="C55" s="231">
        <v>1121010101003</v>
      </c>
      <c r="D55" s="35">
        <v>11</v>
      </c>
      <c r="E55" s="37" t="s">
        <v>59</v>
      </c>
      <c r="F55" s="65">
        <v>103496.39</v>
      </c>
      <c r="G55" s="123">
        <f>G56/0.7*0.3</f>
        <v>10032.65</v>
      </c>
      <c r="H55" s="123">
        <f t="shared" ref="H55:R55" si="505">H56/0.7*0.3</f>
        <v>10032.65</v>
      </c>
      <c r="I55" s="123">
        <f t="shared" si="505"/>
        <v>10032.65</v>
      </c>
      <c r="J55" s="123">
        <f t="shared" si="505"/>
        <v>10032.65</v>
      </c>
      <c r="K55" s="123">
        <f t="shared" si="505"/>
        <v>10032.65</v>
      </c>
      <c r="L55" s="123">
        <f t="shared" si="505"/>
        <v>10032.65</v>
      </c>
      <c r="M55" s="123">
        <f t="shared" si="505"/>
        <v>10032.65</v>
      </c>
      <c r="N55" s="123">
        <f t="shared" si="505"/>
        <v>10032.65</v>
      </c>
      <c r="O55" s="123">
        <f t="shared" si="505"/>
        <v>10032.65</v>
      </c>
      <c r="P55" s="123">
        <f t="shared" si="505"/>
        <v>10032.65</v>
      </c>
      <c r="Q55" s="123">
        <f t="shared" si="505"/>
        <v>10032.65</v>
      </c>
      <c r="R55" s="123">
        <f t="shared" si="505"/>
        <v>10032.65</v>
      </c>
      <c r="S55" s="33">
        <f t="shared" si="308"/>
        <v>120391.79999999997</v>
      </c>
      <c r="T55" s="76">
        <f>T56/0.7*0.3</f>
        <v>10618.8376742</v>
      </c>
      <c r="U55" s="76">
        <f t="shared" ref="U55:AE55" si="506">U56/0.7*0.3</f>
        <v>10618.8376742</v>
      </c>
      <c r="V55" s="76">
        <f t="shared" si="506"/>
        <v>10618.8376742</v>
      </c>
      <c r="W55" s="76">
        <f t="shared" si="506"/>
        <v>10618.8376742</v>
      </c>
      <c r="X55" s="76">
        <f t="shared" si="506"/>
        <v>10618.8376742</v>
      </c>
      <c r="Y55" s="76">
        <f t="shared" si="506"/>
        <v>10618.8376742</v>
      </c>
      <c r="Z55" s="76">
        <f t="shared" si="506"/>
        <v>10618.8376742</v>
      </c>
      <c r="AA55" s="76">
        <f t="shared" si="506"/>
        <v>10618.8376742</v>
      </c>
      <c r="AB55" s="76">
        <f t="shared" si="506"/>
        <v>10618.8376742</v>
      </c>
      <c r="AC55" s="76">
        <f t="shared" si="506"/>
        <v>10618.8376742</v>
      </c>
      <c r="AD55" s="76">
        <f t="shared" si="506"/>
        <v>10618.8376742</v>
      </c>
      <c r="AE55" s="76">
        <f t="shared" si="506"/>
        <v>10618.8376742</v>
      </c>
      <c r="AF55" s="33">
        <f t="shared" si="319"/>
        <v>127426.05209039997</v>
      </c>
      <c r="AG55" s="76">
        <f>AG56/0.7*0.3</f>
        <v>11213.025355097536</v>
      </c>
      <c r="AH55" s="76">
        <f t="shared" ref="AH55" si="507">AH56/0.7*0.3</f>
        <v>11213.025355097536</v>
      </c>
      <c r="AI55" s="76">
        <f t="shared" ref="AI55" si="508">AI56/0.7*0.3</f>
        <v>11213.025355097536</v>
      </c>
      <c r="AJ55" s="76">
        <f t="shared" ref="AJ55" si="509">AJ56/0.7*0.3</f>
        <v>11213.025355097536</v>
      </c>
      <c r="AK55" s="76">
        <f t="shared" ref="AK55" si="510">AK56/0.7*0.3</f>
        <v>11213.025355097536</v>
      </c>
      <c r="AL55" s="76">
        <f t="shared" ref="AL55" si="511">AL56/0.7*0.3</f>
        <v>11213.025355097536</v>
      </c>
      <c r="AM55" s="76">
        <f t="shared" ref="AM55" si="512">AM56/0.7*0.3</f>
        <v>11213.025355097536</v>
      </c>
      <c r="AN55" s="76">
        <f t="shared" ref="AN55" si="513">AN56/0.7*0.3</f>
        <v>11213.025355097536</v>
      </c>
      <c r="AO55" s="76">
        <f t="shared" ref="AO55" si="514">AO56/0.7*0.3</f>
        <v>11213.025355097536</v>
      </c>
      <c r="AP55" s="76">
        <f t="shared" ref="AP55" si="515">AP56/0.7*0.3</f>
        <v>11213.025355097536</v>
      </c>
      <c r="AQ55" s="76">
        <f t="shared" ref="AQ55" si="516">AQ56/0.7*0.3</f>
        <v>11213.025355097536</v>
      </c>
      <c r="AR55" s="76">
        <f t="shared" ref="AR55" si="517">AR56/0.7*0.3</f>
        <v>11213.025355097536</v>
      </c>
      <c r="AS55" s="33">
        <f t="shared" si="331"/>
        <v>134556.30426117041</v>
      </c>
      <c r="AT55" s="76">
        <f>AT56/0.7*0.3</f>
        <v>11845.081168313674</v>
      </c>
      <c r="AU55" s="76">
        <f t="shared" ref="AU55" si="518">AU56/0.7*0.3</f>
        <v>11845.081168313674</v>
      </c>
      <c r="AV55" s="76">
        <f t="shared" ref="AV55" si="519">AV56/0.7*0.3</f>
        <v>11845.081168313674</v>
      </c>
      <c r="AW55" s="76">
        <f t="shared" ref="AW55" si="520">AW56/0.7*0.3</f>
        <v>11845.081168313674</v>
      </c>
      <c r="AX55" s="76">
        <f t="shared" ref="AX55" si="521">AX56/0.7*0.3</f>
        <v>11845.081168313674</v>
      </c>
      <c r="AY55" s="76">
        <f t="shared" ref="AY55" si="522">AY56/0.7*0.3</f>
        <v>11845.081168313674</v>
      </c>
      <c r="AZ55" s="76">
        <f t="shared" ref="AZ55" si="523">AZ56/0.7*0.3</f>
        <v>11845.081168313674</v>
      </c>
      <c r="BA55" s="76">
        <f t="shared" ref="BA55" si="524">BA56/0.7*0.3</f>
        <v>11845.081168313674</v>
      </c>
      <c r="BB55" s="76">
        <f t="shared" ref="BB55" si="525">BB56/0.7*0.3</f>
        <v>11845.081168313674</v>
      </c>
      <c r="BC55" s="76">
        <f t="shared" ref="BC55" si="526">BC56/0.7*0.3</f>
        <v>11845.081168313674</v>
      </c>
      <c r="BD55" s="76">
        <f t="shared" ref="BD55" si="527">BD56/0.7*0.3</f>
        <v>11845.081168313674</v>
      </c>
      <c r="BE55" s="76">
        <f t="shared" ref="BE55" si="528">BE56/0.7*0.3</f>
        <v>11845.081168313674</v>
      </c>
      <c r="BF55" s="33">
        <f t="shared" si="343"/>
        <v>142140.97401976408</v>
      </c>
      <c r="BG55" s="76">
        <f>BG56/0.7*0.3</f>
        <v>12512.764703609182</v>
      </c>
      <c r="BH55" s="76">
        <f t="shared" ref="BH55" si="529">BH56/0.7*0.3</f>
        <v>12512.764703609182</v>
      </c>
      <c r="BI55" s="76">
        <f t="shared" ref="BI55" si="530">BI56/0.7*0.3</f>
        <v>12512.764703609182</v>
      </c>
      <c r="BJ55" s="76">
        <f t="shared" ref="BJ55" si="531">BJ56/0.7*0.3</f>
        <v>12512.764703609182</v>
      </c>
      <c r="BK55" s="76">
        <f t="shared" ref="BK55" si="532">BK56/0.7*0.3</f>
        <v>12512.764703609182</v>
      </c>
      <c r="BL55" s="76">
        <f t="shared" ref="BL55" si="533">BL56/0.7*0.3</f>
        <v>12512.764703609182</v>
      </c>
      <c r="BM55" s="76">
        <f t="shared" ref="BM55" si="534">BM56/0.7*0.3</f>
        <v>12512.764703609182</v>
      </c>
      <c r="BN55" s="76">
        <f t="shared" ref="BN55" si="535">BN56/0.7*0.3</f>
        <v>12512.764703609182</v>
      </c>
      <c r="BO55" s="76">
        <f t="shared" ref="BO55" si="536">BO56/0.7*0.3</f>
        <v>12512.764703609182</v>
      </c>
      <c r="BP55" s="76">
        <f t="shared" ref="BP55" si="537">BP56/0.7*0.3</f>
        <v>12512.764703609182</v>
      </c>
      <c r="BQ55" s="76">
        <f t="shared" ref="BQ55" si="538">BQ56/0.7*0.3</f>
        <v>12512.764703609182</v>
      </c>
      <c r="BR55" s="76">
        <f t="shared" ref="BR55" si="539">BR56/0.7*0.3</f>
        <v>12512.764703609182</v>
      </c>
      <c r="BS55" s="33">
        <f t="shared" si="355"/>
        <v>150153.17644331019</v>
      </c>
      <c r="BT55" s="76">
        <f>BT56/0.7*0.3</f>
        <v>13218.084224422231</v>
      </c>
      <c r="BU55" s="76">
        <f t="shared" ref="BU55" si="540">BU56/0.7*0.3</f>
        <v>13218.084224422231</v>
      </c>
      <c r="BV55" s="76">
        <f t="shared" ref="BV55" si="541">BV56/0.7*0.3</f>
        <v>13218.084224422231</v>
      </c>
      <c r="BW55" s="76">
        <f t="shared" ref="BW55" si="542">BW56/0.7*0.3</f>
        <v>13218.084224422231</v>
      </c>
      <c r="BX55" s="76">
        <f t="shared" ref="BX55" si="543">BX56/0.7*0.3</f>
        <v>13218.084224422231</v>
      </c>
      <c r="BY55" s="76">
        <f t="shared" ref="BY55" si="544">BY56/0.7*0.3</f>
        <v>13218.084224422231</v>
      </c>
      <c r="BZ55" s="76">
        <f t="shared" ref="BZ55" si="545">BZ56/0.7*0.3</f>
        <v>13218.084224422231</v>
      </c>
      <c r="CA55" s="76">
        <f t="shared" ref="CA55" si="546">CA56/0.7*0.3</f>
        <v>13218.084224422231</v>
      </c>
      <c r="CB55" s="76">
        <f t="shared" ref="CB55" si="547">CB56/0.7*0.3</f>
        <v>13218.084224422231</v>
      </c>
      <c r="CC55" s="76">
        <f t="shared" ref="CC55" si="548">CC56/0.7*0.3</f>
        <v>13218.084224422231</v>
      </c>
      <c r="CD55" s="76">
        <f t="shared" ref="CD55" si="549">CD56/0.7*0.3</f>
        <v>13218.084224422231</v>
      </c>
      <c r="CE55" s="76">
        <f t="shared" ref="CE55" si="550">CE56/0.7*0.3</f>
        <v>13218.084224422231</v>
      </c>
      <c r="CF55" s="33">
        <f t="shared" si="367"/>
        <v>158617.01069306678</v>
      </c>
      <c r="CG55" s="76">
        <f>CG56/0.7*0.3</f>
        <v>13963.161195984467</v>
      </c>
      <c r="CH55" s="76">
        <f t="shared" ref="CH55" si="551">CH56/0.7*0.3</f>
        <v>13963.161195984467</v>
      </c>
      <c r="CI55" s="76">
        <f t="shared" ref="CI55" si="552">CI56/0.7*0.3</f>
        <v>13963.161195984467</v>
      </c>
      <c r="CJ55" s="76">
        <f t="shared" ref="CJ55" si="553">CJ56/0.7*0.3</f>
        <v>13963.161195984467</v>
      </c>
      <c r="CK55" s="76">
        <f t="shared" ref="CK55" si="554">CK56/0.7*0.3</f>
        <v>13963.161195984467</v>
      </c>
      <c r="CL55" s="76">
        <f t="shared" ref="CL55" si="555">CL56/0.7*0.3</f>
        <v>13963.161195984467</v>
      </c>
      <c r="CM55" s="76">
        <f t="shared" ref="CM55" si="556">CM56/0.7*0.3</f>
        <v>13963.161195984467</v>
      </c>
      <c r="CN55" s="76">
        <f t="shared" ref="CN55" si="557">CN56/0.7*0.3</f>
        <v>13963.161195984467</v>
      </c>
      <c r="CO55" s="76">
        <f t="shared" ref="CO55" si="558">CO56/0.7*0.3</f>
        <v>13963.161195984467</v>
      </c>
      <c r="CP55" s="76">
        <f t="shared" ref="CP55" si="559">CP56/0.7*0.3</f>
        <v>13963.161195984467</v>
      </c>
      <c r="CQ55" s="76">
        <f t="shared" ref="CQ55" si="560">CQ56/0.7*0.3</f>
        <v>13963.161195984467</v>
      </c>
      <c r="CR55" s="76">
        <f t="shared" ref="CR55" si="561">CR56/0.7*0.3</f>
        <v>13963.161195984467</v>
      </c>
      <c r="CS55" s="33">
        <f t="shared" si="379"/>
        <v>167557.93435181354</v>
      </c>
      <c r="CT55" s="76">
        <f>CT56/0.7*0.3</f>
        <v>14750.236666279723</v>
      </c>
      <c r="CU55" s="76">
        <f t="shared" ref="CU55" si="562">CU56/0.7*0.3</f>
        <v>14750.236666279723</v>
      </c>
      <c r="CV55" s="76">
        <f t="shared" ref="CV55" si="563">CV56/0.7*0.3</f>
        <v>14750.236666279723</v>
      </c>
      <c r="CW55" s="76">
        <f t="shared" ref="CW55" si="564">CW56/0.7*0.3</f>
        <v>14750.236666279723</v>
      </c>
      <c r="CX55" s="76">
        <f t="shared" ref="CX55" si="565">CX56/0.7*0.3</f>
        <v>14750.236666279723</v>
      </c>
      <c r="CY55" s="76">
        <f t="shared" ref="CY55" si="566">CY56/0.7*0.3</f>
        <v>14750.236666279723</v>
      </c>
      <c r="CZ55" s="76">
        <f t="shared" ref="CZ55" si="567">CZ56/0.7*0.3</f>
        <v>14750.236666279723</v>
      </c>
      <c r="DA55" s="76">
        <f t="shared" ref="DA55" si="568">DA56/0.7*0.3</f>
        <v>14750.236666279723</v>
      </c>
      <c r="DB55" s="76">
        <f t="shared" ref="DB55" si="569">DB56/0.7*0.3</f>
        <v>14750.236666279723</v>
      </c>
      <c r="DC55" s="76">
        <f t="shared" ref="DC55" si="570">DC56/0.7*0.3</f>
        <v>14750.236666279723</v>
      </c>
      <c r="DD55" s="76">
        <f t="shared" ref="DD55" si="571">DD56/0.7*0.3</f>
        <v>14750.236666279723</v>
      </c>
      <c r="DE55" s="76">
        <f t="shared" ref="DE55" si="572">DE56/0.7*0.3</f>
        <v>14750.236666279723</v>
      </c>
      <c r="DF55" s="33">
        <f t="shared" si="391"/>
        <v>177002.83999535671</v>
      </c>
      <c r="DG55" s="76">
        <f>DG56/0.7*0.3</f>
        <v>15581.678006684584</v>
      </c>
      <c r="DH55" s="76">
        <f t="shared" ref="DH55" si="573">DH56/0.7*0.3</f>
        <v>15581.678006684584</v>
      </c>
      <c r="DI55" s="76">
        <f t="shared" ref="DI55" si="574">DI56/0.7*0.3</f>
        <v>15581.678006684584</v>
      </c>
      <c r="DJ55" s="76">
        <f t="shared" ref="DJ55" si="575">DJ56/0.7*0.3</f>
        <v>15581.678006684584</v>
      </c>
      <c r="DK55" s="76">
        <f t="shared" ref="DK55" si="576">DK56/0.7*0.3</f>
        <v>15581.678006684584</v>
      </c>
      <c r="DL55" s="76">
        <f t="shared" ref="DL55" si="577">DL56/0.7*0.3</f>
        <v>15581.678006684584</v>
      </c>
      <c r="DM55" s="76">
        <f t="shared" ref="DM55" si="578">DM56/0.7*0.3</f>
        <v>15581.678006684584</v>
      </c>
      <c r="DN55" s="76">
        <f t="shared" ref="DN55" si="579">DN56/0.7*0.3</f>
        <v>15581.678006684584</v>
      </c>
      <c r="DO55" s="76">
        <f t="shared" ref="DO55" si="580">DO56/0.7*0.3</f>
        <v>15581.678006684584</v>
      </c>
      <c r="DP55" s="76">
        <f t="shared" ref="DP55" si="581">DP56/0.7*0.3</f>
        <v>15581.678006684584</v>
      </c>
      <c r="DQ55" s="76">
        <f t="shared" ref="DQ55" si="582">DQ56/0.7*0.3</f>
        <v>15581.678006684584</v>
      </c>
      <c r="DR55" s="76">
        <f t="shared" ref="DR55" si="583">DR56/0.7*0.3</f>
        <v>15581.678006684584</v>
      </c>
      <c r="DS55" s="33">
        <f t="shared" si="403"/>
        <v>186980.13608021502</v>
      </c>
      <c r="DT55" s="76">
        <v>0</v>
      </c>
      <c r="DU55" s="76">
        <v>0</v>
      </c>
      <c r="DV55" s="76">
        <v>0</v>
      </c>
      <c r="DW55" s="76">
        <v>0</v>
      </c>
      <c r="DX55" s="76">
        <v>0</v>
      </c>
      <c r="DY55" s="76">
        <v>0</v>
      </c>
      <c r="DZ55" s="76">
        <v>0</v>
      </c>
      <c r="EA55" s="76">
        <v>0</v>
      </c>
      <c r="EB55" s="76">
        <v>0</v>
      </c>
      <c r="EC55" s="76">
        <v>0</v>
      </c>
      <c r="ED55" s="76">
        <v>0</v>
      </c>
      <c r="EE55" s="76">
        <v>0</v>
      </c>
      <c r="EF55" s="33">
        <f t="shared" si="404"/>
        <v>0</v>
      </c>
      <c r="EG55" s="76">
        <v>0</v>
      </c>
      <c r="EH55" s="76">
        <v>0</v>
      </c>
      <c r="EI55" s="76">
        <v>0</v>
      </c>
      <c r="EJ55" s="76">
        <v>0</v>
      </c>
      <c r="EK55" s="76">
        <v>0</v>
      </c>
      <c r="EL55" s="76">
        <v>0</v>
      </c>
      <c r="EM55" s="76">
        <v>0</v>
      </c>
      <c r="EN55" s="76">
        <v>0</v>
      </c>
      <c r="EO55" s="76">
        <v>0</v>
      </c>
      <c r="EP55" s="76">
        <v>0</v>
      </c>
      <c r="EQ55" s="76">
        <v>0</v>
      </c>
      <c r="ER55" s="76">
        <v>0</v>
      </c>
      <c r="ES55" s="33">
        <f t="shared" si="405"/>
        <v>0</v>
      </c>
      <c r="ET55" s="33" t="s">
        <v>241</v>
      </c>
      <c r="EU55" s="33"/>
      <c r="EV55" s="38"/>
      <c r="EW55" s="136"/>
      <c r="EX55" s="10"/>
      <c r="EY55" s="37"/>
      <c r="FL55" s="17"/>
      <c r="FN55" s="17"/>
      <c r="FO55" s="201"/>
      <c r="FP55" s="2"/>
      <c r="FY55" s="149"/>
    </row>
    <row r="56" spans="1:181">
      <c r="A56" s="149">
        <v>41</v>
      </c>
      <c r="B56" s="149" t="str">
        <f t="shared" si="306"/>
        <v>112101010100327</v>
      </c>
      <c r="C56" s="231">
        <v>1121010101003</v>
      </c>
      <c r="D56" s="35">
        <v>27</v>
      </c>
      <c r="E56" s="37" t="s">
        <v>59</v>
      </c>
      <c r="F56" s="65">
        <v>234336.24000000002</v>
      </c>
      <c r="G56" s="123">
        <v>23409.516666666663</v>
      </c>
      <c r="H56" s="123">
        <v>23409.516666666663</v>
      </c>
      <c r="I56" s="123">
        <v>23409.516666666663</v>
      </c>
      <c r="J56" s="123">
        <v>23409.516666666663</v>
      </c>
      <c r="K56" s="123">
        <v>23409.516666666663</v>
      </c>
      <c r="L56" s="123">
        <v>23409.516666666663</v>
      </c>
      <c r="M56" s="123">
        <v>23409.516666666663</v>
      </c>
      <c r="N56" s="123">
        <v>23409.516666666663</v>
      </c>
      <c r="O56" s="123">
        <v>23409.516666666663</v>
      </c>
      <c r="P56" s="123">
        <v>23409.516666666663</v>
      </c>
      <c r="Q56" s="123">
        <v>23409.516666666663</v>
      </c>
      <c r="R56" s="123">
        <v>23409.516666666663</v>
      </c>
      <c r="S56" s="33">
        <f t="shared" si="308"/>
        <v>280914.19999999995</v>
      </c>
      <c r="T56" s="123">
        <f t="shared" ref="T56:AE56" si="584">+$S56*$FC$9/12</f>
        <v>24777.287906466667</v>
      </c>
      <c r="U56" s="123">
        <f t="shared" si="584"/>
        <v>24777.287906466667</v>
      </c>
      <c r="V56" s="123">
        <f t="shared" si="584"/>
        <v>24777.287906466667</v>
      </c>
      <c r="W56" s="123">
        <f t="shared" si="584"/>
        <v>24777.287906466667</v>
      </c>
      <c r="X56" s="123">
        <f t="shared" si="584"/>
        <v>24777.287906466667</v>
      </c>
      <c r="Y56" s="123">
        <f t="shared" si="584"/>
        <v>24777.287906466667</v>
      </c>
      <c r="Z56" s="123">
        <f t="shared" si="584"/>
        <v>24777.287906466667</v>
      </c>
      <c r="AA56" s="123">
        <f t="shared" si="584"/>
        <v>24777.287906466667</v>
      </c>
      <c r="AB56" s="123">
        <f t="shared" si="584"/>
        <v>24777.287906466667</v>
      </c>
      <c r="AC56" s="123">
        <f t="shared" si="584"/>
        <v>24777.287906466667</v>
      </c>
      <c r="AD56" s="123">
        <f t="shared" si="584"/>
        <v>24777.287906466667</v>
      </c>
      <c r="AE56" s="123">
        <f t="shared" si="584"/>
        <v>24777.287906466667</v>
      </c>
      <c r="AF56" s="33">
        <f t="shared" si="319"/>
        <v>297327.45487760002</v>
      </c>
      <c r="AG56" s="123">
        <f t="shared" ref="AG56:AR56" si="585">+$AF56*$FD$9/12</f>
        <v>26163.725828560913</v>
      </c>
      <c r="AH56" s="123">
        <f t="shared" si="585"/>
        <v>26163.725828560913</v>
      </c>
      <c r="AI56" s="123">
        <f t="shared" si="585"/>
        <v>26163.725828560913</v>
      </c>
      <c r="AJ56" s="123">
        <f t="shared" si="585"/>
        <v>26163.725828560913</v>
      </c>
      <c r="AK56" s="123">
        <f t="shared" si="585"/>
        <v>26163.725828560913</v>
      </c>
      <c r="AL56" s="123">
        <f t="shared" si="585"/>
        <v>26163.725828560913</v>
      </c>
      <c r="AM56" s="123">
        <f t="shared" si="585"/>
        <v>26163.725828560913</v>
      </c>
      <c r="AN56" s="123">
        <f t="shared" si="585"/>
        <v>26163.725828560913</v>
      </c>
      <c r="AO56" s="123">
        <f t="shared" si="585"/>
        <v>26163.725828560913</v>
      </c>
      <c r="AP56" s="123">
        <f t="shared" si="585"/>
        <v>26163.725828560913</v>
      </c>
      <c r="AQ56" s="123">
        <f t="shared" si="585"/>
        <v>26163.725828560913</v>
      </c>
      <c r="AR56" s="123">
        <f t="shared" si="585"/>
        <v>26163.725828560913</v>
      </c>
      <c r="AS56" s="33">
        <f t="shared" si="331"/>
        <v>313964.70994273096</v>
      </c>
      <c r="AT56" s="123">
        <f t="shared" ref="AT56:BE56" si="586">+$AS56*$FE$9/12</f>
        <v>27638.522726065243</v>
      </c>
      <c r="AU56" s="123">
        <f t="shared" si="586"/>
        <v>27638.522726065243</v>
      </c>
      <c r="AV56" s="123">
        <f t="shared" si="586"/>
        <v>27638.522726065243</v>
      </c>
      <c r="AW56" s="123">
        <f t="shared" si="586"/>
        <v>27638.522726065243</v>
      </c>
      <c r="AX56" s="123">
        <f t="shared" si="586"/>
        <v>27638.522726065243</v>
      </c>
      <c r="AY56" s="123">
        <f t="shared" si="586"/>
        <v>27638.522726065243</v>
      </c>
      <c r="AZ56" s="123">
        <f t="shared" si="586"/>
        <v>27638.522726065243</v>
      </c>
      <c r="BA56" s="123">
        <f t="shared" si="586"/>
        <v>27638.522726065243</v>
      </c>
      <c r="BB56" s="123">
        <f t="shared" si="586"/>
        <v>27638.522726065243</v>
      </c>
      <c r="BC56" s="123">
        <f t="shared" si="586"/>
        <v>27638.522726065243</v>
      </c>
      <c r="BD56" s="123">
        <f t="shared" si="586"/>
        <v>27638.522726065243</v>
      </c>
      <c r="BE56" s="123">
        <f t="shared" si="586"/>
        <v>27638.522726065243</v>
      </c>
      <c r="BF56" s="33">
        <f t="shared" si="343"/>
        <v>331662.2727127829</v>
      </c>
      <c r="BG56" s="123">
        <f t="shared" ref="BG56:BR56" si="587">+$BF56*$FF$9/12</f>
        <v>29196.450975088093</v>
      </c>
      <c r="BH56" s="123">
        <f t="shared" si="587"/>
        <v>29196.450975088093</v>
      </c>
      <c r="BI56" s="123">
        <f t="shared" si="587"/>
        <v>29196.450975088093</v>
      </c>
      <c r="BJ56" s="123">
        <f t="shared" si="587"/>
        <v>29196.450975088093</v>
      </c>
      <c r="BK56" s="123">
        <f t="shared" si="587"/>
        <v>29196.450975088093</v>
      </c>
      <c r="BL56" s="123">
        <f t="shared" si="587"/>
        <v>29196.450975088093</v>
      </c>
      <c r="BM56" s="123">
        <f t="shared" si="587"/>
        <v>29196.450975088093</v>
      </c>
      <c r="BN56" s="123">
        <f t="shared" si="587"/>
        <v>29196.450975088093</v>
      </c>
      <c r="BO56" s="123">
        <f t="shared" si="587"/>
        <v>29196.450975088093</v>
      </c>
      <c r="BP56" s="123">
        <f t="shared" si="587"/>
        <v>29196.450975088093</v>
      </c>
      <c r="BQ56" s="123">
        <f t="shared" si="587"/>
        <v>29196.450975088093</v>
      </c>
      <c r="BR56" s="123">
        <f t="shared" si="587"/>
        <v>29196.450975088093</v>
      </c>
      <c r="BS56" s="33">
        <f t="shared" si="355"/>
        <v>350357.41170105716</v>
      </c>
      <c r="BT56" s="123">
        <f t="shared" ref="BT56:CE56" si="588">+$BS56*$FG$9/12</f>
        <v>30842.19652365187</v>
      </c>
      <c r="BU56" s="123">
        <f t="shared" si="588"/>
        <v>30842.19652365187</v>
      </c>
      <c r="BV56" s="123">
        <f t="shared" si="588"/>
        <v>30842.19652365187</v>
      </c>
      <c r="BW56" s="123">
        <f t="shared" si="588"/>
        <v>30842.19652365187</v>
      </c>
      <c r="BX56" s="123">
        <f t="shared" si="588"/>
        <v>30842.19652365187</v>
      </c>
      <c r="BY56" s="123">
        <f t="shared" si="588"/>
        <v>30842.19652365187</v>
      </c>
      <c r="BZ56" s="123">
        <f t="shared" si="588"/>
        <v>30842.19652365187</v>
      </c>
      <c r="CA56" s="123">
        <f t="shared" si="588"/>
        <v>30842.19652365187</v>
      </c>
      <c r="CB56" s="123">
        <f t="shared" si="588"/>
        <v>30842.19652365187</v>
      </c>
      <c r="CC56" s="123">
        <f t="shared" si="588"/>
        <v>30842.19652365187</v>
      </c>
      <c r="CD56" s="123">
        <f t="shared" si="588"/>
        <v>30842.19652365187</v>
      </c>
      <c r="CE56" s="123">
        <f t="shared" si="588"/>
        <v>30842.19652365187</v>
      </c>
      <c r="CF56" s="33">
        <f t="shared" si="367"/>
        <v>370106.35828382248</v>
      </c>
      <c r="CG56" s="123">
        <f t="shared" ref="CG56:CR56" si="589">+$CF56*$FH$9/12</f>
        <v>32580.709457297085</v>
      </c>
      <c r="CH56" s="123">
        <f t="shared" si="589"/>
        <v>32580.709457297085</v>
      </c>
      <c r="CI56" s="123">
        <f t="shared" si="589"/>
        <v>32580.709457297085</v>
      </c>
      <c r="CJ56" s="123">
        <f t="shared" si="589"/>
        <v>32580.709457297085</v>
      </c>
      <c r="CK56" s="123">
        <f t="shared" si="589"/>
        <v>32580.709457297085</v>
      </c>
      <c r="CL56" s="123">
        <f t="shared" si="589"/>
        <v>32580.709457297085</v>
      </c>
      <c r="CM56" s="123">
        <f t="shared" si="589"/>
        <v>32580.709457297085</v>
      </c>
      <c r="CN56" s="123">
        <f t="shared" si="589"/>
        <v>32580.709457297085</v>
      </c>
      <c r="CO56" s="123">
        <f t="shared" si="589"/>
        <v>32580.709457297085</v>
      </c>
      <c r="CP56" s="123">
        <f t="shared" si="589"/>
        <v>32580.709457297085</v>
      </c>
      <c r="CQ56" s="123">
        <f t="shared" si="589"/>
        <v>32580.709457297085</v>
      </c>
      <c r="CR56" s="123">
        <f t="shared" si="589"/>
        <v>32580.709457297085</v>
      </c>
      <c r="CS56" s="33">
        <f t="shared" si="379"/>
        <v>390968.5134875651</v>
      </c>
      <c r="CT56" s="123">
        <f t="shared" ref="CT56:DE56" si="590">+$CS56*$FI$9/12</f>
        <v>34417.218887986019</v>
      </c>
      <c r="CU56" s="123">
        <f t="shared" si="590"/>
        <v>34417.218887986019</v>
      </c>
      <c r="CV56" s="123">
        <f t="shared" si="590"/>
        <v>34417.218887986019</v>
      </c>
      <c r="CW56" s="123">
        <f t="shared" si="590"/>
        <v>34417.218887986019</v>
      </c>
      <c r="CX56" s="123">
        <f t="shared" si="590"/>
        <v>34417.218887986019</v>
      </c>
      <c r="CY56" s="123">
        <f t="shared" si="590"/>
        <v>34417.218887986019</v>
      </c>
      <c r="CZ56" s="123">
        <f t="shared" si="590"/>
        <v>34417.218887986019</v>
      </c>
      <c r="DA56" s="123">
        <f t="shared" si="590"/>
        <v>34417.218887986019</v>
      </c>
      <c r="DB56" s="123">
        <f t="shared" si="590"/>
        <v>34417.218887986019</v>
      </c>
      <c r="DC56" s="123">
        <f t="shared" si="590"/>
        <v>34417.218887986019</v>
      </c>
      <c r="DD56" s="123">
        <f t="shared" si="590"/>
        <v>34417.218887986019</v>
      </c>
      <c r="DE56" s="123">
        <f t="shared" si="590"/>
        <v>34417.218887986019</v>
      </c>
      <c r="DF56" s="33">
        <f t="shared" si="391"/>
        <v>413006.62665583234</v>
      </c>
      <c r="DG56" s="123">
        <f t="shared" ref="DG56:DR56" si="591">+$DF56*$FJ$9/12</f>
        <v>36357.248682264028</v>
      </c>
      <c r="DH56" s="123">
        <f t="shared" si="591"/>
        <v>36357.248682264028</v>
      </c>
      <c r="DI56" s="123">
        <f t="shared" si="591"/>
        <v>36357.248682264028</v>
      </c>
      <c r="DJ56" s="123">
        <f t="shared" si="591"/>
        <v>36357.248682264028</v>
      </c>
      <c r="DK56" s="123">
        <f t="shared" si="591"/>
        <v>36357.248682264028</v>
      </c>
      <c r="DL56" s="123">
        <f t="shared" si="591"/>
        <v>36357.248682264028</v>
      </c>
      <c r="DM56" s="123">
        <f t="shared" si="591"/>
        <v>36357.248682264028</v>
      </c>
      <c r="DN56" s="123">
        <f t="shared" si="591"/>
        <v>36357.248682264028</v>
      </c>
      <c r="DO56" s="123">
        <f t="shared" si="591"/>
        <v>36357.248682264028</v>
      </c>
      <c r="DP56" s="123">
        <f t="shared" si="591"/>
        <v>36357.248682264028</v>
      </c>
      <c r="DQ56" s="123">
        <f t="shared" si="591"/>
        <v>36357.248682264028</v>
      </c>
      <c r="DR56" s="123">
        <f t="shared" si="591"/>
        <v>36357.248682264028</v>
      </c>
      <c r="DS56" s="33">
        <f t="shared" si="403"/>
        <v>436286.98418716824</v>
      </c>
      <c r="DT56" s="123">
        <f t="shared" ref="DT56:EE56" si="592">+($DS56+$DS55)*$FK9/12</f>
        <v>54866.620108551266</v>
      </c>
      <c r="DU56" s="123">
        <f t="shared" si="592"/>
        <v>54866.620108551266</v>
      </c>
      <c r="DV56" s="123">
        <f t="shared" si="592"/>
        <v>54866.620108551266</v>
      </c>
      <c r="DW56" s="123">
        <f t="shared" si="592"/>
        <v>54866.620108551266</v>
      </c>
      <c r="DX56" s="123">
        <f t="shared" si="592"/>
        <v>54866.620108551266</v>
      </c>
      <c r="DY56" s="123">
        <f t="shared" si="592"/>
        <v>54866.620108551266</v>
      </c>
      <c r="DZ56" s="123">
        <f t="shared" si="592"/>
        <v>54866.620108551266</v>
      </c>
      <c r="EA56" s="123">
        <f t="shared" si="592"/>
        <v>54866.620108551266</v>
      </c>
      <c r="EB56" s="123">
        <f t="shared" si="592"/>
        <v>54866.620108551266</v>
      </c>
      <c r="EC56" s="123">
        <f t="shared" si="592"/>
        <v>54866.620108551266</v>
      </c>
      <c r="ED56" s="123">
        <f t="shared" si="592"/>
        <v>54866.620108551266</v>
      </c>
      <c r="EE56" s="123">
        <f t="shared" si="592"/>
        <v>54866.620108551266</v>
      </c>
      <c r="EF56" s="33">
        <f t="shared" si="404"/>
        <v>658399.44130261522</v>
      </c>
      <c r="EG56" s="123">
        <f t="shared" ref="EG56:ER56" si="593">+$EF56*$FL9/12</f>
        <v>57959.341750830099</v>
      </c>
      <c r="EH56" s="123">
        <f t="shared" si="593"/>
        <v>57959.341750830099</v>
      </c>
      <c r="EI56" s="123">
        <f t="shared" si="593"/>
        <v>57959.341750830099</v>
      </c>
      <c r="EJ56" s="123">
        <f t="shared" si="593"/>
        <v>57959.341750830099</v>
      </c>
      <c r="EK56" s="123">
        <f t="shared" si="593"/>
        <v>57959.341750830099</v>
      </c>
      <c r="EL56" s="123">
        <f t="shared" si="593"/>
        <v>57959.341750830099</v>
      </c>
      <c r="EM56" s="123">
        <f t="shared" si="593"/>
        <v>57959.341750830099</v>
      </c>
      <c r="EN56" s="123">
        <f t="shared" si="593"/>
        <v>57959.341750830099</v>
      </c>
      <c r="EO56" s="123">
        <f t="shared" si="593"/>
        <v>57959.341750830099</v>
      </c>
      <c r="EP56" s="123">
        <f t="shared" si="593"/>
        <v>57959.341750830099</v>
      </c>
      <c r="EQ56" s="123">
        <f t="shared" si="593"/>
        <v>57959.341750830099</v>
      </c>
      <c r="ER56" s="123">
        <f t="shared" si="593"/>
        <v>57959.341750830099</v>
      </c>
      <c r="ES56" s="33">
        <f t="shared" si="405"/>
        <v>695512.10100996122</v>
      </c>
      <c r="ET56" s="33" t="s">
        <v>241</v>
      </c>
      <c r="EU56" s="33"/>
      <c r="EV56" s="38"/>
      <c r="EW56" s="136"/>
      <c r="EX56" s="10"/>
      <c r="EY56" s="37"/>
      <c r="FL56" s="17"/>
      <c r="FN56" s="17"/>
      <c r="FO56" s="201"/>
      <c r="FP56" s="2"/>
      <c r="FY56" s="149"/>
    </row>
    <row r="57" spans="1:181">
      <c r="A57" s="149">
        <v>42</v>
      </c>
      <c r="B57" s="149" t="str">
        <f t="shared" si="306"/>
        <v>112101010100411</v>
      </c>
      <c r="C57" s="231">
        <v>1121010101004</v>
      </c>
      <c r="D57" s="35">
        <v>11</v>
      </c>
      <c r="E57" s="37" t="s">
        <v>60</v>
      </c>
      <c r="F57" s="65">
        <v>130014757.74000001</v>
      </c>
      <c r="G57" s="123">
        <f>G58/0.7*0.3</f>
        <v>54612116.298309453</v>
      </c>
      <c r="H57" s="123">
        <f t="shared" ref="H57:R57" si="594">H58/0.7*0.3</f>
        <v>20068492.700810727</v>
      </c>
      <c r="I57" s="123">
        <f t="shared" si="594"/>
        <v>19411957.479930338</v>
      </c>
      <c r="J57" s="123">
        <f t="shared" si="594"/>
        <v>9281156.3116446305</v>
      </c>
      <c r="K57" s="123">
        <f t="shared" si="594"/>
        <v>4958998.5504523143</v>
      </c>
      <c r="L57" s="123">
        <f t="shared" si="594"/>
        <v>4991848.3494032361</v>
      </c>
      <c r="M57" s="123">
        <f t="shared" si="594"/>
        <v>4599864.4172866112</v>
      </c>
      <c r="N57" s="123">
        <f t="shared" si="594"/>
        <v>4323928.6829397632</v>
      </c>
      <c r="O57" s="123">
        <f t="shared" si="594"/>
        <v>4052105.9329469437</v>
      </c>
      <c r="P57" s="123">
        <f t="shared" si="594"/>
        <v>3544292.0400697179</v>
      </c>
      <c r="Q57" s="123">
        <f t="shared" si="594"/>
        <v>2726600.9850993352</v>
      </c>
      <c r="R57" s="123">
        <f t="shared" si="594"/>
        <v>2492379.9356307867</v>
      </c>
      <c r="S57" s="33">
        <f t="shared" si="308"/>
        <v>135063741.68452385</v>
      </c>
      <c r="T57" s="75">
        <f>T58/0.7*0.3</f>
        <v>36503441.892177895</v>
      </c>
      <c r="U57" s="75">
        <f t="shared" ref="U57:AE57" si="595">U58/0.7*0.3</f>
        <v>13414038.986625345</v>
      </c>
      <c r="V57" s="75">
        <f t="shared" si="595"/>
        <v>12975202.389364287</v>
      </c>
      <c r="W57" s="75">
        <f t="shared" si="595"/>
        <v>6203644.4122350812</v>
      </c>
      <c r="X57" s="75">
        <f t="shared" si="595"/>
        <v>3314658.4988766317</v>
      </c>
      <c r="Y57" s="75">
        <f t="shared" si="595"/>
        <v>3336615.7275733673</v>
      </c>
      <c r="Z57" s="75">
        <f t="shared" si="595"/>
        <v>3074608.6189213716</v>
      </c>
      <c r="AA57" s="75">
        <f t="shared" si="595"/>
        <v>2890169.6202624338</v>
      </c>
      <c r="AB57" s="75">
        <f t="shared" si="595"/>
        <v>2708479.7933175294</v>
      </c>
      <c r="AC57" s="75">
        <f t="shared" si="595"/>
        <v>2369050.4471001169</v>
      </c>
      <c r="AD57" s="75">
        <f t="shared" si="595"/>
        <v>1822495.2147809293</v>
      </c>
      <c r="AE57" s="75">
        <f t="shared" si="595"/>
        <v>1665938.8487449046</v>
      </c>
      <c r="AF57" s="33">
        <f t="shared" si="319"/>
        <v>90278344.449979872</v>
      </c>
      <c r="AG57" s="76">
        <f>AG58/0.7*0.3</f>
        <v>38646924.000086583</v>
      </c>
      <c r="AH57" s="76">
        <f t="shared" ref="AH57:AR57" si="596">AH58/0.7*0.3</f>
        <v>14201711.355919987</v>
      </c>
      <c r="AI57" s="76">
        <f t="shared" si="596"/>
        <v>13737106.273667758</v>
      </c>
      <c r="AJ57" s="76">
        <f t="shared" si="596"/>
        <v>6567922.412121526</v>
      </c>
      <c r="AK57" s="76">
        <f t="shared" si="596"/>
        <v>3509295.2459306675</v>
      </c>
      <c r="AL57" s="76">
        <f t="shared" si="596"/>
        <v>3532541.8030964755</v>
      </c>
      <c r="AM57" s="76">
        <f t="shared" si="596"/>
        <v>3255149.6370244347</v>
      </c>
      <c r="AN57" s="76">
        <f t="shared" si="596"/>
        <v>3059880.3803642434</v>
      </c>
      <c r="AO57" s="76">
        <f t="shared" si="596"/>
        <v>2867521.726781134</v>
      </c>
      <c r="AP57" s="76">
        <f t="shared" si="596"/>
        <v>2508161.0893538357</v>
      </c>
      <c r="AQ57" s="76">
        <f t="shared" si="596"/>
        <v>1929512.1337928658</v>
      </c>
      <c r="AR57" s="76">
        <f t="shared" si="596"/>
        <v>1763762.7779432056</v>
      </c>
      <c r="AS57" s="33">
        <f t="shared" si="331"/>
        <v>95579488.836082697</v>
      </c>
      <c r="AT57" s="76">
        <f>AT58/0.7*0.3</f>
        <v>40801490.013091408</v>
      </c>
      <c r="AU57" s="76">
        <f t="shared" ref="AU57:BE57" si="597">AU58/0.7*0.3</f>
        <v>14993456.764012527</v>
      </c>
      <c r="AV57" s="76">
        <f t="shared" si="597"/>
        <v>14502949.948424738</v>
      </c>
      <c r="AW57" s="76">
        <f t="shared" si="597"/>
        <v>6934084.086597302</v>
      </c>
      <c r="AX57" s="76">
        <f t="shared" si="597"/>
        <v>3704938.4558913028</v>
      </c>
      <c r="AY57" s="76">
        <f t="shared" si="597"/>
        <v>3729481.008619105</v>
      </c>
      <c r="AZ57" s="76">
        <f t="shared" si="597"/>
        <v>3436624.2292885473</v>
      </c>
      <c r="BA57" s="76">
        <f t="shared" si="597"/>
        <v>3230468.7115695509</v>
      </c>
      <c r="BB57" s="76">
        <f t="shared" si="597"/>
        <v>3027386.0630491832</v>
      </c>
      <c r="BC57" s="76">
        <f t="shared" si="597"/>
        <v>2647991.0700853127</v>
      </c>
      <c r="BD57" s="76">
        <f t="shared" si="597"/>
        <v>2037082.435251818</v>
      </c>
      <c r="BE57" s="76">
        <f t="shared" si="597"/>
        <v>1862092.5528135393</v>
      </c>
      <c r="BF57" s="33">
        <f t="shared" si="343"/>
        <v>100908045.33869433</v>
      </c>
      <c r="BG57" s="178">
        <f>BG58/0.7*0.3</f>
        <v>43076173.081321232</v>
      </c>
      <c r="BH57" s="178">
        <f t="shared" ref="BH57:BR57" si="598">BH58/0.7*0.3</f>
        <v>15829341.97860622</v>
      </c>
      <c r="BI57" s="178">
        <f t="shared" si="598"/>
        <v>15311489.408049408</v>
      </c>
      <c r="BJ57" s="178">
        <f t="shared" si="598"/>
        <v>7320659.2744250977</v>
      </c>
      <c r="BK57" s="178">
        <f t="shared" si="598"/>
        <v>3911488.7748072417</v>
      </c>
      <c r="BL57" s="178">
        <f t="shared" si="598"/>
        <v>3937399.5748496177</v>
      </c>
      <c r="BM57" s="178">
        <f t="shared" si="598"/>
        <v>3628216.0300713815</v>
      </c>
      <c r="BN57" s="178">
        <f t="shared" si="598"/>
        <v>3410567.3422395517</v>
      </c>
      <c r="BO57" s="178">
        <f t="shared" si="598"/>
        <v>3196162.8360641738</v>
      </c>
      <c r="BP57" s="178">
        <f t="shared" si="598"/>
        <v>2795616.5722425678</v>
      </c>
      <c r="BQ57" s="178">
        <f t="shared" si="598"/>
        <v>2150649.7810171065</v>
      </c>
      <c r="BR57" s="178">
        <f t="shared" si="598"/>
        <v>1965904.2126328934</v>
      </c>
      <c r="BS57" s="33">
        <f t="shared" si="355"/>
        <v>106533668.86632651</v>
      </c>
      <c r="BT57" s="178">
        <f>BT58/0.7*0.3</f>
        <v>45477669.730604902</v>
      </c>
      <c r="BU57" s="178">
        <f t="shared" ref="BU57:CE57" si="599">BU58/0.7*0.3</f>
        <v>16711827.793913517</v>
      </c>
      <c r="BV57" s="178">
        <f t="shared" si="599"/>
        <v>16165104.942548167</v>
      </c>
      <c r="BW57" s="178">
        <f t="shared" si="599"/>
        <v>7728786.0289742975</v>
      </c>
      <c r="BX57" s="178">
        <f t="shared" si="599"/>
        <v>4129554.2740027453</v>
      </c>
      <c r="BY57" s="178">
        <f t="shared" si="599"/>
        <v>4156909.601147485</v>
      </c>
      <c r="BZ57" s="178">
        <f t="shared" si="599"/>
        <v>3830489.0737478617</v>
      </c>
      <c r="CA57" s="178">
        <f t="shared" si="599"/>
        <v>3600706.4715694073</v>
      </c>
      <c r="CB57" s="178">
        <f t="shared" si="599"/>
        <v>3374348.9141747518</v>
      </c>
      <c r="CC57" s="178">
        <f t="shared" si="599"/>
        <v>2951472.1961450907</v>
      </c>
      <c r="CD57" s="178">
        <f t="shared" si="599"/>
        <v>2270548.5063088099</v>
      </c>
      <c r="CE57" s="178">
        <f t="shared" si="599"/>
        <v>2075503.3724871776</v>
      </c>
      <c r="CF57" s="33">
        <f t="shared" si="367"/>
        <v>112472920.9056242</v>
      </c>
      <c r="CG57" s="178">
        <f>CG58/0.7*0.3</f>
        <v>48013049.818086118</v>
      </c>
      <c r="CH57" s="178">
        <f t="shared" ref="CH57:CR57" si="600">CH58/0.7*0.3</f>
        <v>17643512.193424195</v>
      </c>
      <c r="CI57" s="178">
        <f t="shared" si="600"/>
        <v>17066309.543095227</v>
      </c>
      <c r="CJ57" s="178">
        <f t="shared" si="600"/>
        <v>8159665.8500896161</v>
      </c>
      <c r="CK57" s="178">
        <f t="shared" si="600"/>
        <v>4359776.9247783981</v>
      </c>
      <c r="CL57" s="178">
        <f t="shared" si="600"/>
        <v>4388657.3114114571</v>
      </c>
      <c r="CM57" s="178">
        <f t="shared" si="600"/>
        <v>4044038.8396093054</v>
      </c>
      <c r="CN57" s="178">
        <f t="shared" si="600"/>
        <v>3801445.8573594019</v>
      </c>
      <c r="CO57" s="178">
        <f t="shared" si="600"/>
        <v>3562468.8661399945</v>
      </c>
      <c r="CP57" s="178">
        <f t="shared" si="600"/>
        <v>3116016.7710801796</v>
      </c>
      <c r="CQ57" s="178">
        <f t="shared" si="600"/>
        <v>2397131.5855355258</v>
      </c>
      <c r="CR57" s="178">
        <f t="shared" si="600"/>
        <v>2191212.6855033375</v>
      </c>
      <c r="CS57" s="33">
        <f t="shared" si="379"/>
        <v>118743286.24611276</v>
      </c>
      <c r="CT57" s="178">
        <f>CT58/0.7*0.3</f>
        <v>50689777.345444426</v>
      </c>
      <c r="CU57" s="178">
        <f t="shared" ref="CU57:DE57" si="601">CU58/0.7*0.3</f>
        <v>18627137.998207595</v>
      </c>
      <c r="CV57" s="178">
        <f t="shared" si="601"/>
        <v>18017756.300122783</v>
      </c>
      <c r="CW57" s="178">
        <f t="shared" si="601"/>
        <v>8614567.2212321106</v>
      </c>
      <c r="CX57" s="178">
        <f t="shared" si="601"/>
        <v>4602834.4883347936</v>
      </c>
      <c r="CY57" s="178">
        <f t="shared" si="601"/>
        <v>4633324.9565226464</v>
      </c>
      <c r="CZ57" s="178">
        <f t="shared" si="601"/>
        <v>4269494.0049175238</v>
      </c>
      <c r="DA57" s="178">
        <f t="shared" si="601"/>
        <v>4013376.4639071878</v>
      </c>
      <c r="DB57" s="178">
        <f t="shared" si="601"/>
        <v>3761076.5054272986</v>
      </c>
      <c r="DC57" s="178">
        <f t="shared" si="601"/>
        <v>3289734.7060678997</v>
      </c>
      <c r="DD57" s="178">
        <f t="shared" si="601"/>
        <v>2530771.6714291316</v>
      </c>
      <c r="DE57" s="178">
        <f t="shared" si="601"/>
        <v>2313372.7927201488</v>
      </c>
      <c r="DF57" s="33">
        <f t="shared" si="391"/>
        <v>125363224.45433354</v>
      </c>
      <c r="DG57" s="178">
        <f>DG58/0.7*0.3</f>
        <v>53515732.432452947</v>
      </c>
      <c r="DH57" s="178">
        <f t="shared" ref="DH57:DR57" si="602">DH58/0.7*0.3</f>
        <v>19665600.941607665</v>
      </c>
      <c r="DI57" s="178">
        <f t="shared" si="602"/>
        <v>19022246.21385463</v>
      </c>
      <c r="DJ57" s="178">
        <f t="shared" si="602"/>
        <v>9094829.3438158017</v>
      </c>
      <c r="DK57" s="178">
        <f t="shared" si="602"/>
        <v>4859442.5110594584</v>
      </c>
      <c r="DL57" s="178">
        <f t="shared" si="602"/>
        <v>4891632.8228487829</v>
      </c>
      <c r="DM57" s="178">
        <f t="shared" si="602"/>
        <v>4507518.2956916755</v>
      </c>
      <c r="DN57" s="178">
        <f t="shared" si="602"/>
        <v>4237122.2017700141</v>
      </c>
      <c r="DO57" s="178">
        <f t="shared" si="602"/>
        <v>3970756.5206048703</v>
      </c>
      <c r="DP57" s="178">
        <f t="shared" si="602"/>
        <v>3473137.4159311848</v>
      </c>
      <c r="DQ57" s="178">
        <f t="shared" si="602"/>
        <v>2671862.1921113054</v>
      </c>
      <c r="DR57" s="178">
        <f t="shared" si="602"/>
        <v>2442343.3259142968</v>
      </c>
      <c r="DS57" s="33">
        <f t="shared" si="403"/>
        <v>132352224.2176626</v>
      </c>
      <c r="DT57" s="178">
        <v>0</v>
      </c>
      <c r="DU57" s="178">
        <v>0</v>
      </c>
      <c r="DV57" s="178">
        <v>0</v>
      </c>
      <c r="DW57" s="178">
        <v>0</v>
      </c>
      <c r="DX57" s="178">
        <v>0</v>
      </c>
      <c r="DY57" s="178">
        <v>0</v>
      </c>
      <c r="DZ57" s="178">
        <v>0</v>
      </c>
      <c r="EA57" s="178">
        <v>0</v>
      </c>
      <c r="EB57" s="178">
        <v>0</v>
      </c>
      <c r="EC57" s="178">
        <v>0</v>
      </c>
      <c r="ED57" s="178">
        <v>0</v>
      </c>
      <c r="EE57" s="178">
        <v>0</v>
      </c>
      <c r="EF57" s="33">
        <f t="shared" si="404"/>
        <v>0</v>
      </c>
      <c r="EG57" s="178">
        <v>0</v>
      </c>
      <c r="EH57" s="178">
        <v>0</v>
      </c>
      <c r="EI57" s="178">
        <v>0</v>
      </c>
      <c r="EJ57" s="178">
        <v>0</v>
      </c>
      <c r="EK57" s="178">
        <v>0</v>
      </c>
      <c r="EL57" s="178">
        <v>0</v>
      </c>
      <c r="EM57" s="178">
        <v>0</v>
      </c>
      <c r="EN57" s="178">
        <v>0</v>
      </c>
      <c r="EO57" s="178">
        <v>0</v>
      </c>
      <c r="EP57" s="178">
        <v>0</v>
      </c>
      <c r="EQ57" s="178">
        <v>0</v>
      </c>
      <c r="ER57" s="178">
        <v>0</v>
      </c>
      <c r="ES57" s="33">
        <f t="shared" si="405"/>
        <v>0</v>
      </c>
      <c r="ET57" s="261" t="s">
        <v>424</v>
      </c>
      <c r="EU57" s="33"/>
      <c r="EV57" s="38"/>
      <c r="EW57" s="136"/>
      <c r="EX57" s="10"/>
      <c r="EY57" s="37"/>
      <c r="FL57" s="17"/>
      <c r="FN57" s="17"/>
      <c r="FO57" s="201"/>
      <c r="FP57" s="2"/>
      <c r="FY57" s="149"/>
    </row>
    <row r="58" spans="1:181">
      <c r="A58" s="149">
        <v>43</v>
      </c>
      <c r="B58" s="149" t="str">
        <f t="shared" si="306"/>
        <v>112101010100427</v>
      </c>
      <c r="C58" s="231">
        <v>1121010101004</v>
      </c>
      <c r="D58" s="35">
        <v>27</v>
      </c>
      <c r="E58" s="37" t="s">
        <v>60</v>
      </c>
      <c r="F58" s="65">
        <v>303228301.18000001</v>
      </c>
      <c r="G58" s="123">
        <v>127428271.36272205</v>
      </c>
      <c r="H58" s="123">
        <v>46826482.968558356</v>
      </c>
      <c r="I58" s="123">
        <v>45294567.453170784</v>
      </c>
      <c r="J58" s="123">
        <v>21656031.393837471</v>
      </c>
      <c r="K58" s="123">
        <v>11570996.617722066</v>
      </c>
      <c r="L58" s="123">
        <v>11647646.14860755</v>
      </c>
      <c r="M58" s="123">
        <v>10733016.97366876</v>
      </c>
      <c r="N58" s="123">
        <v>10089166.926859446</v>
      </c>
      <c r="O58" s="123">
        <v>9454913.8435428683</v>
      </c>
      <c r="P58" s="123">
        <v>8270014.7601626748</v>
      </c>
      <c r="Q58" s="123">
        <v>6362068.9652317818</v>
      </c>
      <c r="R58" s="123">
        <v>5815553.1831385018</v>
      </c>
      <c r="S58" s="33">
        <f t="shared" si="308"/>
        <v>315148730.59722227</v>
      </c>
      <c r="T58" s="124">
        <v>85174697.748415083</v>
      </c>
      <c r="U58" s="124">
        <v>31299424.302125804</v>
      </c>
      <c r="V58" s="124">
        <v>30275472.24185</v>
      </c>
      <c r="W58" s="124">
        <v>14475170.295215189</v>
      </c>
      <c r="X58" s="124">
        <v>7734203.1640454736</v>
      </c>
      <c r="Y58" s="124">
        <v>7785436.6976711899</v>
      </c>
      <c r="Z58" s="124">
        <v>7174086.7774831997</v>
      </c>
      <c r="AA58" s="124">
        <v>6743729.1139456779</v>
      </c>
      <c r="AB58" s="124">
        <v>6319786.1844075676</v>
      </c>
      <c r="AC58" s="124">
        <v>5527784.3765669391</v>
      </c>
      <c r="AD58" s="124">
        <v>4252488.8344888352</v>
      </c>
      <c r="AE58" s="124">
        <v>3887190.647071444</v>
      </c>
      <c r="AF58" s="33">
        <f>SUM(T58:AE58)</f>
        <v>210649470.38328645</v>
      </c>
      <c r="AG58" s="124">
        <v>90176156.000202015</v>
      </c>
      <c r="AH58" s="124">
        <v>33137326.497146633</v>
      </c>
      <c r="AI58" s="124">
        <v>32053247.971891433</v>
      </c>
      <c r="AJ58" s="124">
        <v>15325152.294950226</v>
      </c>
      <c r="AK58" s="124">
        <v>8188355.5738382237</v>
      </c>
      <c r="AL58" s="124">
        <v>8242597.5405584434</v>
      </c>
      <c r="AM58" s="124">
        <v>7595349.1530570136</v>
      </c>
      <c r="AN58" s="124">
        <v>7139720.8875165684</v>
      </c>
      <c r="AO58" s="124">
        <v>6690884.0291559799</v>
      </c>
      <c r="AP58" s="124">
        <v>5852375.8751589498</v>
      </c>
      <c r="AQ58" s="124">
        <v>4502194.9788500201</v>
      </c>
      <c r="AR58" s="124">
        <v>4115446.4818674792</v>
      </c>
      <c r="AS58" s="33">
        <f>SUM(AG58:AR58)</f>
        <v>223018807.28419295</v>
      </c>
      <c r="AT58" s="123">
        <v>95203476.697213292</v>
      </c>
      <c r="AU58" s="123">
        <v>34984732.449362561</v>
      </c>
      <c r="AV58" s="123">
        <v>33840216.546324387</v>
      </c>
      <c r="AW58" s="123">
        <v>16179529.535393704</v>
      </c>
      <c r="AX58" s="123">
        <v>8644856.3970797062</v>
      </c>
      <c r="AY58" s="123">
        <v>8702122.3534445781</v>
      </c>
      <c r="AZ58" s="123">
        <v>8018789.8683399428</v>
      </c>
      <c r="BA58" s="123">
        <v>7537760.3269956186</v>
      </c>
      <c r="BB58" s="123">
        <v>7063900.8137814272</v>
      </c>
      <c r="BC58" s="123">
        <v>6178645.8301990628</v>
      </c>
      <c r="BD58" s="123">
        <v>4753192.3489209088</v>
      </c>
      <c r="BE58" s="123">
        <v>4344882.6232315917</v>
      </c>
      <c r="BF58" s="33">
        <f>SUM(AT58:BE58)</f>
        <v>235452105.79028681</v>
      </c>
      <c r="BG58" s="123">
        <v>100511070.52308288</v>
      </c>
      <c r="BH58" s="123">
        <v>36935131.283414513</v>
      </c>
      <c r="BI58" s="123">
        <v>35726808.618781954</v>
      </c>
      <c r="BJ58" s="123">
        <v>17081538.306991894</v>
      </c>
      <c r="BK58" s="123">
        <v>9126807.1412168965</v>
      </c>
      <c r="BL58" s="123">
        <v>9187265.6746491082</v>
      </c>
      <c r="BM58" s="123">
        <v>8465837.4034998901</v>
      </c>
      <c r="BN58" s="123">
        <v>7957990.4652256202</v>
      </c>
      <c r="BO58" s="123">
        <v>7457713.284149738</v>
      </c>
      <c r="BP58" s="123">
        <v>6523105.3352326574</v>
      </c>
      <c r="BQ58" s="123">
        <v>5018182.8223732477</v>
      </c>
      <c r="BR58" s="123">
        <v>4587109.8294767514</v>
      </c>
      <c r="BS58" s="33">
        <f>SUM(BG58:BR58)</f>
        <v>248578560.68809515</v>
      </c>
      <c r="BT58" s="123">
        <v>106114562.70474477</v>
      </c>
      <c r="BU58" s="123">
        <v>38994264.85246487</v>
      </c>
      <c r="BV58" s="123">
        <v>37718578.199279055</v>
      </c>
      <c r="BW58" s="123">
        <v>18033834.067606695</v>
      </c>
      <c r="BX58" s="123">
        <v>9635626.6393397395</v>
      </c>
      <c r="BY58" s="123">
        <v>9699455.7360107973</v>
      </c>
      <c r="BZ58" s="123">
        <v>8937807.838745011</v>
      </c>
      <c r="CA58" s="123">
        <v>8401648.4336619508</v>
      </c>
      <c r="CB58" s="123">
        <v>7873480.7997410875</v>
      </c>
      <c r="CC58" s="123">
        <v>6886768.4576718789</v>
      </c>
      <c r="CD58" s="123">
        <v>5297946.5147205563</v>
      </c>
      <c r="CE58" s="123">
        <v>4842841.2024700809</v>
      </c>
      <c r="CF58" s="33">
        <f>SUM(BT58:CE58)</f>
        <v>262436815.44645646</v>
      </c>
      <c r="CG58" s="123">
        <v>112030449.57553428</v>
      </c>
      <c r="CH58" s="123">
        <v>41168195.117989786</v>
      </c>
      <c r="CI58" s="123">
        <v>39821388.93388886</v>
      </c>
      <c r="CJ58" s="123">
        <v>19039220.316875771</v>
      </c>
      <c r="CK58" s="123">
        <v>10172812.824482929</v>
      </c>
      <c r="CL58" s="123">
        <v>10240200.393293399</v>
      </c>
      <c r="CM58" s="123">
        <v>9436090.6257550456</v>
      </c>
      <c r="CN58" s="123">
        <v>8870040.3338386044</v>
      </c>
      <c r="CO58" s="123">
        <v>8312427.3543266533</v>
      </c>
      <c r="CP58" s="123">
        <v>7270705.7991870856</v>
      </c>
      <c r="CQ58" s="123">
        <v>5593307.0329162274</v>
      </c>
      <c r="CR58" s="123">
        <v>5112829.5995077873</v>
      </c>
      <c r="CS58" s="33">
        <f>SUM(CG58:CR58)</f>
        <v>277067667.90759647</v>
      </c>
      <c r="CT58" s="123">
        <v>118276147.13937032</v>
      </c>
      <c r="CU58" s="123">
        <v>43463321.995817721</v>
      </c>
      <c r="CV58" s="123">
        <v>42041431.366953157</v>
      </c>
      <c r="CW58" s="123">
        <v>20100656.849541593</v>
      </c>
      <c r="CX58" s="123">
        <v>10739947.139447851</v>
      </c>
      <c r="CY58" s="123">
        <v>10811091.565219507</v>
      </c>
      <c r="CZ58" s="123">
        <v>9962152.678140888</v>
      </c>
      <c r="DA58" s="123">
        <v>9364545.0824501049</v>
      </c>
      <c r="DB58" s="123">
        <v>8775845.1793303639</v>
      </c>
      <c r="DC58" s="123">
        <v>7676047.6474917652</v>
      </c>
      <c r="DD58" s="123">
        <v>5905133.900001307</v>
      </c>
      <c r="DE58" s="123">
        <v>5397869.8496803464</v>
      </c>
      <c r="DF58" s="33">
        <f>SUM(CT58:DE58)</f>
        <v>292514190.3934449</v>
      </c>
      <c r="DG58" s="123">
        <v>124870042.34239021</v>
      </c>
      <c r="DH58" s="123">
        <v>45886402.197084554</v>
      </c>
      <c r="DI58" s="123">
        <v>44385241.165660799</v>
      </c>
      <c r="DJ58" s="123">
        <v>21221268.468903534</v>
      </c>
      <c r="DK58" s="123">
        <v>11338699.192472069</v>
      </c>
      <c r="DL58" s="123">
        <v>11413809.919980492</v>
      </c>
      <c r="DM58" s="123">
        <v>10517542.689947242</v>
      </c>
      <c r="DN58" s="123">
        <v>9886618.4707966987</v>
      </c>
      <c r="DO58" s="123">
        <v>9265098.5480780303</v>
      </c>
      <c r="DP58" s="123">
        <v>8103987.3038394311</v>
      </c>
      <c r="DQ58" s="123">
        <v>6234345.1149263792</v>
      </c>
      <c r="DR58" s="123">
        <v>5698801.0938000251</v>
      </c>
      <c r="DS58" s="33">
        <f>SUM(DG58:DR58)</f>
        <v>308821856.5078795</v>
      </c>
      <c r="DT58" s="123">
        <v>188330781.71854067</v>
      </c>
      <c r="DU58" s="123">
        <v>69206527.313674316</v>
      </c>
      <c r="DV58" s="123">
        <v>66942454.800923415</v>
      </c>
      <c r="DW58" s="123">
        <v>32006220.265778441</v>
      </c>
      <c r="DX58" s="123">
        <v>17101188.10350341</v>
      </c>
      <c r="DY58" s="123">
        <v>17214471.175742008</v>
      </c>
      <c r="DZ58" s="123">
        <v>15862708.135588288</v>
      </c>
      <c r="EA58" s="123">
        <v>14911139.215062307</v>
      </c>
      <c r="EB58" s="123">
        <v>13973753.988761973</v>
      </c>
      <c r="EC58" s="123">
        <v>12222549.422897829</v>
      </c>
      <c r="ED58" s="123">
        <v>9402728.364405036</v>
      </c>
      <c r="EE58" s="123">
        <v>8595013.2211133949</v>
      </c>
      <c r="EF58" s="33">
        <f>SUM(DT58:EE58)</f>
        <v>465769535.72599107</v>
      </c>
      <c r="EG58" s="123">
        <v>198830222.79934934</v>
      </c>
      <c r="EH58" s="123">
        <v>73064791.21141167</v>
      </c>
      <c r="EI58" s="123">
        <v>70674496.656074896</v>
      </c>
      <c r="EJ58" s="123">
        <v>33790567.045595594</v>
      </c>
      <c r="EK58" s="123">
        <v>18054579.340273727</v>
      </c>
      <c r="EL58" s="123">
        <v>18174177.943789627</v>
      </c>
      <c r="EM58" s="123">
        <v>16747054.114147337</v>
      </c>
      <c r="EN58" s="123">
        <v>15742435.226302031</v>
      </c>
      <c r="EO58" s="123">
        <v>14752790.773635454</v>
      </c>
      <c r="EP58" s="123">
        <v>12903956.553224383</v>
      </c>
      <c r="EQ58" s="123">
        <v>9926930.470720619</v>
      </c>
      <c r="ER58" s="123">
        <v>9074185.2081904691</v>
      </c>
      <c r="ES58" s="33">
        <f>SUM(EG58:ER58)</f>
        <v>491736187.34271514</v>
      </c>
      <c r="ET58" s="261" t="s">
        <v>424</v>
      </c>
      <c r="EU58" s="33"/>
      <c r="EV58" s="38"/>
      <c r="EW58" s="136"/>
      <c r="EX58" s="37"/>
      <c r="EY58" s="37"/>
      <c r="FL58" s="17"/>
      <c r="FN58" s="17"/>
      <c r="FO58" s="201"/>
      <c r="FP58" s="2"/>
      <c r="FY58" s="149"/>
    </row>
    <row r="59" spans="1:181">
      <c r="A59" s="149">
        <v>44</v>
      </c>
      <c r="B59" s="149" t="str">
        <f t="shared" ref="B59:B85" si="603">CONCATENATE(C59,D59)</f>
        <v>112101010100611</v>
      </c>
      <c r="C59" s="231">
        <v>1121010101006</v>
      </c>
      <c r="D59" s="35">
        <v>11</v>
      </c>
      <c r="E59" s="37" t="s">
        <v>62</v>
      </c>
      <c r="F59" s="65">
        <v>3165017.54</v>
      </c>
      <c r="G59" s="123">
        <f>G60/0.7*0.3</f>
        <v>264196.3</v>
      </c>
      <c r="H59" s="123">
        <f t="shared" ref="H59:R59" si="604">H60/0.7*0.3</f>
        <v>264196.3</v>
      </c>
      <c r="I59" s="123">
        <f t="shared" si="604"/>
        <v>264196.3</v>
      </c>
      <c r="J59" s="123">
        <f t="shared" si="604"/>
        <v>264196.3</v>
      </c>
      <c r="K59" s="123">
        <f t="shared" si="604"/>
        <v>264196.3</v>
      </c>
      <c r="L59" s="123">
        <f t="shared" si="604"/>
        <v>264196.3</v>
      </c>
      <c r="M59" s="123">
        <f t="shared" si="604"/>
        <v>264196.3</v>
      </c>
      <c r="N59" s="123">
        <f t="shared" si="604"/>
        <v>264196.3</v>
      </c>
      <c r="O59" s="123">
        <f t="shared" si="604"/>
        <v>264196.3</v>
      </c>
      <c r="P59" s="123">
        <f t="shared" si="604"/>
        <v>264196.3</v>
      </c>
      <c r="Q59" s="123">
        <f t="shared" si="604"/>
        <v>264196.3</v>
      </c>
      <c r="R59" s="123">
        <f t="shared" si="604"/>
        <v>264196.3</v>
      </c>
      <c r="S59" s="33">
        <f t="shared" si="308"/>
        <v>3170355.5999999992</v>
      </c>
      <c r="T59" s="76">
        <f>T60/0.7*0.3</f>
        <v>279632.76141640003</v>
      </c>
      <c r="U59" s="76">
        <f t="shared" ref="U59:AE59" si="605">U60/0.7*0.3</f>
        <v>279632.76141640003</v>
      </c>
      <c r="V59" s="76">
        <f t="shared" si="605"/>
        <v>279632.76141640003</v>
      </c>
      <c r="W59" s="76">
        <f t="shared" si="605"/>
        <v>279632.76141640003</v>
      </c>
      <c r="X59" s="76">
        <f t="shared" si="605"/>
        <v>279632.76141640003</v>
      </c>
      <c r="Y59" s="76">
        <f t="shared" si="605"/>
        <v>279632.76141640003</v>
      </c>
      <c r="Z59" s="76">
        <f t="shared" si="605"/>
        <v>279632.76141640003</v>
      </c>
      <c r="AA59" s="76">
        <f t="shared" si="605"/>
        <v>279632.76141640003</v>
      </c>
      <c r="AB59" s="76">
        <f t="shared" si="605"/>
        <v>279632.76141640003</v>
      </c>
      <c r="AC59" s="76">
        <f t="shared" si="605"/>
        <v>279632.76141640003</v>
      </c>
      <c r="AD59" s="76">
        <f t="shared" si="605"/>
        <v>279632.76141640003</v>
      </c>
      <c r="AE59" s="76">
        <f t="shared" si="605"/>
        <v>279632.76141640003</v>
      </c>
      <c r="AF59" s="33">
        <f t="shared" si="319"/>
        <v>3355593.1369967996</v>
      </c>
      <c r="AG59" s="76">
        <f>AG60/0.7*0.3</f>
        <v>295279.89221421612</v>
      </c>
      <c r="AH59" s="76">
        <f t="shared" ref="AH59" si="606">AH60/0.7*0.3</f>
        <v>295279.89221421612</v>
      </c>
      <c r="AI59" s="76">
        <f t="shared" ref="AI59" si="607">AI60/0.7*0.3</f>
        <v>295279.89221421612</v>
      </c>
      <c r="AJ59" s="76">
        <f t="shared" ref="AJ59" si="608">AJ60/0.7*0.3</f>
        <v>295279.89221421612</v>
      </c>
      <c r="AK59" s="76">
        <f t="shared" ref="AK59" si="609">AK60/0.7*0.3</f>
        <v>295279.89221421612</v>
      </c>
      <c r="AL59" s="76">
        <f t="shared" ref="AL59" si="610">AL60/0.7*0.3</f>
        <v>295279.89221421612</v>
      </c>
      <c r="AM59" s="76">
        <f t="shared" ref="AM59" si="611">AM60/0.7*0.3</f>
        <v>295279.89221421612</v>
      </c>
      <c r="AN59" s="76">
        <f t="shared" ref="AN59" si="612">AN60/0.7*0.3</f>
        <v>295279.89221421612</v>
      </c>
      <c r="AO59" s="76">
        <f t="shared" ref="AO59" si="613">AO60/0.7*0.3</f>
        <v>295279.89221421612</v>
      </c>
      <c r="AP59" s="76">
        <f t="shared" ref="AP59" si="614">AP60/0.7*0.3</f>
        <v>295279.89221421612</v>
      </c>
      <c r="AQ59" s="76">
        <f t="shared" ref="AQ59" si="615">AQ60/0.7*0.3</f>
        <v>295279.89221421612</v>
      </c>
      <c r="AR59" s="76">
        <f t="shared" ref="AR59" si="616">AR60/0.7*0.3</f>
        <v>295279.89221421612</v>
      </c>
      <c r="AS59" s="33">
        <f t="shared" si="331"/>
        <v>3543358.7065705941</v>
      </c>
      <c r="AT59" s="76">
        <f>AT60/0.7*0.3</f>
        <v>311924.22917854722</v>
      </c>
      <c r="AU59" s="76">
        <f t="shared" ref="AU59" si="617">AU60/0.7*0.3</f>
        <v>311924.22917854722</v>
      </c>
      <c r="AV59" s="76">
        <f t="shared" ref="AV59" si="618">AV60/0.7*0.3</f>
        <v>311924.22917854722</v>
      </c>
      <c r="AW59" s="76">
        <f t="shared" ref="AW59" si="619">AW60/0.7*0.3</f>
        <v>311924.22917854722</v>
      </c>
      <c r="AX59" s="76">
        <f t="shared" ref="AX59" si="620">AX60/0.7*0.3</f>
        <v>311924.22917854722</v>
      </c>
      <c r="AY59" s="76">
        <f t="shared" ref="AY59" si="621">AY60/0.7*0.3</f>
        <v>311924.22917854722</v>
      </c>
      <c r="AZ59" s="76">
        <f t="shared" ref="AZ59" si="622">AZ60/0.7*0.3</f>
        <v>311924.22917854722</v>
      </c>
      <c r="BA59" s="76">
        <f t="shared" ref="BA59" si="623">BA60/0.7*0.3</f>
        <v>311924.22917854722</v>
      </c>
      <c r="BB59" s="76">
        <f t="shared" ref="BB59" si="624">BB60/0.7*0.3</f>
        <v>311924.22917854722</v>
      </c>
      <c r="BC59" s="76">
        <f t="shared" ref="BC59" si="625">BC60/0.7*0.3</f>
        <v>311924.22917854722</v>
      </c>
      <c r="BD59" s="76">
        <f t="shared" ref="BD59" si="626">BD60/0.7*0.3</f>
        <v>311924.22917854722</v>
      </c>
      <c r="BE59" s="76">
        <f t="shared" ref="BE59" si="627">BE60/0.7*0.3</f>
        <v>311924.22917854722</v>
      </c>
      <c r="BF59" s="33">
        <f t="shared" si="343"/>
        <v>3743090.7501425673</v>
      </c>
      <c r="BG59" s="76">
        <f>BG60/0.7*0.3</f>
        <v>329506.77412888355</v>
      </c>
      <c r="BH59" s="76">
        <f t="shared" ref="BH59" si="628">BH60/0.7*0.3</f>
        <v>329506.77412888355</v>
      </c>
      <c r="BI59" s="76">
        <f t="shared" ref="BI59" si="629">BI60/0.7*0.3</f>
        <v>329506.77412888355</v>
      </c>
      <c r="BJ59" s="76">
        <f t="shared" ref="BJ59" si="630">BJ60/0.7*0.3</f>
        <v>329506.77412888355</v>
      </c>
      <c r="BK59" s="76">
        <f t="shared" ref="BK59" si="631">BK60/0.7*0.3</f>
        <v>329506.77412888355</v>
      </c>
      <c r="BL59" s="76">
        <f t="shared" ref="BL59" si="632">BL60/0.7*0.3</f>
        <v>329506.77412888355</v>
      </c>
      <c r="BM59" s="76">
        <f t="shared" ref="BM59" si="633">BM60/0.7*0.3</f>
        <v>329506.77412888355</v>
      </c>
      <c r="BN59" s="76">
        <f t="shared" ref="BN59" si="634">BN60/0.7*0.3</f>
        <v>329506.77412888355</v>
      </c>
      <c r="BO59" s="76">
        <f t="shared" ref="BO59" si="635">BO60/0.7*0.3</f>
        <v>329506.77412888355</v>
      </c>
      <c r="BP59" s="76">
        <f t="shared" ref="BP59" si="636">BP60/0.7*0.3</f>
        <v>329506.77412888355</v>
      </c>
      <c r="BQ59" s="76">
        <f t="shared" ref="BQ59" si="637">BQ60/0.7*0.3</f>
        <v>329506.77412888355</v>
      </c>
      <c r="BR59" s="76">
        <f t="shared" ref="BR59" si="638">BR60/0.7*0.3</f>
        <v>329506.77412888355</v>
      </c>
      <c r="BS59" s="33">
        <f t="shared" si="355"/>
        <v>3954081.2895466029</v>
      </c>
      <c r="BT59" s="76">
        <f>BT60/0.7*0.3</f>
        <v>348080.4119729806</v>
      </c>
      <c r="BU59" s="76">
        <f t="shared" ref="BU59" si="639">BU60/0.7*0.3</f>
        <v>348080.4119729806</v>
      </c>
      <c r="BV59" s="76">
        <f t="shared" ref="BV59" si="640">BV60/0.7*0.3</f>
        <v>348080.4119729806</v>
      </c>
      <c r="BW59" s="76">
        <f t="shared" ref="BW59" si="641">BW60/0.7*0.3</f>
        <v>348080.4119729806</v>
      </c>
      <c r="BX59" s="76">
        <f t="shared" ref="BX59" si="642">BX60/0.7*0.3</f>
        <v>348080.4119729806</v>
      </c>
      <c r="BY59" s="76">
        <f t="shared" ref="BY59" si="643">BY60/0.7*0.3</f>
        <v>348080.4119729806</v>
      </c>
      <c r="BZ59" s="76">
        <f t="shared" ref="BZ59" si="644">BZ60/0.7*0.3</f>
        <v>348080.4119729806</v>
      </c>
      <c r="CA59" s="76">
        <f t="shared" ref="CA59" si="645">CA60/0.7*0.3</f>
        <v>348080.4119729806</v>
      </c>
      <c r="CB59" s="76">
        <f t="shared" ref="CB59" si="646">CB60/0.7*0.3</f>
        <v>348080.4119729806</v>
      </c>
      <c r="CC59" s="76">
        <f t="shared" ref="CC59" si="647">CC60/0.7*0.3</f>
        <v>348080.4119729806</v>
      </c>
      <c r="CD59" s="76">
        <f t="shared" ref="CD59" si="648">CD60/0.7*0.3</f>
        <v>348080.4119729806</v>
      </c>
      <c r="CE59" s="76">
        <f t="shared" ref="CE59" si="649">CE60/0.7*0.3</f>
        <v>348080.4119729806</v>
      </c>
      <c r="CF59" s="33">
        <f t="shared" si="367"/>
        <v>4176964.9436757662</v>
      </c>
      <c r="CG59" s="76">
        <f>CG60/0.7*0.3</f>
        <v>367701.00863507361</v>
      </c>
      <c r="CH59" s="76">
        <f t="shared" ref="CH59" si="650">CH60/0.7*0.3</f>
        <v>367701.00863507361</v>
      </c>
      <c r="CI59" s="76">
        <f t="shared" ref="CI59" si="651">CI60/0.7*0.3</f>
        <v>367701.00863507361</v>
      </c>
      <c r="CJ59" s="76">
        <f t="shared" ref="CJ59" si="652">CJ60/0.7*0.3</f>
        <v>367701.00863507361</v>
      </c>
      <c r="CK59" s="76">
        <f t="shared" ref="CK59" si="653">CK60/0.7*0.3</f>
        <v>367701.00863507361</v>
      </c>
      <c r="CL59" s="76">
        <f t="shared" ref="CL59" si="654">CL60/0.7*0.3</f>
        <v>367701.00863507361</v>
      </c>
      <c r="CM59" s="76">
        <f t="shared" ref="CM59" si="655">CM60/0.7*0.3</f>
        <v>367701.00863507361</v>
      </c>
      <c r="CN59" s="76">
        <f t="shared" ref="CN59" si="656">CN60/0.7*0.3</f>
        <v>367701.00863507361</v>
      </c>
      <c r="CO59" s="76">
        <f t="shared" ref="CO59" si="657">CO60/0.7*0.3</f>
        <v>367701.00863507361</v>
      </c>
      <c r="CP59" s="76">
        <f t="shared" ref="CP59" si="658">CP60/0.7*0.3</f>
        <v>367701.00863507361</v>
      </c>
      <c r="CQ59" s="76">
        <f t="shared" ref="CQ59" si="659">CQ60/0.7*0.3</f>
        <v>367701.00863507361</v>
      </c>
      <c r="CR59" s="76">
        <f t="shared" ref="CR59" si="660">CR60/0.7*0.3</f>
        <v>367701.00863507361</v>
      </c>
      <c r="CS59" s="33">
        <f t="shared" si="379"/>
        <v>4412412.1036208821</v>
      </c>
      <c r="CT59" s="76">
        <f>CT60/0.7*0.3</f>
        <v>388427.57908981538</v>
      </c>
      <c r="CU59" s="76">
        <f t="shared" ref="CU59" si="661">CU60/0.7*0.3</f>
        <v>388427.57908981538</v>
      </c>
      <c r="CV59" s="76">
        <f t="shared" ref="CV59" si="662">CV60/0.7*0.3</f>
        <v>388427.57908981538</v>
      </c>
      <c r="CW59" s="76">
        <f t="shared" ref="CW59" si="663">CW60/0.7*0.3</f>
        <v>388427.57908981538</v>
      </c>
      <c r="CX59" s="76">
        <f t="shared" ref="CX59" si="664">CX60/0.7*0.3</f>
        <v>388427.57908981538</v>
      </c>
      <c r="CY59" s="76">
        <f t="shared" ref="CY59" si="665">CY60/0.7*0.3</f>
        <v>388427.57908981538</v>
      </c>
      <c r="CZ59" s="76">
        <f t="shared" ref="CZ59" si="666">CZ60/0.7*0.3</f>
        <v>388427.57908981538</v>
      </c>
      <c r="DA59" s="76">
        <f t="shared" ref="DA59" si="667">DA60/0.7*0.3</f>
        <v>388427.57908981538</v>
      </c>
      <c r="DB59" s="76">
        <f t="shared" ref="DB59" si="668">DB60/0.7*0.3</f>
        <v>388427.57908981538</v>
      </c>
      <c r="DC59" s="76">
        <f t="shared" ref="DC59" si="669">DC60/0.7*0.3</f>
        <v>388427.57908981538</v>
      </c>
      <c r="DD59" s="76">
        <f t="shared" ref="DD59" si="670">DD60/0.7*0.3</f>
        <v>388427.57908981538</v>
      </c>
      <c r="DE59" s="76">
        <f t="shared" ref="DE59" si="671">DE60/0.7*0.3</f>
        <v>388427.57908981538</v>
      </c>
      <c r="DF59" s="33">
        <f t="shared" si="391"/>
        <v>4661130.9490777841</v>
      </c>
      <c r="DG59" s="76">
        <f>DG60/0.7*0.3</f>
        <v>410322.46486795013</v>
      </c>
      <c r="DH59" s="76">
        <f t="shared" ref="DH59" si="672">DH60/0.7*0.3</f>
        <v>410322.46486795013</v>
      </c>
      <c r="DI59" s="76">
        <f t="shared" ref="DI59" si="673">DI60/0.7*0.3</f>
        <v>410322.46486795013</v>
      </c>
      <c r="DJ59" s="76">
        <f t="shared" ref="DJ59" si="674">DJ60/0.7*0.3</f>
        <v>410322.46486795013</v>
      </c>
      <c r="DK59" s="76">
        <f t="shared" ref="DK59" si="675">DK60/0.7*0.3</f>
        <v>410322.46486795013</v>
      </c>
      <c r="DL59" s="76">
        <f t="shared" ref="DL59" si="676">DL60/0.7*0.3</f>
        <v>410322.46486795013</v>
      </c>
      <c r="DM59" s="76">
        <f t="shared" ref="DM59" si="677">DM60/0.7*0.3</f>
        <v>410322.46486795013</v>
      </c>
      <c r="DN59" s="76">
        <f t="shared" ref="DN59" si="678">DN60/0.7*0.3</f>
        <v>410322.46486795013</v>
      </c>
      <c r="DO59" s="76">
        <f t="shared" ref="DO59" si="679">DO60/0.7*0.3</f>
        <v>410322.46486795013</v>
      </c>
      <c r="DP59" s="76">
        <f t="shared" ref="DP59" si="680">DP60/0.7*0.3</f>
        <v>410322.46486795013</v>
      </c>
      <c r="DQ59" s="76">
        <f t="shared" ref="DQ59" si="681">DQ60/0.7*0.3</f>
        <v>410322.46486795013</v>
      </c>
      <c r="DR59" s="76">
        <f t="shared" ref="DR59" si="682">DR60/0.7*0.3</f>
        <v>410322.46486795013</v>
      </c>
      <c r="DS59" s="33">
        <f t="shared" si="403"/>
        <v>4923869.5784154013</v>
      </c>
      <c r="DT59" s="76">
        <v>0</v>
      </c>
      <c r="DU59" s="76">
        <v>0</v>
      </c>
      <c r="DV59" s="76">
        <v>0</v>
      </c>
      <c r="DW59" s="76">
        <v>0</v>
      </c>
      <c r="DX59" s="76">
        <v>0</v>
      </c>
      <c r="DY59" s="76">
        <v>0</v>
      </c>
      <c r="DZ59" s="76">
        <v>0</v>
      </c>
      <c r="EA59" s="76">
        <v>0</v>
      </c>
      <c r="EB59" s="76">
        <v>0</v>
      </c>
      <c r="EC59" s="76">
        <v>0</v>
      </c>
      <c r="ED59" s="76">
        <v>0</v>
      </c>
      <c r="EE59" s="76">
        <v>0</v>
      </c>
      <c r="EF59" s="33">
        <f t="shared" si="404"/>
        <v>0</v>
      </c>
      <c r="EG59" s="76">
        <v>0</v>
      </c>
      <c r="EH59" s="76">
        <v>0</v>
      </c>
      <c r="EI59" s="76">
        <v>0</v>
      </c>
      <c r="EJ59" s="76">
        <v>0</v>
      </c>
      <c r="EK59" s="76">
        <v>0</v>
      </c>
      <c r="EL59" s="76">
        <v>0</v>
      </c>
      <c r="EM59" s="76">
        <v>0</v>
      </c>
      <c r="EN59" s="76">
        <v>0</v>
      </c>
      <c r="EO59" s="76">
        <v>0</v>
      </c>
      <c r="EP59" s="76">
        <v>0</v>
      </c>
      <c r="EQ59" s="76">
        <v>0</v>
      </c>
      <c r="ER59" s="76">
        <v>0</v>
      </c>
      <c r="ES59" s="33">
        <f t="shared" ref="ES59:ES78" si="683">+SUM(EG59:ER59)</f>
        <v>0</v>
      </c>
      <c r="ET59" s="33" t="s">
        <v>241</v>
      </c>
      <c r="EU59" s="33"/>
      <c r="EV59" s="38"/>
      <c r="EW59" s="136"/>
      <c r="EX59" s="37"/>
      <c r="EY59" s="37"/>
      <c r="FL59" s="17"/>
      <c r="FN59" s="17"/>
      <c r="FO59" s="201"/>
      <c r="FP59" s="2"/>
      <c r="FY59" s="149"/>
    </row>
    <row r="60" spans="1:181">
      <c r="A60" s="149">
        <v>45</v>
      </c>
      <c r="B60" s="149" t="str">
        <f t="shared" si="603"/>
        <v>112101010100627</v>
      </c>
      <c r="C60" s="231">
        <v>1121010101006</v>
      </c>
      <c r="D60" s="35">
        <v>27</v>
      </c>
      <c r="E60" s="37" t="s">
        <v>62</v>
      </c>
      <c r="F60" s="65">
        <v>7385446.8900000006</v>
      </c>
      <c r="G60" s="123">
        <v>616458.03333333333</v>
      </c>
      <c r="H60" s="123">
        <v>616458.03333333333</v>
      </c>
      <c r="I60" s="123">
        <v>616458.03333333333</v>
      </c>
      <c r="J60" s="123">
        <v>616458.03333333333</v>
      </c>
      <c r="K60" s="123">
        <v>616458.03333333333</v>
      </c>
      <c r="L60" s="123">
        <v>616458.03333333333</v>
      </c>
      <c r="M60" s="123">
        <v>616458.03333333333</v>
      </c>
      <c r="N60" s="123">
        <v>616458.03333333333</v>
      </c>
      <c r="O60" s="123">
        <v>616458.03333333333</v>
      </c>
      <c r="P60" s="123">
        <v>616458.03333333333</v>
      </c>
      <c r="Q60" s="123">
        <v>616458.03333333333</v>
      </c>
      <c r="R60" s="123">
        <v>616458.03333333333</v>
      </c>
      <c r="S60" s="33">
        <f t="shared" si="308"/>
        <v>7397496.3999999994</v>
      </c>
      <c r="T60" s="123">
        <f t="shared" ref="T60:AE60" si="684">+$S60*$FC$9/12</f>
        <v>652476.44330493337</v>
      </c>
      <c r="U60" s="123">
        <f t="shared" si="684"/>
        <v>652476.44330493337</v>
      </c>
      <c r="V60" s="123">
        <f t="shared" si="684"/>
        <v>652476.44330493337</v>
      </c>
      <c r="W60" s="123">
        <f t="shared" si="684"/>
        <v>652476.44330493337</v>
      </c>
      <c r="X60" s="123">
        <f t="shared" si="684"/>
        <v>652476.44330493337</v>
      </c>
      <c r="Y60" s="123">
        <f t="shared" si="684"/>
        <v>652476.44330493337</v>
      </c>
      <c r="Z60" s="123">
        <f t="shared" si="684"/>
        <v>652476.44330493337</v>
      </c>
      <c r="AA60" s="123">
        <f t="shared" si="684"/>
        <v>652476.44330493337</v>
      </c>
      <c r="AB60" s="123">
        <f t="shared" si="684"/>
        <v>652476.44330493337</v>
      </c>
      <c r="AC60" s="123">
        <f t="shared" si="684"/>
        <v>652476.44330493337</v>
      </c>
      <c r="AD60" s="123">
        <f t="shared" si="684"/>
        <v>652476.44330493337</v>
      </c>
      <c r="AE60" s="123">
        <f t="shared" si="684"/>
        <v>652476.44330493337</v>
      </c>
      <c r="AF60" s="33">
        <f t="shared" si="319"/>
        <v>7829717.3196592024</v>
      </c>
      <c r="AG60" s="123">
        <f t="shared" ref="AG60:AR60" si="685">+$AF60*$FD$9/12</f>
        <v>688986.41516650433</v>
      </c>
      <c r="AH60" s="123">
        <f t="shared" si="685"/>
        <v>688986.41516650433</v>
      </c>
      <c r="AI60" s="123">
        <f t="shared" si="685"/>
        <v>688986.41516650433</v>
      </c>
      <c r="AJ60" s="123">
        <f t="shared" si="685"/>
        <v>688986.41516650433</v>
      </c>
      <c r="AK60" s="123">
        <f t="shared" si="685"/>
        <v>688986.41516650433</v>
      </c>
      <c r="AL60" s="123">
        <f t="shared" si="685"/>
        <v>688986.41516650433</v>
      </c>
      <c r="AM60" s="123">
        <f t="shared" si="685"/>
        <v>688986.41516650433</v>
      </c>
      <c r="AN60" s="123">
        <f t="shared" si="685"/>
        <v>688986.41516650433</v>
      </c>
      <c r="AO60" s="123">
        <f t="shared" si="685"/>
        <v>688986.41516650433</v>
      </c>
      <c r="AP60" s="123">
        <f t="shared" si="685"/>
        <v>688986.41516650433</v>
      </c>
      <c r="AQ60" s="123">
        <f t="shared" si="685"/>
        <v>688986.41516650433</v>
      </c>
      <c r="AR60" s="123">
        <f t="shared" si="685"/>
        <v>688986.41516650433</v>
      </c>
      <c r="AS60" s="33">
        <f t="shared" si="331"/>
        <v>8267836.9819980534</v>
      </c>
      <c r="AT60" s="123">
        <f t="shared" ref="AT60:BE60" si="686">+$AS60*$FE$9/12</f>
        <v>727823.20141661016</v>
      </c>
      <c r="AU60" s="123">
        <f t="shared" si="686"/>
        <v>727823.20141661016</v>
      </c>
      <c r="AV60" s="123">
        <f t="shared" si="686"/>
        <v>727823.20141661016</v>
      </c>
      <c r="AW60" s="123">
        <f t="shared" si="686"/>
        <v>727823.20141661016</v>
      </c>
      <c r="AX60" s="123">
        <f t="shared" si="686"/>
        <v>727823.20141661016</v>
      </c>
      <c r="AY60" s="123">
        <f t="shared" si="686"/>
        <v>727823.20141661016</v>
      </c>
      <c r="AZ60" s="123">
        <f t="shared" si="686"/>
        <v>727823.20141661016</v>
      </c>
      <c r="BA60" s="123">
        <f t="shared" si="686"/>
        <v>727823.20141661016</v>
      </c>
      <c r="BB60" s="123">
        <f t="shared" si="686"/>
        <v>727823.20141661016</v>
      </c>
      <c r="BC60" s="123">
        <f t="shared" si="686"/>
        <v>727823.20141661016</v>
      </c>
      <c r="BD60" s="123">
        <f t="shared" si="686"/>
        <v>727823.20141661016</v>
      </c>
      <c r="BE60" s="123">
        <f t="shared" si="686"/>
        <v>727823.20141661016</v>
      </c>
      <c r="BF60" s="33">
        <f t="shared" si="343"/>
        <v>8733878.4169993196</v>
      </c>
      <c r="BG60" s="123">
        <f t="shared" ref="BG60:BR60" si="687">+$BF60*$FF$9/12</f>
        <v>768849.1396340616</v>
      </c>
      <c r="BH60" s="123">
        <f t="shared" si="687"/>
        <v>768849.1396340616</v>
      </c>
      <c r="BI60" s="123">
        <f t="shared" si="687"/>
        <v>768849.1396340616</v>
      </c>
      <c r="BJ60" s="123">
        <f t="shared" si="687"/>
        <v>768849.1396340616</v>
      </c>
      <c r="BK60" s="123">
        <f t="shared" si="687"/>
        <v>768849.1396340616</v>
      </c>
      <c r="BL60" s="123">
        <f t="shared" si="687"/>
        <v>768849.1396340616</v>
      </c>
      <c r="BM60" s="123">
        <f t="shared" si="687"/>
        <v>768849.1396340616</v>
      </c>
      <c r="BN60" s="123">
        <f t="shared" si="687"/>
        <v>768849.1396340616</v>
      </c>
      <c r="BO60" s="123">
        <f t="shared" si="687"/>
        <v>768849.1396340616</v>
      </c>
      <c r="BP60" s="123">
        <f t="shared" si="687"/>
        <v>768849.1396340616</v>
      </c>
      <c r="BQ60" s="123">
        <f t="shared" si="687"/>
        <v>768849.1396340616</v>
      </c>
      <c r="BR60" s="123">
        <f t="shared" si="687"/>
        <v>768849.1396340616</v>
      </c>
      <c r="BS60" s="33">
        <f t="shared" si="355"/>
        <v>9226189.6756087393</v>
      </c>
      <c r="BT60" s="123">
        <f t="shared" ref="BT60:CE60" si="688">+$BS60*$FG$9/12</f>
        <v>812187.62793695461</v>
      </c>
      <c r="BU60" s="123">
        <f t="shared" si="688"/>
        <v>812187.62793695461</v>
      </c>
      <c r="BV60" s="123">
        <f t="shared" si="688"/>
        <v>812187.62793695461</v>
      </c>
      <c r="BW60" s="123">
        <f t="shared" si="688"/>
        <v>812187.62793695461</v>
      </c>
      <c r="BX60" s="123">
        <f t="shared" si="688"/>
        <v>812187.62793695461</v>
      </c>
      <c r="BY60" s="123">
        <f t="shared" si="688"/>
        <v>812187.62793695461</v>
      </c>
      <c r="BZ60" s="123">
        <f t="shared" si="688"/>
        <v>812187.62793695461</v>
      </c>
      <c r="CA60" s="123">
        <f t="shared" si="688"/>
        <v>812187.62793695461</v>
      </c>
      <c r="CB60" s="123">
        <f t="shared" si="688"/>
        <v>812187.62793695461</v>
      </c>
      <c r="CC60" s="123">
        <f t="shared" si="688"/>
        <v>812187.62793695461</v>
      </c>
      <c r="CD60" s="123">
        <f t="shared" si="688"/>
        <v>812187.62793695461</v>
      </c>
      <c r="CE60" s="123">
        <f t="shared" si="688"/>
        <v>812187.62793695461</v>
      </c>
      <c r="CF60" s="33">
        <f t="shared" si="367"/>
        <v>9746251.5352434553</v>
      </c>
      <c r="CG60" s="123">
        <f t="shared" ref="CG60:CR60" si="689">+$CF60*$FH$9/12</f>
        <v>857969.02014850499</v>
      </c>
      <c r="CH60" s="123">
        <f t="shared" si="689"/>
        <v>857969.02014850499</v>
      </c>
      <c r="CI60" s="123">
        <f t="shared" si="689"/>
        <v>857969.02014850499</v>
      </c>
      <c r="CJ60" s="123">
        <f t="shared" si="689"/>
        <v>857969.02014850499</v>
      </c>
      <c r="CK60" s="123">
        <f t="shared" si="689"/>
        <v>857969.02014850499</v>
      </c>
      <c r="CL60" s="123">
        <f t="shared" si="689"/>
        <v>857969.02014850499</v>
      </c>
      <c r="CM60" s="123">
        <f t="shared" si="689"/>
        <v>857969.02014850499</v>
      </c>
      <c r="CN60" s="123">
        <f t="shared" si="689"/>
        <v>857969.02014850499</v>
      </c>
      <c r="CO60" s="123">
        <f t="shared" si="689"/>
        <v>857969.02014850499</v>
      </c>
      <c r="CP60" s="123">
        <f t="shared" si="689"/>
        <v>857969.02014850499</v>
      </c>
      <c r="CQ60" s="123">
        <f t="shared" si="689"/>
        <v>857969.02014850499</v>
      </c>
      <c r="CR60" s="123">
        <f t="shared" si="689"/>
        <v>857969.02014850499</v>
      </c>
      <c r="CS60" s="33">
        <f t="shared" si="379"/>
        <v>10295628.241782056</v>
      </c>
      <c r="CT60" s="123">
        <f t="shared" ref="CT60:DE60" si="690">+$CS60*$FI$9/12</f>
        <v>906331.01787623577</v>
      </c>
      <c r="CU60" s="123">
        <f t="shared" si="690"/>
        <v>906331.01787623577</v>
      </c>
      <c r="CV60" s="123">
        <f t="shared" si="690"/>
        <v>906331.01787623577</v>
      </c>
      <c r="CW60" s="123">
        <f t="shared" si="690"/>
        <v>906331.01787623577</v>
      </c>
      <c r="CX60" s="123">
        <f t="shared" si="690"/>
        <v>906331.01787623577</v>
      </c>
      <c r="CY60" s="123">
        <f t="shared" si="690"/>
        <v>906331.01787623577</v>
      </c>
      <c r="CZ60" s="123">
        <f t="shared" si="690"/>
        <v>906331.01787623577</v>
      </c>
      <c r="DA60" s="123">
        <f t="shared" si="690"/>
        <v>906331.01787623577</v>
      </c>
      <c r="DB60" s="123">
        <f t="shared" si="690"/>
        <v>906331.01787623577</v>
      </c>
      <c r="DC60" s="123">
        <f t="shared" si="690"/>
        <v>906331.01787623577</v>
      </c>
      <c r="DD60" s="123">
        <f t="shared" si="690"/>
        <v>906331.01787623577</v>
      </c>
      <c r="DE60" s="123">
        <f t="shared" si="690"/>
        <v>906331.01787623577</v>
      </c>
      <c r="DF60" s="33">
        <f t="shared" si="391"/>
        <v>10875972.214514829</v>
      </c>
      <c r="DG60" s="123">
        <f t="shared" ref="DG60:DR60" si="691">+$DF60*$FJ$9/12</f>
        <v>957419.08469188353</v>
      </c>
      <c r="DH60" s="123">
        <f t="shared" si="691"/>
        <v>957419.08469188353</v>
      </c>
      <c r="DI60" s="123">
        <f t="shared" si="691"/>
        <v>957419.08469188353</v>
      </c>
      <c r="DJ60" s="123">
        <f t="shared" si="691"/>
        <v>957419.08469188353</v>
      </c>
      <c r="DK60" s="123">
        <f t="shared" si="691"/>
        <v>957419.08469188353</v>
      </c>
      <c r="DL60" s="123">
        <f t="shared" si="691"/>
        <v>957419.08469188353</v>
      </c>
      <c r="DM60" s="123">
        <f t="shared" si="691"/>
        <v>957419.08469188353</v>
      </c>
      <c r="DN60" s="123">
        <f t="shared" si="691"/>
        <v>957419.08469188353</v>
      </c>
      <c r="DO60" s="123">
        <f t="shared" si="691"/>
        <v>957419.08469188353</v>
      </c>
      <c r="DP60" s="123">
        <f t="shared" si="691"/>
        <v>957419.08469188353</v>
      </c>
      <c r="DQ60" s="123">
        <f t="shared" si="691"/>
        <v>957419.08469188353</v>
      </c>
      <c r="DR60" s="123">
        <f t="shared" si="691"/>
        <v>957419.08469188353</v>
      </c>
      <c r="DS60" s="33">
        <f t="shared" si="403"/>
        <v>11489029.016302606</v>
      </c>
      <c r="DT60" s="123">
        <f t="shared" ref="DT60:EE60" si="692">($DS60+$DS59)*$FK9/12</f>
        <v>1444838.4052254229</v>
      </c>
      <c r="DU60" s="123">
        <f t="shared" si="692"/>
        <v>1444838.4052254229</v>
      </c>
      <c r="DV60" s="123">
        <f t="shared" si="692"/>
        <v>1444838.4052254229</v>
      </c>
      <c r="DW60" s="123">
        <f t="shared" si="692"/>
        <v>1444838.4052254229</v>
      </c>
      <c r="DX60" s="123">
        <f t="shared" si="692"/>
        <v>1444838.4052254229</v>
      </c>
      <c r="DY60" s="123">
        <f t="shared" si="692"/>
        <v>1444838.4052254229</v>
      </c>
      <c r="DZ60" s="123">
        <f t="shared" si="692"/>
        <v>1444838.4052254229</v>
      </c>
      <c r="EA60" s="123">
        <f t="shared" si="692"/>
        <v>1444838.4052254229</v>
      </c>
      <c r="EB60" s="123">
        <f t="shared" si="692"/>
        <v>1444838.4052254229</v>
      </c>
      <c r="EC60" s="123">
        <f t="shared" si="692"/>
        <v>1444838.4052254229</v>
      </c>
      <c r="ED60" s="123">
        <f t="shared" si="692"/>
        <v>1444838.4052254229</v>
      </c>
      <c r="EE60" s="123">
        <f t="shared" si="692"/>
        <v>1444838.4052254229</v>
      </c>
      <c r="EF60" s="33">
        <f t="shared" si="404"/>
        <v>17338060.862705071</v>
      </c>
      <c r="EG60" s="123">
        <f t="shared" ref="EG60:ER60" si="693">+$EF60*$FL9/12</f>
        <v>1526281.0564511695</v>
      </c>
      <c r="EH60" s="123">
        <f t="shared" si="693"/>
        <v>1526281.0564511695</v>
      </c>
      <c r="EI60" s="123">
        <f t="shared" si="693"/>
        <v>1526281.0564511695</v>
      </c>
      <c r="EJ60" s="123">
        <f t="shared" si="693"/>
        <v>1526281.0564511695</v>
      </c>
      <c r="EK60" s="123">
        <f t="shared" si="693"/>
        <v>1526281.0564511695</v>
      </c>
      <c r="EL60" s="123">
        <f t="shared" si="693"/>
        <v>1526281.0564511695</v>
      </c>
      <c r="EM60" s="123">
        <f t="shared" si="693"/>
        <v>1526281.0564511695</v>
      </c>
      <c r="EN60" s="123">
        <f t="shared" si="693"/>
        <v>1526281.0564511695</v>
      </c>
      <c r="EO60" s="123">
        <f t="shared" si="693"/>
        <v>1526281.0564511695</v>
      </c>
      <c r="EP60" s="123">
        <f t="shared" si="693"/>
        <v>1526281.0564511695</v>
      </c>
      <c r="EQ60" s="123">
        <f t="shared" si="693"/>
        <v>1526281.0564511695</v>
      </c>
      <c r="ER60" s="123">
        <f t="shared" si="693"/>
        <v>1526281.0564511695</v>
      </c>
      <c r="ES60" s="33">
        <f t="shared" si="683"/>
        <v>18315372.677414034</v>
      </c>
      <c r="ET60" s="33" t="s">
        <v>241</v>
      </c>
      <c r="EU60" s="33"/>
      <c r="EV60" s="38"/>
      <c r="EW60" s="136"/>
      <c r="EX60" s="37"/>
      <c r="EY60" s="37"/>
      <c r="FL60" s="17"/>
      <c r="FN60" s="17"/>
      <c r="FO60" s="201"/>
      <c r="FP60" s="2"/>
      <c r="FY60" s="149"/>
    </row>
    <row r="61" spans="1:181">
      <c r="A61" s="149">
        <v>46</v>
      </c>
      <c r="B61" s="149" t="str">
        <f t="shared" si="603"/>
        <v>112101020100111</v>
      </c>
      <c r="C61" s="231">
        <v>1121010201001</v>
      </c>
      <c r="D61" s="35">
        <v>11</v>
      </c>
      <c r="E61" s="37" t="s">
        <v>65</v>
      </c>
      <c r="F61" s="65">
        <v>347.26000000000022</v>
      </c>
      <c r="G61" s="123">
        <f>G62/0.7*0.3</f>
        <v>134.82499999999999</v>
      </c>
      <c r="H61" s="123">
        <f t="shared" ref="H61:R61" si="694">H62/0.7*0.3</f>
        <v>134.82499999999999</v>
      </c>
      <c r="I61" s="123">
        <f t="shared" si="694"/>
        <v>134.82499999999999</v>
      </c>
      <c r="J61" s="123">
        <f t="shared" si="694"/>
        <v>134.82499999999999</v>
      </c>
      <c r="K61" s="123">
        <f t="shared" si="694"/>
        <v>134.82499999999999</v>
      </c>
      <c r="L61" s="123">
        <f t="shared" si="694"/>
        <v>134.82499999999999</v>
      </c>
      <c r="M61" s="123">
        <f t="shared" si="694"/>
        <v>134.82499999999999</v>
      </c>
      <c r="N61" s="123">
        <f t="shared" si="694"/>
        <v>134.82499999999999</v>
      </c>
      <c r="O61" s="123">
        <f t="shared" si="694"/>
        <v>134.82499999999999</v>
      </c>
      <c r="P61" s="123">
        <f t="shared" si="694"/>
        <v>134.82499999999999</v>
      </c>
      <c r="Q61" s="123">
        <f t="shared" si="694"/>
        <v>134.82499999999999</v>
      </c>
      <c r="R61" s="123">
        <f t="shared" si="694"/>
        <v>134.82499999999999</v>
      </c>
      <c r="S61" s="33">
        <f t="shared" si="308"/>
        <v>1617.9000000000003</v>
      </c>
      <c r="T61" s="76">
        <f>T62/0.7*0.3</f>
        <v>142.70255510000004</v>
      </c>
      <c r="U61" s="76">
        <f t="shared" ref="U61" si="695">U62/0.7*0.3</f>
        <v>142.70255510000004</v>
      </c>
      <c r="V61" s="76">
        <f t="shared" ref="V61" si="696">V62/0.7*0.3</f>
        <v>142.70255510000004</v>
      </c>
      <c r="W61" s="76">
        <f t="shared" ref="W61" si="697">W62/0.7*0.3</f>
        <v>142.70255510000004</v>
      </c>
      <c r="X61" s="76">
        <f t="shared" ref="X61" si="698">X62/0.7*0.3</f>
        <v>142.70255510000004</v>
      </c>
      <c r="Y61" s="76">
        <f t="shared" ref="Y61" si="699">Y62/0.7*0.3</f>
        <v>142.70255510000004</v>
      </c>
      <c r="Z61" s="76">
        <f t="shared" ref="Z61" si="700">Z62/0.7*0.3</f>
        <v>142.70255510000004</v>
      </c>
      <c r="AA61" s="76">
        <f t="shared" ref="AA61" si="701">AA62/0.7*0.3</f>
        <v>142.70255510000004</v>
      </c>
      <c r="AB61" s="76">
        <f t="shared" ref="AB61" si="702">AB62/0.7*0.3</f>
        <v>142.70255510000004</v>
      </c>
      <c r="AC61" s="76">
        <f t="shared" ref="AC61" si="703">AC62/0.7*0.3</f>
        <v>142.70255510000004</v>
      </c>
      <c r="AD61" s="76">
        <f t="shared" ref="AD61" si="704">AD62/0.7*0.3</f>
        <v>142.70255510000004</v>
      </c>
      <c r="AE61" s="76">
        <f t="shared" ref="AE61" si="705">AE62/0.7*0.3</f>
        <v>142.70255510000004</v>
      </c>
      <c r="AF61" s="33">
        <f t="shared" si="319"/>
        <v>1712.4306612000009</v>
      </c>
      <c r="AG61" s="76">
        <f>AG62/0.7*0.3</f>
        <v>150.68761927317561</v>
      </c>
      <c r="AH61" s="76">
        <f t="shared" ref="AH61" si="706">AH62/0.7*0.3</f>
        <v>150.68761927317561</v>
      </c>
      <c r="AI61" s="76">
        <f t="shared" ref="AI61" si="707">AI62/0.7*0.3</f>
        <v>150.68761927317561</v>
      </c>
      <c r="AJ61" s="76">
        <f t="shared" ref="AJ61" si="708">AJ62/0.7*0.3</f>
        <v>150.68761927317561</v>
      </c>
      <c r="AK61" s="76">
        <f t="shared" ref="AK61" si="709">AK62/0.7*0.3</f>
        <v>150.68761927317561</v>
      </c>
      <c r="AL61" s="76">
        <f t="shared" ref="AL61" si="710">AL62/0.7*0.3</f>
        <v>150.68761927317561</v>
      </c>
      <c r="AM61" s="76">
        <f t="shared" ref="AM61" si="711">AM62/0.7*0.3</f>
        <v>150.68761927317561</v>
      </c>
      <c r="AN61" s="76">
        <f t="shared" ref="AN61" si="712">AN62/0.7*0.3</f>
        <v>150.68761927317561</v>
      </c>
      <c r="AO61" s="76">
        <f t="shared" ref="AO61" si="713">AO62/0.7*0.3</f>
        <v>150.68761927317561</v>
      </c>
      <c r="AP61" s="76">
        <f t="shared" ref="AP61" si="714">AP62/0.7*0.3</f>
        <v>150.68761927317561</v>
      </c>
      <c r="AQ61" s="76">
        <f t="shared" ref="AQ61" si="715">AQ62/0.7*0.3</f>
        <v>150.68761927317561</v>
      </c>
      <c r="AR61" s="76">
        <f t="shared" ref="AR61" si="716">AR62/0.7*0.3</f>
        <v>150.68761927317561</v>
      </c>
      <c r="AS61" s="33">
        <f t="shared" si="331"/>
        <v>1808.2514312781075</v>
      </c>
      <c r="AT61" s="76">
        <f>AT62/0.7*0.3</f>
        <v>159.18157899636603</v>
      </c>
      <c r="AU61" s="76">
        <f t="shared" ref="AU61" si="717">AU62/0.7*0.3</f>
        <v>159.18157899636603</v>
      </c>
      <c r="AV61" s="76">
        <f t="shared" ref="AV61" si="718">AV62/0.7*0.3</f>
        <v>159.18157899636603</v>
      </c>
      <c r="AW61" s="76">
        <f t="shared" ref="AW61" si="719">AW62/0.7*0.3</f>
        <v>159.18157899636603</v>
      </c>
      <c r="AX61" s="76">
        <f t="shared" ref="AX61" si="720">AX62/0.7*0.3</f>
        <v>159.18157899636603</v>
      </c>
      <c r="AY61" s="76">
        <f t="shared" ref="AY61" si="721">AY62/0.7*0.3</f>
        <v>159.18157899636603</v>
      </c>
      <c r="AZ61" s="76">
        <f t="shared" ref="AZ61" si="722">AZ62/0.7*0.3</f>
        <v>159.18157899636603</v>
      </c>
      <c r="BA61" s="76">
        <f t="shared" ref="BA61" si="723">BA62/0.7*0.3</f>
        <v>159.18157899636603</v>
      </c>
      <c r="BB61" s="76">
        <f t="shared" ref="BB61" si="724">BB62/0.7*0.3</f>
        <v>159.18157899636603</v>
      </c>
      <c r="BC61" s="76">
        <f t="shared" ref="BC61" si="725">BC62/0.7*0.3</f>
        <v>159.18157899636603</v>
      </c>
      <c r="BD61" s="76">
        <f t="shared" ref="BD61" si="726">BD62/0.7*0.3</f>
        <v>159.18157899636603</v>
      </c>
      <c r="BE61" s="76">
        <f t="shared" ref="BE61" si="727">BE62/0.7*0.3</f>
        <v>159.18157899636603</v>
      </c>
      <c r="BF61" s="33">
        <f t="shared" si="343"/>
        <v>1910.178947956392</v>
      </c>
      <c r="BG61" s="76">
        <f>BG62/0.7*0.3</f>
        <v>168.15432624123321</v>
      </c>
      <c r="BH61" s="76">
        <f t="shared" ref="BH61" si="728">BH62/0.7*0.3</f>
        <v>168.15432624123321</v>
      </c>
      <c r="BI61" s="76">
        <f t="shared" ref="BI61" si="729">BI62/0.7*0.3</f>
        <v>168.15432624123321</v>
      </c>
      <c r="BJ61" s="76">
        <f t="shared" ref="BJ61" si="730">BJ62/0.7*0.3</f>
        <v>168.15432624123321</v>
      </c>
      <c r="BK61" s="76">
        <f t="shared" ref="BK61" si="731">BK62/0.7*0.3</f>
        <v>168.15432624123321</v>
      </c>
      <c r="BL61" s="76">
        <f t="shared" ref="BL61" si="732">BL62/0.7*0.3</f>
        <v>168.15432624123321</v>
      </c>
      <c r="BM61" s="76">
        <f t="shared" ref="BM61" si="733">BM62/0.7*0.3</f>
        <v>168.15432624123321</v>
      </c>
      <c r="BN61" s="76">
        <f t="shared" ref="BN61" si="734">BN62/0.7*0.3</f>
        <v>168.15432624123321</v>
      </c>
      <c r="BO61" s="76">
        <f t="shared" ref="BO61" si="735">BO62/0.7*0.3</f>
        <v>168.15432624123321</v>
      </c>
      <c r="BP61" s="76">
        <f t="shared" ref="BP61" si="736">BP62/0.7*0.3</f>
        <v>168.15432624123321</v>
      </c>
      <c r="BQ61" s="76">
        <f t="shared" ref="BQ61" si="737">BQ62/0.7*0.3</f>
        <v>168.15432624123321</v>
      </c>
      <c r="BR61" s="76">
        <f t="shared" ref="BR61" si="738">BR62/0.7*0.3</f>
        <v>168.15432624123321</v>
      </c>
      <c r="BS61" s="33">
        <f t="shared" si="355"/>
        <v>2017.8519148947989</v>
      </c>
      <c r="BT61" s="76">
        <f>BT62/0.7*0.3</f>
        <v>177.63284930279912</v>
      </c>
      <c r="BU61" s="76">
        <f t="shared" ref="BU61" si="739">BU62/0.7*0.3</f>
        <v>177.63284930279912</v>
      </c>
      <c r="BV61" s="76">
        <f t="shared" ref="BV61" si="740">BV62/0.7*0.3</f>
        <v>177.63284930279912</v>
      </c>
      <c r="BW61" s="76">
        <f t="shared" ref="BW61" si="741">BW62/0.7*0.3</f>
        <v>177.63284930279912</v>
      </c>
      <c r="BX61" s="76">
        <f t="shared" ref="BX61" si="742">BX62/0.7*0.3</f>
        <v>177.63284930279912</v>
      </c>
      <c r="BY61" s="76">
        <f t="shared" ref="BY61" si="743">BY62/0.7*0.3</f>
        <v>177.63284930279912</v>
      </c>
      <c r="BZ61" s="76">
        <f t="shared" ref="BZ61" si="744">BZ62/0.7*0.3</f>
        <v>177.63284930279912</v>
      </c>
      <c r="CA61" s="76">
        <f t="shared" ref="CA61" si="745">CA62/0.7*0.3</f>
        <v>177.63284930279912</v>
      </c>
      <c r="CB61" s="76">
        <f t="shared" ref="CB61" si="746">CB62/0.7*0.3</f>
        <v>177.63284930279912</v>
      </c>
      <c r="CC61" s="76">
        <f t="shared" ref="CC61" si="747">CC62/0.7*0.3</f>
        <v>177.63284930279912</v>
      </c>
      <c r="CD61" s="76">
        <f t="shared" ref="CD61" si="748">CD62/0.7*0.3</f>
        <v>177.63284930279912</v>
      </c>
      <c r="CE61" s="76">
        <f t="shared" ref="CE61" si="749">CE62/0.7*0.3</f>
        <v>177.63284930279912</v>
      </c>
      <c r="CF61" s="33">
        <f t="shared" si="367"/>
        <v>2131.5941916335892</v>
      </c>
      <c r="CG61" s="76">
        <f>CG62/0.7*0.3</f>
        <v>187.64565775229934</v>
      </c>
      <c r="CH61" s="76">
        <f t="shared" ref="CH61" si="750">CH62/0.7*0.3</f>
        <v>187.64565775229934</v>
      </c>
      <c r="CI61" s="76">
        <f t="shared" ref="CI61" si="751">CI62/0.7*0.3</f>
        <v>187.64565775229934</v>
      </c>
      <c r="CJ61" s="76">
        <f t="shared" ref="CJ61" si="752">CJ62/0.7*0.3</f>
        <v>187.64565775229934</v>
      </c>
      <c r="CK61" s="76">
        <f t="shared" ref="CK61" si="753">CK62/0.7*0.3</f>
        <v>187.64565775229934</v>
      </c>
      <c r="CL61" s="76">
        <f t="shared" ref="CL61" si="754">CL62/0.7*0.3</f>
        <v>187.64565775229934</v>
      </c>
      <c r="CM61" s="76">
        <f t="shared" ref="CM61" si="755">CM62/0.7*0.3</f>
        <v>187.64565775229934</v>
      </c>
      <c r="CN61" s="76">
        <f t="shared" ref="CN61" si="756">CN62/0.7*0.3</f>
        <v>187.64565775229934</v>
      </c>
      <c r="CO61" s="76">
        <f t="shared" ref="CO61" si="757">CO62/0.7*0.3</f>
        <v>187.64565775229934</v>
      </c>
      <c r="CP61" s="76">
        <f t="shared" ref="CP61" si="758">CP62/0.7*0.3</f>
        <v>187.64565775229934</v>
      </c>
      <c r="CQ61" s="76">
        <f t="shared" ref="CQ61" si="759">CQ62/0.7*0.3</f>
        <v>187.64565775229934</v>
      </c>
      <c r="CR61" s="76">
        <f t="shared" ref="CR61" si="760">CR62/0.7*0.3</f>
        <v>187.64565775229934</v>
      </c>
      <c r="CS61" s="33">
        <f t="shared" si="379"/>
        <v>2251.747893027592</v>
      </c>
      <c r="CT61" s="76">
        <f>CT62/0.7*0.3</f>
        <v>198.22286818848102</v>
      </c>
      <c r="CU61" s="76">
        <f t="shared" ref="CU61" si="761">CU62/0.7*0.3</f>
        <v>198.22286818848102</v>
      </c>
      <c r="CV61" s="76">
        <f t="shared" ref="CV61" si="762">CV62/0.7*0.3</f>
        <v>198.22286818848102</v>
      </c>
      <c r="CW61" s="76">
        <f t="shared" ref="CW61" si="763">CW62/0.7*0.3</f>
        <v>198.22286818848102</v>
      </c>
      <c r="CX61" s="76">
        <f t="shared" ref="CX61" si="764">CX62/0.7*0.3</f>
        <v>198.22286818848102</v>
      </c>
      <c r="CY61" s="76">
        <f t="shared" ref="CY61" si="765">CY62/0.7*0.3</f>
        <v>198.22286818848102</v>
      </c>
      <c r="CZ61" s="76">
        <f t="shared" ref="CZ61" si="766">CZ62/0.7*0.3</f>
        <v>198.22286818848102</v>
      </c>
      <c r="DA61" s="76">
        <f t="shared" ref="DA61" si="767">DA62/0.7*0.3</f>
        <v>198.22286818848102</v>
      </c>
      <c r="DB61" s="76">
        <f t="shared" ref="DB61" si="768">DB62/0.7*0.3</f>
        <v>198.22286818848102</v>
      </c>
      <c r="DC61" s="76">
        <f t="shared" ref="DC61" si="769">DC62/0.7*0.3</f>
        <v>198.22286818848102</v>
      </c>
      <c r="DD61" s="76">
        <f t="shared" ref="DD61" si="770">DD62/0.7*0.3</f>
        <v>198.22286818848102</v>
      </c>
      <c r="DE61" s="76">
        <f t="shared" ref="DE61" si="771">DE62/0.7*0.3</f>
        <v>198.22286818848102</v>
      </c>
      <c r="DF61" s="33">
        <f t="shared" si="391"/>
        <v>2378.6744182617722</v>
      </c>
      <c r="DG61" s="76">
        <f>DG62/0.7*0.3</f>
        <v>209.39629482252926</v>
      </c>
      <c r="DH61" s="76">
        <f t="shared" ref="DH61" si="772">DH62/0.7*0.3</f>
        <v>209.39629482252926</v>
      </c>
      <c r="DI61" s="76">
        <f t="shared" ref="DI61" si="773">DI62/0.7*0.3</f>
        <v>209.39629482252926</v>
      </c>
      <c r="DJ61" s="76">
        <f t="shared" ref="DJ61" si="774">DJ62/0.7*0.3</f>
        <v>209.39629482252926</v>
      </c>
      <c r="DK61" s="76">
        <f t="shared" ref="DK61" si="775">DK62/0.7*0.3</f>
        <v>209.39629482252926</v>
      </c>
      <c r="DL61" s="76">
        <f t="shared" ref="DL61" si="776">DL62/0.7*0.3</f>
        <v>209.39629482252926</v>
      </c>
      <c r="DM61" s="76">
        <f t="shared" ref="DM61" si="777">DM62/0.7*0.3</f>
        <v>209.39629482252926</v>
      </c>
      <c r="DN61" s="76">
        <f t="shared" ref="DN61" si="778">DN62/0.7*0.3</f>
        <v>209.39629482252926</v>
      </c>
      <c r="DO61" s="76">
        <f t="shared" ref="DO61" si="779">DO62/0.7*0.3</f>
        <v>209.39629482252926</v>
      </c>
      <c r="DP61" s="76">
        <f t="shared" ref="DP61" si="780">DP62/0.7*0.3</f>
        <v>209.39629482252926</v>
      </c>
      <c r="DQ61" s="76">
        <f t="shared" ref="DQ61" si="781">DQ62/0.7*0.3</f>
        <v>209.39629482252926</v>
      </c>
      <c r="DR61" s="76">
        <f t="shared" ref="DR61" si="782">DR62/0.7*0.3</f>
        <v>209.39629482252926</v>
      </c>
      <c r="DS61" s="33">
        <f t="shared" si="403"/>
        <v>2512.755537870351</v>
      </c>
      <c r="DT61" s="76">
        <v>0</v>
      </c>
      <c r="DU61" s="76">
        <v>0</v>
      </c>
      <c r="DV61" s="76">
        <v>0</v>
      </c>
      <c r="DW61" s="76">
        <v>0</v>
      </c>
      <c r="DX61" s="76">
        <v>0</v>
      </c>
      <c r="DY61" s="76">
        <v>0</v>
      </c>
      <c r="DZ61" s="76">
        <v>0</v>
      </c>
      <c r="EA61" s="76">
        <v>0</v>
      </c>
      <c r="EB61" s="76">
        <v>0</v>
      </c>
      <c r="EC61" s="76">
        <v>0</v>
      </c>
      <c r="ED61" s="76">
        <v>0</v>
      </c>
      <c r="EE61" s="76">
        <v>0</v>
      </c>
      <c r="EF61" s="33">
        <f t="shared" si="404"/>
        <v>0</v>
      </c>
      <c r="EG61" s="76">
        <v>0</v>
      </c>
      <c r="EH61" s="76">
        <v>0</v>
      </c>
      <c r="EI61" s="76">
        <v>0</v>
      </c>
      <c r="EJ61" s="76">
        <v>0</v>
      </c>
      <c r="EK61" s="76">
        <v>0</v>
      </c>
      <c r="EL61" s="76">
        <v>0</v>
      </c>
      <c r="EM61" s="76">
        <v>0</v>
      </c>
      <c r="EN61" s="76">
        <v>0</v>
      </c>
      <c r="EO61" s="76">
        <v>0</v>
      </c>
      <c r="EP61" s="76">
        <v>0</v>
      </c>
      <c r="EQ61" s="76">
        <v>0</v>
      </c>
      <c r="ER61" s="76">
        <v>0</v>
      </c>
      <c r="ES61" s="33">
        <f t="shared" si="683"/>
        <v>0</v>
      </c>
      <c r="ET61" s="33" t="s">
        <v>241</v>
      </c>
      <c r="EU61" s="33"/>
      <c r="EV61" s="38"/>
      <c r="EW61" s="136"/>
      <c r="EX61" s="37"/>
      <c r="EY61" s="37"/>
      <c r="FL61" s="17"/>
      <c r="FN61" s="17"/>
      <c r="FO61" s="201"/>
      <c r="FP61" s="2"/>
      <c r="FY61" s="149"/>
    </row>
    <row r="62" spans="1:181">
      <c r="A62" s="149">
        <v>47</v>
      </c>
      <c r="B62" s="149" t="str">
        <f t="shared" si="603"/>
        <v>112101020100127</v>
      </c>
      <c r="C62" s="231">
        <v>1121010201001</v>
      </c>
      <c r="D62" s="35">
        <v>27</v>
      </c>
      <c r="E62" s="37" t="s">
        <v>65</v>
      </c>
      <c r="F62" s="65">
        <v>810.50000000000045</v>
      </c>
      <c r="G62" s="123">
        <v>314.59166666666664</v>
      </c>
      <c r="H62" s="123">
        <v>314.59166666666664</v>
      </c>
      <c r="I62" s="123">
        <v>314.59166666666664</v>
      </c>
      <c r="J62" s="123">
        <v>314.59166666666664</v>
      </c>
      <c r="K62" s="123">
        <v>314.59166666666664</v>
      </c>
      <c r="L62" s="123">
        <v>314.59166666666664</v>
      </c>
      <c r="M62" s="123">
        <v>314.59166666666664</v>
      </c>
      <c r="N62" s="123">
        <v>314.59166666666664</v>
      </c>
      <c r="O62" s="123">
        <v>314.59166666666664</v>
      </c>
      <c r="P62" s="123">
        <v>314.59166666666664</v>
      </c>
      <c r="Q62" s="123">
        <v>314.59166666666664</v>
      </c>
      <c r="R62" s="123">
        <v>314.59166666666664</v>
      </c>
      <c r="S62" s="33">
        <f t="shared" si="308"/>
        <v>3775.1</v>
      </c>
      <c r="T62" s="123">
        <f t="shared" ref="T62:AE62" si="783">+$S62*$FC$9/12</f>
        <v>332.97262856666674</v>
      </c>
      <c r="U62" s="123">
        <f t="shared" si="783"/>
        <v>332.97262856666674</v>
      </c>
      <c r="V62" s="123">
        <f t="shared" si="783"/>
        <v>332.97262856666674</v>
      </c>
      <c r="W62" s="123">
        <f t="shared" si="783"/>
        <v>332.97262856666674</v>
      </c>
      <c r="X62" s="123">
        <f t="shared" si="783"/>
        <v>332.97262856666674</v>
      </c>
      <c r="Y62" s="123">
        <f t="shared" si="783"/>
        <v>332.97262856666674</v>
      </c>
      <c r="Z62" s="123">
        <f t="shared" si="783"/>
        <v>332.97262856666674</v>
      </c>
      <c r="AA62" s="123">
        <f t="shared" si="783"/>
        <v>332.97262856666674</v>
      </c>
      <c r="AB62" s="123">
        <f t="shared" si="783"/>
        <v>332.97262856666674</v>
      </c>
      <c r="AC62" s="123">
        <f t="shared" si="783"/>
        <v>332.97262856666674</v>
      </c>
      <c r="AD62" s="123">
        <f t="shared" si="783"/>
        <v>332.97262856666674</v>
      </c>
      <c r="AE62" s="123">
        <f t="shared" si="783"/>
        <v>332.97262856666674</v>
      </c>
      <c r="AF62" s="33">
        <f t="shared" si="319"/>
        <v>3995.6715428000002</v>
      </c>
      <c r="AG62" s="123">
        <f t="shared" ref="AG62:AR62" si="784">+$AF62*$FD$9/12</f>
        <v>351.60444497074309</v>
      </c>
      <c r="AH62" s="123">
        <f t="shared" si="784"/>
        <v>351.60444497074309</v>
      </c>
      <c r="AI62" s="123">
        <f t="shared" si="784"/>
        <v>351.60444497074309</v>
      </c>
      <c r="AJ62" s="123">
        <f t="shared" si="784"/>
        <v>351.60444497074309</v>
      </c>
      <c r="AK62" s="123">
        <f t="shared" si="784"/>
        <v>351.60444497074309</v>
      </c>
      <c r="AL62" s="123">
        <f t="shared" si="784"/>
        <v>351.60444497074309</v>
      </c>
      <c r="AM62" s="123">
        <f t="shared" si="784"/>
        <v>351.60444497074309</v>
      </c>
      <c r="AN62" s="123">
        <f t="shared" si="784"/>
        <v>351.60444497074309</v>
      </c>
      <c r="AO62" s="123">
        <f t="shared" si="784"/>
        <v>351.60444497074309</v>
      </c>
      <c r="AP62" s="123">
        <f t="shared" si="784"/>
        <v>351.60444497074309</v>
      </c>
      <c r="AQ62" s="123">
        <f t="shared" si="784"/>
        <v>351.60444497074309</v>
      </c>
      <c r="AR62" s="123">
        <f t="shared" si="784"/>
        <v>351.60444497074309</v>
      </c>
      <c r="AS62" s="33">
        <f t="shared" si="331"/>
        <v>4219.253339648918</v>
      </c>
      <c r="AT62" s="123">
        <f t="shared" ref="AT62:BE62" si="785">+$AS62*$FE$9/12</f>
        <v>371.42368432485409</v>
      </c>
      <c r="AU62" s="123">
        <f t="shared" si="785"/>
        <v>371.42368432485409</v>
      </c>
      <c r="AV62" s="123">
        <f t="shared" si="785"/>
        <v>371.42368432485409</v>
      </c>
      <c r="AW62" s="123">
        <f t="shared" si="785"/>
        <v>371.42368432485409</v>
      </c>
      <c r="AX62" s="123">
        <f t="shared" si="785"/>
        <v>371.42368432485409</v>
      </c>
      <c r="AY62" s="123">
        <f t="shared" si="785"/>
        <v>371.42368432485409</v>
      </c>
      <c r="AZ62" s="123">
        <f t="shared" si="785"/>
        <v>371.42368432485409</v>
      </c>
      <c r="BA62" s="123">
        <f t="shared" si="785"/>
        <v>371.42368432485409</v>
      </c>
      <c r="BB62" s="123">
        <f t="shared" si="785"/>
        <v>371.42368432485409</v>
      </c>
      <c r="BC62" s="123">
        <f t="shared" si="785"/>
        <v>371.42368432485409</v>
      </c>
      <c r="BD62" s="123">
        <f t="shared" si="785"/>
        <v>371.42368432485409</v>
      </c>
      <c r="BE62" s="123">
        <f t="shared" si="785"/>
        <v>371.42368432485409</v>
      </c>
      <c r="BF62" s="33">
        <f t="shared" si="343"/>
        <v>4457.0842118982491</v>
      </c>
      <c r="BG62" s="123">
        <f t="shared" ref="BG62:BR62" si="786">+$BF62*$FF$9/12</f>
        <v>392.36009456287752</v>
      </c>
      <c r="BH62" s="123">
        <f t="shared" si="786"/>
        <v>392.36009456287752</v>
      </c>
      <c r="BI62" s="123">
        <f t="shared" si="786"/>
        <v>392.36009456287752</v>
      </c>
      <c r="BJ62" s="123">
        <f t="shared" si="786"/>
        <v>392.36009456287752</v>
      </c>
      <c r="BK62" s="123">
        <f t="shared" si="786"/>
        <v>392.36009456287752</v>
      </c>
      <c r="BL62" s="123">
        <f t="shared" si="786"/>
        <v>392.36009456287752</v>
      </c>
      <c r="BM62" s="123">
        <f t="shared" si="786"/>
        <v>392.36009456287752</v>
      </c>
      <c r="BN62" s="123">
        <f t="shared" si="786"/>
        <v>392.36009456287752</v>
      </c>
      <c r="BO62" s="123">
        <f t="shared" si="786"/>
        <v>392.36009456287752</v>
      </c>
      <c r="BP62" s="123">
        <f t="shared" si="786"/>
        <v>392.36009456287752</v>
      </c>
      <c r="BQ62" s="123">
        <f t="shared" si="786"/>
        <v>392.36009456287752</v>
      </c>
      <c r="BR62" s="123">
        <f t="shared" si="786"/>
        <v>392.36009456287752</v>
      </c>
      <c r="BS62" s="33">
        <f t="shared" si="355"/>
        <v>4708.3211347545312</v>
      </c>
      <c r="BT62" s="123">
        <f t="shared" ref="BT62:CE62" si="787">+$BS62*$FG$9/12</f>
        <v>414.47664837319797</v>
      </c>
      <c r="BU62" s="123">
        <f t="shared" si="787"/>
        <v>414.47664837319797</v>
      </c>
      <c r="BV62" s="123">
        <f t="shared" si="787"/>
        <v>414.47664837319797</v>
      </c>
      <c r="BW62" s="123">
        <f t="shared" si="787"/>
        <v>414.47664837319797</v>
      </c>
      <c r="BX62" s="123">
        <f t="shared" si="787"/>
        <v>414.47664837319797</v>
      </c>
      <c r="BY62" s="123">
        <f t="shared" si="787"/>
        <v>414.47664837319797</v>
      </c>
      <c r="BZ62" s="123">
        <f t="shared" si="787"/>
        <v>414.47664837319797</v>
      </c>
      <c r="CA62" s="123">
        <f t="shared" si="787"/>
        <v>414.47664837319797</v>
      </c>
      <c r="CB62" s="123">
        <f t="shared" si="787"/>
        <v>414.47664837319797</v>
      </c>
      <c r="CC62" s="123">
        <f t="shared" si="787"/>
        <v>414.47664837319797</v>
      </c>
      <c r="CD62" s="123">
        <f t="shared" si="787"/>
        <v>414.47664837319797</v>
      </c>
      <c r="CE62" s="123">
        <f t="shared" si="787"/>
        <v>414.47664837319797</v>
      </c>
      <c r="CF62" s="33">
        <f t="shared" si="367"/>
        <v>4973.7197804783755</v>
      </c>
      <c r="CG62" s="123">
        <f t="shared" ref="CG62:CR62" si="788">+$CF62*$FH$9/12</f>
        <v>437.83986808869849</v>
      </c>
      <c r="CH62" s="123">
        <f t="shared" si="788"/>
        <v>437.83986808869849</v>
      </c>
      <c r="CI62" s="123">
        <f t="shared" si="788"/>
        <v>437.83986808869849</v>
      </c>
      <c r="CJ62" s="123">
        <f t="shared" si="788"/>
        <v>437.83986808869849</v>
      </c>
      <c r="CK62" s="123">
        <f t="shared" si="788"/>
        <v>437.83986808869849</v>
      </c>
      <c r="CL62" s="123">
        <f t="shared" si="788"/>
        <v>437.83986808869849</v>
      </c>
      <c r="CM62" s="123">
        <f t="shared" si="788"/>
        <v>437.83986808869849</v>
      </c>
      <c r="CN62" s="123">
        <f t="shared" si="788"/>
        <v>437.83986808869849</v>
      </c>
      <c r="CO62" s="123">
        <f t="shared" si="788"/>
        <v>437.83986808869849</v>
      </c>
      <c r="CP62" s="123">
        <f t="shared" si="788"/>
        <v>437.83986808869849</v>
      </c>
      <c r="CQ62" s="123">
        <f t="shared" si="788"/>
        <v>437.83986808869849</v>
      </c>
      <c r="CR62" s="123">
        <f t="shared" si="788"/>
        <v>437.83986808869849</v>
      </c>
      <c r="CS62" s="33">
        <f t="shared" si="379"/>
        <v>5254.0784170643819</v>
      </c>
      <c r="CT62" s="123">
        <f t="shared" ref="CT62:DE62" si="789">+$CS62*$FI$9/12</f>
        <v>462.52002577312237</v>
      </c>
      <c r="CU62" s="123">
        <f t="shared" si="789"/>
        <v>462.52002577312237</v>
      </c>
      <c r="CV62" s="123">
        <f t="shared" si="789"/>
        <v>462.52002577312237</v>
      </c>
      <c r="CW62" s="123">
        <f t="shared" si="789"/>
        <v>462.52002577312237</v>
      </c>
      <c r="CX62" s="123">
        <f t="shared" si="789"/>
        <v>462.52002577312237</v>
      </c>
      <c r="CY62" s="123">
        <f t="shared" si="789"/>
        <v>462.52002577312237</v>
      </c>
      <c r="CZ62" s="123">
        <f t="shared" si="789"/>
        <v>462.52002577312237</v>
      </c>
      <c r="DA62" s="123">
        <f t="shared" si="789"/>
        <v>462.52002577312237</v>
      </c>
      <c r="DB62" s="123">
        <f t="shared" si="789"/>
        <v>462.52002577312237</v>
      </c>
      <c r="DC62" s="123">
        <f t="shared" si="789"/>
        <v>462.52002577312237</v>
      </c>
      <c r="DD62" s="123">
        <f t="shared" si="789"/>
        <v>462.52002577312237</v>
      </c>
      <c r="DE62" s="123">
        <f t="shared" si="789"/>
        <v>462.52002577312237</v>
      </c>
      <c r="DF62" s="33">
        <f t="shared" si="391"/>
        <v>5550.2403092774666</v>
      </c>
      <c r="DG62" s="123">
        <f t="shared" ref="DG62:DR62" si="790">+$DF62*$FJ$9/12</f>
        <v>488.59135458590163</v>
      </c>
      <c r="DH62" s="123">
        <f t="shared" si="790"/>
        <v>488.59135458590163</v>
      </c>
      <c r="DI62" s="123">
        <f t="shared" si="790"/>
        <v>488.59135458590163</v>
      </c>
      <c r="DJ62" s="123">
        <f t="shared" si="790"/>
        <v>488.59135458590163</v>
      </c>
      <c r="DK62" s="123">
        <f t="shared" si="790"/>
        <v>488.59135458590163</v>
      </c>
      <c r="DL62" s="123">
        <f t="shared" si="790"/>
        <v>488.59135458590163</v>
      </c>
      <c r="DM62" s="123">
        <f t="shared" si="790"/>
        <v>488.59135458590163</v>
      </c>
      <c r="DN62" s="123">
        <f t="shared" si="790"/>
        <v>488.59135458590163</v>
      </c>
      <c r="DO62" s="123">
        <f t="shared" si="790"/>
        <v>488.59135458590163</v>
      </c>
      <c r="DP62" s="123">
        <f t="shared" si="790"/>
        <v>488.59135458590163</v>
      </c>
      <c r="DQ62" s="123">
        <f t="shared" si="790"/>
        <v>488.59135458590163</v>
      </c>
      <c r="DR62" s="123">
        <f t="shared" si="790"/>
        <v>488.59135458590163</v>
      </c>
      <c r="DS62" s="33">
        <f t="shared" si="403"/>
        <v>5863.0962550308213</v>
      </c>
      <c r="DT62" s="123">
        <f t="shared" ref="DT62:EE62" si="791">($DS62+$DS61)*$FK$9/12</f>
        <v>737.33181723028565</v>
      </c>
      <c r="DU62" s="123">
        <f t="shared" si="791"/>
        <v>737.33181723028565</v>
      </c>
      <c r="DV62" s="123">
        <f t="shared" si="791"/>
        <v>737.33181723028565</v>
      </c>
      <c r="DW62" s="123">
        <f t="shared" si="791"/>
        <v>737.33181723028565</v>
      </c>
      <c r="DX62" s="123">
        <f t="shared" si="791"/>
        <v>737.33181723028565</v>
      </c>
      <c r="DY62" s="123">
        <f t="shared" si="791"/>
        <v>737.33181723028565</v>
      </c>
      <c r="DZ62" s="123">
        <f t="shared" si="791"/>
        <v>737.33181723028565</v>
      </c>
      <c r="EA62" s="123">
        <f t="shared" si="791"/>
        <v>737.33181723028565</v>
      </c>
      <c r="EB62" s="123">
        <f t="shared" si="791"/>
        <v>737.33181723028565</v>
      </c>
      <c r="EC62" s="123">
        <f t="shared" si="791"/>
        <v>737.33181723028565</v>
      </c>
      <c r="ED62" s="123">
        <f t="shared" si="791"/>
        <v>737.33181723028565</v>
      </c>
      <c r="EE62" s="123">
        <f t="shared" si="791"/>
        <v>737.33181723028565</v>
      </c>
      <c r="EF62" s="33">
        <f t="shared" si="404"/>
        <v>8847.9818067634296</v>
      </c>
      <c r="EG62" s="123">
        <f t="shared" ref="EG62:ER62" si="792">+$EF62*$FL$9/12</f>
        <v>778.89373710392272</v>
      </c>
      <c r="EH62" s="123">
        <f t="shared" si="792"/>
        <v>778.89373710392272</v>
      </c>
      <c r="EI62" s="123">
        <f t="shared" si="792"/>
        <v>778.89373710392272</v>
      </c>
      <c r="EJ62" s="123">
        <f t="shared" si="792"/>
        <v>778.89373710392272</v>
      </c>
      <c r="EK62" s="123">
        <f t="shared" si="792"/>
        <v>778.89373710392272</v>
      </c>
      <c r="EL62" s="123">
        <f t="shared" si="792"/>
        <v>778.89373710392272</v>
      </c>
      <c r="EM62" s="123">
        <f t="shared" si="792"/>
        <v>778.89373710392272</v>
      </c>
      <c r="EN62" s="123">
        <f t="shared" si="792"/>
        <v>778.89373710392272</v>
      </c>
      <c r="EO62" s="123">
        <f t="shared" si="792"/>
        <v>778.89373710392272</v>
      </c>
      <c r="EP62" s="123">
        <f t="shared" si="792"/>
        <v>778.89373710392272</v>
      </c>
      <c r="EQ62" s="123">
        <f t="shared" si="792"/>
        <v>778.89373710392272</v>
      </c>
      <c r="ER62" s="123">
        <f t="shared" si="792"/>
        <v>778.89373710392272</v>
      </c>
      <c r="ES62" s="33">
        <f t="shared" si="683"/>
        <v>9346.7248452470722</v>
      </c>
      <c r="ET62" s="33" t="s">
        <v>241</v>
      </c>
      <c r="EU62" s="33"/>
      <c r="EV62" s="38"/>
      <c r="EW62" s="136"/>
      <c r="EX62" s="37"/>
      <c r="EY62" s="37"/>
      <c r="FL62" s="17"/>
      <c r="FN62" s="17"/>
      <c r="FO62" s="201"/>
      <c r="FP62" s="2"/>
      <c r="FY62" s="149"/>
    </row>
    <row r="63" spans="1:181">
      <c r="A63" s="149">
        <v>48</v>
      </c>
      <c r="B63" s="149" t="str">
        <f t="shared" si="603"/>
        <v>112101020100311</v>
      </c>
      <c r="C63" s="231">
        <v>1121010201003</v>
      </c>
      <c r="D63" s="35">
        <v>11</v>
      </c>
      <c r="E63" s="37" t="s">
        <v>66</v>
      </c>
      <c r="F63" s="65">
        <v>762.50000000000011</v>
      </c>
      <c r="G63" s="123">
        <f>G64/0.7*0.3</f>
        <v>537.02499999999998</v>
      </c>
      <c r="H63" s="123">
        <f t="shared" ref="H63:R63" si="793">H64/0.7*0.3</f>
        <v>537.02499999999998</v>
      </c>
      <c r="I63" s="123">
        <f t="shared" si="793"/>
        <v>537.02499999999998</v>
      </c>
      <c r="J63" s="123">
        <f t="shared" si="793"/>
        <v>537.02499999999998</v>
      </c>
      <c r="K63" s="123">
        <f t="shared" si="793"/>
        <v>537.02499999999998</v>
      </c>
      <c r="L63" s="123">
        <f t="shared" si="793"/>
        <v>537.02499999999998</v>
      </c>
      <c r="M63" s="123">
        <f t="shared" si="793"/>
        <v>537.02499999999998</v>
      </c>
      <c r="N63" s="123">
        <f t="shared" si="793"/>
        <v>537.02499999999998</v>
      </c>
      <c r="O63" s="123">
        <f t="shared" si="793"/>
        <v>537.02499999999998</v>
      </c>
      <c r="P63" s="123">
        <f t="shared" si="793"/>
        <v>537.02499999999998</v>
      </c>
      <c r="Q63" s="123">
        <f t="shared" si="793"/>
        <v>537.02499999999998</v>
      </c>
      <c r="R63" s="123">
        <f t="shared" si="793"/>
        <v>537.02499999999998</v>
      </c>
      <c r="S63" s="33">
        <f t="shared" si="308"/>
        <v>6444.2999999999984</v>
      </c>
      <c r="T63" s="76">
        <f>T64/0.7*0.3</f>
        <v>568.40229669999985</v>
      </c>
      <c r="U63" s="76">
        <f t="shared" ref="U63" si="794">U64/0.7*0.3</f>
        <v>568.40229669999985</v>
      </c>
      <c r="V63" s="76">
        <f t="shared" ref="V63" si="795">V64/0.7*0.3</f>
        <v>568.40229669999985</v>
      </c>
      <c r="W63" s="76">
        <f t="shared" ref="W63" si="796">W64/0.7*0.3</f>
        <v>568.40229669999985</v>
      </c>
      <c r="X63" s="76">
        <f t="shared" ref="X63" si="797">X64/0.7*0.3</f>
        <v>568.40229669999985</v>
      </c>
      <c r="Y63" s="76">
        <f t="shared" ref="Y63" si="798">Y64/0.7*0.3</f>
        <v>568.40229669999985</v>
      </c>
      <c r="Z63" s="76">
        <f t="shared" ref="Z63" si="799">Z64/0.7*0.3</f>
        <v>568.40229669999985</v>
      </c>
      <c r="AA63" s="76">
        <f t="shared" ref="AA63" si="800">AA64/0.7*0.3</f>
        <v>568.40229669999985</v>
      </c>
      <c r="AB63" s="76">
        <f t="shared" ref="AB63" si="801">AB64/0.7*0.3</f>
        <v>568.40229669999985</v>
      </c>
      <c r="AC63" s="76">
        <f t="shared" ref="AC63" si="802">AC64/0.7*0.3</f>
        <v>568.40229669999985</v>
      </c>
      <c r="AD63" s="76">
        <f t="shared" ref="AD63" si="803">AD64/0.7*0.3</f>
        <v>568.40229669999985</v>
      </c>
      <c r="AE63" s="76">
        <f t="shared" ref="AE63" si="804">AE64/0.7*0.3</f>
        <v>568.40229669999985</v>
      </c>
      <c r="AF63" s="33">
        <f t="shared" si="319"/>
        <v>6820.8275604</v>
      </c>
      <c r="AG63" s="76">
        <f>AG64/0.7*0.3</f>
        <v>600.20781561414481</v>
      </c>
      <c r="AH63" s="76">
        <f t="shared" ref="AH63" si="805">AH64/0.7*0.3</f>
        <v>600.20781561414481</v>
      </c>
      <c r="AI63" s="76">
        <f t="shared" ref="AI63" si="806">AI64/0.7*0.3</f>
        <v>600.20781561414481</v>
      </c>
      <c r="AJ63" s="76">
        <f t="shared" ref="AJ63" si="807">AJ64/0.7*0.3</f>
        <v>600.20781561414481</v>
      </c>
      <c r="AK63" s="76">
        <f t="shared" ref="AK63" si="808">AK64/0.7*0.3</f>
        <v>600.20781561414481</v>
      </c>
      <c r="AL63" s="76">
        <f t="shared" ref="AL63" si="809">AL64/0.7*0.3</f>
        <v>600.20781561414481</v>
      </c>
      <c r="AM63" s="76">
        <f t="shared" ref="AM63" si="810">AM64/0.7*0.3</f>
        <v>600.20781561414481</v>
      </c>
      <c r="AN63" s="76">
        <f t="shared" ref="AN63" si="811">AN64/0.7*0.3</f>
        <v>600.20781561414481</v>
      </c>
      <c r="AO63" s="76">
        <f t="shared" ref="AO63" si="812">AO64/0.7*0.3</f>
        <v>600.20781561414481</v>
      </c>
      <c r="AP63" s="76">
        <f t="shared" ref="AP63" si="813">AP64/0.7*0.3</f>
        <v>600.20781561414481</v>
      </c>
      <c r="AQ63" s="76">
        <f t="shared" ref="AQ63" si="814">AQ64/0.7*0.3</f>
        <v>600.20781561414481</v>
      </c>
      <c r="AR63" s="76">
        <f t="shared" ref="AR63" si="815">AR64/0.7*0.3</f>
        <v>600.20781561414481</v>
      </c>
      <c r="AS63" s="33">
        <f t="shared" si="331"/>
        <v>7202.493787369739</v>
      </c>
      <c r="AT63" s="76">
        <f>AT64/0.7*0.3</f>
        <v>634.04032976468318</v>
      </c>
      <c r="AU63" s="76">
        <f t="shared" ref="AU63" si="816">AU64/0.7*0.3</f>
        <v>634.04032976468318</v>
      </c>
      <c r="AV63" s="76">
        <f t="shared" ref="AV63" si="817">AV64/0.7*0.3</f>
        <v>634.04032976468318</v>
      </c>
      <c r="AW63" s="76">
        <f t="shared" ref="AW63" si="818">AW64/0.7*0.3</f>
        <v>634.04032976468318</v>
      </c>
      <c r="AX63" s="76">
        <f t="shared" ref="AX63" si="819">AX64/0.7*0.3</f>
        <v>634.04032976468318</v>
      </c>
      <c r="AY63" s="76">
        <f t="shared" ref="AY63" si="820">AY64/0.7*0.3</f>
        <v>634.04032976468318</v>
      </c>
      <c r="AZ63" s="76">
        <f t="shared" ref="AZ63" si="821">AZ64/0.7*0.3</f>
        <v>634.04032976468318</v>
      </c>
      <c r="BA63" s="76">
        <f t="shared" ref="BA63" si="822">BA64/0.7*0.3</f>
        <v>634.04032976468318</v>
      </c>
      <c r="BB63" s="76">
        <f t="shared" ref="BB63" si="823">BB64/0.7*0.3</f>
        <v>634.04032976468318</v>
      </c>
      <c r="BC63" s="76">
        <f t="shared" ref="BC63" si="824">BC64/0.7*0.3</f>
        <v>634.04032976468318</v>
      </c>
      <c r="BD63" s="76">
        <f t="shared" ref="BD63" si="825">BD64/0.7*0.3</f>
        <v>634.04032976468318</v>
      </c>
      <c r="BE63" s="76">
        <f t="shared" ref="BE63" si="826">BE64/0.7*0.3</f>
        <v>634.04032976468318</v>
      </c>
      <c r="BF63" s="33">
        <f t="shared" si="343"/>
        <v>7608.4839571761995</v>
      </c>
      <c r="BG63" s="76">
        <f>BG64/0.7*0.3</f>
        <v>669.77991507285913</v>
      </c>
      <c r="BH63" s="76">
        <f t="shared" ref="BH63" si="827">BH64/0.7*0.3</f>
        <v>669.77991507285913</v>
      </c>
      <c r="BI63" s="76">
        <f t="shared" ref="BI63" si="828">BI64/0.7*0.3</f>
        <v>669.77991507285913</v>
      </c>
      <c r="BJ63" s="76">
        <f t="shared" ref="BJ63" si="829">BJ64/0.7*0.3</f>
        <v>669.77991507285913</v>
      </c>
      <c r="BK63" s="76">
        <f t="shared" ref="BK63" si="830">BK64/0.7*0.3</f>
        <v>669.77991507285913</v>
      </c>
      <c r="BL63" s="76">
        <f t="shared" ref="BL63" si="831">BL64/0.7*0.3</f>
        <v>669.77991507285913</v>
      </c>
      <c r="BM63" s="76">
        <f t="shared" ref="BM63" si="832">BM64/0.7*0.3</f>
        <v>669.77991507285913</v>
      </c>
      <c r="BN63" s="76">
        <f t="shared" ref="BN63" si="833">BN64/0.7*0.3</f>
        <v>669.77991507285913</v>
      </c>
      <c r="BO63" s="76">
        <f t="shared" ref="BO63" si="834">BO64/0.7*0.3</f>
        <v>669.77991507285913</v>
      </c>
      <c r="BP63" s="76">
        <f t="shared" ref="BP63" si="835">BP64/0.7*0.3</f>
        <v>669.77991507285913</v>
      </c>
      <c r="BQ63" s="76">
        <f t="shared" ref="BQ63" si="836">BQ64/0.7*0.3</f>
        <v>669.77991507285913</v>
      </c>
      <c r="BR63" s="76">
        <f t="shared" ref="BR63" si="837">BR64/0.7*0.3</f>
        <v>669.77991507285913</v>
      </c>
      <c r="BS63" s="33">
        <f t="shared" si="355"/>
        <v>8037.3589808743081</v>
      </c>
      <c r="BT63" s="76">
        <f>BT64/0.7*0.3</f>
        <v>707.53406932568612</v>
      </c>
      <c r="BU63" s="76">
        <f t="shared" ref="BU63" si="838">BU64/0.7*0.3</f>
        <v>707.53406932568612</v>
      </c>
      <c r="BV63" s="76">
        <f t="shared" ref="BV63" si="839">BV64/0.7*0.3</f>
        <v>707.53406932568612</v>
      </c>
      <c r="BW63" s="76">
        <f t="shared" ref="BW63" si="840">BW64/0.7*0.3</f>
        <v>707.53406932568612</v>
      </c>
      <c r="BX63" s="76">
        <f t="shared" ref="BX63" si="841">BX64/0.7*0.3</f>
        <v>707.53406932568612</v>
      </c>
      <c r="BY63" s="76">
        <f t="shared" ref="BY63" si="842">BY64/0.7*0.3</f>
        <v>707.53406932568612</v>
      </c>
      <c r="BZ63" s="76">
        <f t="shared" ref="BZ63" si="843">BZ64/0.7*0.3</f>
        <v>707.53406932568612</v>
      </c>
      <c r="CA63" s="76">
        <f t="shared" ref="CA63" si="844">CA64/0.7*0.3</f>
        <v>707.53406932568612</v>
      </c>
      <c r="CB63" s="76">
        <f t="shared" ref="CB63" si="845">CB64/0.7*0.3</f>
        <v>707.53406932568612</v>
      </c>
      <c r="CC63" s="76">
        <f t="shared" ref="CC63" si="846">CC64/0.7*0.3</f>
        <v>707.53406932568612</v>
      </c>
      <c r="CD63" s="76">
        <f t="shared" ref="CD63" si="847">CD64/0.7*0.3</f>
        <v>707.53406932568612</v>
      </c>
      <c r="CE63" s="76">
        <f t="shared" ref="CE63" si="848">CE64/0.7*0.3</f>
        <v>707.53406932568612</v>
      </c>
      <c r="CF63" s="33">
        <f t="shared" si="367"/>
        <v>8490.4088319082312</v>
      </c>
      <c r="CG63" s="76">
        <f>CG64/0.7*0.3</f>
        <v>747.41634974543649</v>
      </c>
      <c r="CH63" s="76">
        <f t="shared" ref="CH63" si="849">CH64/0.7*0.3</f>
        <v>747.41634974543649</v>
      </c>
      <c r="CI63" s="76">
        <f t="shared" ref="CI63" si="850">CI64/0.7*0.3</f>
        <v>747.41634974543649</v>
      </c>
      <c r="CJ63" s="76">
        <f t="shared" ref="CJ63" si="851">CJ64/0.7*0.3</f>
        <v>747.41634974543649</v>
      </c>
      <c r="CK63" s="76">
        <f t="shared" ref="CK63" si="852">CK64/0.7*0.3</f>
        <v>747.41634974543649</v>
      </c>
      <c r="CL63" s="76">
        <f t="shared" ref="CL63" si="853">CL64/0.7*0.3</f>
        <v>747.41634974543649</v>
      </c>
      <c r="CM63" s="76">
        <f t="shared" ref="CM63" si="854">CM64/0.7*0.3</f>
        <v>747.41634974543649</v>
      </c>
      <c r="CN63" s="76">
        <f t="shared" ref="CN63" si="855">CN64/0.7*0.3</f>
        <v>747.41634974543649</v>
      </c>
      <c r="CO63" s="76">
        <f t="shared" ref="CO63" si="856">CO64/0.7*0.3</f>
        <v>747.41634974543649</v>
      </c>
      <c r="CP63" s="76">
        <f t="shared" ref="CP63" si="857">CP64/0.7*0.3</f>
        <v>747.41634974543649</v>
      </c>
      <c r="CQ63" s="76">
        <f t="shared" ref="CQ63" si="858">CQ64/0.7*0.3</f>
        <v>747.41634974543649</v>
      </c>
      <c r="CR63" s="76">
        <f t="shared" ref="CR63" si="859">CR64/0.7*0.3</f>
        <v>747.41634974543649</v>
      </c>
      <c r="CS63" s="33">
        <f t="shared" si="379"/>
        <v>8968.9961969452379</v>
      </c>
      <c r="CT63" s="76">
        <f>CT64/0.7*0.3</f>
        <v>789.54671454788706</v>
      </c>
      <c r="CU63" s="76">
        <f t="shared" ref="CU63" si="860">CU64/0.7*0.3</f>
        <v>789.54671454788706</v>
      </c>
      <c r="CV63" s="76">
        <f t="shared" ref="CV63" si="861">CV64/0.7*0.3</f>
        <v>789.54671454788706</v>
      </c>
      <c r="CW63" s="76">
        <f t="shared" ref="CW63" si="862">CW64/0.7*0.3</f>
        <v>789.54671454788706</v>
      </c>
      <c r="CX63" s="76">
        <f t="shared" ref="CX63" si="863">CX64/0.7*0.3</f>
        <v>789.54671454788706</v>
      </c>
      <c r="CY63" s="76">
        <f t="shared" ref="CY63" si="864">CY64/0.7*0.3</f>
        <v>789.54671454788706</v>
      </c>
      <c r="CZ63" s="76">
        <f t="shared" ref="CZ63" si="865">CZ64/0.7*0.3</f>
        <v>789.54671454788706</v>
      </c>
      <c r="DA63" s="76">
        <f t="shared" ref="DA63" si="866">DA64/0.7*0.3</f>
        <v>789.54671454788706</v>
      </c>
      <c r="DB63" s="76">
        <f t="shared" ref="DB63" si="867">DB64/0.7*0.3</f>
        <v>789.54671454788706</v>
      </c>
      <c r="DC63" s="76">
        <f t="shared" ref="DC63" si="868">DC64/0.7*0.3</f>
        <v>789.54671454788706</v>
      </c>
      <c r="DD63" s="76">
        <f t="shared" ref="DD63" si="869">DD64/0.7*0.3</f>
        <v>789.54671454788706</v>
      </c>
      <c r="DE63" s="76">
        <f t="shared" ref="DE63" si="870">DE64/0.7*0.3</f>
        <v>789.54671454788706</v>
      </c>
      <c r="DF63" s="33">
        <f t="shared" si="391"/>
        <v>9474.5605745746452</v>
      </c>
      <c r="DG63" s="76">
        <f>DG64/0.7*0.3</f>
        <v>834.05188375352247</v>
      </c>
      <c r="DH63" s="76">
        <f t="shared" ref="DH63" si="871">DH64/0.7*0.3</f>
        <v>834.05188375352247</v>
      </c>
      <c r="DI63" s="76">
        <f t="shared" ref="DI63" si="872">DI64/0.7*0.3</f>
        <v>834.05188375352247</v>
      </c>
      <c r="DJ63" s="76">
        <f t="shared" ref="DJ63" si="873">DJ64/0.7*0.3</f>
        <v>834.05188375352247</v>
      </c>
      <c r="DK63" s="76">
        <f t="shared" ref="DK63" si="874">DK64/0.7*0.3</f>
        <v>834.05188375352247</v>
      </c>
      <c r="DL63" s="76">
        <f t="shared" ref="DL63" si="875">DL64/0.7*0.3</f>
        <v>834.05188375352247</v>
      </c>
      <c r="DM63" s="76">
        <f t="shared" ref="DM63" si="876">DM64/0.7*0.3</f>
        <v>834.05188375352247</v>
      </c>
      <c r="DN63" s="76">
        <f t="shared" ref="DN63" si="877">DN64/0.7*0.3</f>
        <v>834.05188375352247</v>
      </c>
      <c r="DO63" s="76">
        <f t="shared" ref="DO63" si="878">DO64/0.7*0.3</f>
        <v>834.05188375352247</v>
      </c>
      <c r="DP63" s="76">
        <f t="shared" ref="DP63" si="879">DP64/0.7*0.3</f>
        <v>834.05188375352247</v>
      </c>
      <c r="DQ63" s="76">
        <f t="shared" ref="DQ63" si="880">DQ64/0.7*0.3</f>
        <v>834.05188375352247</v>
      </c>
      <c r="DR63" s="76">
        <f t="shared" ref="DR63" si="881">DR64/0.7*0.3</f>
        <v>834.05188375352247</v>
      </c>
      <c r="DS63" s="33">
        <f t="shared" si="403"/>
        <v>10008.62260504227</v>
      </c>
      <c r="DT63" s="76">
        <v>0</v>
      </c>
      <c r="DU63" s="76">
        <v>0</v>
      </c>
      <c r="DV63" s="76">
        <v>0</v>
      </c>
      <c r="DW63" s="76">
        <v>0</v>
      </c>
      <c r="DX63" s="76">
        <v>0</v>
      </c>
      <c r="DY63" s="76">
        <v>0</v>
      </c>
      <c r="DZ63" s="76">
        <v>0</v>
      </c>
      <c r="EA63" s="76">
        <v>0</v>
      </c>
      <c r="EB63" s="76">
        <v>0</v>
      </c>
      <c r="EC63" s="76">
        <v>0</v>
      </c>
      <c r="ED63" s="76">
        <v>0</v>
      </c>
      <c r="EE63" s="76">
        <v>0</v>
      </c>
      <c r="EF63" s="33">
        <f t="shared" si="404"/>
        <v>0</v>
      </c>
      <c r="EG63" s="76">
        <v>0</v>
      </c>
      <c r="EH63" s="76">
        <v>0</v>
      </c>
      <c r="EI63" s="76">
        <v>0</v>
      </c>
      <c r="EJ63" s="76">
        <v>0</v>
      </c>
      <c r="EK63" s="76">
        <v>0</v>
      </c>
      <c r="EL63" s="76">
        <v>0</v>
      </c>
      <c r="EM63" s="76">
        <v>0</v>
      </c>
      <c r="EN63" s="76">
        <v>0</v>
      </c>
      <c r="EO63" s="76">
        <v>0</v>
      </c>
      <c r="EP63" s="76">
        <v>0</v>
      </c>
      <c r="EQ63" s="76">
        <v>0</v>
      </c>
      <c r="ER63" s="76">
        <v>0</v>
      </c>
      <c r="ES63" s="33">
        <f t="shared" si="683"/>
        <v>0</v>
      </c>
      <c r="ET63" s="33" t="s">
        <v>241</v>
      </c>
      <c r="EU63" s="33"/>
      <c r="EV63" s="38"/>
      <c r="EW63" s="136"/>
      <c r="EX63" s="37"/>
      <c r="EY63" s="37"/>
      <c r="FL63" s="17"/>
      <c r="FN63" s="17"/>
      <c r="FO63" s="201"/>
      <c r="FP63" s="2"/>
      <c r="FY63" s="149"/>
    </row>
    <row r="64" spans="1:181">
      <c r="A64" s="149">
        <v>49</v>
      </c>
      <c r="B64" s="149" t="str">
        <f t="shared" si="603"/>
        <v>112101020100327</v>
      </c>
      <c r="C64" s="231">
        <v>1121010201003</v>
      </c>
      <c r="D64" s="41">
        <v>27</v>
      </c>
      <c r="E64" s="37" t="s">
        <v>66</v>
      </c>
      <c r="F64" s="65">
        <v>1779.3</v>
      </c>
      <c r="G64" s="123">
        <v>1253.0583333333332</v>
      </c>
      <c r="H64" s="123">
        <v>1253.0583333333332</v>
      </c>
      <c r="I64" s="123">
        <v>1253.0583333333332</v>
      </c>
      <c r="J64" s="123">
        <v>1253.0583333333332</v>
      </c>
      <c r="K64" s="123">
        <v>1253.0583333333332</v>
      </c>
      <c r="L64" s="123">
        <v>1253.0583333333332</v>
      </c>
      <c r="M64" s="123">
        <v>1253.0583333333332</v>
      </c>
      <c r="N64" s="123">
        <v>1253.0583333333332</v>
      </c>
      <c r="O64" s="123">
        <v>1253.0583333333332</v>
      </c>
      <c r="P64" s="123">
        <v>1253.0583333333332</v>
      </c>
      <c r="Q64" s="123">
        <v>1253.0583333333332</v>
      </c>
      <c r="R64" s="123">
        <v>1253.0583333333332</v>
      </c>
      <c r="S64" s="33">
        <f t="shared" si="308"/>
        <v>15036.699999999995</v>
      </c>
      <c r="T64" s="123">
        <f t="shared" ref="T64:AE64" si="882">+$S64*$FC$9/12</f>
        <v>1326.272025633333</v>
      </c>
      <c r="U64" s="123">
        <f t="shared" si="882"/>
        <v>1326.272025633333</v>
      </c>
      <c r="V64" s="123">
        <f t="shared" si="882"/>
        <v>1326.272025633333</v>
      </c>
      <c r="W64" s="123">
        <f t="shared" si="882"/>
        <v>1326.272025633333</v>
      </c>
      <c r="X64" s="123">
        <f t="shared" si="882"/>
        <v>1326.272025633333</v>
      </c>
      <c r="Y64" s="123">
        <f t="shared" si="882"/>
        <v>1326.272025633333</v>
      </c>
      <c r="Z64" s="123">
        <f t="shared" si="882"/>
        <v>1326.272025633333</v>
      </c>
      <c r="AA64" s="123">
        <f t="shared" si="882"/>
        <v>1326.272025633333</v>
      </c>
      <c r="AB64" s="123">
        <f t="shared" si="882"/>
        <v>1326.272025633333</v>
      </c>
      <c r="AC64" s="123">
        <f t="shared" si="882"/>
        <v>1326.272025633333</v>
      </c>
      <c r="AD64" s="123">
        <f t="shared" si="882"/>
        <v>1326.272025633333</v>
      </c>
      <c r="AE64" s="123">
        <f t="shared" si="882"/>
        <v>1326.272025633333</v>
      </c>
      <c r="AF64" s="33">
        <f t="shared" si="319"/>
        <v>15915.264307599993</v>
      </c>
      <c r="AG64" s="123">
        <f t="shared" ref="AG64:AR64" si="883">+$AF64*$FD$9/12</f>
        <v>1400.4849030996713</v>
      </c>
      <c r="AH64" s="123">
        <f t="shared" si="883"/>
        <v>1400.4849030996713</v>
      </c>
      <c r="AI64" s="123">
        <f t="shared" si="883"/>
        <v>1400.4849030996713</v>
      </c>
      <c r="AJ64" s="123">
        <f t="shared" si="883"/>
        <v>1400.4849030996713</v>
      </c>
      <c r="AK64" s="123">
        <f t="shared" si="883"/>
        <v>1400.4849030996713</v>
      </c>
      <c r="AL64" s="123">
        <f t="shared" si="883"/>
        <v>1400.4849030996713</v>
      </c>
      <c r="AM64" s="123">
        <f t="shared" si="883"/>
        <v>1400.4849030996713</v>
      </c>
      <c r="AN64" s="123">
        <f t="shared" si="883"/>
        <v>1400.4849030996713</v>
      </c>
      <c r="AO64" s="123">
        <f t="shared" si="883"/>
        <v>1400.4849030996713</v>
      </c>
      <c r="AP64" s="123">
        <f t="shared" si="883"/>
        <v>1400.4849030996713</v>
      </c>
      <c r="AQ64" s="123">
        <f t="shared" si="883"/>
        <v>1400.4849030996713</v>
      </c>
      <c r="AR64" s="123">
        <f t="shared" si="883"/>
        <v>1400.4849030996713</v>
      </c>
      <c r="AS64" s="33">
        <f t="shared" si="331"/>
        <v>16805.81883719606</v>
      </c>
      <c r="AT64" s="123">
        <f t="shared" ref="AT64:BE64" si="884">+$AS64*$FE$9/12</f>
        <v>1479.4274361175942</v>
      </c>
      <c r="AU64" s="123">
        <f t="shared" si="884"/>
        <v>1479.4274361175942</v>
      </c>
      <c r="AV64" s="123">
        <f t="shared" si="884"/>
        <v>1479.4274361175942</v>
      </c>
      <c r="AW64" s="123">
        <f t="shared" si="884"/>
        <v>1479.4274361175942</v>
      </c>
      <c r="AX64" s="123">
        <f t="shared" si="884"/>
        <v>1479.4274361175942</v>
      </c>
      <c r="AY64" s="123">
        <f t="shared" si="884"/>
        <v>1479.4274361175942</v>
      </c>
      <c r="AZ64" s="123">
        <f t="shared" si="884"/>
        <v>1479.4274361175942</v>
      </c>
      <c r="BA64" s="123">
        <f t="shared" si="884"/>
        <v>1479.4274361175942</v>
      </c>
      <c r="BB64" s="123">
        <f t="shared" si="884"/>
        <v>1479.4274361175942</v>
      </c>
      <c r="BC64" s="123">
        <f t="shared" si="884"/>
        <v>1479.4274361175942</v>
      </c>
      <c r="BD64" s="123">
        <f t="shared" si="884"/>
        <v>1479.4274361175942</v>
      </c>
      <c r="BE64" s="123">
        <f t="shared" si="884"/>
        <v>1479.4274361175942</v>
      </c>
      <c r="BF64" s="33">
        <f t="shared" si="343"/>
        <v>17753.129233411131</v>
      </c>
      <c r="BG64" s="123">
        <f t="shared" ref="BG64:BR64" si="885">+$BF64*$FF$9/12</f>
        <v>1562.8198018366711</v>
      </c>
      <c r="BH64" s="123">
        <f t="shared" si="885"/>
        <v>1562.8198018366711</v>
      </c>
      <c r="BI64" s="123">
        <f t="shared" si="885"/>
        <v>1562.8198018366711</v>
      </c>
      <c r="BJ64" s="123">
        <f t="shared" si="885"/>
        <v>1562.8198018366711</v>
      </c>
      <c r="BK64" s="123">
        <f t="shared" si="885"/>
        <v>1562.8198018366711</v>
      </c>
      <c r="BL64" s="123">
        <f t="shared" si="885"/>
        <v>1562.8198018366711</v>
      </c>
      <c r="BM64" s="123">
        <f t="shared" si="885"/>
        <v>1562.8198018366711</v>
      </c>
      <c r="BN64" s="123">
        <f t="shared" si="885"/>
        <v>1562.8198018366711</v>
      </c>
      <c r="BO64" s="123">
        <f t="shared" si="885"/>
        <v>1562.8198018366711</v>
      </c>
      <c r="BP64" s="123">
        <f t="shared" si="885"/>
        <v>1562.8198018366711</v>
      </c>
      <c r="BQ64" s="123">
        <f t="shared" si="885"/>
        <v>1562.8198018366711</v>
      </c>
      <c r="BR64" s="123">
        <f t="shared" si="885"/>
        <v>1562.8198018366711</v>
      </c>
      <c r="BS64" s="33">
        <f t="shared" si="355"/>
        <v>18753.837622040053</v>
      </c>
      <c r="BT64" s="123">
        <f t="shared" ref="BT64:CE64" si="886">+$BS64*$FG$9/12</f>
        <v>1650.9128284266008</v>
      </c>
      <c r="BU64" s="123">
        <f t="shared" si="886"/>
        <v>1650.9128284266008</v>
      </c>
      <c r="BV64" s="123">
        <f t="shared" si="886"/>
        <v>1650.9128284266008</v>
      </c>
      <c r="BW64" s="123">
        <f t="shared" si="886"/>
        <v>1650.9128284266008</v>
      </c>
      <c r="BX64" s="123">
        <f t="shared" si="886"/>
        <v>1650.9128284266008</v>
      </c>
      <c r="BY64" s="123">
        <f t="shared" si="886"/>
        <v>1650.9128284266008</v>
      </c>
      <c r="BZ64" s="123">
        <f t="shared" si="886"/>
        <v>1650.9128284266008</v>
      </c>
      <c r="CA64" s="123">
        <f t="shared" si="886"/>
        <v>1650.9128284266008</v>
      </c>
      <c r="CB64" s="123">
        <f t="shared" si="886"/>
        <v>1650.9128284266008</v>
      </c>
      <c r="CC64" s="123">
        <f t="shared" si="886"/>
        <v>1650.9128284266008</v>
      </c>
      <c r="CD64" s="123">
        <f t="shared" si="886"/>
        <v>1650.9128284266008</v>
      </c>
      <c r="CE64" s="123">
        <f t="shared" si="886"/>
        <v>1650.9128284266008</v>
      </c>
      <c r="CF64" s="33">
        <f t="shared" si="367"/>
        <v>19810.953941119209</v>
      </c>
      <c r="CG64" s="123">
        <f t="shared" ref="CG64:CR64" si="887">+$CF64*$FH$9/12</f>
        <v>1743.9714827393518</v>
      </c>
      <c r="CH64" s="123">
        <f t="shared" si="887"/>
        <v>1743.9714827393518</v>
      </c>
      <c r="CI64" s="123">
        <f t="shared" si="887"/>
        <v>1743.9714827393518</v>
      </c>
      <c r="CJ64" s="123">
        <f t="shared" si="887"/>
        <v>1743.9714827393518</v>
      </c>
      <c r="CK64" s="123">
        <f t="shared" si="887"/>
        <v>1743.9714827393518</v>
      </c>
      <c r="CL64" s="123">
        <f t="shared" si="887"/>
        <v>1743.9714827393518</v>
      </c>
      <c r="CM64" s="123">
        <f t="shared" si="887"/>
        <v>1743.9714827393518</v>
      </c>
      <c r="CN64" s="123">
        <f t="shared" si="887"/>
        <v>1743.9714827393518</v>
      </c>
      <c r="CO64" s="123">
        <f t="shared" si="887"/>
        <v>1743.9714827393518</v>
      </c>
      <c r="CP64" s="123">
        <f t="shared" si="887"/>
        <v>1743.9714827393518</v>
      </c>
      <c r="CQ64" s="123">
        <f t="shared" si="887"/>
        <v>1743.9714827393518</v>
      </c>
      <c r="CR64" s="123">
        <f t="shared" si="887"/>
        <v>1743.9714827393518</v>
      </c>
      <c r="CS64" s="33">
        <f t="shared" si="379"/>
        <v>20927.657792872214</v>
      </c>
      <c r="CT64" s="123">
        <f t="shared" ref="CT64:DE64" si="888">+$CS64*$FI$9/12</f>
        <v>1842.2756672784033</v>
      </c>
      <c r="CU64" s="123">
        <f t="shared" si="888"/>
        <v>1842.2756672784033</v>
      </c>
      <c r="CV64" s="123">
        <f t="shared" si="888"/>
        <v>1842.2756672784033</v>
      </c>
      <c r="CW64" s="123">
        <f t="shared" si="888"/>
        <v>1842.2756672784033</v>
      </c>
      <c r="CX64" s="123">
        <f t="shared" si="888"/>
        <v>1842.2756672784033</v>
      </c>
      <c r="CY64" s="123">
        <f t="shared" si="888"/>
        <v>1842.2756672784033</v>
      </c>
      <c r="CZ64" s="123">
        <f t="shared" si="888"/>
        <v>1842.2756672784033</v>
      </c>
      <c r="DA64" s="123">
        <f t="shared" si="888"/>
        <v>1842.2756672784033</v>
      </c>
      <c r="DB64" s="123">
        <f t="shared" si="888"/>
        <v>1842.2756672784033</v>
      </c>
      <c r="DC64" s="123">
        <f t="shared" si="888"/>
        <v>1842.2756672784033</v>
      </c>
      <c r="DD64" s="123">
        <f t="shared" si="888"/>
        <v>1842.2756672784033</v>
      </c>
      <c r="DE64" s="123">
        <f t="shared" si="888"/>
        <v>1842.2756672784033</v>
      </c>
      <c r="DF64" s="33">
        <f t="shared" si="391"/>
        <v>22107.308007340835</v>
      </c>
      <c r="DG64" s="123">
        <f t="shared" ref="DG64:DR64" si="889">+$DF64*$FJ$9/12</f>
        <v>1946.1210620915524</v>
      </c>
      <c r="DH64" s="123">
        <f t="shared" si="889"/>
        <v>1946.1210620915524</v>
      </c>
      <c r="DI64" s="123">
        <f t="shared" si="889"/>
        <v>1946.1210620915524</v>
      </c>
      <c r="DJ64" s="123">
        <f t="shared" si="889"/>
        <v>1946.1210620915524</v>
      </c>
      <c r="DK64" s="123">
        <f t="shared" si="889"/>
        <v>1946.1210620915524</v>
      </c>
      <c r="DL64" s="123">
        <f t="shared" si="889"/>
        <v>1946.1210620915524</v>
      </c>
      <c r="DM64" s="123">
        <f t="shared" si="889"/>
        <v>1946.1210620915524</v>
      </c>
      <c r="DN64" s="123">
        <f t="shared" si="889"/>
        <v>1946.1210620915524</v>
      </c>
      <c r="DO64" s="123">
        <f t="shared" si="889"/>
        <v>1946.1210620915524</v>
      </c>
      <c r="DP64" s="123">
        <f t="shared" si="889"/>
        <v>1946.1210620915524</v>
      </c>
      <c r="DQ64" s="123">
        <f t="shared" si="889"/>
        <v>1946.1210620915524</v>
      </c>
      <c r="DR64" s="123">
        <f t="shared" si="889"/>
        <v>1946.1210620915524</v>
      </c>
      <c r="DS64" s="33">
        <f t="shared" si="403"/>
        <v>23353.452745098624</v>
      </c>
      <c r="DT64" s="123">
        <f t="shared" ref="DT64:EE64" si="890">($DS64+$DS63)*$FK9/12</f>
        <v>2936.8857344564699</v>
      </c>
      <c r="DU64" s="123">
        <f t="shared" si="890"/>
        <v>2936.8857344564699</v>
      </c>
      <c r="DV64" s="123">
        <f t="shared" si="890"/>
        <v>2936.8857344564699</v>
      </c>
      <c r="DW64" s="123">
        <f t="shared" si="890"/>
        <v>2936.8857344564699</v>
      </c>
      <c r="DX64" s="123">
        <f t="shared" si="890"/>
        <v>2936.8857344564699</v>
      </c>
      <c r="DY64" s="123">
        <f t="shared" si="890"/>
        <v>2936.8857344564699</v>
      </c>
      <c r="DZ64" s="123">
        <f t="shared" si="890"/>
        <v>2936.8857344564699</v>
      </c>
      <c r="EA64" s="123">
        <f t="shared" si="890"/>
        <v>2936.8857344564699</v>
      </c>
      <c r="EB64" s="123">
        <f t="shared" si="890"/>
        <v>2936.8857344564699</v>
      </c>
      <c r="EC64" s="123">
        <f t="shared" si="890"/>
        <v>2936.8857344564699</v>
      </c>
      <c r="ED64" s="123">
        <f t="shared" si="890"/>
        <v>2936.8857344564699</v>
      </c>
      <c r="EE64" s="123">
        <f t="shared" si="890"/>
        <v>2936.8857344564699</v>
      </c>
      <c r="EF64" s="33">
        <f t="shared" si="404"/>
        <v>35242.628813477648</v>
      </c>
      <c r="EG64" s="123">
        <f t="shared" ref="EG64:ER64" si="891">+$EF64*$FL9/12</f>
        <v>3102.4321095363134</v>
      </c>
      <c r="EH64" s="123">
        <f t="shared" si="891"/>
        <v>3102.4321095363134</v>
      </c>
      <c r="EI64" s="123">
        <f t="shared" si="891"/>
        <v>3102.4321095363134</v>
      </c>
      <c r="EJ64" s="123">
        <f t="shared" si="891"/>
        <v>3102.4321095363134</v>
      </c>
      <c r="EK64" s="123">
        <f t="shared" si="891"/>
        <v>3102.4321095363134</v>
      </c>
      <c r="EL64" s="123">
        <f t="shared" si="891"/>
        <v>3102.4321095363134</v>
      </c>
      <c r="EM64" s="123">
        <f t="shared" si="891"/>
        <v>3102.4321095363134</v>
      </c>
      <c r="EN64" s="123">
        <f t="shared" si="891"/>
        <v>3102.4321095363134</v>
      </c>
      <c r="EO64" s="123">
        <f t="shared" si="891"/>
        <v>3102.4321095363134</v>
      </c>
      <c r="EP64" s="123">
        <f t="shared" si="891"/>
        <v>3102.4321095363134</v>
      </c>
      <c r="EQ64" s="123">
        <f t="shared" si="891"/>
        <v>3102.4321095363134</v>
      </c>
      <c r="ER64" s="123">
        <f t="shared" si="891"/>
        <v>3102.4321095363134</v>
      </c>
      <c r="ES64" s="33">
        <f t="shared" si="683"/>
        <v>37229.185314435752</v>
      </c>
      <c r="ET64" s="33" t="s">
        <v>241</v>
      </c>
      <c r="EU64" s="33"/>
      <c r="EV64" s="38"/>
      <c r="EW64" s="136"/>
      <c r="EX64" s="37"/>
      <c r="EY64" s="37"/>
      <c r="FL64" s="17"/>
      <c r="FN64" s="17"/>
      <c r="FO64" s="201"/>
      <c r="FP64" s="2"/>
      <c r="FY64" s="149"/>
    </row>
    <row r="65" spans="1:181">
      <c r="A65" s="149">
        <v>50</v>
      </c>
      <c r="B65" s="149" t="str">
        <f t="shared" si="603"/>
        <v>112101020100411</v>
      </c>
      <c r="C65" s="231">
        <v>1121010201004</v>
      </c>
      <c r="D65" s="41">
        <v>11</v>
      </c>
      <c r="E65" s="37" t="s">
        <v>67</v>
      </c>
      <c r="F65" s="65">
        <v>17125748.449999999</v>
      </c>
      <c r="G65" s="123">
        <f>G66/0.7*0.3</f>
        <v>2343857.1227409686</v>
      </c>
      <c r="H65" s="123">
        <f t="shared" ref="H65:R65" si="892">H66/0.7*0.3</f>
        <v>1618582.3189260475</v>
      </c>
      <c r="I65" s="123">
        <f t="shared" si="892"/>
        <v>1891114.7559492553</v>
      </c>
      <c r="J65" s="123">
        <f t="shared" si="892"/>
        <v>1432781.7685025197</v>
      </c>
      <c r="K65" s="123">
        <f t="shared" si="892"/>
        <v>1989837.4487072832</v>
      </c>
      <c r="L65" s="123">
        <f t="shared" si="892"/>
        <v>1880875.8728502493</v>
      </c>
      <c r="M65" s="123">
        <f t="shared" si="892"/>
        <v>1740796.8967353057</v>
      </c>
      <c r="N65" s="123">
        <f t="shared" si="892"/>
        <v>1660745.9285180098</v>
      </c>
      <c r="O65" s="123">
        <f t="shared" si="892"/>
        <v>1524873.7328812841</v>
      </c>
      <c r="P65" s="123">
        <f t="shared" si="892"/>
        <v>1295327.6766470054</v>
      </c>
      <c r="Q65" s="123">
        <f t="shared" si="892"/>
        <v>1084765.6682414699</v>
      </c>
      <c r="R65" s="123">
        <f t="shared" si="892"/>
        <v>1097813.6093006008</v>
      </c>
      <c r="S65" s="33">
        <f t="shared" si="308"/>
        <v>19561372.800000001</v>
      </c>
      <c r="T65" s="76">
        <f>T66/0.7*0.3</f>
        <v>1725358.7241632</v>
      </c>
      <c r="U65" s="76">
        <f t="shared" ref="U65" si="893">U66/0.7*0.3</f>
        <v>1725358.7241632</v>
      </c>
      <c r="V65" s="76">
        <f t="shared" ref="V65" si="894">V66/0.7*0.3</f>
        <v>1725358.7241632</v>
      </c>
      <c r="W65" s="76">
        <f t="shared" ref="W65" si="895">W66/0.7*0.3</f>
        <v>1725358.7241632</v>
      </c>
      <c r="X65" s="76">
        <f t="shared" ref="X65" si="896">X66/0.7*0.3</f>
        <v>1725358.7241632</v>
      </c>
      <c r="Y65" s="76">
        <f t="shared" ref="Y65" si="897">Y66/0.7*0.3</f>
        <v>1725358.7241632</v>
      </c>
      <c r="Z65" s="76">
        <f t="shared" ref="Z65" si="898">Z66/0.7*0.3</f>
        <v>1725358.7241632</v>
      </c>
      <c r="AA65" s="76">
        <f t="shared" ref="AA65" si="899">AA66/0.7*0.3</f>
        <v>1725358.7241632</v>
      </c>
      <c r="AB65" s="76">
        <f t="shared" ref="AB65" si="900">AB66/0.7*0.3</f>
        <v>1725358.7241632</v>
      </c>
      <c r="AC65" s="76">
        <f t="shared" ref="AC65" si="901">AC66/0.7*0.3</f>
        <v>1725358.7241632</v>
      </c>
      <c r="AD65" s="76">
        <f t="shared" ref="AD65" si="902">AD66/0.7*0.3</f>
        <v>1725358.7241632</v>
      </c>
      <c r="AE65" s="76">
        <f t="shared" ref="AE65" si="903">AE66/0.7*0.3</f>
        <v>1725358.7241632</v>
      </c>
      <c r="AF65" s="33">
        <f t="shared" si="319"/>
        <v>20704304.689958405</v>
      </c>
      <c r="AG65" s="76">
        <f>AG66/0.7*0.3</f>
        <v>1821902.896932476</v>
      </c>
      <c r="AH65" s="76">
        <f t="shared" ref="AH65" si="904">AH66/0.7*0.3</f>
        <v>1821902.896932476</v>
      </c>
      <c r="AI65" s="76">
        <f t="shared" ref="AI65" si="905">AI66/0.7*0.3</f>
        <v>1821902.896932476</v>
      </c>
      <c r="AJ65" s="76">
        <f t="shared" ref="AJ65" si="906">AJ66/0.7*0.3</f>
        <v>1821902.896932476</v>
      </c>
      <c r="AK65" s="76">
        <f t="shared" ref="AK65" si="907">AK66/0.7*0.3</f>
        <v>1821902.896932476</v>
      </c>
      <c r="AL65" s="76">
        <f t="shared" ref="AL65" si="908">AL66/0.7*0.3</f>
        <v>1821902.896932476</v>
      </c>
      <c r="AM65" s="76">
        <f t="shared" ref="AM65" si="909">AM66/0.7*0.3</f>
        <v>1821902.896932476</v>
      </c>
      <c r="AN65" s="76">
        <f t="shared" ref="AN65" si="910">AN66/0.7*0.3</f>
        <v>1821902.896932476</v>
      </c>
      <c r="AO65" s="76">
        <f t="shared" ref="AO65" si="911">AO66/0.7*0.3</f>
        <v>1821902.896932476</v>
      </c>
      <c r="AP65" s="76">
        <f t="shared" ref="AP65" si="912">AP66/0.7*0.3</f>
        <v>1821902.896932476</v>
      </c>
      <c r="AQ65" s="76">
        <f t="shared" ref="AQ65" si="913">AQ66/0.7*0.3</f>
        <v>1821902.896932476</v>
      </c>
      <c r="AR65" s="76">
        <f t="shared" ref="AR65" si="914">AR66/0.7*0.3</f>
        <v>1821902.896932476</v>
      </c>
      <c r="AS65" s="33">
        <f t="shared" si="331"/>
        <v>21862834.763189707</v>
      </c>
      <c r="AT65" s="76">
        <f>AT66/0.7*0.3</f>
        <v>1924599.9194267658</v>
      </c>
      <c r="AU65" s="76">
        <f t="shared" ref="AU65" si="915">AU66/0.7*0.3</f>
        <v>1924599.9194267658</v>
      </c>
      <c r="AV65" s="76">
        <f t="shared" ref="AV65" si="916">AV66/0.7*0.3</f>
        <v>1924599.9194267658</v>
      </c>
      <c r="AW65" s="76">
        <f t="shared" ref="AW65" si="917">AW66/0.7*0.3</f>
        <v>1924599.9194267658</v>
      </c>
      <c r="AX65" s="76">
        <f t="shared" ref="AX65" si="918">AX66/0.7*0.3</f>
        <v>1924599.9194267658</v>
      </c>
      <c r="AY65" s="76">
        <f t="shared" ref="AY65" si="919">AY66/0.7*0.3</f>
        <v>1924599.9194267658</v>
      </c>
      <c r="AZ65" s="76">
        <f t="shared" ref="AZ65" si="920">AZ66/0.7*0.3</f>
        <v>1924599.9194267658</v>
      </c>
      <c r="BA65" s="76">
        <f t="shared" ref="BA65" si="921">BA66/0.7*0.3</f>
        <v>1924599.9194267658</v>
      </c>
      <c r="BB65" s="76">
        <f t="shared" ref="BB65" si="922">BB66/0.7*0.3</f>
        <v>1924599.9194267658</v>
      </c>
      <c r="BC65" s="76">
        <f t="shared" ref="BC65" si="923">BC66/0.7*0.3</f>
        <v>1924599.9194267658</v>
      </c>
      <c r="BD65" s="76">
        <f t="shared" ref="BD65" si="924">BD66/0.7*0.3</f>
        <v>1924599.9194267658</v>
      </c>
      <c r="BE65" s="76">
        <f t="shared" ref="BE65" si="925">BE66/0.7*0.3</f>
        <v>1924599.9194267658</v>
      </c>
      <c r="BF65" s="33">
        <f t="shared" si="343"/>
        <v>23095199.033121187</v>
      </c>
      <c r="BG65" s="76">
        <f>BG66/0.7*0.3</f>
        <v>2033085.7676850134</v>
      </c>
      <c r="BH65" s="76">
        <f t="shared" ref="BH65" si="926">BH66/0.7*0.3</f>
        <v>2033085.7676850134</v>
      </c>
      <c r="BI65" s="76">
        <f t="shared" ref="BI65" si="927">BI66/0.7*0.3</f>
        <v>2033085.7676850134</v>
      </c>
      <c r="BJ65" s="76">
        <f t="shared" ref="BJ65" si="928">BJ66/0.7*0.3</f>
        <v>2033085.7676850134</v>
      </c>
      <c r="BK65" s="76">
        <f t="shared" ref="BK65" si="929">BK66/0.7*0.3</f>
        <v>2033085.7676850134</v>
      </c>
      <c r="BL65" s="76">
        <f t="shared" ref="BL65" si="930">BL66/0.7*0.3</f>
        <v>2033085.7676850134</v>
      </c>
      <c r="BM65" s="76">
        <f t="shared" ref="BM65" si="931">BM66/0.7*0.3</f>
        <v>2033085.7676850134</v>
      </c>
      <c r="BN65" s="76">
        <f t="shared" ref="BN65" si="932">BN66/0.7*0.3</f>
        <v>2033085.7676850134</v>
      </c>
      <c r="BO65" s="76">
        <f t="shared" ref="BO65" si="933">BO66/0.7*0.3</f>
        <v>2033085.7676850134</v>
      </c>
      <c r="BP65" s="76">
        <f t="shared" ref="BP65" si="934">BP66/0.7*0.3</f>
        <v>2033085.7676850134</v>
      </c>
      <c r="BQ65" s="76">
        <f t="shared" ref="BQ65" si="935">BQ66/0.7*0.3</f>
        <v>2033085.7676850134</v>
      </c>
      <c r="BR65" s="76">
        <f t="shared" ref="BR65" si="936">BR66/0.7*0.3</f>
        <v>2033085.7676850134</v>
      </c>
      <c r="BS65" s="33">
        <f t="shared" si="355"/>
        <v>24397029.212220162</v>
      </c>
      <c r="BT65" s="76">
        <f>BT66/0.7*0.3</f>
        <v>2147686.7462378833</v>
      </c>
      <c r="BU65" s="76">
        <f t="shared" ref="BU65" si="937">BU66/0.7*0.3</f>
        <v>2147686.7462378833</v>
      </c>
      <c r="BV65" s="76">
        <f t="shared" ref="BV65" si="938">BV66/0.7*0.3</f>
        <v>2147686.7462378833</v>
      </c>
      <c r="BW65" s="76">
        <f t="shared" ref="BW65" si="939">BW66/0.7*0.3</f>
        <v>2147686.7462378833</v>
      </c>
      <c r="BX65" s="76">
        <f t="shared" ref="BX65" si="940">BX66/0.7*0.3</f>
        <v>2147686.7462378833</v>
      </c>
      <c r="BY65" s="76">
        <f t="shared" ref="BY65" si="941">BY66/0.7*0.3</f>
        <v>2147686.7462378833</v>
      </c>
      <c r="BZ65" s="76">
        <f t="shared" ref="BZ65" si="942">BZ66/0.7*0.3</f>
        <v>2147686.7462378833</v>
      </c>
      <c r="CA65" s="76">
        <f t="shared" ref="CA65" si="943">CA66/0.7*0.3</f>
        <v>2147686.7462378833</v>
      </c>
      <c r="CB65" s="76">
        <f t="shared" ref="CB65" si="944">CB66/0.7*0.3</f>
        <v>2147686.7462378833</v>
      </c>
      <c r="CC65" s="76">
        <f t="shared" ref="CC65" si="945">CC66/0.7*0.3</f>
        <v>2147686.7462378833</v>
      </c>
      <c r="CD65" s="76">
        <f t="shared" ref="CD65" si="946">CD66/0.7*0.3</f>
        <v>2147686.7462378833</v>
      </c>
      <c r="CE65" s="76">
        <f t="shared" ref="CE65" si="947">CE66/0.7*0.3</f>
        <v>2147686.7462378833</v>
      </c>
      <c r="CF65" s="33">
        <f t="shared" si="367"/>
        <v>25772240.954854593</v>
      </c>
      <c r="CG65" s="76">
        <f>CG66/0.7*0.3</f>
        <v>2268747.552749821</v>
      </c>
      <c r="CH65" s="76">
        <f t="shared" ref="CH65" si="948">CH66/0.7*0.3</f>
        <v>2268747.552749821</v>
      </c>
      <c r="CI65" s="76">
        <f t="shared" ref="CI65" si="949">CI66/0.7*0.3</f>
        <v>2268747.552749821</v>
      </c>
      <c r="CJ65" s="76">
        <f t="shared" ref="CJ65" si="950">CJ66/0.7*0.3</f>
        <v>2268747.552749821</v>
      </c>
      <c r="CK65" s="76">
        <f t="shared" ref="CK65" si="951">CK66/0.7*0.3</f>
        <v>2268747.552749821</v>
      </c>
      <c r="CL65" s="76">
        <f t="shared" ref="CL65" si="952">CL66/0.7*0.3</f>
        <v>2268747.552749821</v>
      </c>
      <c r="CM65" s="76">
        <f t="shared" ref="CM65" si="953">CM66/0.7*0.3</f>
        <v>2268747.552749821</v>
      </c>
      <c r="CN65" s="76">
        <f t="shared" ref="CN65" si="954">CN66/0.7*0.3</f>
        <v>2268747.552749821</v>
      </c>
      <c r="CO65" s="76">
        <f t="shared" ref="CO65" si="955">CO66/0.7*0.3</f>
        <v>2268747.552749821</v>
      </c>
      <c r="CP65" s="76">
        <f t="shared" ref="CP65" si="956">CP66/0.7*0.3</f>
        <v>2268747.552749821</v>
      </c>
      <c r="CQ65" s="76">
        <f t="shared" ref="CQ65" si="957">CQ66/0.7*0.3</f>
        <v>2268747.552749821</v>
      </c>
      <c r="CR65" s="76">
        <f t="shared" ref="CR65" si="958">CR66/0.7*0.3</f>
        <v>2268747.552749821</v>
      </c>
      <c r="CS65" s="33">
        <f t="shared" si="379"/>
        <v>27224970.632997844</v>
      </c>
      <c r="CT65" s="76">
        <f>CT66/0.7*0.3</f>
        <v>2396632.3148032236</v>
      </c>
      <c r="CU65" s="76">
        <f t="shared" ref="CU65" si="959">CU66/0.7*0.3</f>
        <v>2396632.3148032236</v>
      </c>
      <c r="CV65" s="76">
        <f t="shared" ref="CV65" si="960">CV66/0.7*0.3</f>
        <v>2396632.3148032236</v>
      </c>
      <c r="CW65" s="76">
        <f t="shared" ref="CW65" si="961">CW66/0.7*0.3</f>
        <v>2396632.3148032236</v>
      </c>
      <c r="CX65" s="76">
        <f t="shared" ref="CX65" si="962">CX66/0.7*0.3</f>
        <v>2396632.3148032236</v>
      </c>
      <c r="CY65" s="76">
        <f t="shared" ref="CY65" si="963">CY66/0.7*0.3</f>
        <v>2396632.3148032236</v>
      </c>
      <c r="CZ65" s="76">
        <f t="shared" ref="CZ65" si="964">CZ66/0.7*0.3</f>
        <v>2396632.3148032236</v>
      </c>
      <c r="DA65" s="76">
        <f t="shared" ref="DA65" si="965">DA66/0.7*0.3</f>
        <v>2396632.3148032236</v>
      </c>
      <c r="DB65" s="76">
        <f t="shared" ref="DB65" si="966">DB66/0.7*0.3</f>
        <v>2396632.3148032236</v>
      </c>
      <c r="DC65" s="76">
        <f t="shared" ref="DC65" si="967">DC66/0.7*0.3</f>
        <v>2396632.3148032236</v>
      </c>
      <c r="DD65" s="76">
        <f t="shared" ref="DD65" si="968">DD66/0.7*0.3</f>
        <v>2396632.3148032236</v>
      </c>
      <c r="DE65" s="76">
        <f t="shared" ref="DE65" si="969">DE66/0.7*0.3</f>
        <v>2396632.3148032236</v>
      </c>
      <c r="DF65" s="33">
        <f t="shared" si="391"/>
        <v>28759587.777638685</v>
      </c>
      <c r="DG65" s="76">
        <f>DG66/0.7*0.3</f>
        <v>2531725.6851240518</v>
      </c>
      <c r="DH65" s="76">
        <f t="shared" ref="DH65" si="970">DH66/0.7*0.3</f>
        <v>2531725.6851240518</v>
      </c>
      <c r="DI65" s="76">
        <f t="shared" ref="DI65" si="971">DI66/0.7*0.3</f>
        <v>2531725.6851240518</v>
      </c>
      <c r="DJ65" s="76">
        <f t="shared" ref="DJ65" si="972">DJ66/0.7*0.3</f>
        <v>2531725.6851240518</v>
      </c>
      <c r="DK65" s="76">
        <f t="shared" ref="DK65" si="973">DK66/0.7*0.3</f>
        <v>2531725.6851240518</v>
      </c>
      <c r="DL65" s="76">
        <f t="shared" ref="DL65" si="974">DL66/0.7*0.3</f>
        <v>2531725.6851240518</v>
      </c>
      <c r="DM65" s="76">
        <f t="shared" ref="DM65" si="975">DM66/0.7*0.3</f>
        <v>2531725.6851240518</v>
      </c>
      <c r="DN65" s="76">
        <f t="shared" ref="DN65" si="976">DN66/0.7*0.3</f>
        <v>2531725.6851240518</v>
      </c>
      <c r="DO65" s="76">
        <f t="shared" ref="DO65" si="977">DO66/0.7*0.3</f>
        <v>2531725.6851240518</v>
      </c>
      <c r="DP65" s="76">
        <f t="shared" ref="DP65" si="978">DP66/0.7*0.3</f>
        <v>2531725.6851240518</v>
      </c>
      <c r="DQ65" s="76">
        <f t="shared" ref="DQ65" si="979">DQ66/0.7*0.3</f>
        <v>2531725.6851240518</v>
      </c>
      <c r="DR65" s="76">
        <f t="shared" ref="DR65" si="980">DR66/0.7*0.3</f>
        <v>2531725.6851240518</v>
      </c>
      <c r="DS65" s="33">
        <f t="shared" si="403"/>
        <v>30380708.221488614</v>
      </c>
      <c r="DT65" s="76">
        <v>0</v>
      </c>
      <c r="DU65" s="76">
        <v>0</v>
      </c>
      <c r="DV65" s="76">
        <v>0</v>
      </c>
      <c r="DW65" s="76">
        <v>0</v>
      </c>
      <c r="DX65" s="76">
        <v>0</v>
      </c>
      <c r="DY65" s="76">
        <v>0</v>
      </c>
      <c r="DZ65" s="76">
        <v>0</v>
      </c>
      <c r="EA65" s="76">
        <v>0</v>
      </c>
      <c r="EB65" s="76">
        <v>0</v>
      </c>
      <c r="EC65" s="76">
        <v>0</v>
      </c>
      <c r="ED65" s="76">
        <v>0</v>
      </c>
      <c r="EE65" s="76">
        <v>0</v>
      </c>
      <c r="EF65" s="33">
        <f t="shared" si="404"/>
        <v>0</v>
      </c>
      <c r="EG65" s="76">
        <v>0</v>
      </c>
      <c r="EH65" s="76">
        <v>0</v>
      </c>
      <c r="EI65" s="76">
        <v>0</v>
      </c>
      <c r="EJ65" s="76">
        <v>0</v>
      </c>
      <c r="EK65" s="76">
        <v>0</v>
      </c>
      <c r="EL65" s="76">
        <v>0</v>
      </c>
      <c r="EM65" s="76">
        <v>0</v>
      </c>
      <c r="EN65" s="76">
        <v>0</v>
      </c>
      <c r="EO65" s="76">
        <v>0</v>
      </c>
      <c r="EP65" s="76">
        <v>0</v>
      </c>
      <c r="EQ65" s="76">
        <v>0</v>
      </c>
      <c r="ER65" s="76">
        <v>0</v>
      </c>
      <c r="ES65" s="33">
        <f t="shared" si="683"/>
        <v>0</v>
      </c>
      <c r="ET65" s="33" t="s">
        <v>241</v>
      </c>
      <c r="EU65" s="33"/>
      <c r="EV65" s="38"/>
      <c r="EW65" s="136"/>
      <c r="EX65" s="37"/>
      <c r="EY65" s="37"/>
      <c r="FL65" s="17"/>
      <c r="FN65" s="17"/>
      <c r="FO65" s="201"/>
      <c r="FP65" s="2"/>
      <c r="FY65" s="149"/>
    </row>
    <row r="66" spans="1:181">
      <c r="A66" s="149">
        <v>51</v>
      </c>
      <c r="B66" s="149" t="str">
        <f t="shared" si="603"/>
        <v>112101020100427</v>
      </c>
      <c r="C66" s="231">
        <v>1121010201004</v>
      </c>
      <c r="D66" s="35">
        <v>27</v>
      </c>
      <c r="E66" s="37" t="s">
        <v>67</v>
      </c>
      <c r="F66" s="65">
        <v>39933415.670000002</v>
      </c>
      <c r="G66" s="123">
        <v>5468999.9530622596</v>
      </c>
      <c r="H66" s="123">
        <v>3776692.0774941104</v>
      </c>
      <c r="I66" s="123">
        <v>4412601.0972149288</v>
      </c>
      <c r="J66" s="123">
        <v>3343157.4598392122</v>
      </c>
      <c r="K66" s="123">
        <v>4642954.0469836611</v>
      </c>
      <c r="L66" s="123">
        <v>4388710.3699839152</v>
      </c>
      <c r="M66" s="123">
        <v>4061859.4257157128</v>
      </c>
      <c r="N66" s="123">
        <v>3875073.8332086895</v>
      </c>
      <c r="O66" s="123">
        <v>3558038.7100563291</v>
      </c>
      <c r="P66" s="123">
        <v>3022431.2455096794</v>
      </c>
      <c r="Q66" s="123">
        <v>2531119.8925634297</v>
      </c>
      <c r="R66" s="123">
        <v>2561565.0883680684</v>
      </c>
      <c r="S66" s="33">
        <f t="shared" si="308"/>
        <v>45643203.199999988</v>
      </c>
      <c r="T66" s="123">
        <f t="shared" ref="T66:AE66" si="981">+$S66*$FC$9/12</f>
        <v>4025837.0230474663</v>
      </c>
      <c r="U66" s="123">
        <f t="shared" si="981"/>
        <v>4025837.0230474663</v>
      </c>
      <c r="V66" s="123">
        <f t="shared" si="981"/>
        <v>4025837.0230474663</v>
      </c>
      <c r="W66" s="123">
        <f t="shared" si="981"/>
        <v>4025837.0230474663</v>
      </c>
      <c r="X66" s="123">
        <f t="shared" si="981"/>
        <v>4025837.0230474663</v>
      </c>
      <c r="Y66" s="123">
        <f t="shared" si="981"/>
        <v>4025837.0230474663</v>
      </c>
      <c r="Z66" s="123">
        <f t="shared" si="981"/>
        <v>4025837.0230474663</v>
      </c>
      <c r="AA66" s="123">
        <f t="shared" si="981"/>
        <v>4025837.0230474663</v>
      </c>
      <c r="AB66" s="123">
        <f t="shared" si="981"/>
        <v>4025837.0230474663</v>
      </c>
      <c r="AC66" s="123">
        <f t="shared" si="981"/>
        <v>4025837.0230474663</v>
      </c>
      <c r="AD66" s="123">
        <f t="shared" si="981"/>
        <v>4025837.0230474663</v>
      </c>
      <c r="AE66" s="123">
        <f t="shared" si="981"/>
        <v>4025837.0230474663</v>
      </c>
      <c r="AF66" s="33">
        <f t="shared" si="319"/>
        <v>48310044.276569605</v>
      </c>
      <c r="AG66" s="123">
        <f t="shared" ref="AG66:AR66" si="982">+$AF66*$FD$9/12</f>
        <v>4251106.7595091108</v>
      </c>
      <c r="AH66" s="123">
        <f t="shared" si="982"/>
        <v>4251106.7595091108</v>
      </c>
      <c r="AI66" s="123">
        <f t="shared" si="982"/>
        <v>4251106.7595091108</v>
      </c>
      <c r="AJ66" s="123">
        <f t="shared" si="982"/>
        <v>4251106.7595091108</v>
      </c>
      <c r="AK66" s="123">
        <f t="shared" si="982"/>
        <v>4251106.7595091108</v>
      </c>
      <c r="AL66" s="123">
        <f t="shared" si="982"/>
        <v>4251106.7595091108</v>
      </c>
      <c r="AM66" s="123">
        <f t="shared" si="982"/>
        <v>4251106.7595091108</v>
      </c>
      <c r="AN66" s="123">
        <f t="shared" si="982"/>
        <v>4251106.7595091108</v>
      </c>
      <c r="AO66" s="123">
        <f t="shared" si="982"/>
        <v>4251106.7595091108</v>
      </c>
      <c r="AP66" s="123">
        <f t="shared" si="982"/>
        <v>4251106.7595091108</v>
      </c>
      <c r="AQ66" s="123">
        <f t="shared" si="982"/>
        <v>4251106.7595091108</v>
      </c>
      <c r="AR66" s="123">
        <f t="shared" si="982"/>
        <v>4251106.7595091108</v>
      </c>
      <c r="AS66" s="33">
        <f t="shared" si="331"/>
        <v>51013281.114109315</v>
      </c>
      <c r="AT66" s="123">
        <f t="shared" ref="AT66:BE66" si="983">+$AS66*$FE$9/12</f>
        <v>4490733.1453291196</v>
      </c>
      <c r="AU66" s="123">
        <f t="shared" si="983"/>
        <v>4490733.1453291196</v>
      </c>
      <c r="AV66" s="123">
        <f t="shared" si="983"/>
        <v>4490733.1453291196</v>
      </c>
      <c r="AW66" s="123">
        <f t="shared" si="983"/>
        <v>4490733.1453291196</v>
      </c>
      <c r="AX66" s="123">
        <f t="shared" si="983"/>
        <v>4490733.1453291196</v>
      </c>
      <c r="AY66" s="123">
        <f t="shared" si="983"/>
        <v>4490733.1453291196</v>
      </c>
      <c r="AZ66" s="123">
        <f t="shared" si="983"/>
        <v>4490733.1453291196</v>
      </c>
      <c r="BA66" s="123">
        <f t="shared" si="983"/>
        <v>4490733.1453291196</v>
      </c>
      <c r="BB66" s="123">
        <f t="shared" si="983"/>
        <v>4490733.1453291196</v>
      </c>
      <c r="BC66" s="123">
        <f t="shared" si="983"/>
        <v>4490733.1453291196</v>
      </c>
      <c r="BD66" s="123">
        <f t="shared" si="983"/>
        <v>4490733.1453291196</v>
      </c>
      <c r="BE66" s="123">
        <f t="shared" si="983"/>
        <v>4490733.1453291196</v>
      </c>
      <c r="BF66" s="33">
        <f t="shared" si="343"/>
        <v>53888797.743949421</v>
      </c>
      <c r="BG66" s="123">
        <f t="shared" ref="BG66:BR66" si="984">+$BF66*$FF$9/12</f>
        <v>4743866.7912650313</v>
      </c>
      <c r="BH66" s="123">
        <f t="shared" si="984"/>
        <v>4743866.7912650313</v>
      </c>
      <c r="BI66" s="123">
        <f t="shared" si="984"/>
        <v>4743866.7912650313</v>
      </c>
      <c r="BJ66" s="123">
        <f t="shared" si="984"/>
        <v>4743866.7912650313</v>
      </c>
      <c r="BK66" s="123">
        <f t="shared" si="984"/>
        <v>4743866.7912650313</v>
      </c>
      <c r="BL66" s="123">
        <f t="shared" si="984"/>
        <v>4743866.7912650313</v>
      </c>
      <c r="BM66" s="123">
        <f t="shared" si="984"/>
        <v>4743866.7912650313</v>
      </c>
      <c r="BN66" s="123">
        <f t="shared" si="984"/>
        <v>4743866.7912650313</v>
      </c>
      <c r="BO66" s="123">
        <f t="shared" si="984"/>
        <v>4743866.7912650313</v>
      </c>
      <c r="BP66" s="123">
        <f t="shared" si="984"/>
        <v>4743866.7912650313</v>
      </c>
      <c r="BQ66" s="123">
        <f t="shared" si="984"/>
        <v>4743866.7912650313</v>
      </c>
      <c r="BR66" s="123">
        <f t="shared" si="984"/>
        <v>4743866.7912650313</v>
      </c>
      <c r="BS66" s="33">
        <f t="shared" si="355"/>
        <v>56926401.495180391</v>
      </c>
      <c r="BT66" s="123">
        <f t="shared" ref="BT66:CE66" si="985">+$BS66*$FG$9/12</f>
        <v>5011269.0745550608</v>
      </c>
      <c r="BU66" s="123">
        <f t="shared" si="985"/>
        <v>5011269.0745550608</v>
      </c>
      <c r="BV66" s="123">
        <f t="shared" si="985"/>
        <v>5011269.0745550608</v>
      </c>
      <c r="BW66" s="123">
        <f t="shared" si="985"/>
        <v>5011269.0745550608</v>
      </c>
      <c r="BX66" s="123">
        <f t="shared" si="985"/>
        <v>5011269.0745550608</v>
      </c>
      <c r="BY66" s="123">
        <f t="shared" si="985"/>
        <v>5011269.0745550608</v>
      </c>
      <c r="BZ66" s="123">
        <f t="shared" si="985"/>
        <v>5011269.0745550608</v>
      </c>
      <c r="CA66" s="123">
        <f t="shared" si="985"/>
        <v>5011269.0745550608</v>
      </c>
      <c r="CB66" s="123">
        <f t="shared" si="985"/>
        <v>5011269.0745550608</v>
      </c>
      <c r="CC66" s="123">
        <f t="shared" si="985"/>
        <v>5011269.0745550608</v>
      </c>
      <c r="CD66" s="123">
        <f t="shared" si="985"/>
        <v>5011269.0745550608</v>
      </c>
      <c r="CE66" s="123">
        <f t="shared" si="985"/>
        <v>5011269.0745550608</v>
      </c>
      <c r="CF66" s="33">
        <f t="shared" si="367"/>
        <v>60135228.894660734</v>
      </c>
      <c r="CG66" s="123">
        <f t="shared" ref="CG66:CR66" si="986">+$CF66*$FH$9/12</f>
        <v>5293744.2897495823</v>
      </c>
      <c r="CH66" s="123">
        <f t="shared" si="986"/>
        <v>5293744.2897495823</v>
      </c>
      <c r="CI66" s="123">
        <f t="shared" si="986"/>
        <v>5293744.2897495823</v>
      </c>
      <c r="CJ66" s="123">
        <f t="shared" si="986"/>
        <v>5293744.2897495823</v>
      </c>
      <c r="CK66" s="123">
        <f t="shared" si="986"/>
        <v>5293744.2897495823</v>
      </c>
      <c r="CL66" s="123">
        <f t="shared" si="986"/>
        <v>5293744.2897495823</v>
      </c>
      <c r="CM66" s="123">
        <f t="shared" si="986"/>
        <v>5293744.2897495823</v>
      </c>
      <c r="CN66" s="123">
        <f t="shared" si="986"/>
        <v>5293744.2897495823</v>
      </c>
      <c r="CO66" s="123">
        <f t="shared" si="986"/>
        <v>5293744.2897495823</v>
      </c>
      <c r="CP66" s="123">
        <f t="shared" si="986"/>
        <v>5293744.2897495823</v>
      </c>
      <c r="CQ66" s="123">
        <f t="shared" si="986"/>
        <v>5293744.2897495823</v>
      </c>
      <c r="CR66" s="123">
        <f t="shared" si="986"/>
        <v>5293744.2897495823</v>
      </c>
      <c r="CS66" s="33">
        <f t="shared" si="379"/>
        <v>63524931.476994999</v>
      </c>
      <c r="CT66" s="123">
        <f t="shared" ref="CT66:DE66" si="987">+$CS66*$FI$9/12</f>
        <v>5592142.0678741885</v>
      </c>
      <c r="CU66" s="123">
        <f t="shared" si="987"/>
        <v>5592142.0678741885</v>
      </c>
      <c r="CV66" s="123">
        <f t="shared" si="987"/>
        <v>5592142.0678741885</v>
      </c>
      <c r="CW66" s="123">
        <f t="shared" si="987"/>
        <v>5592142.0678741885</v>
      </c>
      <c r="CX66" s="123">
        <f t="shared" si="987"/>
        <v>5592142.0678741885</v>
      </c>
      <c r="CY66" s="123">
        <f t="shared" si="987"/>
        <v>5592142.0678741885</v>
      </c>
      <c r="CZ66" s="123">
        <f t="shared" si="987"/>
        <v>5592142.0678741885</v>
      </c>
      <c r="DA66" s="123">
        <f t="shared" si="987"/>
        <v>5592142.0678741885</v>
      </c>
      <c r="DB66" s="123">
        <f t="shared" si="987"/>
        <v>5592142.0678741885</v>
      </c>
      <c r="DC66" s="123">
        <f t="shared" si="987"/>
        <v>5592142.0678741885</v>
      </c>
      <c r="DD66" s="123">
        <f t="shared" si="987"/>
        <v>5592142.0678741885</v>
      </c>
      <c r="DE66" s="123">
        <f t="shared" si="987"/>
        <v>5592142.0678741885</v>
      </c>
      <c r="DF66" s="33">
        <f t="shared" si="391"/>
        <v>67105704.814490251</v>
      </c>
      <c r="DG66" s="123">
        <f t="shared" ref="DG66:DR66" si="988">+$DF66*$FJ$9/12</f>
        <v>5907359.9319561208</v>
      </c>
      <c r="DH66" s="123">
        <f t="shared" si="988"/>
        <v>5907359.9319561208</v>
      </c>
      <c r="DI66" s="123">
        <f t="shared" si="988"/>
        <v>5907359.9319561208</v>
      </c>
      <c r="DJ66" s="123">
        <f t="shared" si="988"/>
        <v>5907359.9319561208</v>
      </c>
      <c r="DK66" s="123">
        <f t="shared" si="988"/>
        <v>5907359.9319561208</v>
      </c>
      <c r="DL66" s="123">
        <f t="shared" si="988"/>
        <v>5907359.9319561208</v>
      </c>
      <c r="DM66" s="123">
        <f t="shared" si="988"/>
        <v>5907359.9319561208</v>
      </c>
      <c r="DN66" s="123">
        <f t="shared" si="988"/>
        <v>5907359.9319561208</v>
      </c>
      <c r="DO66" s="123">
        <f t="shared" si="988"/>
        <v>5907359.9319561208</v>
      </c>
      <c r="DP66" s="123">
        <f t="shared" si="988"/>
        <v>5907359.9319561208</v>
      </c>
      <c r="DQ66" s="123">
        <f t="shared" si="988"/>
        <v>5907359.9319561208</v>
      </c>
      <c r="DR66" s="123">
        <f t="shared" si="988"/>
        <v>5907359.9319561208</v>
      </c>
      <c r="DS66" s="33">
        <f t="shared" si="403"/>
        <v>70888319.183473453</v>
      </c>
      <c r="DT66" s="123">
        <f t="shared" ref="DT66:EE66" si="989">($DS66+$DS65)*$FK9/12</f>
        <v>8914779.9951437488</v>
      </c>
      <c r="DU66" s="123">
        <f t="shared" si="989"/>
        <v>8914779.9951437488</v>
      </c>
      <c r="DV66" s="123">
        <f t="shared" si="989"/>
        <v>8914779.9951437488</v>
      </c>
      <c r="DW66" s="123">
        <f t="shared" si="989"/>
        <v>8914779.9951437488</v>
      </c>
      <c r="DX66" s="123">
        <f t="shared" si="989"/>
        <v>8914779.9951437488</v>
      </c>
      <c r="DY66" s="123">
        <f t="shared" si="989"/>
        <v>8914779.9951437488</v>
      </c>
      <c r="DZ66" s="123">
        <f t="shared" si="989"/>
        <v>8914779.9951437488</v>
      </c>
      <c r="EA66" s="123">
        <f t="shared" si="989"/>
        <v>8914779.9951437488</v>
      </c>
      <c r="EB66" s="123">
        <f t="shared" si="989"/>
        <v>8914779.9951437488</v>
      </c>
      <c r="EC66" s="123">
        <f t="shared" si="989"/>
        <v>8914779.9951437488</v>
      </c>
      <c r="ED66" s="123">
        <f t="shared" si="989"/>
        <v>8914779.9951437488</v>
      </c>
      <c r="EE66" s="123">
        <f t="shared" si="989"/>
        <v>8914779.9951437488</v>
      </c>
      <c r="EF66" s="33">
        <f t="shared" si="404"/>
        <v>106977359.94172496</v>
      </c>
      <c r="EG66" s="123">
        <f t="shared" ref="EG66:ER66" si="990">+$EF66*$FL9/12</f>
        <v>9417288.3139100112</v>
      </c>
      <c r="EH66" s="123">
        <f t="shared" si="990"/>
        <v>9417288.3139100112</v>
      </c>
      <c r="EI66" s="123">
        <f t="shared" si="990"/>
        <v>9417288.3139100112</v>
      </c>
      <c r="EJ66" s="123">
        <f t="shared" si="990"/>
        <v>9417288.3139100112</v>
      </c>
      <c r="EK66" s="123">
        <f t="shared" si="990"/>
        <v>9417288.3139100112</v>
      </c>
      <c r="EL66" s="123">
        <f t="shared" si="990"/>
        <v>9417288.3139100112</v>
      </c>
      <c r="EM66" s="123">
        <f t="shared" si="990"/>
        <v>9417288.3139100112</v>
      </c>
      <c r="EN66" s="123">
        <f t="shared" si="990"/>
        <v>9417288.3139100112</v>
      </c>
      <c r="EO66" s="123">
        <f t="shared" si="990"/>
        <v>9417288.3139100112</v>
      </c>
      <c r="EP66" s="123">
        <f t="shared" si="990"/>
        <v>9417288.3139100112</v>
      </c>
      <c r="EQ66" s="123">
        <f t="shared" si="990"/>
        <v>9417288.3139100112</v>
      </c>
      <c r="ER66" s="123">
        <f t="shared" si="990"/>
        <v>9417288.3139100112</v>
      </c>
      <c r="ES66" s="33">
        <f t="shared" si="683"/>
        <v>113007459.7669201</v>
      </c>
      <c r="ET66" s="33" t="s">
        <v>241</v>
      </c>
      <c r="EU66" s="33"/>
      <c r="EV66" s="38"/>
      <c r="EW66" s="136"/>
      <c r="EX66" s="37"/>
      <c r="EY66" s="37"/>
      <c r="FL66" s="17"/>
      <c r="FN66" s="17"/>
      <c r="FO66" s="201"/>
      <c r="FP66" s="2"/>
      <c r="FY66" s="149"/>
    </row>
    <row r="67" spans="1:181">
      <c r="A67" s="149">
        <v>52</v>
      </c>
      <c r="B67" s="149" t="str">
        <f t="shared" si="603"/>
        <v>112101020100511</v>
      </c>
      <c r="C67" s="231">
        <v>1121010201005</v>
      </c>
      <c r="D67" s="35">
        <v>11</v>
      </c>
      <c r="E67" s="37" t="s">
        <v>68</v>
      </c>
      <c r="F67" s="65">
        <v>125438.85000000005</v>
      </c>
      <c r="G67" s="123">
        <f>_xlfn.XLOOKUP($B67,'9999'!$A:$A,'9999'!I:I)</f>
        <v>0</v>
      </c>
      <c r="H67" s="123">
        <f>_xlfn.XLOOKUP($B67,'9999'!$A:$A,'9999'!J:J)</f>
        <v>0</v>
      </c>
      <c r="I67" s="123">
        <f>_xlfn.XLOOKUP($B67,'9999'!$A:$A,'9999'!K:K)</f>
        <v>0</v>
      </c>
      <c r="J67" s="123">
        <f>_xlfn.XLOOKUP($B67,'9999'!$A:$A,'9999'!L:L)</f>
        <v>0</v>
      </c>
      <c r="K67" s="123">
        <f>_xlfn.XLOOKUP($B67,'9999'!$A:$A,'9999'!M:M)</f>
        <v>0</v>
      </c>
      <c r="L67" s="123">
        <f>_xlfn.XLOOKUP($B67,'9999'!$A:$A,'9999'!N:N)</f>
        <v>0</v>
      </c>
      <c r="M67" s="123">
        <f>_xlfn.XLOOKUP($B67,'9999'!$A:$A,'9999'!O:O)</f>
        <v>0</v>
      </c>
      <c r="N67" s="123">
        <f>_xlfn.XLOOKUP($B67,'9999'!$A:$A,'9999'!P:P)</f>
        <v>0</v>
      </c>
      <c r="O67" s="123">
        <f>_xlfn.XLOOKUP($B67,'9999'!$A:$A,'9999'!Q:Q)</f>
        <v>0</v>
      </c>
      <c r="P67" s="123">
        <f>_xlfn.XLOOKUP($B67,'9999'!$A:$A,'9999'!R:R)</f>
        <v>0</v>
      </c>
      <c r="Q67" s="123">
        <f>_xlfn.XLOOKUP($B67,'9999'!$A:$A,'9999'!S:S)</f>
        <v>0</v>
      </c>
      <c r="R67" s="123">
        <f>_xlfn.XLOOKUP($B67,'9999'!$A:$A,'9999'!T:T)</f>
        <v>0</v>
      </c>
      <c r="S67" s="33">
        <f t="shared" si="308"/>
        <v>0</v>
      </c>
      <c r="T67" s="76">
        <v>0</v>
      </c>
      <c r="U67" s="76">
        <v>0</v>
      </c>
      <c r="V67" s="76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76">
        <v>0</v>
      </c>
      <c r="AE67" s="76">
        <v>0</v>
      </c>
      <c r="AF67" s="33">
        <f t="shared" si="319"/>
        <v>0</v>
      </c>
      <c r="AG67" s="76">
        <v>0</v>
      </c>
      <c r="AH67" s="76">
        <v>0</v>
      </c>
      <c r="AI67" s="76">
        <v>0</v>
      </c>
      <c r="AJ67" s="76">
        <v>0</v>
      </c>
      <c r="AK67" s="76">
        <v>0</v>
      </c>
      <c r="AL67" s="76">
        <v>0</v>
      </c>
      <c r="AM67" s="76">
        <v>0</v>
      </c>
      <c r="AN67" s="76">
        <v>0</v>
      </c>
      <c r="AO67" s="76">
        <v>0</v>
      </c>
      <c r="AP67" s="76">
        <v>0</v>
      </c>
      <c r="AQ67" s="76">
        <v>0</v>
      </c>
      <c r="AR67" s="76">
        <v>0</v>
      </c>
      <c r="AS67" s="33">
        <f t="shared" si="331"/>
        <v>0</v>
      </c>
      <c r="AT67" s="76">
        <v>0</v>
      </c>
      <c r="AU67" s="76">
        <v>0</v>
      </c>
      <c r="AV67" s="76">
        <v>0</v>
      </c>
      <c r="AW67" s="76">
        <v>0</v>
      </c>
      <c r="AX67" s="76">
        <v>0</v>
      </c>
      <c r="AY67" s="76">
        <v>0</v>
      </c>
      <c r="AZ67" s="76">
        <v>0</v>
      </c>
      <c r="BA67" s="76">
        <v>0</v>
      </c>
      <c r="BB67" s="76">
        <v>0</v>
      </c>
      <c r="BC67" s="76">
        <v>0</v>
      </c>
      <c r="BD67" s="76">
        <v>0</v>
      </c>
      <c r="BE67" s="76">
        <v>0</v>
      </c>
      <c r="BF67" s="33">
        <f t="shared" si="343"/>
        <v>0</v>
      </c>
      <c r="BG67" s="76">
        <v>0</v>
      </c>
      <c r="BH67" s="76">
        <v>0</v>
      </c>
      <c r="BI67" s="76">
        <v>0</v>
      </c>
      <c r="BJ67" s="76">
        <v>0</v>
      </c>
      <c r="BK67" s="76">
        <v>0</v>
      </c>
      <c r="BL67" s="76">
        <v>0</v>
      </c>
      <c r="BM67" s="76">
        <v>0</v>
      </c>
      <c r="BN67" s="76">
        <v>0</v>
      </c>
      <c r="BO67" s="76">
        <v>0</v>
      </c>
      <c r="BP67" s="76">
        <v>0</v>
      </c>
      <c r="BQ67" s="76">
        <v>0</v>
      </c>
      <c r="BR67" s="76">
        <v>0</v>
      </c>
      <c r="BS67" s="33">
        <f t="shared" si="355"/>
        <v>0</v>
      </c>
      <c r="BT67" s="76">
        <v>0</v>
      </c>
      <c r="BU67" s="76">
        <v>0</v>
      </c>
      <c r="BV67" s="76">
        <v>0</v>
      </c>
      <c r="BW67" s="76">
        <v>0</v>
      </c>
      <c r="BX67" s="76">
        <v>0</v>
      </c>
      <c r="BY67" s="76">
        <v>0</v>
      </c>
      <c r="BZ67" s="76">
        <v>0</v>
      </c>
      <c r="CA67" s="76">
        <v>0</v>
      </c>
      <c r="CB67" s="76">
        <v>0</v>
      </c>
      <c r="CC67" s="76">
        <v>0</v>
      </c>
      <c r="CD67" s="76">
        <v>0</v>
      </c>
      <c r="CE67" s="76">
        <v>0</v>
      </c>
      <c r="CF67" s="33">
        <f t="shared" si="367"/>
        <v>0</v>
      </c>
      <c r="CG67" s="76">
        <v>0</v>
      </c>
      <c r="CH67" s="76">
        <v>0</v>
      </c>
      <c r="CI67" s="76">
        <v>0</v>
      </c>
      <c r="CJ67" s="76">
        <v>0</v>
      </c>
      <c r="CK67" s="76">
        <v>0</v>
      </c>
      <c r="CL67" s="76">
        <v>0</v>
      </c>
      <c r="CM67" s="76">
        <v>0</v>
      </c>
      <c r="CN67" s="76">
        <v>0</v>
      </c>
      <c r="CO67" s="76">
        <v>0</v>
      </c>
      <c r="CP67" s="76">
        <v>0</v>
      </c>
      <c r="CQ67" s="76">
        <v>0</v>
      </c>
      <c r="CR67" s="76">
        <v>0</v>
      </c>
      <c r="CS67" s="33">
        <f t="shared" si="379"/>
        <v>0</v>
      </c>
      <c r="CT67" s="76">
        <v>0</v>
      </c>
      <c r="CU67" s="76">
        <v>0</v>
      </c>
      <c r="CV67" s="76">
        <v>0</v>
      </c>
      <c r="CW67" s="76">
        <v>0</v>
      </c>
      <c r="CX67" s="76">
        <v>0</v>
      </c>
      <c r="CY67" s="76">
        <v>0</v>
      </c>
      <c r="CZ67" s="76">
        <v>0</v>
      </c>
      <c r="DA67" s="76">
        <v>0</v>
      </c>
      <c r="DB67" s="76">
        <v>0</v>
      </c>
      <c r="DC67" s="76">
        <v>0</v>
      </c>
      <c r="DD67" s="76">
        <v>0</v>
      </c>
      <c r="DE67" s="76">
        <v>0</v>
      </c>
      <c r="DF67" s="33">
        <f t="shared" si="391"/>
        <v>0</v>
      </c>
      <c r="DG67" s="76">
        <v>0</v>
      </c>
      <c r="DH67" s="76">
        <v>0</v>
      </c>
      <c r="DI67" s="76">
        <v>0</v>
      </c>
      <c r="DJ67" s="76">
        <v>0</v>
      </c>
      <c r="DK67" s="76">
        <v>0</v>
      </c>
      <c r="DL67" s="76">
        <v>0</v>
      </c>
      <c r="DM67" s="76">
        <v>0</v>
      </c>
      <c r="DN67" s="76">
        <v>0</v>
      </c>
      <c r="DO67" s="76">
        <v>0</v>
      </c>
      <c r="DP67" s="76">
        <v>0</v>
      </c>
      <c r="DQ67" s="76">
        <v>0</v>
      </c>
      <c r="DR67" s="76">
        <v>0</v>
      </c>
      <c r="DS67" s="33">
        <f t="shared" si="403"/>
        <v>0</v>
      </c>
      <c r="DT67" s="76">
        <v>0</v>
      </c>
      <c r="DU67" s="76">
        <v>0</v>
      </c>
      <c r="DV67" s="76">
        <v>0</v>
      </c>
      <c r="DW67" s="76">
        <v>0</v>
      </c>
      <c r="DX67" s="76">
        <v>0</v>
      </c>
      <c r="DY67" s="76">
        <v>0</v>
      </c>
      <c r="DZ67" s="76">
        <v>0</v>
      </c>
      <c r="EA67" s="76">
        <v>0</v>
      </c>
      <c r="EB67" s="76">
        <v>0</v>
      </c>
      <c r="EC67" s="76">
        <v>0</v>
      </c>
      <c r="ED67" s="76">
        <v>0</v>
      </c>
      <c r="EE67" s="76">
        <v>0</v>
      </c>
      <c r="EF67" s="33">
        <f t="shared" si="404"/>
        <v>0</v>
      </c>
      <c r="EG67" s="76">
        <v>0</v>
      </c>
      <c r="EH67" s="76">
        <v>0</v>
      </c>
      <c r="EI67" s="76">
        <v>0</v>
      </c>
      <c r="EJ67" s="76">
        <v>0</v>
      </c>
      <c r="EK67" s="76">
        <v>0</v>
      </c>
      <c r="EL67" s="76">
        <v>0</v>
      </c>
      <c r="EM67" s="76">
        <v>0</v>
      </c>
      <c r="EN67" s="76">
        <v>0</v>
      </c>
      <c r="EO67" s="76">
        <v>0</v>
      </c>
      <c r="EP67" s="76">
        <v>0</v>
      </c>
      <c r="EQ67" s="76">
        <v>0</v>
      </c>
      <c r="ER67" s="76">
        <v>0</v>
      </c>
      <c r="ES67" s="33">
        <f t="shared" si="683"/>
        <v>0</v>
      </c>
      <c r="ET67" s="261" t="s">
        <v>424</v>
      </c>
      <c r="EU67" s="33"/>
      <c r="EV67" s="38"/>
      <c r="EW67" s="136"/>
      <c r="EX67" s="37"/>
      <c r="EY67" s="37"/>
      <c r="FL67" s="17"/>
      <c r="FN67" s="17"/>
      <c r="FO67" s="201"/>
      <c r="FP67" s="2"/>
      <c r="FY67" s="149"/>
    </row>
    <row r="68" spans="1:181">
      <c r="A68" s="149">
        <v>53</v>
      </c>
      <c r="B68" s="149" t="str">
        <f t="shared" si="603"/>
        <v>112101020100553</v>
      </c>
      <c r="C68" s="231">
        <v>1121010201005</v>
      </c>
      <c r="D68" s="35">
        <v>53</v>
      </c>
      <c r="E68" s="37" t="s">
        <v>68</v>
      </c>
      <c r="F68" s="65">
        <v>292121.13000000006</v>
      </c>
      <c r="G68" s="123">
        <f>_xlfn.XLOOKUP($B68,'9999'!$A:$A,'9999'!I:I)</f>
        <v>0</v>
      </c>
      <c r="H68" s="123">
        <f>_xlfn.XLOOKUP($B68,'9999'!$A:$A,'9999'!J:J)</f>
        <v>0</v>
      </c>
      <c r="I68" s="123">
        <f>_xlfn.XLOOKUP($B68,'9999'!$A:$A,'9999'!K:K)</f>
        <v>0</v>
      </c>
      <c r="J68" s="123">
        <f>_xlfn.XLOOKUP($B68,'9999'!$A:$A,'9999'!L:L)</f>
        <v>0</v>
      </c>
      <c r="K68" s="123">
        <f>_xlfn.XLOOKUP($B68,'9999'!$A:$A,'9999'!M:M)</f>
        <v>0</v>
      </c>
      <c r="L68" s="123">
        <f>_xlfn.XLOOKUP($B68,'9999'!$A:$A,'9999'!N:N)</f>
        <v>0</v>
      </c>
      <c r="M68" s="123">
        <f>_xlfn.XLOOKUP($B68,'9999'!$A:$A,'9999'!O:O)</f>
        <v>0</v>
      </c>
      <c r="N68" s="123">
        <f>_xlfn.XLOOKUP($B68,'9999'!$A:$A,'9999'!P:P)</f>
        <v>0</v>
      </c>
      <c r="O68" s="123">
        <f>_xlfn.XLOOKUP($B68,'9999'!$A:$A,'9999'!Q:Q)</f>
        <v>0</v>
      </c>
      <c r="P68" s="123">
        <f>_xlfn.XLOOKUP($B68,'9999'!$A:$A,'9999'!R:R)</f>
        <v>0</v>
      </c>
      <c r="Q68" s="123">
        <f>_xlfn.XLOOKUP($B68,'9999'!$A:$A,'9999'!S:S)</f>
        <v>0</v>
      </c>
      <c r="R68" s="123">
        <f>_xlfn.XLOOKUP($B68,'9999'!$A:$A,'9999'!T:T)</f>
        <v>0</v>
      </c>
      <c r="S68" s="33">
        <f t="shared" si="308"/>
        <v>0</v>
      </c>
      <c r="T68" s="123">
        <f t="shared" ref="T68:AE75" si="991">+$S68*$FC$9/12</f>
        <v>0</v>
      </c>
      <c r="U68" s="123">
        <f t="shared" si="991"/>
        <v>0</v>
      </c>
      <c r="V68" s="123">
        <f t="shared" si="991"/>
        <v>0</v>
      </c>
      <c r="W68" s="123">
        <f t="shared" si="991"/>
        <v>0</v>
      </c>
      <c r="X68" s="123">
        <f t="shared" si="991"/>
        <v>0</v>
      </c>
      <c r="Y68" s="123">
        <f t="shared" si="991"/>
        <v>0</v>
      </c>
      <c r="Z68" s="123">
        <f t="shared" si="991"/>
        <v>0</v>
      </c>
      <c r="AA68" s="123">
        <f t="shared" si="991"/>
        <v>0</v>
      </c>
      <c r="AB68" s="123">
        <f t="shared" si="991"/>
        <v>0</v>
      </c>
      <c r="AC68" s="123">
        <f t="shared" si="991"/>
        <v>0</v>
      </c>
      <c r="AD68" s="123">
        <f t="shared" si="991"/>
        <v>0</v>
      </c>
      <c r="AE68" s="123">
        <f t="shared" si="991"/>
        <v>0</v>
      </c>
      <c r="AF68" s="33">
        <f t="shared" si="319"/>
        <v>0</v>
      </c>
      <c r="AG68" s="123">
        <f t="shared" ref="AG68:AR74" si="992">+$AF68*$FD$9/12</f>
        <v>0</v>
      </c>
      <c r="AH68" s="123">
        <f t="shared" si="992"/>
        <v>0</v>
      </c>
      <c r="AI68" s="123">
        <f t="shared" si="992"/>
        <v>0</v>
      </c>
      <c r="AJ68" s="123">
        <f t="shared" si="992"/>
        <v>0</v>
      </c>
      <c r="AK68" s="123">
        <f t="shared" si="992"/>
        <v>0</v>
      </c>
      <c r="AL68" s="123">
        <f t="shared" si="992"/>
        <v>0</v>
      </c>
      <c r="AM68" s="123">
        <f t="shared" si="992"/>
        <v>0</v>
      </c>
      <c r="AN68" s="123">
        <f t="shared" si="992"/>
        <v>0</v>
      </c>
      <c r="AO68" s="123">
        <f t="shared" si="992"/>
        <v>0</v>
      </c>
      <c r="AP68" s="123">
        <f t="shared" si="992"/>
        <v>0</v>
      </c>
      <c r="AQ68" s="123">
        <f t="shared" si="992"/>
        <v>0</v>
      </c>
      <c r="AR68" s="123">
        <f t="shared" si="992"/>
        <v>0</v>
      </c>
      <c r="AS68" s="33">
        <f t="shared" si="331"/>
        <v>0</v>
      </c>
      <c r="AT68" s="123">
        <f t="shared" ref="AT68:BE75" si="993">+$AS68*$FE$9/12</f>
        <v>0</v>
      </c>
      <c r="AU68" s="123">
        <f t="shared" si="993"/>
        <v>0</v>
      </c>
      <c r="AV68" s="123">
        <f t="shared" si="993"/>
        <v>0</v>
      </c>
      <c r="AW68" s="123">
        <f t="shared" si="993"/>
        <v>0</v>
      </c>
      <c r="AX68" s="123">
        <f t="shared" si="993"/>
        <v>0</v>
      </c>
      <c r="AY68" s="123">
        <f t="shared" si="993"/>
        <v>0</v>
      </c>
      <c r="AZ68" s="123">
        <f t="shared" si="993"/>
        <v>0</v>
      </c>
      <c r="BA68" s="123">
        <f t="shared" si="993"/>
        <v>0</v>
      </c>
      <c r="BB68" s="123">
        <f t="shared" si="993"/>
        <v>0</v>
      </c>
      <c r="BC68" s="123">
        <f t="shared" si="993"/>
        <v>0</v>
      </c>
      <c r="BD68" s="123">
        <f t="shared" si="993"/>
        <v>0</v>
      </c>
      <c r="BE68" s="123">
        <f t="shared" si="993"/>
        <v>0</v>
      </c>
      <c r="BF68" s="33">
        <f t="shared" si="343"/>
        <v>0</v>
      </c>
      <c r="BG68" s="123">
        <f t="shared" ref="BG68:BR75" si="994">+$BF68*$FF$9/12</f>
        <v>0</v>
      </c>
      <c r="BH68" s="123">
        <f t="shared" si="994"/>
        <v>0</v>
      </c>
      <c r="BI68" s="123">
        <f t="shared" si="994"/>
        <v>0</v>
      </c>
      <c r="BJ68" s="123">
        <f t="shared" si="994"/>
        <v>0</v>
      </c>
      <c r="BK68" s="123">
        <f t="shared" si="994"/>
        <v>0</v>
      </c>
      <c r="BL68" s="123">
        <f t="shared" si="994"/>
        <v>0</v>
      </c>
      <c r="BM68" s="123">
        <f t="shared" si="994"/>
        <v>0</v>
      </c>
      <c r="BN68" s="123">
        <f t="shared" si="994"/>
        <v>0</v>
      </c>
      <c r="BO68" s="123">
        <f t="shared" si="994"/>
        <v>0</v>
      </c>
      <c r="BP68" s="123">
        <f t="shared" si="994"/>
        <v>0</v>
      </c>
      <c r="BQ68" s="123">
        <f t="shared" si="994"/>
        <v>0</v>
      </c>
      <c r="BR68" s="123">
        <f t="shared" si="994"/>
        <v>0</v>
      </c>
      <c r="BS68" s="33">
        <f t="shared" si="355"/>
        <v>0</v>
      </c>
      <c r="BT68" s="123">
        <f t="shared" ref="BT68:CE75" si="995">+$BS68*$FG$9/12</f>
        <v>0</v>
      </c>
      <c r="BU68" s="123">
        <f t="shared" si="995"/>
        <v>0</v>
      </c>
      <c r="BV68" s="123">
        <f t="shared" si="995"/>
        <v>0</v>
      </c>
      <c r="BW68" s="123">
        <f t="shared" si="995"/>
        <v>0</v>
      </c>
      <c r="BX68" s="123">
        <f t="shared" si="995"/>
        <v>0</v>
      </c>
      <c r="BY68" s="123">
        <f t="shared" si="995"/>
        <v>0</v>
      </c>
      <c r="BZ68" s="123">
        <f t="shared" si="995"/>
        <v>0</v>
      </c>
      <c r="CA68" s="123">
        <f t="shared" si="995"/>
        <v>0</v>
      </c>
      <c r="CB68" s="123">
        <f t="shared" si="995"/>
        <v>0</v>
      </c>
      <c r="CC68" s="123">
        <f t="shared" si="995"/>
        <v>0</v>
      </c>
      <c r="CD68" s="123">
        <f t="shared" si="995"/>
        <v>0</v>
      </c>
      <c r="CE68" s="123">
        <f t="shared" si="995"/>
        <v>0</v>
      </c>
      <c r="CF68" s="33">
        <f t="shared" si="367"/>
        <v>0</v>
      </c>
      <c r="CG68" s="123">
        <f t="shared" ref="CG68:CR75" si="996">+$CF68*$FH$9/12</f>
        <v>0</v>
      </c>
      <c r="CH68" s="123">
        <f t="shared" si="996"/>
        <v>0</v>
      </c>
      <c r="CI68" s="123">
        <f t="shared" si="996"/>
        <v>0</v>
      </c>
      <c r="CJ68" s="123">
        <f t="shared" si="996"/>
        <v>0</v>
      </c>
      <c r="CK68" s="123">
        <f t="shared" si="996"/>
        <v>0</v>
      </c>
      <c r="CL68" s="123">
        <f t="shared" si="996"/>
        <v>0</v>
      </c>
      <c r="CM68" s="123">
        <f t="shared" si="996"/>
        <v>0</v>
      </c>
      <c r="CN68" s="123">
        <f t="shared" si="996"/>
        <v>0</v>
      </c>
      <c r="CO68" s="123">
        <f t="shared" si="996"/>
        <v>0</v>
      </c>
      <c r="CP68" s="123">
        <f t="shared" si="996"/>
        <v>0</v>
      </c>
      <c r="CQ68" s="123">
        <f t="shared" si="996"/>
        <v>0</v>
      </c>
      <c r="CR68" s="123">
        <f t="shared" si="996"/>
        <v>0</v>
      </c>
      <c r="CS68" s="33">
        <f t="shared" si="379"/>
        <v>0</v>
      </c>
      <c r="CT68" s="123">
        <f t="shared" ref="CT68:DE75" si="997">+$CS68*$FI$9/12</f>
        <v>0</v>
      </c>
      <c r="CU68" s="123">
        <f t="shared" si="997"/>
        <v>0</v>
      </c>
      <c r="CV68" s="123">
        <f t="shared" si="997"/>
        <v>0</v>
      </c>
      <c r="CW68" s="123">
        <f t="shared" si="997"/>
        <v>0</v>
      </c>
      <c r="CX68" s="123">
        <f t="shared" si="997"/>
        <v>0</v>
      </c>
      <c r="CY68" s="123">
        <f t="shared" si="997"/>
        <v>0</v>
      </c>
      <c r="CZ68" s="123">
        <f t="shared" si="997"/>
        <v>0</v>
      </c>
      <c r="DA68" s="123">
        <f t="shared" si="997"/>
        <v>0</v>
      </c>
      <c r="DB68" s="123">
        <f t="shared" si="997"/>
        <v>0</v>
      </c>
      <c r="DC68" s="123">
        <f t="shared" si="997"/>
        <v>0</v>
      </c>
      <c r="DD68" s="123">
        <f t="shared" si="997"/>
        <v>0</v>
      </c>
      <c r="DE68" s="123">
        <f t="shared" si="997"/>
        <v>0</v>
      </c>
      <c r="DF68" s="33">
        <f t="shared" si="391"/>
        <v>0</v>
      </c>
      <c r="DG68" s="123">
        <f t="shared" ref="DG68:DR75" si="998">+$DF68*$FJ$9/12</f>
        <v>0</v>
      </c>
      <c r="DH68" s="123">
        <f t="shared" si="998"/>
        <v>0</v>
      </c>
      <c r="DI68" s="123">
        <f t="shared" si="998"/>
        <v>0</v>
      </c>
      <c r="DJ68" s="123">
        <f t="shared" si="998"/>
        <v>0</v>
      </c>
      <c r="DK68" s="123">
        <f t="shared" si="998"/>
        <v>0</v>
      </c>
      <c r="DL68" s="123">
        <f t="shared" si="998"/>
        <v>0</v>
      </c>
      <c r="DM68" s="123">
        <f t="shared" si="998"/>
        <v>0</v>
      </c>
      <c r="DN68" s="123">
        <f t="shared" si="998"/>
        <v>0</v>
      </c>
      <c r="DO68" s="123">
        <f t="shared" si="998"/>
        <v>0</v>
      </c>
      <c r="DP68" s="123">
        <f t="shared" si="998"/>
        <v>0</v>
      </c>
      <c r="DQ68" s="123">
        <f t="shared" si="998"/>
        <v>0</v>
      </c>
      <c r="DR68" s="123">
        <f t="shared" si="998"/>
        <v>0</v>
      </c>
      <c r="DS68" s="33">
        <f t="shared" si="403"/>
        <v>0</v>
      </c>
      <c r="DT68" s="123">
        <f t="shared" ref="DT68:EE68" si="999">+$DS68*$FK9/12</f>
        <v>0</v>
      </c>
      <c r="DU68" s="123">
        <f t="shared" si="999"/>
        <v>0</v>
      </c>
      <c r="DV68" s="123">
        <f t="shared" si="999"/>
        <v>0</v>
      </c>
      <c r="DW68" s="123">
        <f t="shared" si="999"/>
        <v>0</v>
      </c>
      <c r="DX68" s="123">
        <f t="shared" si="999"/>
        <v>0</v>
      </c>
      <c r="DY68" s="123">
        <f t="shared" si="999"/>
        <v>0</v>
      </c>
      <c r="DZ68" s="123">
        <f t="shared" si="999"/>
        <v>0</v>
      </c>
      <c r="EA68" s="123">
        <f t="shared" si="999"/>
        <v>0</v>
      </c>
      <c r="EB68" s="123">
        <f t="shared" si="999"/>
        <v>0</v>
      </c>
      <c r="EC68" s="123">
        <f t="shared" si="999"/>
        <v>0</v>
      </c>
      <c r="ED68" s="123">
        <f t="shared" si="999"/>
        <v>0</v>
      </c>
      <c r="EE68" s="123">
        <f t="shared" si="999"/>
        <v>0</v>
      </c>
      <c r="EF68" s="33">
        <f t="shared" si="404"/>
        <v>0</v>
      </c>
      <c r="EG68" s="123">
        <f t="shared" ref="EG68:ER68" si="1000">+$DS68*$FK9/12</f>
        <v>0</v>
      </c>
      <c r="EH68" s="123">
        <f t="shared" si="1000"/>
        <v>0</v>
      </c>
      <c r="EI68" s="123">
        <f t="shared" si="1000"/>
        <v>0</v>
      </c>
      <c r="EJ68" s="123">
        <f t="shared" si="1000"/>
        <v>0</v>
      </c>
      <c r="EK68" s="123">
        <f t="shared" si="1000"/>
        <v>0</v>
      </c>
      <c r="EL68" s="123">
        <f t="shared" si="1000"/>
        <v>0</v>
      </c>
      <c r="EM68" s="123">
        <f t="shared" si="1000"/>
        <v>0</v>
      </c>
      <c r="EN68" s="123">
        <f t="shared" si="1000"/>
        <v>0</v>
      </c>
      <c r="EO68" s="123">
        <f t="shared" si="1000"/>
        <v>0</v>
      </c>
      <c r="EP68" s="123">
        <f t="shared" si="1000"/>
        <v>0</v>
      </c>
      <c r="EQ68" s="123">
        <f t="shared" si="1000"/>
        <v>0</v>
      </c>
      <c r="ER68" s="123">
        <f t="shared" si="1000"/>
        <v>0</v>
      </c>
      <c r="ES68" s="33">
        <f t="shared" si="683"/>
        <v>0</v>
      </c>
      <c r="ET68" s="261" t="s">
        <v>425</v>
      </c>
      <c r="EU68" s="33"/>
      <c r="EV68" s="38"/>
      <c r="EW68" s="136"/>
      <c r="EX68" s="37"/>
      <c r="EY68" s="37"/>
      <c r="FL68" s="17"/>
      <c r="FN68" s="17"/>
      <c r="FO68" s="201"/>
      <c r="FP68" s="2"/>
      <c r="FY68" s="149"/>
    </row>
    <row r="69" spans="1:181">
      <c r="A69" s="149">
        <v>54</v>
      </c>
      <c r="B69" s="149" t="str">
        <f t="shared" si="603"/>
        <v>112101030100127</v>
      </c>
      <c r="C69" s="231">
        <v>1121010301001</v>
      </c>
      <c r="D69" s="35">
        <v>27</v>
      </c>
      <c r="E69" s="37" t="s">
        <v>70</v>
      </c>
      <c r="F69" s="65">
        <v>0</v>
      </c>
      <c r="G69" s="123">
        <f>_xlfn.XLOOKUP($B69,'9999'!$A:$A,'9999'!I:I)</f>
        <v>2642.6666666666665</v>
      </c>
      <c r="H69" s="123">
        <f>_xlfn.XLOOKUP($B69,'9999'!$A:$A,'9999'!J:J)</f>
        <v>2642.6666666666665</v>
      </c>
      <c r="I69" s="123">
        <f>_xlfn.XLOOKUP($B69,'9999'!$A:$A,'9999'!K:K)</f>
        <v>2642.6666666666665</v>
      </c>
      <c r="J69" s="123">
        <f>_xlfn.XLOOKUP($B69,'9999'!$A:$A,'9999'!L:L)</f>
        <v>2642.6666666666665</v>
      </c>
      <c r="K69" s="123">
        <f>_xlfn.XLOOKUP($B69,'9999'!$A:$A,'9999'!M:M)</f>
        <v>2642.6666666666665</v>
      </c>
      <c r="L69" s="123">
        <f>_xlfn.XLOOKUP($B69,'9999'!$A:$A,'9999'!N:N)</f>
        <v>2642.6666666666665</v>
      </c>
      <c r="M69" s="123">
        <f>_xlfn.XLOOKUP($B69,'9999'!$A:$A,'9999'!O:O)</f>
        <v>2642.6666666666665</v>
      </c>
      <c r="N69" s="123">
        <f>_xlfn.XLOOKUP($B69,'9999'!$A:$A,'9999'!P:P)</f>
        <v>2642.6666666666665</v>
      </c>
      <c r="O69" s="123">
        <f>_xlfn.XLOOKUP($B69,'9999'!$A:$A,'9999'!Q:Q)</f>
        <v>2642.6666666666665</v>
      </c>
      <c r="P69" s="123">
        <f>_xlfn.XLOOKUP($B69,'9999'!$A:$A,'9999'!R:R)</f>
        <v>2642.6666666666665</v>
      </c>
      <c r="Q69" s="123">
        <f>_xlfn.XLOOKUP($B69,'9999'!$A:$A,'9999'!S:S)</f>
        <v>2642.6666666666665</v>
      </c>
      <c r="R69" s="123">
        <f>_xlfn.XLOOKUP($B69,'9999'!$A:$A,'9999'!T:T)</f>
        <v>2642.6666666666665</v>
      </c>
      <c r="S69" s="33">
        <f t="shared" si="308"/>
        <v>31712.000000000004</v>
      </c>
      <c r="T69" s="123">
        <f t="shared" si="991"/>
        <v>2797.0723946666676</v>
      </c>
      <c r="U69" s="123">
        <f t="shared" si="991"/>
        <v>2797.0723946666676</v>
      </c>
      <c r="V69" s="123">
        <f t="shared" si="991"/>
        <v>2797.0723946666676</v>
      </c>
      <c r="W69" s="123">
        <f t="shared" si="991"/>
        <v>2797.0723946666676</v>
      </c>
      <c r="X69" s="123">
        <f t="shared" si="991"/>
        <v>2797.0723946666676</v>
      </c>
      <c r="Y69" s="123">
        <f t="shared" si="991"/>
        <v>2797.0723946666676</v>
      </c>
      <c r="Z69" s="123">
        <f t="shared" si="991"/>
        <v>2797.0723946666676</v>
      </c>
      <c r="AA69" s="123">
        <f t="shared" si="991"/>
        <v>2797.0723946666676</v>
      </c>
      <c r="AB69" s="123">
        <f t="shared" si="991"/>
        <v>2797.0723946666676</v>
      </c>
      <c r="AC69" s="123">
        <f t="shared" si="991"/>
        <v>2797.0723946666676</v>
      </c>
      <c r="AD69" s="123">
        <f t="shared" si="991"/>
        <v>2797.0723946666676</v>
      </c>
      <c r="AE69" s="123">
        <f t="shared" si="991"/>
        <v>2797.0723946666676</v>
      </c>
      <c r="AF69" s="33">
        <f t="shared" si="319"/>
        <v>33564.868736000019</v>
      </c>
      <c r="AG69" s="123">
        <f t="shared" si="992"/>
        <v>2953.5853775826363</v>
      </c>
      <c r="AH69" s="123">
        <f t="shared" si="992"/>
        <v>2953.5853775826363</v>
      </c>
      <c r="AI69" s="123">
        <f t="shared" si="992"/>
        <v>2953.5853775826363</v>
      </c>
      <c r="AJ69" s="123">
        <f t="shared" si="992"/>
        <v>2953.5853775826363</v>
      </c>
      <c r="AK69" s="123">
        <f t="shared" si="992"/>
        <v>2953.5853775826363</v>
      </c>
      <c r="AL69" s="123">
        <f t="shared" si="992"/>
        <v>2953.5853775826363</v>
      </c>
      <c r="AM69" s="123">
        <f t="shared" si="992"/>
        <v>2953.5853775826363</v>
      </c>
      <c r="AN69" s="123">
        <f t="shared" si="992"/>
        <v>2953.5853775826363</v>
      </c>
      <c r="AO69" s="123">
        <f t="shared" si="992"/>
        <v>2953.5853775826363</v>
      </c>
      <c r="AP69" s="123">
        <f t="shared" si="992"/>
        <v>2953.5853775826363</v>
      </c>
      <c r="AQ69" s="123">
        <f t="shared" si="992"/>
        <v>2953.5853775826363</v>
      </c>
      <c r="AR69" s="123">
        <f t="shared" si="992"/>
        <v>2953.5853775826363</v>
      </c>
      <c r="AS69" s="33">
        <f t="shared" si="331"/>
        <v>35443.024530991635</v>
      </c>
      <c r="AT69" s="123">
        <f t="shared" si="993"/>
        <v>3120.0730781462148</v>
      </c>
      <c r="AU69" s="123">
        <f t="shared" si="993"/>
        <v>3120.0730781462148</v>
      </c>
      <c r="AV69" s="123">
        <f t="shared" si="993"/>
        <v>3120.0730781462148</v>
      </c>
      <c r="AW69" s="123">
        <f t="shared" si="993"/>
        <v>3120.0730781462148</v>
      </c>
      <c r="AX69" s="123">
        <f t="shared" si="993"/>
        <v>3120.0730781462148</v>
      </c>
      <c r="AY69" s="123">
        <f t="shared" si="993"/>
        <v>3120.0730781462148</v>
      </c>
      <c r="AZ69" s="123">
        <f t="shared" si="993"/>
        <v>3120.0730781462148</v>
      </c>
      <c r="BA69" s="123">
        <f t="shared" si="993"/>
        <v>3120.0730781462148</v>
      </c>
      <c r="BB69" s="123">
        <f t="shared" si="993"/>
        <v>3120.0730781462148</v>
      </c>
      <c r="BC69" s="123">
        <f t="shared" si="993"/>
        <v>3120.0730781462148</v>
      </c>
      <c r="BD69" s="123">
        <f t="shared" si="993"/>
        <v>3120.0730781462148</v>
      </c>
      <c r="BE69" s="123">
        <f t="shared" si="993"/>
        <v>3120.0730781462148</v>
      </c>
      <c r="BF69" s="33">
        <f t="shared" si="343"/>
        <v>37440.876937754576</v>
      </c>
      <c r="BG69" s="123">
        <f t="shared" si="994"/>
        <v>3295.9453574151612</v>
      </c>
      <c r="BH69" s="123">
        <f t="shared" si="994"/>
        <v>3295.9453574151612</v>
      </c>
      <c r="BI69" s="123">
        <f t="shared" si="994"/>
        <v>3295.9453574151612</v>
      </c>
      <c r="BJ69" s="123">
        <f t="shared" si="994"/>
        <v>3295.9453574151612</v>
      </c>
      <c r="BK69" s="123">
        <f t="shared" si="994"/>
        <v>3295.9453574151612</v>
      </c>
      <c r="BL69" s="123">
        <f t="shared" si="994"/>
        <v>3295.9453574151612</v>
      </c>
      <c r="BM69" s="123">
        <f t="shared" si="994"/>
        <v>3295.9453574151612</v>
      </c>
      <c r="BN69" s="123">
        <f t="shared" si="994"/>
        <v>3295.9453574151612</v>
      </c>
      <c r="BO69" s="123">
        <f t="shared" si="994"/>
        <v>3295.9453574151612</v>
      </c>
      <c r="BP69" s="123">
        <f t="shared" si="994"/>
        <v>3295.9453574151612</v>
      </c>
      <c r="BQ69" s="123">
        <f t="shared" si="994"/>
        <v>3295.9453574151612</v>
      </c>
      <c r="BR69" s="123">
        <f t="shared" si="994"/>
        <v>3295.9453574151612</v>
      </c>
      <c r="BS69" s="33">
        <f t="shared" si="355"/>
        <v>39551.344288981949</v>
      </c>
      <c r="BT69" s="123">
        <f t="shared" si="995"/>
        <v>3481.7312053219412</v>
      </c>
      <c r="BU69" s="123">
        <f t="shared" si="995"/>
        <v>3481.7312053219412</v>
      </c>
      <c r="BV69" s="123">
        <f t="shared" si="995"/>
        <v>3481.7312053219412</v>
      </c>
      <c r="BW69" s="123">
        <f t="shared" si="995"/>
        <v>3481.7312053219412</v>
      </c>
      <c r="BX69" s="123">
        <f t="shared" si="995"/>
        <v>3481.7312053219412</v>
      </c>
      <c r="BY69" s="123">
        <f t="shared" si="995"/>
        <v>3481.7312053219412</v>
      </c>
      <c r="BZ69" s="123">
        <f t="shared" si="995"/>
        <v>3481.7312053219412</v>
      </c>
      <c r="CA69" s="123">
        <f t="shared" si="995"/>
        <v>3481.7312053219412</v>
      </c>
      <c r="CB69" s="123">
        <f t="shared" si="995"/>
        <v>3481.7312053219412</v>
      </c>
      <c r="CC69" s="123">
        <f t="shared" si="995"/>
        <v>3481.7312053219412</v>
      </c>
      <c r="CD69" s="123">
        <f t="shared" si="995"/>
        <v>3481.7312053219412</v>
      </c>
      <c r="CE69" s="123">
        <f t="shared" si="995"/>
        <v>3481.7312053219412</v>
      </c>
      <c r="CF69" s="33">
        <f t="shared" si="367"/>
        <v>41780.774463863308</v>
      </c>
      <c r="CG69" s="123">
        <f t="shared" si="996"/>
        <v>3677.98942990353</v>
      </c>
      <c r="CH69" s="123">
        <f t="shared" si="996"/>
        <v>3677.98942990353</v>
      </c>
      <c r="CI69" s="123">
        <f t="shared" si="996"/>
        <v>3677.98942990353</v>
      </c>
      <c r="CJ69" s="123">
        <f t="shared" si="996"/>
        <v>3677.98942990353</v>
      </c>
      <c r="CK69" s="123">
        <f t="shared" si="996"/>
        <v>3677.98942990353</v>
      </c>
      <c r="CL69" s="123">
        <f t="shared" si="996"/>
        <v>3677.98942990353</v>
      </c>
      <c r="CM69" s="123">
        <f t="shared" si="996"/>
        <v>3677.98942990353</v>
      </c>
      <c r="CN69" s="123">
        <f t="shared" si="996"/>
        <v>3677.98942990353</v>
      </c>
      <c r="CO69" s="123">
        <f t="shared" si="996"/>
        <v>3677.98942990353</v>
      </c>
      <c r="CP69" s="123">
        <f t="shared" si="996"/>
        <v>3677.98942990353</v>
      </c>
      <c r="CQ69" s="123">
        <f t="shared" si="996"/>
        <v>3677.98942990353</v>
      </c>
      <c r="CR69" s="123">
        <f t="shared" si="996"/>
        <v>3677.98942990353</v>
      </c>
      <c r="CS69" s="33">
        <f t="shared" si="379"/>
        <v>44135.873158842362</v>
      </c>
      <c r="CT69" s="123">
        <f t="shared" si="997"/>
        <v>3885.3103380883331</v>
      </c>
      <c r="CU69" s="123">
        <f t="shared" si="997"/>
        <v>3885.3103380883331</v>
      </c>
      <c r="CV69" s="123">
        <f t="shared" si="997"/>
        <v>3885.3103380883331</v>
      </c>
      <c r="CW69" s="123">
        <f t="shared" si="997"/>
        <v>3885.3103380883331</v>
      </c>
      <c r="CX69" s="123">
        <f t="shared" si="997"/>
        <v>3885.3103380883331</v>
      </c>
      <c r="CY69" s="123">
        <f t="shared" si="997"/>
        <v>3885.3103380883331</v>
      </c>
      <c r="CZ69" s="123">
        <f t="shared" si="997"/>
        <v>3885.3103380883331</v>
      </c>
      <c r="DA69" s="123">
        <f t="shared" si="997"/>
        <v>3885.3103380883331</v>
      </c>
      <c r="DB69" s="123">
        <f t="shared" si="997"/>
        <v>3885.3103380883331</v>
      </c>
      <c r="DC69" s="123">
        <f t="shared" si="997"/>
        <v>3885.3103380883331</v>
      </c>
      <c r="DD69" s="123">
        <f t="shared" si="997"/>
        <v>3885.3103380883331</v>
      </c>
      <c r="DE69" s="123">
        <f t="shared" si="997"/>
        <v>3885.3103380883331</v>
      </c>
      <c r="DF69" s="33">
        <f t="shared" si="391"/>
        <v>46623.724057059997</v>
      </c>
      <c r="DG69" s="123">
        <f t="shared" si="998"/>
        <v>4104.3175112256968</v>
      </c>
      <c r="DH69" s="123">
        <f t="shared" si="998"/>
        <v>4104.3175112256968</v>
      </c>
      <c r="DI69" s="123">
        <f t="shared" si="998"/>
        <v>4104.3175112256968</v>
      </c>
      <c r="DJ69" s="123">
        <f t="shared" si="998"/>
        <v>4104.3175112256968</v>
      </c>
      <c r="DK69" s="123">
        <f t="shared" si="998"/>
        <v>4104.3175112256968</v>
      </c>
      <c r="DL69" s="123">
        <f t="shared" si="998"/>
        <v>4104.3175112256968</v>
      </c>
      <c r="DM69" s="123">
        <f t="shared" si="998"/>
        <v>4104.3175112256968</v>
      </c>
      <c r="DN69" s="123">
        <f t="shared" si="998"/>
        <v>4104.3175112256968</v>
      </c>
      <c r="DO69" s="123">
        <f t="shared" si="998"/>
        <v>4104.3175112256968</v>
      </c>
      <c r="DP69" s="123">
        <f t="shared" si="998"/>
        <v>4104.3175112256968</v>
      </c>
      <c r="DQ69" s="123">
        <f t="shared" si="998"/>
        <v>4104.3175112256968</v>
      </c>
      <c r="DR69" s="123">
        <f t="shared" si="998"/>
        <v>4104.3175112256968</v>
      </c>
      <c r="DS69" s="33">
        <f t="shared" si="403"/>
        <v>49251.81013470835</v>
      </c>
      <c r="DT69" s="123">
        <f t="shared" ref="DT69:EE69" si="1001">$DS69*$FK9/12</f>
        <v>4335.6696806984664</v>
      </c>
      <c r="DU69" s="123">
        <f t="shared" si="1001"/>
        <v>4335.6696806984664</v>
      </c>
      <c r="DV69" s="123">
        <f t="shared" si="1001"/>
        <v>4335.6696806984664</v>
      </c>
      <c r="DW69" s="123">
        <f t="shared" si="1001"/>
        <v>4335.6696806984664</v>
      </c>
      <c r="DX69" s="123">
        <f t="shared" si="1001"/>
        <v>4335.6696806984664</v>
      </c>
      <c r="DY69" s="123">
        <f t="shared" si="1001"/>
        <v>4335.6696806984664</v>
      </c>
      <c r="DZ69" s="123">
        <f t="shared" si="1001"/>
        <v>4335.6696806984664</v>
      </c>
      <c r="EA69" s="123">
        <f t="shared" si="1001"/>
        <v>4335.6696806984664</v>
      </c>
      <c r="EB69" s="123">
        <f t="shared" si="1001"/>
        <v>4335.6696806984664</v>
      </c>
      <c r="EC69" s="123">
        <f t="shared" si="1001"/>
        <v>4335.6696806984664</v>
      </c>
      <c r="ED69" s="123">
        <f t="shared" si="1001"/>
        <v>4335.6696806984664</v>
      </c>
      <c r="EE69" s="123">
        <f t="shared" si="1001"/>
        <v>4335.6696806984664</v>
      </c>
      <c r="EF69" s="33">
        <f t="shared" si="404"/>
        <v>52028.036168381608</v>
      </c>
      <c r="EG69" s="123">
        <f t="shared" ref="EG69:ER69" si="1002">$EF69*$FL9/12</f>
        <v>4580.0627092600798</v>
      </c>
      <c r="EH69" s="123">
        <f t="shared" si="1002"/>
        <v>4580.0627092600798</v>
      </c>
      <c r="EI69" s="123">
        <f t="shared" si="1002"/>
        <v>4580.0627092600798</v>
      </c>
      <c r="EJ69" s="123">
        <f t="shared" si="1002"/>
        <v>4580.0627092600798</v>
      </c>
      <c r="EK69" s="123">
        <f t="shared" si="1002"/>
        <v>4580.0627092600798</v>
      </c>
      <c r="EL69" s="123">
        <f t="shared" si="1002"/>
        <v>4580.0627092600798</v>
      </c>
      <c r="EM69" s="123">
        <f t="shared" si="1002"/>
        <v>4580.0627092600798</v>
      </c>
      <c r="EN69" s="123">
        <f t="shared" si="1002"/>
        <v>4580.0627092600798</v>
      </c>
      <c r="EO69" s="123">
        <f t="shared" si="1002"/>
        <v>4580.0627092600798</v>
      </c>
      <c r="EP69" s="123">
        <f t="shared" si="1002"/>
        <v>4580.0627092600798</v>
      </c>
      <c r="EQ69" s="123">
        <f t="shared" si="1002"/>
        <v>4580.0627092600798</v>
      </c>
      <c r="ER69" s="123">
        <f t="shared" si="1002"/>
        <v>4580.0627092600798</v>
      </c>
      <c r="ES69" s="33">
        <f t="shared" si="683"/>
        <v>54960.752511120947</v>
      </c>
      <c r="ET69" s="33" t="s">
        <v>241</v>
      </c>
      <c r="EU69" s="33"/>
      <c r="EV69" s="38"/>
      <c r="EW69" s="136"/>
      <c r="EX69" s="37"/>
      <c r="EY69" s="37"/>
      <c r="FL69" s="17"/>
      <c r="FN69" s="17"/>
      <c r="FO69" s="201"/>
      <c r="FP69" s="2"/>
      <c r="FY69" s="1"/>
    </row>
    <row r="70" spans="1:181">
      <c r="A70" s="149">
        <v>55</v>
      </c>
      <c r="B70" s="149" t="str">
        <f t="shared" si="603"/>
        <v>112101030100227</v>
      </c>
      <c r="C70" s="231">
        <v>1121010301002</v>
      </c>
      <c r="D70" s="35">
        <v>27</v>
      </c>
      <c r="E70" s="37" t="s">
        <v>426</v>
      </c>
      <c r="F70" s="65">
        <v>0</v>
      </c>
      <c r="G70" s="123">
        <v>0</v>
      </c>
      <c r="H70" s="123">
        <v>0</v>
      </c>
      <c r="I70" s="123">
        <v>0</v>
      </c>
      <c r="J70" s="123">
        <v>0</v>
      </c>
      <c r="K70" s="123">
        <v>0</v>
      </c>
      <c r="L70" s="123">
        <v>0</v>
      </c>
      <c r="M70" s="123">
        <v>0</v>
      </c>
      <c r="N70" s="123">
        <v>0</v>
      </c>
      <c r="O70" s="123">
        <v>0</v>
      </c>
      <c r="P70" s="123">
        <v>0</v>
      </c>
      <c r="Q70" s="123">
        <v>0</v>
      </c>
      <c r="R70" s="123">
        <v>0</v>
      </c>
      <c r="S70" s="33">
        <f t="shared" si="308"/>
        <v>0</v>
      </c>
      <c r="T70" s="123">
        <f t="shared" si="991"/>
        <v>0</v>
      </c>
      <c r="U70" s="123">
        <f t="shared" si="991"/>
        <v>0</v>
      </c>
      <c r="V70" s="123">
        <f t="shared" si="991"/>
        <v>0</v>
      </c>
      <c r="W70" s="123">
        <f t="shared" si="991"/>
        <v>0</v>
      </c>
      <c r="X70" s="123">
        <f t="shared" si="991"/>
        <v>0</v>
      </c>
      <c r="Y70" s="123">
        <f t="shared" si="991"/>
        <v>0</v>
      </c>
      <c r="Z70" s="123">
        <f t="shared" si="991"/>
        <v>0</v>
      </c>
      <c r="AA70" s="123">
        <f t="shared" si="991"/>
        <v>0</v>
      </c>
      <c r="AB70" s="123">
        <f t="shared" si="991"/>
        <v>0</v>
      </c>
      <c r="AC70" s="123">
        <f t="shared" si="991"/>
        <v>0</v>
      </c>
      <c r="AD70" s="123">
        <f t="shared" si="991"/>
        <v>0</v>
      </c>
      <c r="AE70" s="123">
        <f t="shared" si="991"/>
        <v>0</v>
      </c>
      <c r="AF70" s="33">
        <f t="shared" si="319"/>
        <v>0</v>
      </c>
      <c r="AG70" s="123">
        <f t="shared" si="992"/>
        <v>0</v>
      </c>
      <c r="AH70" s="123">
        <f t="shared" si="992"/>
        <v>0</v>
      </c>
      <c r="AI70" s="123">
        <f t="shared" si="992"/>
        <v>0</v>
      </c>
      <c r="AJ70" s="123">
        <f t="shared" si="992"/>
        <v>0</v>
      </c>
      <c r="AK70" s="123">
        <f t="shared" si="992"/>
        <v>0</v>
      </c>
      <c r="AL70" s="123">
        <f t="shared" si="992"/>
        <v>0</v>
      </c>
      <c r="AM70" s="123">
        <f t="shared" si="992"/>
        <v>0</v>
      </c>
      <c r="AN70" s="123">
        <f t="shared" si="992"/>
        <v>0</v>
      </c>
      <c r="AO70" s="123">
        <f t="shared" si="992"/>
        <v>0</v>
      </c>
      <c r="AP70" s="123">
        <f t="shared" si="992"/>
        <v>0</v>
      </c>
      <c r="AQ70" s="123">
        <f t="shared" si="992"/>
        <v>0</v>
      </c>
      <c r="AR70" s="123">
        <f t="shared" si="992"/>
        <v>0</v>
      </c>
      <c r="AS70" s="33">
        <f t="shared" si="331"/>
        <v>0</v>
      </c>
      <c r="AT70" s="123">
        <f t="shared" si="993"/>
        <v>0</v>
      </c>
      <c r="AU70" s="123">
        <f t="shared" si="993"/>
        <v>0</v>
      </c>
      <c r="AV70" s="123">
        <f t="shared" si="993"/>
        <v>0</v>
      </c>
      <c r="AW70" s="123">
        <f t="shared" si="993"/>
        <v>0</v>
      </c>
      <c r="AX70" s="123">
        <f t="shared" si="993"/>
        <v>0</v>
      </c>
      <c r="AY70" s="123">
        <f t="shared" si="993"/>
        <v>0</v>
      </c>
      <c r="AZ70" s="123">
        <f t="shared" si="993"/>
        <v>0</v>
      </c>
      <c r="BA70" s="123">
        <f t="shared" si="993"/>
        <v>0</v>
      </c>
      <c r="BB70" s="123">
        <f t="shared" si="993"/>
        <v>0</v>
      </c>
      <c r="BC70" s="123">
        <f t="shared" si="993"/>
        <v>0</v>
      </c>
      <c r="BD70" s="123">
        <f t="shared" si="993"/>
        <v>0</v>
      </c>
      <c r="BE70" s="123">
        <f t="shared" si="993"/>
        <v>0</v>
      </c>
      <c r="BF70" s="33">
        <f t="shared" si="343"/>
        <v>0</v>
      </c>
      <c r="BG70" s="123">
        <f t="shared" si="994"/>
        <v>0</v>
      </c>
      <c r="BH70" s="123">
        <f t="shared" si="994"/>
        <v>0</v>
      </c>
      <c r="BI70" s="123">
        <f t="shared" si="994"/>
        <v>0</v>
      </c>
      <c r="BJ70" s="123">
        <f t="shared" si="994"/>
        <v>0</v>
      </c>
      <c r="BK70" s="123">
        <f t="shared" si="994"/>
        <v>0</v>
      </c>
      <c r="BL70" s="123">
        <f t="shared" si="994"/>
        <v>0</v>
      </c>
      <c r="BM70" s="123">
        <f t="shared" si="994"/>
        <v>0</v>
      </c>
      <c r="BN70" s="123">
        <f t="shared" si="994"/>
        <v>0</v>
      </c>
      <c r="BO70" s="123">
        <f t="shared" si="994"/>
        <v>0</v>
      </c>
      <c r="BP70" s="123">
        <f t="shared" si="994"/>
        <v>0</v>
      </c>
      <c r="BQ70" s="123">
        <f t="shared" si="994"/>
        <v>0</v>
      </c>
      <c r="BR70" s="123">
        <f t="shared" si="994"/>
        <v>0</v>
      </c>
      <c r="BS70" s="33">
        <f t="shared" si="355"/>
        <v>0</v>
      </c>
      <c r="BT70" s="123">
        <f t="shared" si="995"/>
        <v>0</v>
      </c>
      <c r="BU70" s="123">
        <f t="shared" si="995"/>
        <v>0</v>
      </c>
      <c r="BV70" s="123">
        <f t="shared" si="995"/>
        <v>0</v>
      </c>
      <c r="BW70" s="123">
        <f t="shared" si="995"/>
        <v>0</v>
      </c>
      <c r="BX70" s="123">
        <f t="shared" si="995"/>
        <v>0</v>
      </c>
      <c r="BY70" s="123">
        <f t="shared" si="995"/>
        <v>0</v>
      </c>
      <c r="BZ70" s="123">
        <f t="shared" si="995"/>
        <v>0</v>
      </c>
      <c r="CA70" s="123">
        <f t="shared" si="995"/>
        <v>0</v>
      </c>
      <c r="CB70" s="123">
        <f t="shared" si="995"/>
        <v>0</v>
      </c>
      <c r="CC70" s="123">
        <f t="shared" si="995"/>
        <v>0</v>
      </c>
      <c r="CD70" s="123">
        <f t="shared" si="995"/>
        <v>0</v>
      </c>
      <c r="CE70" s="123">
        <f t="shared" si="995"/>
        <v>0</v>
      </c>
      <c r="CF70" s="33">
        <f t="shared" si="367"/>
        <v>0</v>
      </c>
      <c r="CG70" s="123">
        <f t="shared" si="996"/>
        <v>0</v>
      </c>
      <c r="CH70" s="123">
        <f t="shared" si="996"/>
        <v>0</v>
      </c>
      <c r="CI70" s="123">
        <f t="shared" si="996"/>
        <v>0</v>
      </c>
      <c r="CJ70" s="123">
        <f t="shared" si="996"/>
        <v>0</v>
      </c>
      <c r="CK70" s="123">
        <f t="shared" si="996"/>
        <v>0</v>
      </c>
      <c r="CL70" s="123">
        <f t="shared" si="996"/>
        <v>0</v>
      </c>
      <c r="CM70" s="123">
        <f t="shared" si="996"/>
        <v>0</v>
      </c>
      <c r="CN70" s="123">
        <f t="shared" si="996"/>
        <v>0</v>
      </c>
      <c r="CO70" s="123">
        <f t="shared" si="996"/>
        <v>0</v>
      </c>
      <c r="CP70" s="123">
        <f t="shared" si="996"/>
        <v>0</v>
      </c>
      <c r="CQ70" s="123">
        <f t="shared" si="996"/>
        <v>0</v>
      </c>
      <c r="CR70" s="123">
        <f t="shared" si="996"/>
        <v>0</v>
      </c>
      <c r="CS70" s="33">
        <f t="shared" si="379"/>
        <v>0</v>
      </c>
      <c r="CT70" s="123">
        <f t="shared" si="997"/>
        <v>0</v>
      </c>
      <c r="CU70" s="123">
        <f t="shared" si="997"/>
        <v>0</v>
      </c>
      <c r="CV70" s="123">
        <f t="shared" si="997"/>
        <v>0</v>
      </c>
      <c r="CW70" s="123">
        <f t="shared" si="997"/>
        <v>0</v>
      </c>
      <c r="CX70" s="123">
        <f t="shared" si="997"/>
        <v>0</v>
      </c>
      <c r="CY70" s="123">
        <f t="shared" si="997"/>
        <v>0</v>
      </c>
      <c r="CZ70" s="123">
        <f t="shared" si="997"/>
        <v>0</v>
      </c>
      <c r="DA70" s="123">
        <f t="shared" si="997"/>
        <v>0</v>
      </c>
      <c r="DB70" s="123">
        <f t="shared" si="997"/>
        <v>0</v>
      </c>
      <c r="DC70" s="123">
        <f t="shared" si="997"/>
        <v>0</v>
      </c>
      <c r="DD70" s="123">
        <f t="shared" si="997"/>
        <v>0</v>
      </c>
      <c r="DE70" s="123">
        <f t="shared" si="997"/>
        <v>0</v>
      </c>
      <c r="DF70" s="33">
        <f t="shared" si="391"/>
        <v>0</v>
      </c>
      <c r="DG70" s="123">
        <f t="shared" si="998"/>
        <v>0</v>
      </c>
      <c r="DH70" s="123">
        <f t="shared" si="998"/>
        <v>0</v>
      </c>
      <c r="DI70" s="123">
        <f t="shared" si="998"/>
        <v>0</v>
      </c>
      <c r="DJ70" s="123">
        <f t="shared" si="998"/>
        <v>0</v>
      </c>
      <c r="DK70" s="123">
        <f t="shared" si="998"/>
        <v>0</v>
      </c>
      <c r="DL70" s="123">
        <f t="shared" si="998"/>
        <v>0</v>
      </c>
      <c r="DM70" s="123">
        <f t="shared" si="998"/>
        <v>0</v>
      </c>
      <c r="DN70" s="123">
        <f t="shared" si="998"/>
        <v>0</v>
      </c>
      <c r="DO70" s="123">
        <f t="shared" si="998"/>
        <v>0</v>
      </c>
      <c r="DP70" s="123">
        <f t="shared" si="998"/>
        <v>0</v>
      </c>
      <c r="DQ70" s="123">
        <f t="shared" si="998"/>
        <v>0</v>
      </c>
      <c r="DR70" s="123">
        <f t="shared" si="998"/>
        <v>0</v>
      </c>
      <c r="DS70" s="33">
        <f t="shared" si="403"/>
        <v>0</v>
      </c>
      <c r="DT70" s="123">
        <f t="shared" ref="DT70:EE70" si="1003">$DS$70*$FK$9/12</f>
        <v>0</v>
      </c>
      <c r="DU70" s="123">
        <f t="shared" si="1003"/>
        <v>0</v>
      </c>
      <c r="DV70" s="123">
        <f t="shared" si="1003"/>
        <v>0</v>
      </c>
      <c r="DW70" s="123">
        <f t="shared" si="1003"/>
        <v>0</v>
      </c>
      <c r="DX70" s="123">
        <f t="shared" si="1003"/>
        <v>0</v>
      </c>
      <c r="DY70" s="123">
        <f t="shared" si="1003"/>
        <v>0</v>
      </c>
      <c r="DZ70" s="123">
        <f t="shared" si="1003"/>
        <v>0</v>
      </c>
      <c r="EA70" s="123">
        <f t="shared" si="1003"/>
        <v>0</v>
      </c>
      <c r="EB70" s="123">
        <f t="shared" si="1003"/>
        <v>0</v>
      </c>
      <c r="EC70" s="123">
        <f t="shared" si="1003"/>
        <v>0</v>
      </c>
      <c r="ED70" s="123">
        <f t="shared" si="1003"/>
        <v>0</v>
      </c>
      <c r="EE70" s="123">
        <f t="shared" si="1003"/>
        <v>0</v>
      </c>
      <c r="EF70" s="33">
        <f t="shared" si="404"/>
        <v>0</v>
      </c>
      <c r="EG70" s="123">
        <f t="shared" ref="EG70:ER70" si="1004">$DS$70*$FK$9/12</f>
        <v>0</v>
      </c>
      <c r="EH70" s="123">
        <f t="shared" si="1004"/>
        <v>0</v>
      </c>
      <c r="EI70" s="123">
        <f t="shared" si="1004"/>
        <v>0</v>
      </c>
      <c r="EJ70" s="123">
        <f t="shared" si="1004"/>
        <v>0</v>
      </c>
      <c r="EK70" s="123">
        <f t="shared" si="1004"/>
        <v>0</v>
      </c>
      <c r="EL70" s="123">
        <f t="shared" si="1004"/>
        <v>0</v>
      </c>
      <c r="EM70" s="123">
        <f t="shared" si="1004"/>
        <v>0</v>
      </c>
      <c r="EN70" s="123">
        <f t="shared" si="1004"/>
        <v>0</v>
      </c>
      <c r="EO70" s="123">
        <f t="shared" si="1004"/>
        <v>0</v>
      </c>
      <c r="EP70" s="123">
        <f t="shared" si="1004"/>
        <v>0</v>
      </c>
      <c r="EQ70" s="123">
        <f t="shared" si="1004"/>
        <v>0</v>
      </c>
      <c r="ER70" s="123">
        <f t="shared" si="1004"/>
        <v>0</v>
      </c>
      <c r="ES70" s="33">
        <f t="shared" si="683"/>
        <v>0</v>
      </c>
      <c r="ET70" s="33"/>
      <c r="EU70" s="33"/>
      <c r="EV70" s="38"/>
      <c r="EW70" s="136"/>
      <c r="EX70" s="37"/>
      <c r="EY70" s="37"/>
      <c r="FL70" s="17"/>
      <c r="FN70" s="17"/>
      <c r="FO70" s="201"/>
      <c r="FP70" s="2"/>
      <c r="FY70" s="1"/>
    </row>
    <row r="71" spans="1:181">
      <c r="A71" s="149">
        <v>56</v>
      </c>
      <c r="B71" s="149" t="str">
        <f t="shared" si="603"/>
        <v>112101030100327</v>
      </c>
      <c r="C71" s="231">
        <v>1121010301003</v>
      </c>
      <c r="D71" s="35">
        <v>27</v>
      </c>
      <c r="E71" s="37" t="s">
        <v>71</v>
      </c>
      <c r="F71" s="65">
        <v>1069.28</v>
      </c>
      <c r="G71" s="123">
        <f>_xlfn.XLOOKUP($B71,'9999'!$A:$A,'9999'!I:I)</f>
        <v>92.416666666666671</v>
      </c>
      <c r="H71" s="123">
        <f>_xlfn.XLOOKUP($B71,'9999'!$A:$A,'9999'!J:J)</f>
        <v>92.416666666666671</v>
      </c>
      <c r="I71" s="123">
        <f>_xlfn.XLOOKUP($B71,'9999'!$A:$A,'9999'!K:K)</f>
        <v>92.416666666666671</v>
      </c>
      <c r="J71" s="123">
        <f>_xlfn.XLOOKUP($B71,'9999'!$A:$A,'9999'!L:L)</f>
        <v>92.416666666666671</v>
      </c>
      <c r="K71" s="123">
        <f>_xlfn.XLOOKUP($B71,'9999'!$A:$A,'9999'!M:M)</f>
        <v>92.416666666666671</v>
      </c>
      <c r="L71" s="123">
        <f>_xlfn.XLOOKUP($B71,'9999'!$A:$A,'9999'!N:N)</f>
        <v>92.416666666666671</v>
      </c>
      <c r="M71" s="123">
        <f>_xlfn.XLOOKUP($B71,'9999'!$A:$A,'9999'!O:O)</f>
        <v>92.416666666666671</v>
      </c>
      <c r="N71" s="123">
        <f>_xlfn.XLOOKUP($B71,'9999'!$A:$A,'9999'!P:P)</f>
        <v>92.416666666666671</v>
      </c>
      <c r="O71" s="123">
        <f>_xlfn.XLOOKUP($B71,'9999'!$A:$A,'9999'!Q:Q)</f>
        <v>92.416666666666671</v>
      </c>
      <c r="P71" s="123">
        <f>_xlfn.XLOOKUP($B71,'9999'!$A:$A,'9999'!R:R)</f>
        <v>92.416666666666671</v>
      </c>
      <c r="Q71" s="123">
        <f>_xlfn.XLOOKUP($B71,'9999'!$A:$A,'9999'!S:S)</f>
        <v>92.416666666666671</v>
      </c>
      <c r="R71" s="123">
        <f>_xlfn.XLOOKUP($B71,'9999'!$A:$A,'9999'!T:T)</f>
        <v>92.416666666666671</v>
      </c>
      <c r="S71" s="33">
        <f t="shared" si="308"/>
        <v>1108.9999999999998</v>
      </c>
      <c r="T71" s="123">
        <f t="shared" si="991"/>
        <v>97.816387666666671</v>
      </c>
      <c r="U71" s="123">
        <f t="shared" si="991"/>
        <v>97.816387666666671</v>
      </c>
      <c r="V71" s="123">
        <f t="shared" si="991"/>
        <v>97.816387666666671</v>
      </c>
      <c r="W71" s="123">
        <f t="shared" si="991"/>
        <v>97.816387666666671</v>
      </c>
      <c r="X71" s="123">
        <f t="shared" si="991"/>
        <v>97.816387666666671</v>
      </c>
      <c r="Y71" s="123">
        <f t="shared" si="991"/>
        <v>97.816387666666671</v>
      </c>
      <c r="Z71" s="123">
        <f t="shared" si="991"/>
        <v>97.816387666666671</v>
      </c>
      <c r="AA71" s="123">
        <f t="shared" si="991"/>
        <v>97.816387666666671</v>
      </c>
      <c r="AB71" s="123">
        <f t="shared" si="991"/>
        <v>97.816387666666671</v>
      </c>
      <c r="AC71" s="123">
        <f t="shared" si="991"/>
        <v>97.816387666666671</v>
      </c>
      <c r="AD71" s="123">
        <f t="shared" si="991"/>
        <v>97.816387666666671</v>
      </c>
      <c r="AE71" s="123">
        <f t="shared" si="991"/>
        <v>97.816387666666671</v>
      </c>
      <c r="AF71" s="33">
        <f t="shared" si="319"/>
        <v>1173.796652</v>
      </c>
      <c r="AG71" s="123">
        <f t="shared" si="992"/>
        <v>103.28980145494266</v>
      </c>
      <c r="AH71" s="123">
        <f t="shared" si="992"/>
        <v>103.28980145494266</v>
      </c>
      <c r="AI71" s="123">
        <f t="shared" si="992"/>
        <v>103.28980145494266</v>
      </c>
      <c r="AJ71" s="123">
        <f t="shared" si="992"/>
        <v>103.28980145494266</v>
      </c>
      <c r="AK71" s="123">
        <f t="shared" si="992"/>
        <v>103.28980145494266</v>
      </c>
      <c r="AL71" s="123">
        <f t="shared" si="992"/>
        <v>103.28980145494266</v>
      </c>
      <c r="AM71" s="123">
        <f t="shared" si="992"/>
        <v>103.28980145494266</v>
      </c>
      <c r="AN71" s="123">
        <f t="shared" si="992"/>
        <v>103.28980145494266</v>
      </c>
      <c r="AO71" s="123">
        <f t="shared" si="992"/>
        <v>103.28980145494266</v>
      </c>
      <c r="AP71" s="123">
        <f t="shared" si="992"/>
        <v>103.28980145494266</v>
      </c>
      <c r="AQ71" s="123">
        <f t="shared" si="992"/>
        <v>103.28980145494266</v>
      </c>
      <c r="AR71" s="123">
        <f t="shared" si="992"/>
        <v>103.28980145494266</v>
      </c>
      <c r="AS71" s="33">
        <f t="shared" si="331"/>
        <v>1239.4776174593117</v>
      </c>
      <c r="AT71" s="123">
        <f t="shared" si="993"/>
        <v>109.11204098335486</v>
      </c>
      <c r="AU71" s="123">
        <f t="shared" si="993"/>
        <v>109.11204098335486</v>
      </c>
      <c r="AV71" s="123">
        <f t="shared" si="993"/>
        <v>109.11204098335486</v>
      </c>
      <c r="AW71" s="123">
        <f t="shared" si="993"/>
        <v>109.11204098335486</v>
      </c>
      <c r="AX71" s="123">
        <f t="shared" si="993"/>
        <v>109.11204098335486</v>
      </c>
      <c r="AY71" s="123">
        <f t="shared" si="993"/>
        <v>109.11204098335486</v>
      </c>
      <c r="AZ71" s="123">
        <f t="shared" si="993"/>
        <v>109.11204098335486</v>
      </c>
      <c r="BA71" s="123">
        <f t="shared" si="993"/>
        <v>109.11204098335486</v>
      </c>
      <c r="BB71" s="123">
        <f t="shared" si="993"/>
        <v>109.11204098335486</v>
      </c>
      <c r="BC71" s="123">
        <f t="shared" si="993"/>
        <v>109.11204098335486</v>
      </c>
      <c r="BD71" s="123">
        <f t="shared" si="993"/>
        <v>109.11204098335486</v>
      </c>
      <c r="BE71" s="123">
        <f t="shared" si="993"/>
        <v>109.11204098335486</v>
      </c>
      <c r="BF71" s="33">
        <f t="shared" si="343"/>
        <v>1309.3444918002583</v>
      </c>
      <c r="BG71" s="123">
        <f t="shared" si="994"/>
        <v>115.26246850950463</v>
      </c>
      <c r="BH71" s="123">
        <f t="shared" si="994"/>
        <v>115.26246850950463</v>
      </c>
      <c r="BI71" s="123">
        <f t="shared" si="994"/>
        <v>115.26246850950463</v>
      </c>
      <c r="BJ71" s="123">
        <f t="shared" si="994"/>
        <v>115.26246850950463</v>
      </c>
      <c r="BK71" s="123">
        <f t="shared" si="994"/>
        <v>115.26246850950463</v>
      </c>
      <c r="BL71" s="123">
        <f t="shared" si="994"/>
        <v>115.26246850950463</v>
      </c>
      <c r="BM71" s="123">
        <f t="shared" si="994"/>
        <v>115.26246850950463</v>
      </c>
      <c r="BN71" s="123">
        <f t="shared" si="994"/>
        <v>115.26246850950463</v>
      </c>
      <c r="BO71" s="123">
        <f t="shared" si="994"/>
        <v>115.26246850950463</v>
      </c>
      <c r="BP71" s="123">
        <f t="shared" si="994"/>
        <v>115.26246850950463</v>
      </c>
      <c r="BQ71" s="123">
        <f t="shared" si="994"/>
        <v>115.26246850950463</v>
      </c>
      <c r="BR71" s="123">
        <f t="shared" si="994"/>
        <v>115.26246850950463</v>
      </c>
      <c r="BS71" s="33">
        <f t="shared" si="355"/>
        <v>1383.149622114056</v>
      </c>
      <c r="BT71" s="123">
        <f t="shared" si="995"/>
        <v>121.75958333444845</v>
      </c>
      <c r="BU71" s="123">
        <f t="shared" si="995"/>
        <v>121.75958333444845</v>
      </c>
      <c r="BV71" s="123">
        <f t="shared" si="995"/>
        <v>121.75958333444845</v>
      </c>
      <c r="BW71" s="123">
        <f t="shared" si="995"/>
        <v>121.75958333444845</v>
      </c>
      <c r="BX71" s="123">
        <f t="shared" si="995"/>
        <v>121.75958333444845</v>
      </c>
      <c r="BY71" s="123">
        <f t="shared" si="995"/>
        <v>121.75958333444845</v>
      </c>
      <c r="BZ71" s="123">
        <f t="shared" si="995"/>
        <v>121.75958333444845</v>
      </c>
      <c r="CA71" s="123">
        <f t="shared" si="995"/>
        <v>121.75958333444845</v>
      </c>
      <c r="CB71" s="123">
        <f t="shared" si="995"/>
        <v>121.75958333444845</v>
      </c>
      <c r="CC71" s="123">
        <f t="shared" si="995"/>
        <v>121.75958333444845</v>
      </c>
      <c r="CD71" s="123">
        <f t="shared" si="995"/>
        <v>121.75958333444845</v>
      </c>
      <c r="CE71" s="123">
        <f t="shared" si="995"/>
        <v>121.75958333444845</v>
      </c>
      <c r="CF71" s="33">
        <f t="shared" si="367"/>
        <v>1461.1150000133819</v>
      </c>
      <c r="CG71" s="123">
        <f t="shared" si="996"/>
        <v>128.62292752784472</v>
      </c>
      <c r="CH71" s="123">
        <f t="shared" si="996"/>
        <v>128.62292752784472</v>
      </c>
      <c r="CI71" s="123">
        <f t="shared" si="996"/>
        <v>128.62292752784472</v>
      </c>
      <c r="CJ71" s="123">
        <f t="shared" si="996"/>
        <v>128.62292752784472</v>
      </c>
      <c r="CK71" s="123">
        <f t="shared" si="996"/>
        <v>128.62292752784472</v>
      </c>
      <c r="CL71" s="123">
        <f t="shared" si="996"/>
        <v>128.62292752784472</v>
      </c>
      <c r="CM71" s="123">
        <f t="shared" si="996"/>
        <v>128.62292752784472</v>
      </c>
      <c r="CN71" s="123">
        <f t="shared" si="996"/>
        <v>128.62292752784472</v>
      </c>
      <c r="CO71" s="123">
        <f t="shared" si="996"/>
        <v>128.62292752784472</v>
      </c>
      <c r="CP71" s="123">
        <f t="shared" si="996"/>
        <v>128.62292752784472</v>
      </c>
      <c r="CQ71" s="123">
        <f t="shared" si="996"/>
        <v>128.62292752784472</v>
      </c>
      <c r="CR71" s="123">
        <f t="shared" si="996"/>
        <v>128.62292752784472</v>
      </c>
      <c r="CS71" s="33">
        <f t="shared" si="379"/>
        <v>1543.4751303341366</v>
      </c>
      <c r="CT71" s="123">
        <f t="shared" si="997"/>
        <v>135.87314470673428</v>
      </c>
      <c r="CU71" s="123">
        <f t="shared" si="997"/>
        <v>135.87314470673428</v>
      </c>
      <c r="CV71" s="123">
        <f t="shared" si="997"/>
        <v>135.87314470673428</v>
      </c>
      <c r="CW71" s="123">
        <f t="shared" si="997"/>
        <v>135.87314470673428</v>
      </c>
      <c r="CX71" s="123">
        <f t="shared" si="997"/>
        <v>135.87314470673428</v>
      </c>
      <c r="CY71" s="123">
        <f t="shared" si="997"/>
        <v>135.87314470673428</v>
      </c>
      <c r="CZ71" s="123">
        <f t="shared" si="997"/>
        <v>135.87314470673428</v>
      </c>
      <c r="DA71" s="123">
        <f t="shared" si="997"/>
        <v>135.87314470673428</v>
      </c>
      <c r="DB71" s="123">
        <f t="shared" si="997"/>
        <v>135.87314470673428</v>
      </c>
      <c r="DC71" s="123">
        <f t="shared" si="997"/>
        <v>135.87314470673428</v>
      </c>
      <c r="DD71" s="123">
        <f t="shared" si="997"/>
        <v>135.87314470673428</v>
      </c>
      <c r="DE71" s="123">
        <f t="shared" si="997"/>
        <v>135.87314470673428</v>
      </c>
      <c r="DF71" s="33">
        <f t="shared" si="391"/>
        <v>1630.4777364808117</v>
      </c>
      <c r="DG71" s="123">
        <f t="shared" si="998"/>
        <v>143.53204212756353</v>
      </c>
      <c r="DH71" s="123">
        <f t="shared" si="998"/>
        <v>143.53204212756353</v>
      </c>
      <c r="DI71" s="123">
        <f t="shared" si="998"/>
        <v>143.53204212756353</v>
      </c>
      <c r="DJ71" s="123">
        <f t="shared" si="998"/>
        <v>143.53204212756353</v>
      </c>
      <c r="DK71" s="123">
        <f t="shared" si="998"/>
        <v>143.53204212756353</v>
      </c>
      <c r="DL71" s="123">
        <f t="shared" si="998"/>
        <v>143.53204212756353</v>
      </c>
      <c r="DM71" s="123">
        <f t="shared" si="998"/>
        <v>143.53204212756353</v>
      </c>
      <c r="DN71" s="123">
        <f t="shared" si="998"/>
        <v>143.53204212756353</v>
      </c>
      <c r="DO71" s="123">
        <f t="shared" si="998"/>
        <v>143.53204212756353</v>
      </c>
      <c r="DP71" s="123">
        <f t="shared" si="998"/>
        <v>143.53204212756353</v>
      </c>
      <c r="DQ71" s="123">
        <f t="shared" si="998"/>
        <v>143.53204212756353</v>
      </c>
      <c r="DR71" s="123">
        <f t="shared" si="998"/>
        <v>143.53204212756353</v>
      </c>
      <c r="DS71" s="33">
        <f t="shared" si="403"/>
        <v>1722.3845055307622</v>
      </c>
      <c r="DT71" s="123">
        <f t="shared" ref="DT71:EE71" si="1005">$DS71*$FK9/12</f>
        <v>151.62265627821003</v>
      </c>
      <c r="DU71" s="123">
        <f t="shared" si="1005"/>
        <v>151.62265627821003</v>
      </c>
      <c r="DV71" s="123">
        <f t="shared" si="1005"/>
        <v>151.62265627821003</v>
      </c>
      <c r="DW71" s="123">
        <f t="shared" si="1005"/>
        <v>151.62265627821003</v>
      </c>
      <c r="DX71" s="123">
        <f t="shared" si="1005"/>
        <v>151.62265627821003</v>
      </c>
      <c r="DY71" s="123">
        <f t="shared" si="1005"/>
        <v>151.62265627821003</v>
      </c>
      <c r="DZ71" s="123">
        <f t="shared" si="1005"/>
        <v>151.62265627821003</v>
      </c>
      <c r="EA71" s="123">
        <f t="shared" si="1005"/>
        <v>151.62265627821003</v>
      </c>
      <c r="EB71" s="123">
        <f t="shared" si="1005"/>
        <v>151.62265627821003</v>
      </c>
      <c r="EC71" s="123">
        <f t="shared" si="1005"/>
        <v>151.62265627821003</v>
      </c>
      <c r="ED71" s="123">
        <f t="shared" si="1005"/>
        <v>151.62265627821003</v>
      </c>
      <c r="EE71" s="123">
        <f t="shared" si="1005"/>
        <v>151.62265627821003</v>
      </c>
      <c r="EF71" s="33">
        <f t="shared" si="404"/>
        <v>1819.4718753385207</v>
      </c>
      <c r="EG71" s="123">
        <f t="shared" ref="EG71:ER71" si="1006">$EF71*$FL9/12</f>
        <v>160.16932216730024</v>
      </c>
      <c r="EH71" s="123">
        <f t="shared" si="1006"/>
        <v>160.16932216730024</v>
      </c>
      <c r="EI71" s="123">
        <f t="shared" si="1006"/>
        <v>160.16932216730024</v>
      </c>
      <c r="EJ71" s="123">
        <f t="shared" si="1006"/>
        <v>160.16932216730024</v>
      </c>
      <c r="EK71" s="123">
        <f t="shared" si="1006"/>
        <v>160.16932216730024</v>
      </c>
      <c r="EL71" s="123">
        <f t="shared" si="1006"/>
        <v>160.16932216730024</v>
      </c>
      <c r="EM71" s="123">
        <f t="shared" si="1006"/>
        <v>160.16932216730024</v>
      </c>
      <c r="EN71" s="123">
        <f t="shared" si="1006"/>
        <v>160.16932216730024</v>
      </c>
      <c r="EO71" s="123">
        <f t="shared" si="1006"/>
        <v>160.16932216730024</v>
      </c>
      <c r="EP71" s="123">
        <f t="shared" si="1006"/>
        <v>160.16932216730024</v>
      </c>
      <c r="EQ71" s="123">
        <f t="shared" si="1006"/>
        <v>160.16932216730024</v>
      </c>
      <c r="ER71" s="123">
        <f t="shared" si="1006"/>
        <v>160.16932216730024</v>
      </c>
      <c r="ES71" s="33">
        <f t="shared" si="683"/>
        <v>1922.0318660076025</v>
      </c>
      <c r="ET71" s="33" t="s">
        <v>241</v>
      </c>
      <c r="EU71" s="33"/>
      <c r="EV71" s="38"/>
      <c r="EW71" s="136"/>
      <c r="EX71" s="37"/>
      <c r="EY71" s="37"/>
      <c r="FL71" s="17"/>
      <c r="FN71" s="17"/>
      <c r="FO71" s="201"/>
      <c r="FP71" s="2"/>
      <c r="FY71" s="1"/>
    </row>
    <row r="72" spans="1:181">
      <c r="A72" s="149">
        <v>57</v>
      </c>
      <c r="B72" s="149" t="str">
        <f t="shared" si="603"/>
        <v>112101030100553</v>
      </c>
      <c r="C72" s="231">
        <v>1121010301005</v>
      </c>
      <c r="D72" s="35">
        <v>53</v>
      </c>
      <c r="E72" s="37" t="s">
        <v>72</v>
      </c>
      <c r="F72" s="65">
        <v>89836.419999999984</v>
      </c>
      <c r="G72" s="123">
        <f>_xlfn.XLOOKUP($B72,'9999'!$A:$A,'9999'!I:I)</f>
        <v>0</v>
      </c>
      <c r="H72" s="123">
        <f>_xlfn.XLOOKUP($B72,'9999'!$A:$A,'9999'!J:J)</f>
        <v>0</v>
      </c>
      <c r="I72" s="123">
        <f>_xlfn.XLOOKUP($B72,'9999'!$A:$A,'9999'!K:K)</f>
        <v>0</v>
      </c>
      <c r="J72" s="123">
        <f>_xlfn.XLOOKUP($B72,'9999'!$A:$A,'9999'!L:L)</f>
        <v>0</v>
      </c>
      <c r="K72" s="123">
        <f>_xlfn.XLOOKUP($B72,'9999'!$A:$A,'9999'!M:M)</f>
        <v>0</v>
      </c>
      <c r="L72" s="123">
        <f>_xlfn.XLOOKUP($B72,'9999'!$A:$A,'9999'!N:N)</f>
        <v>0</v>
      </c>
      <c r="M72" s="123">
        <f>_xlfn.XLOOKUP($B72,'9999'!$A:$A,'9999'!O:O)</f>
        <v>0</v>
      </c>
      <c r="N72" s="123">
        <f>_xlfn.XLOOKUP($B72,'9999'!$A:$A,'9999'!P:P)</f>
        <v>0</v>
      </c>
      <c r="O72" s="123">
        <f>_xlfn.XLOOKUP($B72,'9999'!$A:$A,'9999'!Q:Q)</f>
        <v>0</v>
      </c>
      <c r="P72" s="123">
        <f>_xlfn.XLOOKUP($B72,'9999'!$A:$A,'9999'!R:R)</f>
        <v>0</v>
      </c>
      <c r="Q72" s="123">
        <f>_xlfn.XLOOKUP($B72,'9999'!$A:$A,'9999'!S:S)</f>
        <v>0</v>
      </c>
      <c r="R72" s="123">
        <f>_xlfn.XLOOKUP($B72,'9999'!$A:$A,'9999'!T:T)</f>
        <v>0</v>
      </c>
      <c r="S72" s="33">
        <f t="shared" si="308"/>
        <v>0</v>
      </c>
      <c r="T72" s="123">
        <f t="shared" si="991"/>
        <v>0</v>
      </c>
      <c r="U72" s="123">
        <f t="shared" si="991"/>
        <v>0</v>
      </c>
      <c r="V72" s="123">
        <f t="shared" si="991"/>
        <v>0</v>
      </c>
      <c r="W72" s="123">
        <f t="shared" si="991"/>
        <v>0</v>
      </c>
      <c r="X72" s="123">
        <f t="shared" si="991"/>
        <v>0</v>
      </c>
      <c r="Y72" s="123">
        <f t="shared" si="991"/>
        <v>0</v>
      </c>
      <c r="Z72" s="123">
        <f t="shared" si="991"/>
        <v>0</v>
      </c>
      <c r="AA72" s="123">
        <f t="shared" si="991"/>
        <v>0</v>
      </c>
      <c r="AB72" s="123">
        <f t="shared" si="991"/>
        <v>0</v>
      </c>
      <c r="AC72" s="123">
        <f t="shared" si="991"/>
        <v>0</v>
      </c>
      <c r="AD72" s="123">
        <f t="shared" si="991"/>
        <v>0</v>
      </c>
      <c r="AE72" s="123">
        <f t="shared" si="991"/>
        <v>0</v>
      </c>
      <c r="AF72" s="33">
        <f t="shared" si="319"/>
        <v>0</v>
      </c>
      <c r="AG72" s="123">
        <f t="shared" si="992"/>
        <v>0</v>
      </c>
      <c r="AH72" s="123">
        <f t="shared" si="992"/>
        <v>0</v>
      </c>
      <c r="AI72" s="123">
        <f t="shared" si="992"/>
        <v>0</v>
      </c>
      <c r="AJ72" s="123">
        <f t="shared" si="992"/>
        <v>0</v>
      </c>
      <c r="AK72" s="123">
        <f t="shared" si="992"/>
        <v>0</v>
      </c>
      <c r="AL72" s="123">
        <f t="shared" si="992"/>
        <v>0</v>
      </c>
      <c r="AM72" s="123">
        <f t="shared" si="992"/>
        <v>0</v>
      </c>
      <c r="AN72" s="123">
        <f t="shared" si="992"/>
        <v>0</v>
      </c>
      <c r="AO72" s="123">
        <f t="shared" si="992"/>
        <v>0</v>
      </c>
      <c r="AP72" s="123">
        <f t="shared" si="992"/>
        <v>0</v>
      </c>
      <c r="AQ72" s="123">
        <f t="shared" si="992"/>
        <v>0</v>
      </c>
      <c r="AR72" s="123">
        <f t="shared" si="992"/>
        <v>0</v>
      </c>
      <c r="AS72" s="33">
        <f t="shared" si="331"/>
        <v>0</v>
      </c>
      <c r="AT72" s="123">
        <f t="shared" si="993"/>
        <v>0</v>
      </c>
      <c r="AU72" s="123">
        <f t="shared" si="993"/>
        <v>0</v>
      </c>
      <c r="AV72" s="123">
        <f t="shared" si="993"/>
        <v>0</v>
      </c>
      <c r="AW72" s="123">
        <f t="shared" si="993"/>
        <v>0</v>
      </c>
      <c r="AX72" s="123">
        <f t="shared" si="993"/>
        <v>0</v>
      </c>
      <c r="AY72" s="123">
        <f t="shared" si="993"/>
        <v>0</v>
      </c>
      <c r="AZ72" s="123">
        <f t="shared" si="993"/>
        <v>0</v>
      </c>
      <c r="BA72" s="123">
        <f t="shared" si="993"/>
        <v>0</v>
      </c>
      <c r="BB72" s="123">
        <f t="shared" si="993"/>
        <v>0</v>
      </c>
      <c r="BC72" s="123">
        <f t="shared" si="993"/>
        <v>0</v>
      </c>
      <c r="BD72" s="123">
        <f t="shared" si="993"/>
        <v>0</v>
      </c>
      <c r="BE72" s="123">
        <f t="shared" si="993"/>
        <v>0</v>
      </c>
      <c r="BF72" s="33">
        <f t="shared" si="343"/>
        <v>0</v>
      </c>
      <c r="BG72" s="123">
        <f t="shared" si="994"/>
        <v>0</v>
      </c>
      <c r="BH72" s="123">
        <f t="shared" si="994"/>
        <v>0</v>
      </c>
      <c r="BI72" s="123">
        <f t="shared" si="994"/>
        <v>0</v>
      </c>
      <c r="BJ72" s="123">
        <f t="shared" si="994"/>
        <v>0</v>
      </c>
      <c r="BK72" s="123">
        <f t="shared" si="994"/>
        <v>0</v>
      </c>
      <c r="BL72" s="123">
        <f t="shared" si="994"/>
        <v>0</v>
      </c>
      <c r="BM72" s="123">
        <f t="shared" si="994"/>
        <v>0</v>
      </c>
      <c r="BN72" s="123">
        <f t="shared" si="994"/>
        <v>0</v>
      </c>
      <c r="BO72" s="123">
        <f t="shared" si="994"/>
        <v>0</v>
      </c>
      <c r="BP72" s="123">
        <f t="shared" si="994"/>
        <v>0</v>
      </c>
      <c r="BQ72" s="123">
        <f t="shared" si="994"/>
        <v>0</v>
      </c>
      <c r="BR72" s="123">
        <f t="shared" si="994"/>
        <v>0</v>
      </c>
      <c r="BS72" s="33">
        <f t="shared" si="355"/>
        <v>0</v>
      </c>
      <c r="BT72" s="123">
        <f t="shared" si="995"/>
        <v>0</v>
      </c>
      <c r="BU72" s="123">
        <f t="shared" si="995"/>
        <v>0</v>
      </c>
      <c r="BV72" s="123">
        <f t="shared" si="995"/>
        <v>0</v>
      </c>
      <c r="BW72" s="123">
        <f t="shared" si="995"/>
        <v>0</v>
      </c>
      <c r="BX72" s="123">
        <f t="shared" si="995"/>
        <v>0</v>
      </c>
      <c r="BY72" s="123">
        <f t="shared" si="995"/>
        <v>0</v>
      </c>
      <c r="BZ72" s="123">
        <f t="shared" si="995"/>
        <v>0</v>
      </c>
      <c r="CA72" s="123">
        <f t="shared" si="995"/>
        <v>0</v>
      </c>
      <c r="CB72" s="123">
        <f t="shared" si="995"/>
        <v>0</v>
      </c>
      <c r="CC72" s="123">
        <f t="shared" si="995"/>
        <v>0</v>
      </c>
      <c r="CD72" s="123">
        <f t="shared" si="995"/>
        <v>0</v>
      </c>
      <c r="CE72" s="123">
        <f t="shared" si="995"/>
        <v>0</v>
      </c>
      <c r="CF72" s="33">
        <f t="shared" si="367"/>
        <v>0</v>
      </c>
      <c r="CG72" s="123">
        <f t="shared" si="996"/>
        <v>0</v>
      </c>
      <c r="CH72" s="123">
        <f t="shared" si="996"/>
        <v>0</v>
      </c>
      <c r="CI72" s="123">
        <f t="shared" si="996"/>
        <v>0</v>
      </c>
      <c r="CJ72" s="123">
        <f t="shared" si="996"/>
        <v>0</v>
      </c>
      <c r="CK72" s="123">
        <f t="shared" si="996"/>
        <v>0</v>
      </c>
      <c r="CL72" s="123">
        <f t="shared" si="996"/>
        <v>0</v>
      </c>
      <c r="CM72" s="123">
        <f t="shared" si="996"/>
        <v>0</v>
      </c>
      <c r="CN72" s="123">
        <f t="shared" si="996"/>
        <v>0</v>
      </c>
      <c r="CO72" s="123">
        <f t="shared" si="996"/>
        <v>0</v>
      </c>
      <c r="CP72" s="123">
        <f t="shared" si="996"/>
        <v>0</v>
      </c>
      <c r="CQ72" s="123">
        <f t="shared" si="996"/>
        <v>0</v>
      </c>
      <c r="CR72" s="123">
        <f t="shared" si="996"/>
        <v>0</v>
      </c>
      <c r="CS72" s="33">
        <f t="shared" si="379"/>
        <v>0</v>
      </c>
      <c r="CT72" s="123">
        <f t="shared" si="997"/>
        <v>0</v>
      </c>
      <c r="CU72" s="123">
        <f t="shared" si="997"/>
        <v>0</v>
      </c>
      <c r="CV72" s="123">
        <f t="shared" si="997"/>
        <v>0</v>
      </c>
      <c r="CW72" s="123">
        <f t="shared" si="997"/>
        <v>0</v>
      </c>
      <c r="CX72" s="123">
        <f t="shared" si="997"/>
        <v>0</v>
      </c>
      <c r="CY72" s="123">
        <f t="shared" si="997"/>
        <v>0</v>
      </c>
      <c r="CZ72" s="123">
        <f t="shared" si="997"/>
        <v>0</v>
      </c>
      <c r="DA72" s="123">
        <f t="shared" si="997"/>
        <v>0</v>
      </c>
      <c r="DB72" s="123">
        <f t="shared" si="997"/>
        <v>0</v>
      </c>
      <c r="DC72" s="123">
        <f t="shared" si="997"/>
        <v>0</v>
      </c>
      <c r="DD72" s="123">
        <f t="shared" si="997"/>
        <v>0</v>
      </c>
      <c r="DE72" s="123">
        <f t="shared" si="997"/>
        <v>0</v>
      </c>
      <c r="DF72" s="33">
        <f t="shared" si="391"/>
        <v>0</v>
      </c>
      <c r="DG72" s="123">
        <f t="shared" si="998"/>
        <v>0</v>
      </c>
      <c r="DH72" s="123">
        <f t="shared" si="998"/>
        <v>0</v>
      </c>
      <c r="DI72" s="123">
        <f t="shared" si="998"/>
        <v>0</v>
      </c>
      <c r="DJ72" s="123">
        <f t="shared" si="998"/>
        <v>0</v>
      </c>
      <c r="DK72" s="123">
        <f t="shared" si="998"/>
        <v>0</v>
      </c>
      <c r="DL72" s="123">
        <f t="shared" si="998"/>
        <v>0</v>
      </c>
      <c r="DM72" s="123">
        <f t="shared" si="998"/>
        <v>0</v>
      </c>
      <c r="DN72" s="123">
        <f t="shared" si="998"/>
        <v>0</v>
      </c>
      <c r="DO72" s="123">
        <f t="shared" si="998"/>
        <v>0</v>
      </c>
      <c r="DP72" s="123">
        <f t="shared" si="998"/>
        <v>0</v>
      </c>
      <c r="DQ72" s="123">
        <f t="shared" si="998"/>
        <v>0</v>
      </c>
      <c r="DR72" s="123">
        <f t="shared" si="998"/>
        <v>0</v>
      </c>
      <c r="DS72" s="33">
        <f t="shared" si="403"/>
        <v>0</v>
      </c>
      <c r="DT72" s="123">
        <f t="shared" ref="DT72:EE72" si="1007">+$DS72*$FK9/12</f>
        <v>0</v>
      </c>
      <c r="DU72" s="123">
        <f t="shared" si="1007"/>
        <v>0</v>
      </c>
      <c r="DV72" s="123">
        <f t="shared" si="1007"/>
        <v>0</v>
      </c>
      <c r="DW72" s="123">
        <f t="shared" si="1007"/>
        <v>0</v>
      </c>
      <c r="DX72" s="123">
        <f t="shared" si="1007"/>
        <v>0</v>
      </c>
      <c r="DY72" s="123">
        <f t="shared" si="1007"/>
        <v>0</v>
      </c>
      <c r="DZ72" s="123">
        <f t="shared" si="1007"/>
        <v>0</v>
      </c>
      <c r="EA72" s="123">
        <f t="shared" si="1007"/>
        <v>0</v>
      </c>
      <c r="EB72" s="123">
        <f t="shared" si="1007"/>
        <v>0</v>
      </c>
      <c r="EC72" s="123">
        <f t="shared" si="1007"/>
        <v>0</v>
      </c>
      <c r="ED72" s="123">
        <f t="shared" si="1007"/>
        <v>0</v>
      </c>
      <c r="EE72" s="123">
        <f t="shared" si="1007"/>
        <v>0</v>
      </c>
      <c r="EF72" s="33">
        <f t="shared" si="404"/>
        <v>0</v>
      </c>
      <c r="EG72" s="123">
        <f t="shared" ref="EG72:ER72" si="1008">+$DS72*$FK9/12</f>
        <v>0</v>
      </c>
      <c r="EH72" s="123">
        <f t="shared" si="1008"/>
        <v>0</v>
      </c>
      <c r="EI72" s="123">
        <f t="shared" si="1008"/>
        <v>0</v>
      </c>
      <c r="EJ72" s="123">
        <f t="shared" si="1008"/>
        <v>0</v>
      </c>
      <c r="EK72" s="123">
        <f t="shared" si="1008"/>
        <v>0</v>
      </c>
      <c r="EL72" s="123">
        <f t="shared" si="1008"/>
        <v>0</v>
      </c>
      <c r="EM72" s="123">
        <f t="shared" si="1008"/>
        <v>0</v>
      </c>
      <c r="EN72" s="123">
        <f t="shared" si="1008"/>
        <v>0</v>
      </c>
      <c r="EO72" s="123">
        <f t="shared" si="1008"/>
        <v>0</v>
      </c>
      <c r="EP72" s="123">
        <f t="shared" si="1008"/>
        <v>0</v>
      </c>
      <c r="EQ72" s="123">
        <f t="shared" si="1008"/>
        <v>0</v>
      </c>
      <c r="ER72" s="123">
        <f t="shared" si="1008"/>
        <v>0</v>
      </c>
      <c r="ES72" s="33">
        <f t="shared" si="683"/>
        <v>0</v>
      </c>
      <c r="ET72" s="33"/>
      <c r="EU72" s="33"/>
      <c r="EV72" s="38"/>
      <c r="EW72" s="136"/>
      <c r="EX72" s="37"/>
      <c r="EY72" s="37"/>
      <c r="FL72" s="17"/>
      <c r="FN72" s="17"/>
      <c r="FO72" s="201"/>
      <c r="FP72" s="2"/>
      <c r="FY72" s="1"/>
    </row>
    <row r="73" spans="1:181">
      <c r="A73" s="149">
        <v>58</v>
      </c>
      <c r="B73" s="149" t="str">
        <f t="shared" si="603"/>
        <v>112101040100227</v>
      </c>
      <c r="C73" s="231">
        <v>1121010401002</v>
      </c>
      <c r="D73" s="35">
        <v>27</v>
      </c>
      <c r="E73" s="37" t="s">
        <v>427</v>
      </c>
      <c r="F73" s="65">
        <v>0</v>
      </c>
      <c r="G73" s="123">
        <v>0</v>
      </c>
      <c r="H73" s="123">
        <v>0</v>
      </c>
      <c r="I73" s="123">
        <v>0</v>
      </c>
      <c r="J73" s="123">
        <v>0</v>
      </c>
      <c r="K73" s="123">
        <v>0</v>
      </c>
      <c r="L73" s="123">
        <v>0</v>
      </c>
      <c r="M73" s="123">
        <v>0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33">
        <f t="shared" si="308"/>
        <v>0</v>
      </c>
      <c r="T73" s="123">
        <f t="shared" si="991"/>
        <v>0</v>
      </c>
      <c r="U73" s="123">
        <f t="shared" si="991"/>
        <v>0</v>
      </c>
      <c r="V73" s="123">
        <f t="shared" si="991"/>
        <v>0</v>
      </c>
      <c r="W73" s="123">
        <f t="shared" si="991"/>
        <v>0</v>
      </c>
      <c r="X73" s="123">
        <f t="shared" si="991"/>
        <v>0</v>
      </c>
      <c r="Y73" s="123">
        <f t="shared" si="991"/>
        <v>0</v>
      </c>
      <c r="Z73" s="123">
        <f t="shared" si="991"/>
        <v>0</v>
      </c>
      <c r="AA73" s="123">
        <f t="shared" si="991"/>
        <v>0</v>
      </c>
      <c r="AB73" s="123">
        <f t="shared" si="991"/>
        <v>0</v>
      </c>
      <c r="AC73" s="123">
        <f t="shared" si="991"/>
        <v>0</v>
      </c>
      <c r="AD73" s="123">
        <f t="shared" si="991"/>
        <v>0</v>
      </c>
      <c r="AE73" s="123">
        <f t="shared" si="991"/>
        <v>0</v>
      </c>
      <c r="AF73" s="33">
        <f t="shared" si="319"/>
        <v>0</v>
      </c>
      <c r="AG73" s="123">
        <f t="shared" si="992"/>
        <v>0</v>
      </c>
      <c r="AH73" s="123">
        <f t="shared" si="992"/>
        <v>0</v>
      </c>
      <c r="AI73" s="123">
        <f t="shared" si="992"/>
        <v>0</v>
      </c>
      <c r="AJ73" s="123">
        <f t="shared" si="992"/>
        <v>0</v>
      </c>
      <c r="AK73" s="123">
        <f t="shared" si="992"/>
        <v>0</v>
      </c>
      <c r="AL73" s="123">
        <f t="shared" si="992"/>
        <v>0</v>
      </c>
      <c r="AM73" s="123">
        <f t="shared" si="992"/>
        <v>0</v>
      </c>
      <c r="AN73" s="123">
        <f t="shared" si="992"/>
        <v>0</v>
      </c>
      <c r="AO73" s="123">
        <f t="shared" si="992"/>
        <v>0</v>
      </c>
      <c r="AP73" s="123">
        <f t="shared" si="992"/>
        <v>0</v>
      </c>
      <c r="AQ73" s="123">
        <f t="shared" si="992"/>
        <v>0</v>
      </c>
      <c r="AR73" s="123">
        <f t="shared" si="992"/>
        <v>0</v>
      </c>
      <c r="AS73" s="33">
        <f t="shared" si="331"/>
        <v>0</v>
      </c>
      <c r="AT73" s="123">
        <f t="shared" si="993"/>
        <v>0</v>
      </c>
      <c r="AU73" s="123">
        <f t="shared" si="993"/>
        <v>0</v>
      </c>
      <c r="AV73" s="123">
        <f t="shared" si="993"/>
        <v>0</v>
      </c>
      <c r="AW73" s="123">
        <f t="shared" si="993"/>
        <v>0</v>
      </c>
      <c r="AX73" s="123">
        <f t="shared" si="993"/>
        <v>0</v>
      </c>
      <c r="AY73" s="123">
        <f t="shared" si="993"/>
        <v>0</v>
      </c>
      <c r="AZ73" s="123">
        <f t="shared" si="993"/>
        <v>0</v>
      </c>
      <c r="BA73" s="123">
        <f t="shared" si="993"/>
        <v>0</v>
      </c>
      <c r="BB73" s="123">
        <f t="shared" si="993"/>
        <v>0</v>
      </c>
      <c r="BC73" s="123">
        <f t="shared" si="993"/>
        <v>0</v>
      </c>
      <c r="BD73" s="123">
        <f t="shared" si="993"/>
        <v>0</v>
      </c>
      <c r="BE73" s="123">
        <f t="shared" si="993"/>
        <v>0</v>
      </c>
      <c r="BF73" s="33">
        <f t="shared" si="343"/>
        <v>0</v>
      </c>
      <c r="BG73" s="123">
        <f t="shared" si="994"/>
        <v>0</v>
      </c>
      <c r="BH73" s="123">
        <f t="shared" si="994"/>
        <v>0</v>
      </c>
      <c r="BI73" s="123">
        <f t="shared" si="994"/>
        <v>0</v>
      </c>
      <c r="BJ73" s="123">
        <f t="shared" si="994"/>
        <v>0</v>
      </c>
      <c r="BK73" s="123">
        <f t="shared" si="994"/>
        <v>0</v>
      </c>
      <c r="BL73" s="123">
        <f t="shared" si="994"/>
        <v>0</v>
      </c>
      <c r="BM73" s="123">
        <f t="shared" si="994"/>
        <v>0</v>
      </c>
      <c r="BN73" s="123">
        <f t="shared" si="994"/>
        <v>0</v>
      </c>
      <c r="BO73" s="123">
        <f t="shared" si="994"/>
        <v>0</v>
      </c>
      <c r="BP73" s="123">
        <f t="shared" si="994"/>
        <v>0</v>
      </c>
      <c r="BQ73" s="123">
        <f t="shared" si="994"/>
        <v>0</v>
      </c>
      <c r="BR73" s="123">
        <f t="shared" si="994"/>
        <v>0</v>
      </c>
      <c r="BS73" s="33">
        <f t="shared" si="355"/>
        <v>0</v>
      </c>
      <c r="BT73" s="123">
        <f t="shared" si="995"/>
        <v>0</v>
      </c>
      <c r="BU73" s="123">
        <f t="shared" si="995"/>
        <v>0</v>
      </c>
      <c r="BV73" s="123">
        <f t="shared" si="995"/>
        <v>0</v>
      </c>
      <c r="BW73" s="123">
        <f t="shared" si="995"/>
        <v>0</v>
      </c>
      <c r="BX73" s="123">
        <f t="shared" si="995"/>
        <v>0</v>
      </c>
      <c r="BY73" s="123">
        <f t="shared" si="995"/>
        <v>0</v>
      </c>
      <c r="BZ73" s="123">
        <f t="shared" si="995"/>
        <v>0</v>
      </c>
      <c r="CA73" s="123">
        <f t="shared" si="995"/>
        <v>0</v>
      </c>
      <c r="CB73" s="123">
        <f t="shared" si="995"/>
        <v>0</v>
      </c>
      <c r="CC73" s="123">
        <f t="shared" si="995"/>
        <v>0</v>
      </c>
      <c r="CD73" s="123">
        <f t="shared" si="995"/>
        <v>0</v>
      </c>
      <c r="CE73" s="123">
        <f t="shared" si="995"/>
        <v>0</v>
      </c>
      <c r="CF73" s="33">
        <f t="shared" si="367"/>
        <v>0</v>
      </c>
      <c r="CG73" s="123">
        <f t="shared" si="996"/>
        <v>0</v>
      </c>
      <c r="CH73" s="123">
        <f t="shared" si="996"/>
        <v>0</v>
      </c>
      <c r="CI73" s="123">
        <f t="shared" si="996"/>
        <v>0</v>
      </c>
      <c r="CJ73" s="123">
        <f t="shared" si="996"/>
        <v>0</v>
      </c>
      <c r="CK73" s="123">
        <f t="shared" si="996"/>
        <v>0</v>
      </c>
      <c r="CL73" s="123">
        <f t="shared" si="996"/>
        <v>0</v>
      </c>
      <c r="CM73" s="123">
        <f t="shared" si="996"/>
        <v>0</v>
      </c>
      <c r="CN73" s="123">
        <f t="shared" si="996"/>
        <v>0</v>
      </c>
      <c r="CO73" s="123">
        <f t="shared" si="996"/>
        <v>0</v>
      </c>
      <c r="CP73" s="123">
        <f t="shared" si="996"/>
        <v>0</v>
      </c>
      <c r="CQ73" s="123">
        <f t="shared" si="996"/>
        <v>0</v>
      </c>
      <c r="CR73" s="123">
        <f t="shared" si="996"/>
        <v>0</v>
      </c>
      <c r="CS73" s="33">
        <f t="shared" si="379"/>
        <v>0</v>
      </c>
      <c r="CT73" s="123">
        <f t="shared" si="997"/>
        <v>0</v>
      </c>
      <c r="CU73" s="123">
        <f t="shared" si="997"/>
        <v>0</v>
      </c>
      <c r="CV73" s="123">
        <f t="shared" si="997"/>
        <v>0</v>
      </c>
      <c r="CW73" s="123">
        <f t="shared" si="997"/>
        <v>0</v>
      </c>
      <c r="CX73" s="123">
        <f t="shared" si="997"/>
        <v>0</v>
      </c>
      <c r="CY73" s="123">
        <f t="shared" si="997"/>
        <v>0</v>
      </c>
      <c r="CZ73" s="123">
        <f t="shared" si="997"/>
        <v>0</v>
      </c>
      <c r="DA73" s="123">
        <f t="shared" si="997"/>
        <v>0</v>
      </c>
      <c r="DB73" s="123">
        <f t="shared" si="997"/>
        <v>0</v>
      </c>
      <c r="DC73" s="123">
        <f t="shared" si="997"/>
        <v>0</v>
      </c>
      <c r="DD73" s="123">
        <f t="shared" si="997"/>
        <v>0</v>
      </c>
      <c r="DE73" s="123">
        <f t="shared" si="997"/>
        <v>0</v>
      </c>
      <c r="DF73" s="33">
        <f t="shared" si="391"/>
        <v>0</v>
      </c>
      <c r="DG73" s="123">
        <f t="shared" si="998"/>
        <v>0</v>
      </c>
      <c r="DH73" s="123">
        <f t="shared" si="998"/>
        <v>0</v>
      </c>
      <c r="DI73" s="123">
        <f t="shared" si="998"/>
        <v>0</v>
      </c>
      <c r="DJ73" s="123">
        <f t="shared" si="998"/>
        <v>0</v>
      </c>
      <c r="DK73" s="123">
        <f t="shared" si="998"/>
        <v>0</v>
      </c>
      <c r="DL73" s="123">
        <f t="shared" si="998"/>
        <v>0</v>
      </c>
      <c r="DM73" s="123">
        <f t="shared" si="998"/>
        <v>0</v>
      </c>
      <c r="DN73" s="123">
        <f t="shared" si="998"/>
        <v>0</v>
      </c>
      <c r="DO73" s="123">
        <f t="shared" si="998"/>
        <v>0</v>
      </c>
      <c r="DP73" s="123">
        <f t="shared" si="998"/>
        <v>0</v>
      </c>
      <c r="DQ73" s="123">
        <f t="shared" si="998"/>
        <v>0</v>
      </c>
      <c r="DR73" s="123">
        <f t="shared" si="998"/>
        <v>0</v>
      </c>
      <c r="DS73" s="33">
        <f t="shared" si="403"/>
        <v>0</v>
      </c>
      <c r="DT73" s="123">
        <f t="shared" ref="DT73:EE73" si="1009">$DS73*$FK9/12</f>
        <v>0</v>
      </c>
      <c r="DU73" s="123">
        <f t="shared" si="1009"/>
        <v>0</v>
      </c>
      <c r="DV73" s="123">
        <f t="shared" si="1009"/>
        <v>0</v>
      </c>
      <c r="DW73" s="123">
        <f t="shared" si="1009"/>
        <v>0</v>
      </c>
      <c r="DX73" s="123">
        <f t="shared" si="1009"/>
        <v>0</v>
      </c>
      <c r="DY73" s="123">
        <f t="shared" si="1009"/>
        <v>0</v>
      </c>
      <c r="DZ73" s="123">
        <f t="shared" si="1009"/>
        <v>0</v>
      </c>
      <c r="EA73" s="123">
        <f t="shared" si="1009"/>
        <v>0</v>
      </c>
      <c r="EB73" s="123">
        <f t="shared" si="1009"/>
        <v>0</v>
      </c>
      <c r="EC73" s="123">
        <f t="shared" si="1009"/>
        <v>0</v>
      </c>
      <c r="ED73" s="123">
        <f t="shared" si="1009"/>
        <v>0</v>
      </c>
      <c r="EE73" s="123">
        <f t="shared" si="1009"/>
        <v>0</v>
      </c>
      <c r="EF73" s="33">
        <f t="shared" si="404"/>
        <v>0</v>
      </c>
      <c r="EG73" s="123">
        <f t="shared" ref="EG73:ER73" si="1010">$DS73*$FK9/12</f>
        <v>0</v>
      </c>
      <c r="EH73" s="123">
        <f t="shared" si="1010"/>
        <v>0</v>
      </c>
      <c r="EI73" s="123">
        <f t="shared" si="1010"/>
        <v>0</v>
      </c>
      <c r="EJ73" s="123">
        <f t="shared" si="1010"/>
        <v>0</v>
      </c>
      <c r="EK73" s="123">
        <f t="shared" si="1010"/>
        <v>0</v>
      </c>
      <c r="EL73" s="123">
        <f t="shared" si="1010"/>
        <v>0</v>
      </c>
      <c r="EM73" s="123">
        <f t="shared" si="1010"/>
        <v>0</v>
      </c>
      <c r="EN73" s="123">
        <f t="shared" si="1010"/>
        <v>0</v>
      </c>
      <c r="EO73" s="123">
        <f t="shared" si="1010"/>
        <v>0</v>
      </c>
      <c r="EP73" s="123">
        <f t="shared" si="1010"/>
        <v>0</v>
      </c>
      <c r="EQ73" s="123">
        <f t="shared" si="1010"/>
        <v>0</v>
      </c>
      <c r="ER73" s="123">
        <f t="shared" si="1010"/>
        <v>0</v>
      </c>
      <c r="ES73" s="33">
        <f t="shared" si="683"/>
        <v>0</v>
      </c>
      <c r="ET73" s="33"/>
      <c r="EU73" s="33"/>
      <c r="EV73" s="38"/>
      <c r="EW73" s="136"/>
      <c r="EX73" s="37"/>
      <c r="EY73" s="37"/>
      <c r="FL73" s="17"/>
      <c r="FN73" s="17"/>
      <c r="FO73" s="201"/>
      <c r="FP73" s="2"/>
      <c r="FY73" s="1"/>
    </row>
    <row r="74" spans="1:181">
      <c r="A74" s="149">
        <v>59</v>
      </c>
      <c r="B74" s="149" t="str">
        <f t="shared" si="603"/>
        <v>112101040100327</v>
      </c>
      <c r="C74" s="231">
        <v>1121010401003</v>
      </c>
      <c r="D74" s="35">
        <v>27</v>
      </c>
      <c r="E74" s="37" t="s">
        <v>73</v>
      </c>
      <c r="F74" s="65">
        <v>2607.2999999999997</v>
      </c>
      <c r="G74" s="123">
        <f>_xlfn.XLOOKUP($B74,'9999'!$A:$A,'9999'!I:I)</f>
        <v>267</v>
      </c>
      <c r="H74" s="123">
        <f>_xlfn.XLOOKUP($B74,'9999'!$A:$A,'9999'!J:J)</f>
        <v>267</v>
      </c>
      <c r="I74" s="123">
        <f>_xlfn.XLOOKUP($B74,'9999'!$A:$A,'9999'!K:K)</f>
        <v>267</v>
      </c>
      <c r="J74" s="123">
        <f>_xlfn.XLOOKUP($B74,'9999'!$A:$A,'9999'!L:L)</f>
        <v>267</v>
      </c>
      <c r="K74" s="123">
        <f>_xlfn.XLOOKUP($B74,'9999'!$A:$A,'9999'!M:M)</f>
        <v>267</v>
      </c>
      <c r="L74" s="123">
        <f>_xlfn.XLOOKUP($B74,'9999'!$A:$A,'9999'!N:N)</f>
        <v>267</v>
      </c>
      <c r="M74" s="123">
        <f>_xlfn.XLOOKUP($B74,'9999'!$A:$A,'9999'!O:O)</f>
        <v>267</v>
      </c>
      <c r="N74" s="123">
        <f>_xlfn.XLOOKUP($B74,'9999'!$A:$A,'9999'!P:P)</f>
        <v>267</v>
      </c>
      <c r="O74" s="123">
        <f>_xlfn.XLOOKUP($B74,'9999'!$A:$A,'9999'!Q:Q)</f>
        <v>267</v>
      </c>
      <c r="P74" s="123">
        <f>_xlfn.XLOOKUP($B74,'9999'!$A:$A,'9999'!R:R)</f>
        <v>267</v>
      </c>
      <c r="Q74" s="123">
        <f>_xlfn.XLOOKUP($B74,'9999'!$A:$A,'9999'!S:S)</f>
        <v>267</v>
      </c>
      <c r="R74" s="123">
        <f>_xlfn.XLOOKUP($B74,'9999'!$A:$A,'9999'!T:T)</f>
        <v>267</v>
      </c>
      <c r="S74" s="33">
        <f t="shared" si="308"/>
        <v>3204</v>
      </c>
      <c r="T74" s="123">
        <f t="shared" si="991"/>
        <v>282.60027600000006</v>
      </c>
      <c r="U74" s="123">
        <f t="shared" si="991"/>
        <v>282.60027600000006</v>
      </c>
      <c r="V74" s="123">
        <f t="shared" si="991"/>
        <v>282.60027600000006</v>
      </c>
      <c r="W74" s="123">
        <f t="shared" si="991"/>
        <v>282.60027600000006</v>
      </c>
      <c r="X74" s="123">
        <f t="shared" si="991"/>
        <v>282.60027600000006</v>
      </c>
      <c r="Y74" s="123">
        <f t="shared" si="991"/>
        <v>282.60027600000006</v>
      </c>
      <c r="Z74" s="123">
        <f t="shared" si="991"/>
        <v>282.60027600000006</v>
      </c>
      <c r="AA74" s="123">
        <f t="shared" si="991"/>
        <v>282.60027600000006</v>
      </c>
      <c r="AB74" s="123">
        <f t="shared" si="991"/>
        <v>282.60027600000006</v>
      </c>
      <c r="AC74" s="123">
        <f t="shared" si="991"/>
        <v>282.60027600000006</v>
      </c>
      <c r="AD74" s="123">
        <f t="shared" si="991"/>
        <v>282.60027600000006</v>
      </c>
      <c r="AE74" s="123">
        <f t="shared" si="991"/>
        <v>282.60027600000006</v>
      </c>
      <c r="AF74" s="33">
        <f t="shared" si="319"/>
        <v>3391.203312000001</v>
      </c>
      <c r="AG74" s="123">
        <f t="shared" si="992"/>
        <v>298.41345704385606</v>
      </c>
      <c r="AH74" s="123">
        <f t="shared" si="992"/>
        <v>298.41345704385606</v>
      </c>
      <c r="AI74" s="123">
        <f t="shared" si="992"/>
        <v>298.41345704385606</v>
      </c>
      <c r="AJ74" s="123">
        <f t="shared" si="992"/>
        <v>298.41345704385606</v>
      </c>
      <c r="AK74" s="123">
        <f t="shared" si="992"/>
        <v>298.41345704385606</v>
      </c>
      <c r="AL74" s="123">
        <f t="shared" si="992"/>
        <v>298.41345704385606</v>
      </c>
      <c r="AM74" s="123">
        <f t="shared" si="992"/>
        <v>298.41345704385606</v>
      </c>
      <c r="AN74" s="123">
        <f t="shared" si="992"/>
        <v>298.41345704385606</v>
      </c>
      <c r="AO74" s="123">
        <f t="shared" si="992"/>
        <v>298.41345704385606</v>
      </c>
      <c r="AP74" s="123">
        <f t="shared" si="992"/>
        <v>298.41345704385606</v>
      </c>
      <c r="AQ74" s="123">
        <f t="shared" si="992"/>
        <v>298.41345704385606</v>
      </c>
      <c r="AR74" s="123">
        <f t="shared" si="992"/>
        <v>298.41345704385606</v>
      </c>
      <c r="AS74" s="33">
        <f t="shared" si="331"/>
        <v>3580.9614845262718</v>
      </c>
      <c r="AT74" s="123">
        <f t="shared" si="993"/>
        <v>315.23442679050413</v>
      </c>
      <c r="AU74" s="123">
        <f t="shared" si="993"/>
        <v>315.23442679050413</v>
      </c>
      <c r="AV74" s="123">
        <f t="shared" si="993"/>
        <v>315.23442679050413</v>
      </c>
      <c r="AW74" s="123">
        <f t="shared" si="993"/>
        <v>315.23442679050413</v>
      </c>
      <c r="AX74" s="123">
        <f t="shared" si="993"/>
        <v>315.23442679050413</v>
      </c>
      <c r="AY74" s="123">
        <f t="shared" si="993"/>
        <v>315.23442679050413</v>
      </c>
      <c r="AZ74" s="123">
        <f t="shared" si="993"/>
        <v>315.23442679050413</v>
      </c>
      <c r="BA74" s="123">
        <f t="shared" si="993"/>
        <v>315.23442679050413</v>
      </c>
      <c r="BB74" s="123">
        <f t="shared" si="993"/>
        <v>315.23442679050413</v>
      </c>
      <c r="BC74" s="123">
        <f t="shared" si="993"/>
        <v>315.23442679050413</v>
      </c>
      <c r="BD74" s="123">
        <f t="shared" si="993"/>
        <v>315.23442679050413</v>
      </c>
      <c r="BE74" s="123">
        <f t="shared" si="993"/>
        <v>315.23442679050413</v>
      </c>
      <c r="BF74" s="33">
        <f t="shared" si="343"/>
        <v>3782.8131214860496</v>
      </c>
      <c r="BG74" s="123">
        <f t="shared" si="994"/>
        <v>333.0035609598313</v>
      </c>
      <c r="BH74" s="123">
        <f t="shared" si="994"/>
        <v>333.0035609598313</v>
      </c>
      <c r="BI74" s="123">
        <f t="shared" si="994"/>
        <v>333.0035609598313</v>
      </c>
      <c r="BJ74" s="123">
        <f t="shared" si="994"/>
        <v>333.0035609598313</v>
      </c>
      <c r="BK74" s="123">
        <f t="shared" si="994"/>
        <v>333.0035609598313</v>
      </c>
      <c r="BL74" s="123">
        <f t="shared" si="994"/>
        <v>333.0035609598313</v>
      </c>
      <c r="BM74" s="123">
        <f t="shared" si="994"/>
        <v>333.0035609598313</v>
      </c>
      <c r="BN74" s="123">
        <f t="shared" si="994"/>
        <v>333.0035609598313</v>
      </c>
      <c r="BO74" s="123">
        <f t="shared" si="994"/>
        <v>333.0035609598313</v>
      </c>
      <c r="BP74" s="123">
        <f t="shared" si="994"/>
        <v>333.0035609598313</v>
      </c>
      <c r="BQ74" s="123">
        <f t="shared" si="994"/>
        <v>333.0035609598313</v>
      </c>
      <c r="BR74" s="123">
        <f t="shared" si="994"/>
        <v>333.0035609598313</v>
      </c>
      <c r="BS74" s="33">
        <f t="shared" si="355"/>
        <v>3996.0427315179754</v>
      </c>
      <c r="BT74" s="123">
        <f t="shared" si="995"/>
        <v>351.77430568401513</v>
      </c>
      <c r="BU74" s="123">
        <f t="shared" si="995"/>
        <v>351.77430568401513</v>
      </c>
      <c r="BV74" s="123">
        <f t="shared" si="995"/>
        <v>351.77430568401513</v>
      </c>
      <c r="BW74" s="123">
        <f t="shared" si="995"/>
        <v>351.77430568401513</v>
      </c>
      <c r="BX74" s="123">
        <f t="shared" si="995"/>
        <v>351.77430568401513</v>
      </c>
      <c r="BY74" s="123">
        <f t="shared" si="995"/>
        <v>351.77430568401513</v>
      </c>
      <c r="BZ74" s="123">
        <f t="shared" si="995"/>
        <v>351.77430568401513</v>
      </c>
      <c r="CA74" s="123">
        <f t="shared" si="995"/>
        <v>351.77430568401513</v>
      </c>
      <c r="CB74" s="123">
        <f t="shared" si="995"/>
        <v>351.77430568401513</v>
      </c>
      <c r="CC74" s="123">
        <f t="shared" si="995"/>
        <v>351.77430568401513</v>
      </c>
      <c r="CD74" s="123">
        <f t="shared" si="995"/>
        <v>351.77430568401513</v>
      </c>
      <c r="CE74" s="123">
        <f t="shared" si="995"/>
        <v>351.77430568401513</v>
      </c>
      <c r="CF74" s="33">
        <f t="shared" si="367"/>
        <v>4221.2916682081805</v>
      </c>
      <c r="CG74" s="123">
        <f t="shared" si="996"/>
        <v>371.60311974681167</v>
      </c>
      <c r="CH74" s="123">
        <f t="shared" si="996"/>
        <v>371.60311974681167</v>
      </c>
      <c r="CI74" s="123">
        <f t="shared" si="996"/>
        <v>371.60311974681167</v>
      </c>
      <c r="CJ74" s="123">
        <f t="shared" si="996"/>
        <v>371.60311974681167</v>
      </c>
      <c r="CK74" s="123">
        <f t="shared" si="996"/>
        <v>371.60311974681167</v>
      </c>
      <c r="CL74" s="123">
        <f t="shared" si="996"/>
        <v>371.60311974681167</v>
      </c>
      <c r="CM74" s="123">
        <f t="shared" si="996"/>
        <v>371.60311974681167</v>
      </c>
      <c r="CN74" s="123">
        <f t="shared" si="996"/>
        <v>371.60311974681167</v>
      </c>
      <c r="CO74" s="123">
        <f t="shared" si="996"/>
        <v>371.60311974681167</v>
      </c>
      <c r="CP74" s="123">
        <f t="shared" si="996"/>
        <v>371.60311974681167</v>
      </c>
      <c r="CQ74" s="123">
        <f t="shared" si="996"/>
        <v>371.60311974681167</v>
      </c>
      <c r="CR74" s="123">
        <f t="shared" si="996"/>
        <v>371.60311974681167</v>
      </c>
      <c r="CS74" s="33">
        <f t="shared" si="379"/>
        <v>4459.237436961741</v>
      </c>
      <c r="CT74" s="123">
        <f t="shared" si="997"/>
        <v>392.54964440070012</v>
      </c>
      <c r="CU74" s="123">
        <f t="shared" si="997"/>
        <v>392.54964440070012</v>
      </c>
      <c r="CV74" s="123">
        <f t="shared" si="997"/>
        <v>392.54964440070012</v>
      </c>
      <c r="CW74" s="123">
        <f t="shared" si="997"/>
        <v>392.54964440070012</v>
      </c>
      <c r="CX74" s="123">
        <f t="shared" si="997"/>
        <v>392.54964440070012</v>
      </c>
      <c r="CY74" s="123">
        <f t="shared" si="997"/>
        <v>392.54964440070012</v>
      </c>
      <c r="CZ74" s="123">
        <f t="shared" si="997"/>
        <v>392.54964440070012</v>
      </c>
      <c r="DA74" s="123">
        <f t="shared" si="997"/>
        <v>392.54964440070012</v>
      </c>
      <c r="DB74" s="123">
        <f t="shared" si="997"/>
        <v>392.54964440070012</v>
      </c>
      <c r="DC74" s="123">
        <f t="shared" si="997"/>
        <v>392.54964440070012</v>
      </c>
      <c r="DD74" s="123">
        <f t="shared" si="997"/>
        <v>392.54964440070012</v>
      </c>
      <c r="DE74" s="123">
        <f t="shared" si="997"/>
        <v>392.54964440070012</v>
      </c>
      <c r="DF74" s="33">
        <f t="shared" si="391"/>
        <v>4710.5957328084023</v>
      </c>
      <c r="DG74" s="123">
        <f t="shared" si="998"/>
        <v>414.67688275627893</v>
      </c>
      <c r="DH74" s="123">
        <f t="shared" si="998"/>
        <v>414.67688275627893</v>
      </c>
      <c r="DI74" s="123">
        <f t="shared" si="998"/>
        <v>414.67688275627893</v>
      </c>
      <c r="DJ74" s="123">
        <f t="shared" si="998"/>
        <v>414.67688275627893</v>
      </c>
      <c r="DK74" s="123">
        <f t="shared" si="998"/>
        <v>414.67688275627893</v>
      </c>
      <c r="DL74" s="123">
        <f t="shared" si="998"/>
        <v>414.67688275627893</v>
      </c>
      <c r="DM74" s="123">
        <f t="shared" si="998"/>
        <v>414.67688275627893</v>
      </c>
      <c r="DN74" s="123">
        <f t="shared" si="998"/>
        <v>414.67688275627893</v>
      </c>
      <c r="DO74" s="123">
        <f t="shared" si="998"/>
        <v>414.67688275627893</v>
      </c>
      <c r="DP74" s="123">
        <f t="shared" si="998"/>
        <v>414.67688275627893</v>
      </c>
      <c r="DQ74" s="123">
        <f t="shared" si="998"/>
        <v>414.67688275627893</v>
      </c>
      <c r="DR74" s="123">
        <f t="shared" si="998"/>
        <v>414.67688275627893</v>
      </c>
      <c r="DS74" s="33">
        <f t="shared" si="403"/>
        <v>4976.122593075349</v>
      </c>
      <c r="DT74" s="123">
        <f t="shared" ref="DT74:EE74" si="1011">$DS74*$FK9/12</f>
        <v>438.05138928348509</v>
      </c>
      <c r="DU74" s="123">
        <f t="shared" si="1011"/>
        <v>438.05138928348509</v>
      </c>
      <c r="DV74" s="123">
        <f t="shared" si="1011"/>
        <v>438.05138928348509</v>
      </c>
      <c r="DW74" s="123">
        <f t="shared" si="1011"/>
        <v>438.05138928348509</v>
      </c>
      <c r="DX74" s="123">
        <f t="shared" si="1011"/>
        <v>438.05138928348509</v>
      </c>
      <c r="DY74" s="123">
        <f t="shared" si="1011"/>
        <v>438.05138928348509</v>
      </c>
      <c r="DZ74" s="123">
        <f t="shared" si="1011"/>
        <v>438.05138928348509</v>
      </c>
      <c r="EA74" s="123">
        <f t="shared" si="1011"/>
        <v>438.05138928348509</v>
      </c>
      <c r="EB74" s="123">
        <f t="shared" si="1011"/>
        <v>438.05138928348509</v>
      </c>
      <c r="EC74" s="123">
        <f t="shared" si="1011"/>
        <v>438.05138928348509</v>
      </c>
      <c r="ED74" s="123">
        <f t="shared" si="1011"/>
        <v>438.05138928348509</v>
      </c>
      <c r="EE74" s="123">
        <f t="shared" si="1011"/>
        <v>438.05138928348509</v>
      </c>
      <c r="EF74" s="33">
        <f t="shared" si="404"/>
        <v>5256.6166714018209</v>
      </c>
      <c r="EG74" s="123">
        <f t="shared" ref="EG74:ER74" si="1012">$EF74*$FL9/12</f>
        <v>462.74346999461665</v>
      </c>
      <c r="EH74" s="123">
        <f t="shared" si="1012"/>
        <v>462.74346999461665</v>
      </c>
      <c r="EI74" s="123">
        <f t="shared" si="1012"/>
        <v>462.74346999461665</v>
      </c>
      <c r="EJ74" s="123">
        <f t="shared" si="1012"/>
        <v>462.74346999461665</v>
      </c>
      <c r="EK74" s="123">
        <f t="shared" si="1012"/>
        <v>462.74346999461665</v>
      </c>
      <c r="EL74" s="123">
        <f t="shared" si="1012"/>
        <v>462.74346999461665</v>
      </c>
      <c r="EM74" s="123">
        <f t="shared" si="1012"/>
        <v>462.74346999461665</v>
      </c>
      <c r="EN74" s="123">
        <f t="shared" si="1012"/>
        <v>462.74346999461665</v>
      </c>
      <c r="EO74" s="123">
        <f t="shared" si="1012"/>
        <v>462.74346999461665</v>
      </c>
      <c r="EP74" s="123">
        <f t="shared" si="1012"/>
        <v>462.74346999461665</v>
      </c>
      <c r="EQ74" s="123">
        <f t="shared" si="1012"/>
        <v>462.74346999461665</v>
      </c>
      <c r="ER74" s="123">
        <f t="shared" si="1012"/>
        <v>462.74346999461665</v>
      </c>
      <c r="ES74" s="33">
        <f t="shared" si="683"/>
        <v>5552.9216399354009</v>
      </c>
      <c r="ET74" s="33" t="s">
        <v>241</v>
      </c>
      <c r="EU74" s="33"/>
      <c r="EV74" s="38"/>
      <c r="EW74" s="136"/>
      <c r="EX74" s="37"/>
      <c r="EY74" s="37"/>
      <c r="FL74" s="17"/>
      <c r="FN74" s="17"/>
      <c r="FO74" s="201"/>
      <c r="FP74" s="2"/>
      <c r="FY74" s="1"/>
    </row>
    <row r="75" spans="1:181">
      <c r="A75" s="149">
        <v>60</v>
      </c>
      <c r="B75" s="149" t="str">
        <f t="shared" si="603"/>
        <v>112101040100553</v>
      </c>
      <c r="C75" s="231">
        <v>1121010401005</v>
      </c>
      <c r="D75" s="35">
        <v>53</v>
      </c>
      <c r="E75" s="37" t="s">
        <v>74</v>
      </c>
      <c r="F75" s="65">
        <v>77065.14</v>
      </c>
      <c r="G75" s="123">
        <f>_xlfn.XLOOKUP($B75,'9999'!$A:$A,'9999'!I:I)</f>
        <v>0</v>
      </c>
      <c r="H75" s="123">
        <f>_xlfn.XLOOKUP($B75,'9999'!$A:$A,'9999'!J:J)</f>
        <v>0</v>
      </c>
      <c r="I75" s="123">
        <f>_xlfn.XLOOKUP($B75,'9999'!$A:$A,'9999'!K:K)</f>
        <v>0</v>
      </c>
      <c r="J75" s="123">
        <f>_xlfn.XLOOKUP($B75,'9999'!$A:$A,'9999'!L:L)</f>
        <v>0</v>
      </c>
      <c r="K75" s="123">
        <f>_xlfn.XLOOKUP($B75,'9999'!$A:$A,'9999'!M:M)</f>
        <v>0</v>
      </c>
      <c r="L75" s="123">
        <f>_xlfn.XLOOKUP($B75,'9999'!$A:$A,'9999'!N:N)</f>
        <v>0</v>
      </c>
      <c r="M75" s="123">
        <f>_xlfn.XLOOKUP($B75,'9999'!$A:$A,'9999'!O:O)</f>
        <v>0</v>
      </c>
      <c r="N75" s="123">
        <f>_xlfn.XLOOKUP($B75,'9999'!$A:$A,'9999'!P:P)</f>
        <v>0</v>
      </c>
      <c r="O75" s="123">
        <f>_xlfn.XLOOKUP($B75,'9999'!$A:$A,'9999'!Q:Q)</f>
        <v>0</v>
      </c>
      <c r="P75" s="123">
        <f>_xlfn.XLOOKUP($B75,'9999'!$A:$A,'9999'!R:R)</f>
        <v>0</v>
      </c>
      <c r="Q75" s="123">
        <f>_xlfn.XLOOKUP($B75,'9999'!$A:$A,'9999'!S:S)</f>
        <v>0</v>
      </c>
      <c r="R75" s="123">
        <f>_xlfn.XLOOKUP($B75,'9999'!$A:$A,'9999'!T:T)</f>
        <v>0</v>
      </c>
      <c r="S75" s="33">
        <f t="shared" si="308"/>
        <v>0</v>
      </c>
      <c r="T75" s="123">
        <f t="shared" si="991"/>
        <v>0</v>
      </c>
      <c r="U75" s="123">
        <f t="shared" si="991"/>
        <v>0</v>
      </c>
      <c r="V75" s="123">
        <f t="shared" si="991"/>
        <v>0</v>
      </c>
      <c r="W75" s="123">
        <f t="shared" si="991"/>
        <v>0</v>
      </c>
      <c r="X75" s="123">
        <f t="shared" si="991"/>
        <v>0</v>
      </c>
      <c r="Y75" s="123">
        <f t="shared" si="991"/>
        <v>0</v>
      </c>
      <c r="Z75" s="123">
        <f t="shared" si="991"/>
        <v>0</v>
      </c>
      <c r="AA75" s="123">
        <f t="shared" si="991"/>
        <v>0</v>
      </c>
      <c r="AB75" s="123">
        <f t="shared" si="991"/>
        <v>0</v>
      </c>
      <c r="AC75" s="123">
        <f t="shared" si="991"/>
        <v>0</v>
      </c>
      <c r="AD75" s="123">
        <f t="shared" si="991"/>
        <v>0</v>
      </c>
      <c r="AE75" s="123">
        <f t="shared" si="991"/>
        <v>0</v>
      </c>
      <c r="AF75" s="33">
        <f t="shared" si="319"/>
        <v>0</v>
      </c>
      <c r="AG75" s="123">
        <f t="shared" ref="AG75:AR75" si="1013">+$S75*$FD$9/12</f>
        <v>0</v>
      </c>
      <c r="AH75" s="123">
        <f t="shared" si="1013"/>
        <v>0</v>
      </c>
      <c r="AI75" s="123">
        <f t="shared" si="1013"/>
        <v>0</v>
      </c>
      <c r="AJ75" s="123">
        <f t="shared" si="1013"/>
        <v>0</v>
      </c>
      <c r="AK75" s="123">
        <f t="shared" si="1013"/>
        <v>0</v>
      </c>
      <c r="AL75" s="123">
        <f t="shared" si="1013"/>
        <v>0</v>
      </c>
      <c r="AM75" s="123">
        <f t="shared" si="1013"/>
        <v>0</v>
      </c>
      <c r="AN75" s="123">
        <f t="shared" si="1013"/>
        <v>0</v>
      </c>
      <c r="AO75" s="123">
        <f t="shared" si="1013"/>
        <v>0</v>
      </c>
      <c r="AP75" s="123">
        <f t="shared" si="1013"/>
        <v>0</v>
      </c>
      <c r="AQ75" s="123">
        <f t="shared" si="1013"/>
        <v>0</v>
      </c>
      <c r="AR75" s="123">
        <f t="shared" si="1013"/>
        <v>0</v>
      </c>
      <c r="AS75" s="33">
        <f t="shared" si="331"/>
        <v>0</v>
      </c>
      <c r="AT75" s="123">
        <f t="shared" si="993"/>
        <v>0</v>
      </c>
      <c r="AU75" s="123">
        <f t="shared" si="993"/>
        <v>0</v>
      </c>
      <c r="AV75" s="123">
        <f t="shared" si="993"/>
        <v>0</v>
      </c>
      <c r="AW75" s="123">
        <f t="shared" si="993"/>
        <v>0</v>
      </c>
      <c r="AX75" s="123">
        <f t="shared" si="993"/>
        <v>0</v>
      </c>
      <c r="AY75" s="123">
        <f t="shared" si="993"/>
        <v>0</v>
      </c>
      <c r="AZ75" s="123">
        <f t="shared" si="993"/>
        <v>0</v>
      </c>
      <c r="BA75" s="123">
        <f t="shared" si="993"/>
        <v>0</v>
      </c>
      <c r="BB75" s="123">
        <f t="shared" si="993"/>
        <v>0</v>
      </c>
      <c r="BC75" s="123">
        <f t="shared" si="993"/>
        <v>0</v>
      </c>
      <c r="BD75" s="123">
        <f t="shared" si="993"/>
        <v>0</v>
      </c>
      <c r="BE75" s="123">
        <f t="shared" si="993"/>
        <v>0</v>
      </c>
      <c r="BF75" s="33">
        <f t="shared" si="343"/>
        <v>0</v>
      </c>
      <c r="BG75" s="123">
        <f t="shared" si="994"/>
        <v>0</v>
      </c>
      <c r="BH75" s="123">
        <f t="shared" si="994"/>
        <v>0</v>
      </c>
      <c r="BI75" s="123">
        <f t="shared" si="994"/>
        <v>0</v>
      </c>
      <c r="BJ75" s="123">
        <f t="shared" si="994"/>
        <v>0</v>
      </c>
      <c r="BK75" s="123">
        <f t="shared" si="994"/>
        <v>0</v>
      </c>
      <c r="BL75" s="123">
        <f t="shared" si="994"/>
        <v>0</v>
      </c>
      <c r="BM75" s="123">
        <f t="shared" si="994"/>
        <v>0</v>
      </c>
      <c r="BN75" s="123">
        <f t="shared" si="994"/>
        <v>0</v>
      </c>
      <c r="BO75" s="123">
        <f t="shared" si="994"/>
        <v>0</v>
      </c>
      <c r="BP75" s="123">
        <f t="shared" si="994"/>
        <v>0</v>
      </c>
      <c r="BQ75" s="123">
        <f t="shared" si="994"/>
        <v>0</v>
      </c>
      <c r="BR75" s="123">
        <f t="shared" si="994"/>
        <v>0</v>
      </c>
      <c r="BS75" s="33">
        <f t="shared" si="355"/>
        <v>0</v>
      </c>
      <c r="BT75" s="123">
        <f t="shared" si="995"/>
        <v>0</v>
      </c>
      <c r="BU75" s="123">
        <f t="shared" si="995"/>
        <v>0</v>
      </c>
      <c r="BV75" s="123">
        <f t="shared" si="995"/>
        <v>0</v>
      </c>
      <c r="BW75" s="123">
        <f t="shared" si="995"/>
        <v>0</v>
      </c>
      <c r="BX75" s="123">
        <f t="shared" si="995"/>
        <v>0</v>
      </c>
      <c r="BY75" s="123">
        <f t="shared" si="995"/>
        <v>0</v>
      </c>
      <c r="BZ75" s="123">
        <f t="shared" si="995"/>
        <v>0</v>
      </c>
      <c r="CA75" s="123">
        <f t="shared" si="995"/>
        <v>0</v>
      </c>
      <c r="CB75" s="123">
        <f t="shared" si="995"/>
        <v>0</v>
      </c>
      <c r="CC75" s="123">
        <f t="shared" si="995"/>
        <v>0</v>
      </c>
      <c r="CD75" s="123">
        <f t="shared" si="995"/>
        <v>0</v>
      </c>
      <c r="CE75" s="123">
        <f t="shared" si="995"/>
        <v>0</v>
      </c>
      <c r="CF75" s="33">
        <f t="shared" si="367"/>
        <v>0</v>
      </c>
      <c r="CG75" s="123">
        <f t="shared" si="996"/>
        <v>0</v>
      </c>
      <c r="CH75" s="123">
        <f t="shared" si="996"/>
        <v>0</v>
      </c>
      <c r="CI75" s="123">
        <f t="shared" si="996"/>
        <v>0</v>
      </c>
      <c r="CJ75" s="123">
        <f t="shared" si="996"/>
        <v>0</v>
      </c>
      <c r="CK75" s="123">
        <f t="shared" si="996"/>
        <v>0</v>
      </c>
      <c r="CL75" s="123">
        <f t="shared" si="996"/>
        <v>0</v>
      </c>
      <c r="CM75" s="123">
        <f t="shared" si="996"/>
        <v>0</v>
      </c>
      <c r="CN75" s="123">
        <f t="shared" si="996"/>
        <v>0</v>
      </c>
      <c r="CO75" s="123">
        <f t="shared" si="996"/>
        <v>0</v>
      </c>
      <c r="CP75" s="123">
        <f t="shared" si="996"/>
        <v>0</v>
      </c>
      <c r="CQ75" s="123">
        <f t="shared" si="996"/>
        <v>0</v>
      </c>
      <c r="CR75" s="123">
        <f t="shared" si="996"/>
        <v>0</v>
      </c>
      <c r="CS75" s="33">
        <f t="shared" si="379"/>
        <v>0</v>
      </c>
      <c r="CT75" s="123">
        <f t="shared" si="997"/>
        <v>0</v>
      </c>
      <c r="CU75" s="123">
        <f t="shared" si="997"/>
        <v>0</v>
      </c>
      <c r="CV75" s="123">
        <f t="shared" si="997"/>
        <v>0</v>
      </c>
      <c r="CW75" s="123">
        <f t="shared" si="997"/>
        <v>0</v>
      </c>
      <c r="CX75" s="123">
        <f t="shared" si="997"/>
        <v>0</v>
      </c>
      <c r="CY75" s="123">
        <f t="shared" si="997"/>
        <v>0</v>
      </c>
      <c r="CZ75" s="123">
        <f t="shared" si="997"/>
        <v>0</v>
      </c>
      <c r="DA75" s="123">
        <f t="shared" si="997"/>
        <v>0</v>
      </c>
      <c r="DB75" s="123">
        <f t="shared" si="997"/>
        <v>0</v>
      </c>
      <c r="DC75" s="123">
        <f t="shared" si="997"/>
        <v>0</v>
      </c>
      <c r="DD75" s="123">
        <f t="shared" si="997"/>
        <v>0</v>
      </c>
      <c r="DE75" s="123">
        <f t="shared" si="997"/>
        <v>0</v>
      </c>
      <c r="DF75" s="33">
        <f t="shared" si="391"/>
        <v>0</v>
      </c>
      <c r="DG75" s="123">
        <f t="shared" si="998"/>
        <v>0</v>
      </c>
      <c r="DH75" s="123">
        <f t="shared" si="998"/>
        <v>0</v>
      </c>
      <c r="DI75" s="123">
        <f t="shared" si="998"/>
        <v>0</v>
      </c>
      <c r="DJ75" s="123">
        <f t="shared" si="998"/>
        <v>0</v>
      </c>
      <c r="DK75" s="123">
        <f t="shared" si="998"/>
        <v>0</v>
      </c>
      <c r="DL75" s="123">
        <f t="shared" si="998"/>
        <v>0</v>
      </c>
      <c r="DM75" s="123">
        <f t="shared" si="998"/>
        <v>0</v>
      </c>
      <c r="DN75" s="123">
        <f t="shared" si="998"/>
        <v>0</v>
      </c>
      <c r="DO75" s="123">
        <f t="shared" si="998"/>
        <v>0</v>
      </c>
      <c r="DP75" s="123">
        <f t="shared" si="998"/>
        <v>0</v>
      </c>
      <c r="DQ75" s="123">
        <f t="shared" si="998"/>
        <v>0</v>
      </c>
      <c r="DR75" s="123">
        <f t="shared" si="998"/>
        <v>0</v>
      </c>
      <c r="DS75" s="33">
        <f t="shared" si="403"/>
        <v>0</v>
      </c>
      <c r="DT75" s="123">
        <f t="shared" ref="DT75:EE75" si="1014">$DS75*$FK9/12</f>
        <v>0</v>
      </c>
      <c r="DU75" s="123">
        <f t="shared" si="1014"/>
        <v>0</v>
      </c>
      <c r="DV75" s="123">
        <f t="shared" si="1014"/>
        <v>0</v>
      </c>
      <c r="DW75" s="123">
        <f t="shared" si="1014"/>
        <v>0</v>
      </c>
      <c r="DX75" s="123">
        <f t="shared" si="1014"/>
        <v>0</v>
      </c>
      <c r="DY75" s="123">
        <f t="shared" si="1014"/>
        <v>0</v>
      </c>
      <c r="DZ75" s="123">
        <f t="shared" si="1014"/>
        <v>0</v>
      </c>
      <c r="EA75" s="123">
        <f t="shared" si="1014"/>
        <v>0</v>
      </c>
      <c r="EB75" s="123">
        <f t="shared" si="1014"/>
        <v>0</v>
      </c>
      <c r="EC75" s="123">
        <f t="shared" si="1014"/>
        <v>0</v>
      </c>
      <c r="ED75" s="123">
        <f t="shared" si="1014"/>
        <v>0</v>
      </c>
      <c r="EE75" s="123">
        <f t="shared" si="1014"/>
        <v>0</v>
      </c>
      <c r="EF75" s="33">
        <f t="shared" si="404"/>
        <v>0</v>
      </c>
      <c r="EG75" s="123">
        <f t="shared" ref="EG75:ER75" si="1015">$DS75*$FK9/12</f>
        <v>0</v>
      </c>
      <c r="EH75" s="123">
        <f t="shared" si="1015"/>
        <v>0</v>
      </c>
      <c r="EI75" s="123">
        <f t="shared" si="1015"/>
        <v>0</v>
      </c>
      <c r="EJ75" s="123">
        <f t="shared" si="1015"/>
        <v>0</v>
      </c>
      <c r="EK75" s="123">
        <f t="shared" si="1015"/>
        <v>0</v>
      </c>
      <c r="EL75" s="123">
        <f t="shared" si="1015"/>
        <v>0</v>
      </c>
      <c r="EM75" s="123">
        <f t="shared" si="1015"/>
        <v>0</v>
      </c>
      <c r="EN75" s="123">
        <f t="shared" si="1015"/>
        <v>0</v>
      </c>
      <c r="EO75" s="123">
        <f t="shared" si="1015"/>
        <v>0</v>
      </c>
      <c r="EP75" s="123">
        <f t="shared" si="1015"/>
        <v>0</v>
      </c>
      <c r="EQ75" s="123">
        <f t="shared" si="1015"/>
        <v>0</v>
      </c>
      <c r="ER75" s="123">
        <f t="shared" si="1015"/>
        <v>0</v>
      </c>
      <c r="ES75" s="33">
        <f t="shared" si="683"/>
        <v>0</v>
      </c>
      <c r="ET75" s="33"/>
      <c r="EU75" s="33"/>
      <c r="EV75" s="38"/>
      <c r="EW75" s="136"/>
      <c r="EX75" s="37"/>
      <c r="EY75" s="37"/>
      <c r="FL75" s="17"/>
      <c r="FN75" s="17"/>
      <c r="FO75" s="201"/>
      <c r="FP75" s="2"/>
      <c r="FY75" s="1"/>
    </row>
    <row r="76" spans="1:181">
      <c r="A76" s="149">
        <v>61</v>
      </c>
      <c r="B76" s="149" t="str">
        <f t="shared" si="603"/>
        <v>112104010100011</v>
      </c>
      <c r="C76" s="231">
        <v>1121040101000</v>
      </c>
      <c r="D76" s="35">
        <v>11</v>
      </c>
      <c r="E76" s="37" t="s">
        <v>75</v>
      </c>
      <c r="F76" s="65">
        <v>47532886.240000002</v>
      </c>
      <c r="G76" s="123">
        <f>G77/0.7*0.3</f>
        <v>455011.38743357244</v>
      </c>
      <c r="H76" s="123">
        <f t="shared" ref="H76:R76" si="1016">H77/0.7*0.3</f>
        <v>455011.38743357244</v>
      </c>
      <c r="I76" s="123">
        <f t="shared" si="1016"/>
        <v>455011.38743357244</v>
      </c>
      <c r="J76" s="123">
        <f t="shared" si="1016"/>
        <v>455011.38743357244</v>
      </c>
      <c r="K76" s="123">
        <f t="shared" si="1016"/>
        <v>455011.38743357244</v>
      </c>
      <c r="L76" s="123">
        <f t="shared" si="1016"/>
        <v>455011.38743357244</v>
      </c>
      <c r="M76" s="123">
        <f t="shared" si="1016"/>
        <v>455011.38743357244</v>
      </c>
      <c r="N76" s="123">
        <f t="shared" si="1016"/>
        <v>455011.38743357244</v>
      </c>
      <c r="O76" s="123">
        <f t="shared" si="1016"/>
        <v>455011.38743357244</v>
      </c>
      <c r="P76" s="123">
        <f t="shared" si="1016"/>
        <v>455011.38743357244</v>
      </c>
      <c r="Q76" s="123">
        <f t="shared" si="1016"/>
        <v>455011.38743357244</v>
      </c>
      <c r="R76" s="123">
        <f t="shared" si="1016"/>
        <v>455011.38743357244</v>
      </c>
      <c r="S76" s="33">
        <f t="shared" si="308"/>
        <v>5460136.6492028711</v>
      </c>
      <c r="T76" s="76">
        <f t="shared" ref="T76" si="1017">T77/0.7*0.3</f>
        <v>464361.87144533254</v>
      </c>
      <c r="U76" s="76">
        <f t="shared" ref="U76" si="1018">U77/0.7*0.3</f>
        <v>464361.87144533254</v>
      </c>
      <c r="V76" s="76">
        <f t="shared" ref="V76" si="1019">V77/0.7*0.3</f>
        <v>464361.87144533254</v>
      </c>
      <c r="W76" s="76">
        <f t="shared" ref="W76" si="1020">W77/0.7*0.3</f>
        <v>464361.87144533254</v>
      </c>
      <c r="X76" s="76">
        <f t="shared" ref="X76" si="1021">X77/0.7*0.3</f>
        <v>464361.87144533254</v>
      </c>
      <c r="Y76" s="76">
        <f t="shared" ref="Y76" si="1022">Y77/0.7*0.3</f>
        <v>464361.87144533254</v>
      </c>
      <c r="Z76" s="76">
        <f t="shared" ref="Z76" si="1023">Z77/0.7*0.3</f>
        <v>464361.87144533254</v>
      </c>
      <c r="AA76" s="76">
        <f t="shared" ref="AA76" si="1024">AA77/0.7*0.3</f>
        <v>464361.87144533254</v>
      </c>
      <c r="AB76" s="76">
        <f t="shared" ref="AB76" si="1025">AB77/0.7*0.3</f>
        <v>464361.87144533254</v>
      </c>
      <c r="AC76" s="76">
        <f t="shared" ref="AC76" si="1026">AC77/0.7*0.3</f>
        <v>464361.87144533254</v>
      </c>
      <c r="AD76" s="76">
        <f t="shared" ref="AD76" si="1027">AD77/0.7*0.3</f>
        <v>464361.87144533254</v>
      </c>
      <c r="AE76" s="76">
        <f t="shared" ref="AE76" si="1028">AE77/0.7*0.3</f>
        <v>464361.87144533254</v>
      </c>
      <c r="AF76" s="33">
        <f t="shared" si="319"/>
        <v>5572342.4573439909</v>
      </c>
      <c r="AG76" s="76">
        <f t="shared" ref="AG76" si="1029">AG77/0.7*0.3</f>
        <v>473904.50790353247</v>
      </c>
      <c r="AH76" s="76">
        <f t="shared" ref="AH76" si="1030">AH77/0.7*0.3</f>
        <v>473904.50790353247</v>
      </c>
      <c r="AI76" s="76">
        <f t="shared" ref="AI76" si="1031">AI77/0.7*0.3</f>
        <v>473904.50790353247</v>
      </c>
      <c r="AJ76" s="76">
        <f t="shared" ref="AJ76" si="1032">AJ77/0.7*0.3</f>
        <v>473904.50790353247</v>
      </c>
      <c r="AK76" s="76">
        <f t="shared" ref="AK76" si="1033">AK77/0.7*0.3</f>
        <v>473904.50790353247</v>
      </c>
      <c r="AL76" s="76">
        <f t="shared" ref="AL76" si="1034">AL77/0.7*0.3</f>
        <v>473904.50790353247</v>
      </c>
      <c r="AM76" s="76">
        <f t="shared" ref="AM76" si="1035">AM77/0.7*0.3</f>
        <v>473904.50790353247</v>
      </c>
      <c r="AN76" s="76">
        <f t="shared" ref="AN76" si="1036">AN77/0.7*0.3</f>
        <v>473904.50790353247</v>
      </c>
      <c r="AO76" s="76">
        <f t="shared" ref="AO76" si="1037">AO77/0.7*0.3</f>
        <v>473904.50790353247</v>
      </c>
      <c r="AP76" s="76">
        <f t="shared" ref="AP76" si="1038">AP77/0.7*0.3</f>
        <v>473904.50790353247</v>
      </c>
      <c r="AQ76" s="76">
        <f t="shared" ref="AQ76" si="1039">AQ77/0.7*0.3</f>
        <v>473904.50790353247</v>
      </c>
      <c r="AR76" s="76">
        <f t="shared" ref="AR76" si="1040">AR77/0.7*0.3</f>
        <v>473904.50790353247</v>
      </c>
      <c r="AS76" s="33">
        <f t="shared" si="331"/>
        <v>5686854.0948423892</v>
      </c>
      <c r="AT76" s="76">
        <f t="shared" ref="AT76" si="1041">AT77/0.7*0.3</f>
        <v>483643.24554094998</v>
      </c>
      <c r="AU76" s="76">
        <f t="shared" ref="AU76" si="1042">AU77/0.7*0.3</f>
        <v>483643.24554094998</v>
      </c>
      <c r="AV76" s="76">
        <f t="shared" ref="AV76" si="1043">AV77/0.7*0.3</f>
        <v>483643.24554094998</v>
      </c>
      <c r="AW76" s="76">
        <f t="shared" ref="AW76" si="1044">AW77/0.7*0.3</f>
        <v>483643.24554094998</v>
      </c>
      <c r="AX76" s="76">
        <f t="shared" ref="AX76" si="1045">AX77/0.7*0.3</f>
        <v>483643.24554094998</v>
      </c>
      <c r="AY76" s="76">
        <f t="shared" ref="AY76" si="1046">AY77/0.7*0.3</f>
        <v>483643.24554094998</v>
      </c>
      <c r="AZ76" s="76">
        <f t="shared" ref="AZ76" si="1047">AZ77/0.7*0.3</f>
        <v>483643.24554094998</v>
      </c>
      <c r="BA76" s="76">
        <f t="shared" ref="BA76" si="1048">BA77/0.7*0.3</f>
        <v>483643.24554094998</v>
      </c>
      <c r="BB76" s="76">
        <f t="shared" ref="BB76" si="1049">BB77/0.7*0.3</f>
        <v>483643.24554094998</v>
      </c>
      <c r="BC76" s="76">
        <f t="shared" ref="BC76" si="1050">BC77/0.7*0.3</f>
        <v>483643.24554094998</v>
      </c>
      <c r="BD76" s="76">
        <f t="shared" ref="BD76" si="1051">BD77/0.7*0.3</f>
        <v>483643.24554094998</v>
      </c>
      <c r="BE76" s="76">
        <f t="shared" ref="BE76" si="1052">BE77/0.7*0.3</f>
        <v>483643.24554094998</v>
      </c>
      <c r="BF76" s="33">
        <f t="shared" si="343"/>
        <v>5803718.9464914016</v>
      </c>
      <c r="BG76" s="76">
        <f t="shared" ref="BG76" si="1053">BG77/0.7*0.3</f>
        <v>493582.11423681752</v>
      </c>
      <c r="BH76" s="76">
        <f t="shared" ref="BH76" si="1054">BH77/0.7*0.3</f>
        <v>493582.11423681752</v>
      </c>
      <c r="BI76" s="76">
        <f t="shared" ref="BI76" si="1055">BI77/0.7*0.3</f>
        <v>493582.11423681752</v>
      </c>
      <c r="BJ76" s="76">
        <f t="shared" ref="BJ76" si="1056">BJ77/0.7*0.3</f>
        <v>493582.11423681752</v>
      </c>
      <c r="BK76" s="76">
        <f t="shared" ref="BK76" si="1057">BK77/0.7*0.3</f>
        <v>493582.11423681752</v>
      </c>
      <c r="BL76" s="76">
        <f t="shared" ref="BL76" si="1058">BL77/0.7*0.3</f>
        <v>493582.11423681752</v>
      </c>
      <c r="BM76" s="76">
        <f t="shared" ref="BM76" si="1059">BM77/0.7*0.3</f>
        <v>493582.11423681752</v>
      </c>
      <c r="BN76" s="76">
        <f t="shared" ref="BN76" si="1060">BN77/0.7*0.3</f>
        <v>493582.11423681752</v>
      </c>
      <c r="BO76" s="76">
        <f t="shared" ref="BO76" si="1061">BO77/0.7*0.3</f>
        <v>493582.11423681752</v>
      </c>
      <c r="BP76" s="76">
        <f t="shared" ref="BP76" si="1062">BP77/0.7*0.3</f>
        <v>493582.11423681752</v>
      </c>
      <c r="BQ76" s="76">
        <f t="shared" ref="BQ76" si="1063">BQ77/0.7*0.3</f>
        <v>493582.11423681752</v>
      </c>
      <c r="BR76" s="76">
        <f t="shared" ref="BR76" si="1064">BR77/0.7*0.3</f>
        <v>493582.11423681752</v>
      </c>
      <c r="BS76" s="33">
        <f t="shared" si="355"/>
        <v>5922985.3708418114</v>
      </c>
      <c r="BT76" s="76">
        <f t="shared" ref="BT76" si="1065">BT77/0.7*0.3</f>
        <v>503725.22668438498</v>
      </c>
      <c r="BU76" s="76">
        <f t="shared" ref="BU76" si="1066">BU77/0.7*0.3</f>
        <v>503725.22668438498</v>
      </c>
      <c r="BV76" s="76">
        <f t="shared" ref="BV76" si="1067">BV77/0.7*0.3</f>
        <v>503725.22668438498</v>
      </c>
      <c r="BW76" s="76">
        <f t="shared" ref="BW76" si="1068">BW77/0.7*0.3</f>
        <v>503725.22668438498</v>
      </c>
      <c r="BX76" s="76">
        <f t="shared" ref="BX76" si="1069">BX77/0.7*0.3</f>
        <v>503725.22668438498</v>
      </c>
      <c r="BY76" s="76">
        <f t="shared" ref="BY76" si="1070">BY77/0.7*0.3</f>
        <v>503725.22668438498</v>
      </c>
      <c r="BZ76" s="76">
        <f t="shared" ref="BZ76" si="1071">BZ77/0.7*0.3</f>
        <v>503725.22668438498</v>
      </c>
      <c r="CA76" s="76">
        <f t="shared" ref="CA76" si="1072">CA77/0.7*0.3</f>
        <v>503725.22668438498</v>
      </c>
      <c r="CB76" s="76">
        <f t="shared" ref="CB76" si="1073">CB77/0.7*0.3</f>
        <v>503725.22668438498</v>
      </c>
      <c r="CC76" s="76">
        <f t="shared" ref="CC76" si="1074">CC77/0.7*0.3</f>
        <v>503725.22668438498</v>
      </c>
      <c r="CD76" s="76">
        <f t="shared" ref="CD76" si="1075">CD77/0.7*0.3</f>
        <v>503725.22668438498</v>
      </c>
      <c r="CE76" s="76">
        <f t="shared" ref="CE76" si="1076">CE77/0.7*0.3</f>
        <v>503725.22668438498</v>
      </c>
      <c r="CF76" s="33">
        <f t="shared" si="367"/>
        <v>6044702.7202126198</v>
      </c>
      <c r="CG76" s="76">
        <f t="shared" ref="CG76" si="1077">CG77/0.7*0.3</f>
        <v>514076.78009274742</v>
      </c>
      <c r="CH76" s="76">
        <f t="shared" ref="CH76" si="1078">CH77/0.7*0.3</f>
        <v>514076.78009274742</v>
      </c>
      <c r="CI76" s="76">
        <f t="shared" ref="CI76" si="1079">CI77/0.7*0.3</f>
        <v>514076.78009274742</v>
      </c>
      <c r="CJ76" s="76">
        <f t="shared" ref="CJ76" si="1080">CJ77/0.7*0.3</f>
        <v>514076.78009274742</v>
      </c>
      <c r="CK76" s="76">
        <f t="shared" ref="CK76" si="1081">CK77/0.7*0.3</f>
        <v>514076.78009274742</v>
      </c>
      <c r="CL76" s="76">
        <f t="shared" ref="CL76" si="1082">CL77/0.7*0.3</f>
        <v>514076.78009274742</v>
      </c>
      <c r="CM76" s="76">
        <f t="shared" ref="CM76" si="1083">CM77/0.7*0.3</f>
        <v>514076.78009274742</v>
      </c>
      <c r="CN76" s="76">
        <f t="shared" ref="CN76" si="1084">CN77/0.7*0.3</f>
        <v>514076.78009274742</v>
      </c>
      <c r="CO76" s="76">
        <f t="shared" ref="CO76" si="1085">CO77/0.7*0.3</f>
        <v>514076.78009274742</v>
      </c>
      <c r="CP76" s="76">
        <f t="shared" ref="CP76" si="1086">CP77/0.7*0.3</f>
        <v>514076.78009274742</v>
      </c>
      <c r="CQ76" s="76">
        <f t="shared" ref="CQ76" si="1087">CQ77/0.7*0.3</f>
        <v>514076.78009274742</v>
      </c>
      <c r="CR76" s="76">
        <f t="shared" ref="CR76" si="1088">CR77/0.7*0.3</f>
        <v>514076.78009274742</v>
      </c>
      <c r="CS76" s="33">
        <f t="shared" si="379"/>
        <v>6168921.3611129709</v>
      </c>
      <c r="CT76" s="76">
        <f t="shared" ref="CT76" si="1089">CT77/0.7*0.3</f>
        <v>524641.05792365503</v>
      </c>
      <c r="CU76" s="76">
        <f t="shared" ref="CU76" si="1090">CU77/0.7*0.3</f>
        <v>524641.05792365503</v>
      </c>
      <c r="CV76" s="76">
        <f t="shared" ref="CV76" si="1091">CV77/0.7*0.3</f>
        <v>524641.05792365503</v>
      </c>
      <c r="CW76" s="76">
        <f t="shared" ref="CW76" si="1092">CW77/0.7*0.3</f>
        <v>524641.05792365503</v>
      </c>
      <c r="CX76" s="76">
        <f t="shared" ref="CX76" si="1093">CX77/0.7*0.3</f>
        <v>524641.05792365503</v>
      </c>
      <c r="CY76" s="76">
        <f t="shared" ref="CY76" si="1094">CY77/0.7*0.3</f>
        <v>524641.05792365503</v>
      </c>
      <c r="CZ76" s="76">
        <f t="shared" ref="CZ76" si="1095">CZ77/0.7*0.3</f>
        <v>524641.05792365503</v>
      </c>
      <c r="DA76" s="76">
        <f t="shared" ref="DA76" si="1096">DA77/0.7*0.3</f>
        <v>524641.05792365503</v>
      </c>
      <c r="DB76" s="76">
        <f t="shared" ref="DB76" si="1097">DB77/0.7*0.3</f>
        <v>524641.05792365503</v>
      </c>
      <c r="DC76" s="76">
        <f t="shared" ref="DC76" si="1098">DC77/0.7*0.3</f>
        <v>524641.05792365503</v>
      </c>
      <c r="DD76" s="76">
        <f t="shared" ref="DD76" si="1099">DD77/0.7*0.3</f>
        <v>524641.05792365503</v>
      </c>
      <c r="DE76" s="76">
        <f t="shared" ref="DE76" si="1100">DE77/0.7*0.3</f>
        <v>524641.05792365503</v>
      </c>
      <c r="DF76" s="33">
        <f t="shared" si="391"/>
        <v>6295692.6950838603</v>
      </c>
      <c r="DG76" s="76">
        <f t="shared" ref="DG76" si="1101">DG77/0.7*0.3</f>
        <v>535422.43166398501</v>
      </c>
      <c r="DH76" s="76">
        <f t="shared" ref="DH76" si="1102">DH77/0.7*0.3</f>
        <v>535422.43166398501</v>
      </c>
      <c r="DI76" s="76">
        <f t="shared" ref="DI76" si="1103">DI77/0.7*0.3</f>
        <v>535422.43166398501</v>
      </c>
      <c r="DJ76" s="76">
        <f t="shared" ref="DJ76" si="1104">DJ77/0.7*0.3</f>
        <v>535422.43166398501</v>
      </c>
      <c r="DK76" s="76">
        <f t="shared" ref="DK76" si="1105">DK77/0.7*0.3</f>
        <v>535422.43166398501</v>
      </c>
      <c r="DL76" s="76">
        <f t="shared" ref="DL76" si="1106">DL77/0.7*0.3</f>
        <v>535422.43166398501</v>
      </c>
      <c r="DM76" s="76">
        <f t="shared" ref="DM76" si="1107">DM77/0.7*0.3</f>
        <v>535422.43166398501</v>
      </c>
      <c r="DN76" s="76">
        <f t="shared" ref="DN76" si="1108">DN77/0.7*0.3</f>
        <v>535422.43166398501</v>
      </c>
      <c r="DO76" s="76">
        <f t="shared" ref="DO76" si="1109">DO77/0.7*0.3</f>
        <v>535422.43166398501</v>
      </c>
      <c r="DP76" s="76">
        <f t="shared" ref="DP76" si="1110">DP77/0.7*0.3</f>
        <v>535422.43166398501</v>
      </c>
      <c r="DQ76" s="76">
        <f t="shared" ref="DQ76" si="1111">DQ77/0.7*0.3</f>
        <v>535422.43166398501</v>
      </c>
      <c r="DR76" s="76">
        <f t="shared" ref="DR76" si="1112">DR77/0.7*0.3</f>
        <v>535422.43166398501</v>
      </c>
      <c r="DS76" s="33">
        <f t="shared" si="403"/>
        <v>6425069.1799678216</v>
      </c>
      <c r="DT76" s="76">
        <v>0</v>
      </c>
      <c r="DU76" s="76">
        <v>0</v>
      </c>
      <c r="DV76" s="76">
        <v>0</v>
      </c>
      <c r="DW76" s="76">
        <v>0</v>
      </c>
      <c r="DX76" s="76">
        <v>0</v>
      </c>
      <c r="DY76" s="76">
        <v>0</v>
      </c>
      <c r="DZ76" s="76">
        <v>0</v>
      </c>
      <c r="EA76" s="76">
        <v>0</v>
      </c>
      <c r="EB76" s="76">
        <v>0</v>
      </c>
      <c r="EC76" s="76">
        <v>0</v>
      </c>
      <c r="ED76" s="76">
        <v>0</v>
      </c>
      <c r="EE76" s="76">
        <v>0</v>
      </c>
      <c r="EF76" s="33">
        <f t="shared" si="404"/>
        <v>0</v>
      </c>
      <c r="EG76" s="76">
        <v>0</v>
      </c>
      <c r="EH76" s="76">
        <v>0</v>
      </c>
      <c r="EI76" s="76">
        <v>0</v>
      </c>
      <c r="EJ76" s="76">
        <v>0</v>
      </c>
      <c r="EK76" s="76">
        <v>0</v>
      </c>
      <c r="EL76" s="76">
        <v>0</v>
      </c>
      <c r="EM76" s="76">
        <v>0</v>
      </c>
      <c r="EN76" s="76">
        <v>0</v>
      </c>
      <c r="EO76" s="76">
        <v>0</v>
      </c>
      <c r="EP76" s="76">
        <v>0</v>
      </c>
      <c r="EQ76" s="76">
        <v>0</v>
      </c>
      <c r="ER76" s="76">
        <v>0</v>
      </c>
      <c r="ES76" s="33">
        <f t="shared" si="683"/>
        <v>0</v>
      </c>
      <c r="ET76" s="33" t="s">
        <v>241</v>
      </c>
      <c r="EU76" s="33"/>
      <c r="EV76" s="38"/>
      <c r="EW76" s="136"/>
      <c r="EX76" s="37"/>
      <c r="EY76" s="37"/>
      <c r="FL76" s="17"/>
      <c r="FN76" s="17"/>
      <c r="FO76" s="201"/>
      <c r="FP76" s="2"/>
      <c r="FY76" s="1"/>
    </row>
    <row r="77" spans="1:181">
      <c r="A77" s="149">
        <v>62</v>
      </c>
      <c r="B77" s="149" t="str">
        <f t="shared" si="603"/>
        <v>112104010100094</v>
      </c>
      <c r="C77" s="231">
        <v>1121040101000</v>
      </c>
      <c r="D77" s="35">
        <v>94</v>
      </c>
      <c r="E77" s="37" t="s">
        <v>75</v>
      </c>
      <c r="F77" s="65">
        <v>12564417.01</v>
      </c>
      <c r="G77" s="332">
        <v>1061693.2373450024</v>
      </c>
      <c r="H77" s="332">
        <v>1061693.2373450024</v>
      </c>
      <c r="I77" s="332">
        <v>1061693.2373450024</v>
      </c>
      <c r="J77" s="332">
        <v>1061693.2373450024</v>
      </c>
      <c r="K77" s="332">
        <v>1061693.2373450024</v>
      </c>
      <c r="L77" s="332">
        <v>1061693.2373450024</v>
      </c>
      <c r="M77" s="332">
        <v>1061693.2373450024</v>
      </c>
      <c r="N77" s="332">
        <v>1061693.2373450024</v>
      </c>
      <c r="O77" s="332">
        <v>1061693.2373450024</v>
      </c>
      <c r="P77" s="332">
        <v>1061693.2373450024</v>
      </c>
      <c r="Q77" s="332">
        <v>1061693.2373450024</v>
      </c>
      <c r="R77" s="332">
        <v>1061693.2373450024</v>
      </c>
      <c r="S77" s="33">
        <f t="shared" si="308"/>
        <v>12740318.848140029</v>
      </c>
      <c r="T77" s="332">
        <v>1083511.0333724425</v>
      </c>
      <c r="U77" s="332">
        <v>1083511.0333724425</v>
      </c>
      <c r="V77" s="332">
        <v>1083511.0333724425</v>
      </c>
      <c r="W77" s="332">
        <v>1083511.0333724425</v>
      </c>
      <c r="X77" s="332">
        <v>1083511.0333724425</v>
      </c>
      <c r="Y77" s="332">
        <v>1083511.0333724425</v>
      </c>
      <c r="Z77" s="332">
        <v>1083511.0333724425</v>
      </c>
      <c r="AA77" s="332">
        <v>1083511.0333724425</v>
      </c>
      <c r="AB77" s="332">
        <v>1083511.0333724425</v>
      </c>
      <c r="AC77" s="332">
        <v>1083511.0333724425</v>
      </c>
      <c r="AD77" s="332">
        <v>1083511.0333724425</v>
      </c>
      <c r="AE77" s="332">
        <v>1083511.0333724425</v>
      </c>
      <c r="AF77" s="33">
        <f t="shared" si="319"/>
        <v>13002132.400469312</v>
      </c>
      <c r="AG77" s="332">
        <v>1105777.1851082423</v>
      </c>
      <c r="AH77" s="332">
        <v>1105777.1851082423</v>
      </c>
      <c r="AI77" s="332">
        <v>1105777.1851082423</v>
      </c>
      <c r="AJ77" s="332">
        <v>1105777.1851082423</v>
      </c>
      <c r="AK77" s="332">
        <v>1105777.1851082423</v>
      </c>
      <c r="AL77" s="332">
        <v>1105777.1851082423</v>
      </c>
      <c r="AM77" s="332">
        <v>1105777.1851082423</v>
      </c>
      <c r="AN77" s="332">
        <v>1105777.1851082423</v>
      </c>
      <c r="AO77" s="332">
        <v>1105777.1851082423</v>
      </c>
      <c r="AP77" s="332">
        <v>1105777.1851082423</v>
      </c>
      <c r="AQ77" s="332">
        <v>1105777.1851082423</v>
      </c>
      <c r="AR77" s="332">
        <v>1105777.1851082423</v>
      </c>
      <c r="AS77" s="33">
        <f t="shared" si="331"/>
        <v>13269326.221298909</v>
      </c>
      <c r="AT77" s="332">
        <v>1128500.9062622166</v>
      </c>
      <c r="AU77" s="332">
        <v>1128500.9062622166</v>
      </c>
      <c r="AV77" s="332">
        <v>1128500.9062622166</v>
      </c>
      <c r="AW77" s="332">
        <v>1128500.9062622166</v>
      </c>
      <c r="AX77" s="332">
        <v>1128500.9062622166</v>
      </c>
      <c r="AY77" s="332">
        <v>1128500.9062622166</v>
      </c>
      <c r="AZ77" s="332">
        <v>1128500.9062622166</v>
      </c>
      <c r="BA77" s="332">
        <v>1128500.9062622166</v>
      </c>
      <c r="BB77" s="332">
        <v>1128500.9062622166</v>
      </c>
      <c r="BC77" s="332">
        <v>1128500.9062622166</v>
      </c>
      <c r="BD77" s="332">
        <v>1128500.9062622166</v>
      </c>
      <c r="BE77" s="332">
        <v>1128500.9062622166</v>
      </c>
      <c r="BF77" s="33">
        <f t="shared" si="343"/>
        <v>13542010.875146603</v>
      </c>
      <c r="BG77" s="332">
        <v>1151691.5998859075</v>
      </c>
      <c r="BH77" s="332">
        <v>1151691.5998859075</v>
      </c>
      <c r="BI77" s="332">
        <v>1151691.5998859075</v>
      </c>
      <c r="BJ77" s="332">
        <v>1151691.5998859075</v>
      </c>
      <c r="BK77" s="332">
        <v>1151691.5998859075</v>
      </c>
      <c r="BL77" s="332">
        <v>1151691.5998859075</v>
      </c>
      <c r="BM77" s="332">
        <v>1151691.5998859075</v>
      </c>
      <c r="BN77" s="332">
        <v>1151691.5998859075</v>
      </c>
      <c r="BO77" s="332">
        <v>1151691.5998859075</v>
      </c>
      <c r="BP77" s="332">
        <v>1151691.5998859075</v>
      </c>
      <c r="BQ77" s="332">
        <v>1151691.5998859075</v>
      </c>
      <c r="BR77" s="332">
        <v>1151691.5998859075</v>
      </c>
      <c r="BS77" s="33">
        <f t="shared" si="355"/>
        <v>13820299.198630886</v>
      </c>
      <c r="BT77" s="332">
        <v>1175358.862263565</v>
      </c>
      <c r="BU77" s="332">
        <v>1175358.862263565</v>
      </c>
      <c r="BV77" s="332">
        <v>1175358.862263565</v>
      </c>
      <c r="BW77" s="332">
        <v>1175358.862263565</v>
      </c>
      <c r="BX77" s="332">
        <v>1175358.862263565</v>
      </c>
      <c r="BY77" s="332">
        <v>1175358.862263565</v>
      </c>
      <c r="BZ77" s="332">
        <v>1175358.862263565</v>
      </c>
      <c r="CA77" s="332">
        <v>1175358.862263565</v>
      </c>
      <c r="CB77" s="332">
        <v>1175358.862263565</v>
      </c>
      <c r="CC77" s="332">
        <v>1175358.862263565</v>
      </c>
      <c r="CD77" s="332">
        <v>1175358.862263565</v>
      </c>
      <c r="CE77" s="332">
        <v>1175358.862263565</v>
      </c>
      <c r="CF77" s="33">
        <f t="shared" si="367"/>
        <v>14104306.347162776</v>
      </c>
      <c r="CG77" s="332">
        <v>1199512.4868830773</v>
      </c>
      <c r="CH77" s="332">
        <v>1199512.4868830773</v>
      </c>
      <c r="CI77" s="332">
        <v>1199512.4868830773</v>
      </c>
      <c r="CJ77" s="332">
        <v>1199512.4868830773</v>
      </c>
      <c r="CK77" s="332">
        <v>1199512.4868830773</v>
      </c>
      <c r="CL77" s="332">
        <v>1199512.4868830773</v>
      </c>
      <c r="CM77" s="332">
        <v>1199512.4868830773</v>
      </c>
      <c r="CN77" s="332">
        <v>1199512.4868830773</v>
      </c>
      <c r="CO77" s="332">
        <v>1199512.4868830773</v>
      </c>
      <c r="CP77" s="332">
        <v>1199512.4868830773</v>
      </c>
      <c r="CQ77" s="332">
        <v>1199512.4868830773</v>
      </c>
      <c r="CR77" s="332">
        <v>1199512.4868830773</v>
      </c>
      <c r="CS77" s="33">
        <f t="shared" si="379"/>
        <v>14394149.842596931</v>
      </c>
      <c r="CT77" s="332">
        <v>1224162.4684885284</v>
      </c>
      <c r="CU77" s="332">
        <v>1224162.4684885284</v>
      </c>
      <c r="CV77" s="332">
        <v>1224162.4684885284</v>
      </c>
      <c r="CW77" s="332">
        <v>1224162.4684885284</v>
      </c>
      <c r="CX77" s="332">
        <v>1224162.4684885284</v>
      </c>
      <c r="CY77" s="332">
        <v>1224162.4684885284</v>
      </c>
      <c r="CZ77" s="332">
        <v>1224162.4684885284</v>
      </c>
      <c r="DA77" s="332">
        <v>1224162.4684885284</v>
      </c>
      <c r="DB77" s="332">
        <v>1224162.4684885284</v>
      </c>
      <c r="DC77" s="332">
        <v>1224162.4684885284</v>
      </c>
      <c r="DD77" s="332">
        <v>1224162.4684885284</v>
      </c>
      <c r="DE77" s="332">
        <v>1224162.4684885284</v>
      </c>
      <c r="DF77" s="33">
        <f t="shared" si="391"/>
        <v>14689949.621862344</v>
      </c>
      <c r="DG77" s="332">
        <v>1249319.0072159648</v>
      </c>
      <c r="DH77" s="332">
        <v>1249319.0072159648</v>
      </c>
      <c r="DI77" s="332">
        <v>1249319.0072159648</v>
      </c>
      <c r="DJ77" s="332">
        <v>1249319.0072159648</v>
      </c>
      <c r="DK77" s="332">
        <v>1249319.0072159648</v>
      </c>
      <c r="DL77" s="332">
        <v>1249319.0072159648</v>
      </c>
      <c r="DM77" s="332">
        <v>1249319.0072159648</v>
      </c>
      <c r="DN77" s="332">
        <v>1249319.0072159648</v>
      </c>
      <c r="DO77" s="332">
        <v>1249319.0072159648</v>
      </c>
      <c r="DP77" s="332">
        <v>1249319.0072159648</v>
      </c>
      <c r="DQ77" s="332">
        <v>1249319.0072159648</v>
      </c>
      <c r="DR77" s="332">
        <v>1249319.0072159648</v>
      </c>
      <c r="DS77" s="33">
        <f t="shared" si="403"/>
        <v>14991828.086591581</v>
      </c>
      <c r="DT77" s="332">
        <f>21857014.5053872/12</f>
        <v>1821417.8754489331</v>
      </c>
      <c r="DU77" s="332">
        <f t="shared" ref="DU77:EE77" si="1113">21857014.5053872/12</f>
        <v>1821417.8754489331</v>
      </c>
      <c r="DV77" s="332">
        <f t="shared" si="1113"/>
        <v>1821417.8754489331</v>
      </c>
      <c r="DW77" s="332">
        <f t="shared" si="1113"/>
        <v>1821417.8754489331</v>
      </c>
      <c r="DX77" s="332">
        <f t="shared" si="1113"/>
        <v>1821417.8754489331</v>
      </c>
      <c r="DY77" s="332">
        <f t="shared" si="1113"/>
        <v>1821417.8754489331</v>
      </c>
      <c r="DZ77" s="332">
        <f t="shared" si="1113"/>
        <v>1821417.8754489331</v>
      </c>
      <c r="EA77" s="332">
        <f t="shared" si="1113"/>
        <v>1821417.8754489331</v>
      </c>
      <c r="EB77" s="332">
        <f t="shared" si="1113"/>
        <v>1821417.8754489331</v>
      </c>
      <c r="EC77" s="332">
        <f t="shared" si="1113"/>
        <v>1821417.8754489331</v>
      </c>
      <c r="ED77" s="332">
        <f t="shared" si="1113"/>
        <v>1821417.8754489331</v>
      </c>
      <c r="EE77" s="332">
        <f t="shared" si="1113"/>
        <v>1821417.8754489331</v>
      </c>
      <c r="EF77" s="33">
        <f t="shared" si="404"/>
        <v>21857014.505387202</v>
      </c>
      <c r="EG77" s="332">
        <f>22306176.1534729/12</f>
        <v>1858848.0127894084</v>
      </c>
      <c r="EH77" s="332">
        <f t="shared" ref="EH77:ER77" si="1114">22306176.1534729/12</f>
        <v>1858848.0127894084</v>
      </c>
      <c r="EI77" s="332">
        <f t="shared" si="1114"/>
        <v>1858848.0127894084</v>
      </c>
      <c r="EJ77" s="332">
        <f t="shared" si="1114"/>
        <v>1858848.0127894084</v>
      </c>
      <c r="EK77" s="332">
        <f t="shared" si="1114"/>
        <v>1858848.0127894084</v>
      </c>
      <c r="EL77" s="332">
        <f t="shared" si="1114"/>
        <v>1858848.0127894084</v>
      </c>
      <c r="EM77" s="332">
        <f t="shared" si="1114"/>
        <v>1858848.0127894084</v>
      </c>
      <c r="EN77" s="332">
        <f t="shared" si="1114"/>
        <v>1858848.0127894084</v>
      </c>
      <c r="EO77" s="332">
        <f t="shared" si="1114"/>
        <v>1858848.0127894084</v>
      </c>
      <c r="EP77" s="332">
        <f t="shared" si="1114"/>
        <v>1858848.0127894084</v>
      </c>
      <c r="EQ77" s="332">
        <f t="shared" si="1114"/>
        <v>1858848.0127894084</v>
      </c>
      <c r="ER77" s="332">
        <f t="shared" si="1114"/>
        <v>1858848.0127894084</v>
      </c>
      <c r="ES77" s="33">
        <f t="shared" si="683"/>
        <v>22306176.1534729</v>
      </c>
      <c r="ET77" s="261" t="s">
        <v>428</v>
      </c>
      <c r="EU77" s="33"/>
      <c r="EV77" s="38"/>
      <c r="EW77" s="136"/>
      <c r="EX77" s="37"/>
      <c r="EY77" s="37"/>
      <c r="FL77" s="17"/>
      <c r="FN77" s="17"/>
      <c r="FO77" s="201"/>
      <c r="FP77" s="2"/>
      <c r="FY77" s="1"/>
    </row>
    <row r="78" spans="1:181">
      <c r="A78" s="149">
        <v>63</v>
      </c>
      <c r="B78" s="149" t="str">
        <f t="shared" si="603"/>
        <v>112104010200011</v>
      </c>
      <c r="C78" s="231">
        <v>1121040102000</v>
      </c>
      <c r="D78" s="35">
        <v>11</v>
      </c>
      <c r="E78" s="37" t="s">
        <v>76</v>
      </c>
      <c r="F78" s="65">
        <v>153152251.20000002</v>
      </c>
      <c r="G78" s="123">
        <f>G79/0.7*0.3</f>
        <v>12160504.130809801</v>
      </c>
      <c r="H78" s="123">
        <f t="shared" ref="H78:R78" si="1115">H79/0.7*0.3</f>
        <v>9935441.883631289</v>
      </c>
      <c r="I78" s="123">
        <f t="shared" si="1115"/>
        <v>11404922.055314654</v>
      </c>
      <c r="J78" s="123">
        <f t="shared" si="1115"/>
        <v>13163561.037014252</v>
      </c>
      <c r="K78" s="123">
        <f t="shared" si="1115"/>
        <v>12888338.349041607</v>
      </c>
      <c r="L78" s="123">
        <f t="shared" si="1115"/>
        <v>15707961.094072815</v>
      </c>
      <c r="M78" s="123">
        <f t="shared" si="1115"/>
        <v>14955181.753331663</v>
      </c>
      <c r="N78" s="123">
        <f t="shared" si="1115"/>
        <v>16440190.661217688</v>
      </c>
      <c r="O78" s="123">
        <f t="shared" si="1115"/>
        <v>13560398.130625941</v>
      </c>
      <c r="P78" s="123">
        <f t="shared" si="1115"/>
        <v>14244425.951955291</v>
      </c>
      <c r="Q78" s="123">
        <f t="shared" si="1115"/>
        <v>14458296.60182371</v>
      </c>
      <c r="R78" s="123">
        <f t="shared" si="1115"/>
        <v>13538111.058985338</v>
      </c>
      <c r="S78" s="33">
        <f t="shared" si="308"/>
        <v>162457332.70782405</v>
      </c>
      <c r="T78" s="75">
        <f t="shared" ref="T78:AD78" si="1116">T79/0.7*0.3</f>
        <v>11447751.235149188</v>
      </c>
      <c r="U78" s="75">
        <f t="shared" si="1116"/>
        <v>9353104.5976067539</v>
      </c>
      <c r="V78" s="75">
        <f t="shared" si="1116"/>
        <v>10736455.424962236</v>
      </c>
      <c r="W78" s="75">
        <f t="shared" si="1116"/>
        <v>12392016.852216352</v>
      </c>
      <c r="X78" s="75">
        <f t="shared" si="1116"/>
        <v>12132925.548740098</v>
      </c>
      <c r="Y78" s="75">
        <f t="shared" si="1116"/>
        <v>14787284.234438455</v>
      </c>
      <c r="Z78" s="75">
        <f t="shared" si="1116"/>
        <v>14078626.884787073</v>
      </c>
      <c r="AA78" s="75">
        <f t="shared" si="1116"/>
        <v>15476596.276235959</v>
      </c>
      <c r="AB78" s="75">
        <f t="shared" si="1116"/>
        <v>12765594.483511785</v>
      </c>
      <c r="AC78" s="75">
        <f t="shared" si="1116"/>
        <v>13409529.985878004</v>
      </c>
      <c r="AD78" s="75">
        <f t="shared" si="1116"/>
        <v>13610865.224109638</v>
      </c>
      <c r="AE78" s="75">
        <f>AE79/0.7*0.3</f>
        <v>12744613.704330506</v>
      </c>
      <c r="AF78" s="33">
        <f t="shared" si="319"/>
        <v>152935364.45196605</v>
      </c>
      <c r="AG78" s="75">
        <f t="shared" ref="AG78:AQ78" si="1117">AG79/0.7*0.3</f>
        <v>12119963.187677151</v>
      </c>
      <c r="AH78" s="75">
        <f t="shared" si="1117"/>
        <v>9902318.8995782267</v>
      </c>
      <c r="AI78" s="75">
        <f t="shared" si="1117"/>
        <v>11366900.087516019</v>
      </c>
      <c r="AJ78" s="75">
        <f t="shared" si="1117"/>
        <v>13119676.081778498</v>
      </c>
      <c r="AK78" s="75">
        <f t="shared" si="1117"/>
        <v>12845370.936962117</v>
      </c>
      <c r="AL78" s="75">
        <f t="shared" si="1117"/>
        <v>15655593.564684682</v>
      </c>
      <c r="AM78" s="75">
        <f t="shared" si="1117"/>
        <v>14905323.855461774</v>
      </c>
      <c r="AN78" s="75">
        <f t="shared" si="1117"/>
        <v>16385382.009576537</v>
      </c>
      <c r="AO78" s="75">
        <f t="shared" si="1117"/>
        <v>13515190.191583598</v>
      </c>
      <c r="AP78" s="75">
        <f t="shared" si="1117"/>
        <v>14196937.586648762</v>
      </c>
      <c r="AQ78" s="75">
        <f t="shared" si="1117"/>
        <v>14410095.230069356</v>
      </c>
      <c r="AR78" s="75">
        <f>AR79/0.7*0.3</f>
        <v>13492977.421048794</v>
      </c>
      <c r="AS78" s="33">
        <f t="shared" si="331"/>
        <v>161915729.05258551</v>
      </c>
      <c r="AT78" s="76">
        <f t="shared" ref="AT78:BD78" si="1118">AT79/0.7*0.3</f>
        <v>12795651.135390153</v>
      </c>
      <c r="AU78" s="76">
        <f t="shared" si="1118"/>
        <v>10454373.178229714</v>
      </c>
      <c r="AV78" s="76">
        <f t="shared" si="1118"/>
        <v>12000604.767395038</v>
      </c>
      <c r="AW78" s="76">
        <f t="shared" si="1118"/>
        <v>13851098.023337651</v>
      </c>
      <c r="AX78" s="76">
        <f t="shared" si="1118"/>
        <v>13561500.366697758</v>
      </c>
      <c r="AY78" s="76">
        <f t="shared" si="1118"/>
        <v>16528392.905915854</v>
      </c>
      <c r="AZ78" s="76">
        <f t="shared" si="1118"/>
        <v>15736295.660403769</v>
      </c>
      <c r="BA78" s="76">
        <f t="shared" si="1118"/>
        <v>17298867.056610432</v>
      </c>
      <c r="BB78" s="76">
        <f t="shared" si="1118"/>
        <v>14268662.044764385</v>
      </c>
      <c r="BC78" s="76">
        <f t="shared" si="1118"/>
        <v>14988416.857104432</v>
      </c>
      <c r="BD78" s="76">
        <f t="shared" si="1118"/>
        <v>15213458.039145727</v>
      </c>
      <c r="BE78" s="76">
        <f>BE79/0.7*0.3</f>
        <v>14245210.912272267</v>
      </c>
      <c r="BF78" s="33">
        <f t="shared" si="343"/>
        <v>170942530.9472672</v>
      </c>
      <c r="BG78" s="76">
        <f t="shared" ref="BG78:BQ78" si="1119">BG79/0.7*0.3</f>
        <v>13509008.68618815</v>
      </c>
      <c r="BH78" s="76">
        <f t="shared" si="1119"/>
        <v>11037204.482916014</v>
      </c>
      <c r="BI78" s="76">
        <f t="shared" si="1119"/>
        <v>12669638.48317731</v>
      </c>
      <c r="BJ78" s="76">
        <f t="shared" si="1119"/>
        <v>14623296.738138724</v>
      </c>
      <c r="BK78" s="76">
        <f t="shared" si="1119"/>
        <v>14317554.012141153</v>
      </c>
      <c r="BL78" s="76">
        <f t="shared" si="1119"/>
        <v>17449850.810420658</v>
      </c>
      <c r="BM78" s="76">
        <f t="shared" si="1119"/>
        <v>16613594.143471275</v>
      </c>
      <c r="BN78" s="76">
        <f t="shared" si="1119"/>
        <v>18263278.895016458</v>
      </c>
      <c r="BO78" s="76">
        <f t="shared" si="1119"/>
        <v>15064139.953759994</v>
      </c>
      <c r="BP78" s="76">
        <f t="shared" si="1119"/>
        <v>15824021.096887998</v>
      </c>
      <c r="BQ78" s="76">
        <f t="shared" si="1119"/>
        <v>16061608.324828094</v>
      </c>
      <c r="BR78" s="76">
        <f>BR79/0.7*0.3</f>
        <v>15039381.420631442</v>
      </c>
      <c r="BS78" s="33">
        <f t="shared" si="355"/>
        <v>180472577.04757726</v>
      </c>
      <c r="BT78" s="76">
        <f t="shared" ref="BT78:CD78" si="1120">BT79/0.7*0.3</f>
        <v>14262135.920443138</v>
      </c>
      <c r="BU78" s="76">
        <f t="shared" si="1120"/>
        <v>11652528.632838583</v>
      </c>
      <c r="BV78" s="76">
        <f t="shared" si="1120"/>
        <v>13375970.828614442</v>
      </c>
      <c r="BW78" s="76">
        <f t="shared" si="1120"/>
        <v>15438545.531289954</v>
      </c>
      <c r="BX78" s="76">
        <f t="shared" si="1120"/>
        <v>15115757.648318021</v>
      </c>
      <c r="BY78" s="76">
        <f t="shared" si="1120"/>
        <v>18422679.993101608</v>
      </c>
      <c r="BZ78" s="76">
        <f t="shared" si="1120"/>
        <v>17539802.016969796</v>
      </c>
      <c r="CA78" s="76">
        <f t="shared" si="1120"/>
        <v>19281456.693413619</v>
      </c>
      <c r="CB78" s="76">
        <f t="shared" si="1120"/>
        <v>15903965.75618211</v>
      </c>
      <c r="CC78" s="76">
        <f t="shared" si="1120"/>
        <v>16706210.273039501</v>
      </c>
      <c r="CD78" s="76">
        <f t="shared" si="1120"/>
        <v>16957042.988937255</v>
      </c>
      <c r="CE78" s="76">
        <f>CE79/0.7*0.3</f>
        <v>15877826.934831642</v>
      </c>
      <c r="CF78" s="33">
        <f t="shared" si="367"/>
        <v>190533923.21797967</v>
      </c>
      <c r="CG78" s="76">
        <f t="shared" ref="CG78:CQ78" si="1121">CG79/0.7*0.3</f>
        <v>15057249.998007841</v>
      </c>
      <c r="CH78" s="76">
        <f t="shared" si="1121"/>
        <v>12302157.104119334</v>
      </c>
      <c r="CI78" s="76">
        <f t="shared" si="1121"/>
        <v>14121681.202309698</v>
      </c>
      <c r="CJ78" s="76">
        <f t="shared" si="1121"/>
        <v>16299244.444659371</v>
      </c>
      <c r="CK78" s="76">
        <f t="shared" si="1121"/>
        <v>15958461.137211751</v>
      </c>
      <c r="CL78" s="76">
        <f t="shared" si="1121"/>
        <v>19449744.402717028</v>
      </c>
      <c r="CM78" s="76">
        <f t="shared" si="1121"/>
        <v>18517645.97941586</v>
      </c>
      <c r="CN78" s="76">
        <f t="shared" si="1121"/>
        <v>20356397.904071432</v>
      </c>
      <c r="CO78" s="76">
        <f t="shared" si="1121"/>
        <v>16790611.847089265</v>
      </c>
      <c r="CP78" s="76">
        <f t="shared" si="1121"/>
        <v>17637581.495761458</v>
      </c>
      <c r="CQ78" s="76">
        <f t="shared" si="1121"/>
        <v>17902398.135570511</v>
      </c>
      <c r="CR78" s="76">
        <f>CR79/0.7*0.3</f>
        <v>16763015.786448505</v>
      </c>
      <c r="CS78" s="33">
        <f t="shared" si="379"/>
        <v>201156189.43738207</v>
      </c>
      <c r="CT78" s="76">
        <f t="shared" ref="CT78:DD78" si="1122">CT79/0.7*0.3</f>
        <v>15896691.685396779</v>
      </c>
      <c r="CU78" s="76">
        <f t="shared" si="1122"/>
        <v>12988002.362673987</v>
      </c>
      <c r="CV78" s="76">
        <f t="shared" si="1122"/>
        <v>14908964.929338466</v>
      </c>
      <c r="CW78" s="76">
        <f t="shared" si="1122"/>
        <v>17207927.322449129</v>
      </c>
      <c r="CX78" s="76">
        <f t="shared" si="1122"/>
        <v>16848145.345611308</v>
      </c>
      <c r="CY78" s="76">
        <f t="shared" si="1122"/>
        <v>20534067.653168499</v>
      </c>
      <c r="CZ78" s="76">
        <f t="shared" si="1122"/>
        <v>19550004.742768299</v>
      </c>
      <c r="DA78" s="76">
        <f t="shared" si="1122"/>
        <v>21491267.087223418</v>
      </c>
      <c r="DB78" s="76">
        <f t="shared" si="1122"/>
        <v>17726688.457564492</v>
      </c>
      <c r="DC78" s="76">
        <f t="shared" si="1122"/>
        <v>18620876.66415016</v>
      </c>
      <c r="DD78" s="76">
        <f t="shared" si="1122"/>
        <v>18900456.831628568</v>
      </c>
      <c r="DE78" s="76">
        <f>DE79/0.7*0.3</f>
        <v>17697553.916543011</v>
      </c>
      <c r="DF78" s="33">
        <f t="shared" si="391"/>
        <v>212370646.99851611</v>
      </c>
      <c r="DG78" s="76">
        <f t="shared" ref="DG78:DQ78" si="1123">DG79/0.7*0.3</f>
        <v>16782932.246857647</v>
      </c>
      <c r="DH78" s="76">
        <f t="shared" si="1123"/>
        <v>13712083.49439306</v>
      </c>
      <c r="DI78" s="76">
        <f t="shared" si="1123"/>
        <v>15740139.724149082</v>
      </c>
      <c r="DJ78" s="76">
        <f t="shared" si="1123"/>
        <v>18167269.270675667</v>
      </c>
      <c r="DK78" s="76">
        <f t="shared" si="1123"/>
        <v>17787429.448629137</v>
      </c>
      <c r="DL78" s="76">
        <f t="shared" si="1123"/>
        <v>21678841.924832638</v>
      </c>
      <c r="DM78" s="76">
        <f t="shared" si="1123"/>
        <v>20639917.507177632</v>
      </c>
      <c r="DN78" s="76">
        <f t="shared" si="1123"/>
        <v>22689405.22733612</v>
      </c>
      <c r="DO78" s="76">
        <f t="shared" si="1123"/>
        <v>18714951.339073714</v>
      </c>
      <c r="DP78" s="76">
        <f t="shared" si="1123"/>
        <v>19658990.538176525</v>
      </c>
      <c r="DQ78" s="76">
        <f t="shared" si="1123"/>
        <v>19954157.299991857</v>
      </c>
      <c r="DR78" s="76">
        <f>DR79/0.7*0.3</f>
        <v>18684192.547390286</v>
      </c>
      <c r="DS78" s="33">
        <f t="shared" si="403"/>
        <v>224210310.56868336</v>
      </c>
      <c r="DT78" s="76">
        <v>0</v>
      </c>
      <c r="DU78" s="76">
        <v>0</v>
      </c>
      <c r="DV78" s="76">
        <v>0</v>
      </c>
      <c r="DW78" s="76">
        <v>0</v>
      </c>
      <c r="DX78" s="76">
        <v>0</v>
      </c>
      <c r="DY78" s="76">
        <v>0</v>
      </c>
      <c r="DZ78" s="76">
        <v>0</v>
      </c>
      <c r="EA78" s="76">
        <v>0</v>
      </c>
      <c r="EB78" s="76">
        <v>0</v>
      </c>
      <c r="EC78" s="76">
        <v>0</v>
      </c>
      <c r="ED78" s="76">
        <v>0</v>
      </c>
      <c r="EE78" s="76">
        <v>0</v>
      </c>
      <c r="EF78" s="33">
        <f t="shared" si="404"/>
        <v>0</v>
      </c>
      <c r="EG78" s="76">
        <v>0</v>
      </c>
      <c r="EH78" s="76">
        <v>0</v>
      </c>
      <c r="EI78" s="76">
        <v>0</v>
      </c>
      <c r="EJ78" s="76">
        <v>0</v>
      </c>
      <c r="EK78" s="76">
        <v>0</v>
      </c>
      <c r="EL78" s="76">
        <v>0</v>
      </c>
      <c r="EM78" s="76">
        <v>0</v>
      </c>
      <c r="EN78" s="76">
        <v>0</v>
      </c>
      <c r="EO78" s="76">
        <v>0</v>
      </c>
      <c r="EP78" s="76">
        <v>0</v>
      </c>
      <c r="EQ78" s="76">
        <v>0</v>
      </c>
      <c r="ER78" s="76">
        <v>0</v>
      </c>
      <c r="ES78" s="33">
        <f t="shared" si="683"/>
        <v>0</v>
      </c>
      <c r="ET78" s="33" t="s">
        <v>241</v>
      </c>
      <c r="EU78" s="33"/>
      <c r="EV78" s="38"/>
      <c r="EW78" s="136"/>
      <c r="EX78" s="37"/>
      <c r="EY78" s="37"/>
      <c r="FL78" s="17"/>
      <c r="FN78" s="17"/>
      <c r="FO78" s="201"/>
      <c r="FP78" s="2"/>
      <c r="FY78" s="1"/>
    </row>
    <row r="79" spans="1:181">
      <c r="A79" s="149">
        <v>64</v>
      </c>
      <c r="B79" s="149" t="str">
        <f t="shared" si="603"/>
        <v>112104010200072</v>
      </c>
      <c r="C79" s="231">
        <v>1121040102000</v>
      </c>
      <c r="D79" s="35">
        <v>72</v>
      </c>
      <c r="E79" s="37" t="s">
        <v>76</v>
      </c>
      <c r="F79" s="65">
        <v>357359246.90999997</v>
      </c>
      <c r="G79" s="123">
        <v>28374509.638556201</v>
      </c>
      <c r="H79" s="123">
        <v>23182697.728473008</v>
      </c>
      <c r="I79" s="123">
        <v>26611484.795734193</v>
      </c>
      <c r="J79" s="123">
        <v>30714975.753033251</v>
      </c>
      <c r="K79" s="123">
        <v>30072789.48109708</v>
      </c>
      <c r="L79" s="123">
        <v>36651909.219503231</v>
      </c>
      <c r="M79" s="123">
        <v>34895424.091107212</v>
      </c>
      <c r="N79" s="123">
        <v>38360444.876174606</v>
      </c>
      <c r="O79" s="123">
        <v>31640928.971460525</v>
      </c>
      <c r="P79" s="123">
        <v>33236993.887895677</v>
      </c>
      <c r="Q79" s="123">
        <v>33736025.404255323</v>
      </c>
      <c r="R79" s="123">
        <v>31588925.80429912</v>
      </c>
      <c r="S79" s="33">
        <f t="shared" si="308"/>
        <v>379067109.65158945</v>
      </c>
      <c r="T79" s="124">
        <v>26711419.548681438</v>
      </c>
      <c r="U79" s="124">
        <v>21823910.727749094</v>
      </c>
      <c r="V79" s="124">
        <v>25051729.324911885</v>
      </c>
      <c r="W79" s="124">
        <v>28914705.988504823</v>
      </c>
      <c r="X79" s="124">
        <v>28310159.613726895</v>
      </c>
      <c r="Y79" s="124">
        <v>34503663.21368973</v>
      </c>
      <c r="Z79" s="124">
        <v>32850129.397836506</v>
      </c>
      <c r="AA79" s="124">
        <v>36112057.977883905</v>
      </c>
      <c r="AB79" s="124">
        <v>29786387.128194164</v>
      </c>
      <c r="AC79" s="124">
        <v>31288903.300382007</v>
      </c>
      <c r="AD79" s="124">
        <v>31758685.522922486</v>
      </c>
      <c r="AE79" s="124">
        <v>29737431.97677118</v>
      </c>
      <c r="AF79" s="33">
        <f>SUM(T79:AE79)</f>
        <v>356849183.72125405</v>
      </c>
      <c r="AG79" s="124">
        <v>28279914.104580015</v>
      </c>
      <c r="AH79" s="124">
        <v>23105410.765682526</v>
      </c>
      <c r="AI79" s="124">
        <v>26522766.870870713</v>
      </c>
      <c r="AJ79" s="124">
        <v>30612577.524149831</v>
      </c>
      <c r="AK79" s="124">
        <v>29972532.186244939</v>
      </c>
      <c r="AL79" s="124">
        <v>36529718.31759759</v>
      </c>
      <c r="AM79" s="124">
        <v>34779088.99607747</v>
      </c>
      <c r="AN79" s="124">
        <v>38232558.022345252</v>
      </c>
      <c r="AO79" s="124">
        <v>31535443.780361727</v>
      </c>
      <c r="AP79" s="124">
        <v>33126187.702180441</v>
      </c>
      <c r="AQ79" s="124">
        <v>33623555.536828496</v>
      </c>
      <c r="AR79" s="124">
        <v>31483613.982447185</v>
      </c>
      <c r="AS79" s="33">
        <f>SUM(AG79:AR79)</f>
        <v>377803367.78936625</v>
      </c>
      <c r="AT79" s="123">
        <v>29856519.315910354</v>
      </c>
      <c r="AU79" s="123">
        <v>24393537.415869329</v>
      </c>
      <c r="AV79" s="123">
        <v>28001411.123921756</v>
      </c>
      <c r="AW79" s="123">
        <v>32319228.721121185</v>
      </c>
      <c r="AX79" s="123">
        <v>31643500.855628099</v>
      </c>
      <c r="AY79" s="123">
        <v>38566250.113803662</v>
      </c>
      <c r="AZ79" s="123">
        <v>36718023.207608797</v>
      </c>
      <c r="BA79" s="123">
        <v>40364023.132091001</v>
      </c>
      <c r="BB79" s="123">
        <v>33293544.771116897</v>
      </c>
      <c r="BC79" s="123">
        <v>34972972.666577004</v>
      </c>
      <c r="BD79" s="123">
        <v>35498068.758006692</v>
      </c>
      <c r="BE79" s="123">
        <v>33238825.461968619</v>
      </c>
      <c r="BF79" s="33">
        <f>SUM(AT79:BE79)</f>
        <v>398865905.54362333</v>
      </c>
      <c r="BG79" s="123">
        <v>31521020.267772347</v>
      </c>
      <c r="BH79" s="123">
        <v>25753477.126804035</v>
      </c>
      <c r="BI79" s="123">
        <v>29562489.794080388</v>
      </c>
      <c r="BJ79" s="123">
        <v>34121025.722323686</v>
      </c>
      <c r="BK79" s="123">
        <v>33407626.028329354</v>
      </c>
      <c r="BL79" s="123">
        <v>40716318.557648204</v>
      </c>
      <c r="BM79" s="123">
        <v>38765053.00143297</v>
      </c>
      <c r="BN79" s="123">
        <v>42614317.421705067</v>
      </c>
      <c r="BO79" s="123">
        <v>35149659.892106652</v>
      </c>
      <c r="BP79" s="123">
        <v>36922715.892738663</v>
      </c>
      <c r="BQ79" s="123">
        <v>37477086.091265552</v>
      </c>
      <c r="BR79" s="123">
        <v>35091889.981473364</v>
      </c>
      <c r="BS79" s="33">
        <f>SUM(BG79:BR79)</f>
        <v>421102679.77768028</v>
      </c>
      <c r="BT79" s="123">
        <v>33278317.147700652</v>
      </c>
      <c r="BU79" s="123">
        <v>27189233.476623356</v>
      </c>
      <c r="BV79" s="123">
        <v>31210598.600100361</v>
      </c>
      <c r="BW79" s="123">
        <v>36023272.906343222</v>
      </c>
      <c r="BX79" s="123">
        <v>35270101.179408714</v>
      </c>
      <c r="BY79" s="123">
        <v>42986253.317237087</v>
      </c>
      <c r="BZ79" s="123">
        <v>40926204.706262857</v>
      </c>
      <c r="CA79" s="123">
        <v>44990065.61796511</v>
      </c>
      <c r="CB79" s="123">
        <v>37109253.431091592</v>
      </c>
      <c r="CC79" s="123">
        <v>38981157.303758837</v>
      </c>
      <c r="CD79" s="123">
        <v>39566433.640853599</v>
      </c>
      <c r="CE79" s="123">
        <v>37048262.847940497</v>
      </c>
      <c r="CF79" s="33">
        <f>SUM(BT79:CE79)</f>
        <v>444579154.17528594</v>
      </c>
      <c r="CG79" s="123">
        <v>35133583.328684963</v>
      </c>
      <c r="CH79" s="123">
        <v>28705033.242945112</v>
      </c>
      <c r="CI79" s="123">
        <v>32950589.47205596</v>
      </c>
      <c r="CJ79" s="123">
        <v>38031570.370871864</v>
      </c>
      <c r="CK79" s="123">
        <v>37236409.320160754</v>
      </c>
      <c r="CL79" s="123">
        <v>45382736.939673059</v>
      </c>
      <c r="CM79" s="123">
        <v>43207840.61863701</v>
      </c>
      <c r="CN79" s="123">
        <v>47498261.776166677</v>
      </c>
      <c r="CO79" s="123">
        <v>39178094.309874952</v>
      </c>
      <c r="CP79" s="123">
        <v>41154356.823443398</v>
      </c>
      <c r="CQ79" s="123">
        <v>41772262.316331193</v>
      </c>
      <c r="CR79" s="123">
        <v>39113703.501713179</v>
      </c>
      <c r="CS79" s="33">
        <f>SUM(CG79:CR79)</f>
        <v>469364442.02055812</v>
      </c>
      <c r="CT79" s="123">
        <v>37092280.599259153</v>
      </c>
      <c r="CU79" s="123">
        <v>30305338.846239302</v>
      </c>
      <c r="CV79" s="123">
        <v>34787584.835123084</v>
      </c>
      <c r="CW79" s="123">
        <v>40151830.419047967</v>
      </c>
      <c r="CX79" s="123">
        <v>39312339.139759712</v>
      </c>
      <c r="CY79" s="123">
        <v>47912824.524059832</v>
      </c>
      <c r="CZ79" s="123">
        <v>45616677.733126029</v>
      </c>
      <c r="DA79" s="123">
        <v>50146289.870187968</v>
      </c>
      <c r="DB79" s="123">
        <v>41362273.067650482</v>
      </c>
      <c r="DC79" s="123">
        <v>43448712.216350369</v>
      </c>
      <c r="DD79" s="123">
        <v>44101065.940466657</v>
      </c>
      <c r="DE79" s="123">
        <v>41294292.471933693</v>
      </c>
      <c r="DF79" s="33">
        <f>SUM(CT79:DE79)</f>
        <v>495531509.66320431</v>
      </c>
      <c r="DG79" s="123">
        <v>39160175.242667846</v>
      </c>
      <c r="DH79" s="123">
        <v>31994861.486917142</v>
      </c>
      <c r="DI79" s="123">
        <v>36726992.689681187</v>
      </c>
      <c r="DJ79" s="123">
        <v>42390294.964909889</v>
      </c>
      <c r="DK79" s="123">
        <v>41504002.046801314</v>
      </c>
      <c r="DL79" s="123">
        <v>50583964.49127616</v>
      </c>
      <c r="DM79" s="123">
        <v>48159807.516747802</v>
      </c>
      <c r="DN79" s="123">
        <v>52941945.53045094</v>
      </c>
      <c r="DO79" s="123">
        <v>43668219.791171998</v>
      </c>
      <c r="DP79" s="123">
        <v>45870977.922411896</v>
      </c>
      <c r="DQ79" s="123">
        <v>46559700.366647668</v>
      </c>
      <c r="DR79" s="123">
        <v>43596449.277243994</v>
      </c>
      <c r="DS79" s="33">
        <f>SUM(DG79:DR79)</f>
        <v>523157391.32692784</v>
      </c>
      <c r="DT79" s="123">
        <v>59061935.732066549</v>
      </c>
      <c r="DU79" s="123">
        <v>48255107.164018251</v>
      </c>
      <c r="DV79" s="123">
        <v>55392175.045901313</v>
      </c>
      <c r="DW79" s="123">
        <v>63933648.441719458</v>
      </c>
      <c r="DX79" s="123">
        <v>62596928.801300704</v>
      </c>
      <c r="DY79" s="123">
        <v>76291457.873806879</v>
      </c>
      <c r="DZ79" s="123">
        <v>72635309.694009274</v>
      </c>
      <c r="EA79" s="123">
        <v>79847798.562533692</v>
      </c>
      <c r="EB79" s="123">
        <v>65861032.920756914</v>
      </c>
      <c r="EC79" s="123">
        <v>69183264.202266231</v>
      </c>
      <c r="ED79" s="123">
        <v>70222005.231554687</v>
      </c>
      <c r="EE79" s="123">
        <v>65752787.606357642</v>
      </c>
      <c r="EF79" s="33">
        <f>SUM(DT79:EE79)</f>
        <v>789033451.27629149</v>
      </c>
      <c r="EG79" s="123">
        <v>62354638.649129264</v>
      </c>
      <c r="EH79" s="123">
        <v>50945329.388412267</v>
      </c>
      <c r="EI79" s="123">
        <v>58480288.804710314</v>
      </c>
      <c r="EJ79" s="123">
        <v>67497949.342345312</v>
      </c>
      <c r="EK79" s="123">
        <v>66086707.581973217</v>
      </c>
      <c r="EL79" s="123">
        <v>80544706.650271609</v>
      </c>
      <c r="EM79" s="123">
        <v>76684728.20945029</v>
      </c>
      <c r="EN79" s="123">
        <v>84299313.332394958</v>
      </c>
      <c r="EO79" s="123">
        <v>69532785.506089106</v>
      </c>
      <c r="EP79" s="123">
        <v>73040231.181542575</v>
      </c>
      <c r="EQ79" s="123">
        <v>74136882.023213863</v>
      </c>
      <c r="ER79" s="123">
        <v>69418505.515412077</v>
      </c>
      <c r="ES79" s="33">
        <f>SUM(EG79:ER79)</f>
        <v>833022066.18494487</v>
      </c>
      <c r="ET79" s="261" t="s">
        <v>424</v>
      </c>
      <c r="EU79" s="33"/>
      <c r="EV79" s="38"/>
      <c r="EW79" s="136"/>
      <c r="EX79" s="37"/>
      <c r="EY79" s="37"/>
      <c r="FL79" s="17"/>
      <c r="FN79" s="17"/>
      <c r="FO79" s="201"/>
      <c r="FP79" s="2"/>
      <c r="FY79" s="1"/>
    </row>
    <row r="80" spans="1:181">
      <c r="A80" s="334">
        <v>65</v>
      </c>
      <c r="B80" s="149" t="str">
        <f t="shared" si="603"/>
        <v>112104010700011</v>
      </c>
      <c r="C80" s="231">
        <v>1121040107000</v>
      </c>
      <c r="D80" s="35">
        <v>11</v>
      </c>
      <c r="E80" s="37" t="s">
        <v>81</v>
      </c>
      <c r="F80" s="65">
        <v>7514313.9000000004</v>
      </c>
      <c r="G80" s="123">
        <f>G81/0.7*0.3</f>
        <v>0</v>
      </c>
      <c r="H80" s="123">
        <f>_xlfn.XLOOKUP($B80,'9999'!$A:$A,'9999'!J:J)</f>
        <v>0</v>
      </c>
      <c r="I80" s="123">
        <f>_xlfn.XLOOKUP($B80,'9999'!$A:$A,'9999'!K:K)</f>
        <v>0</v>
      </c>
      <c r="J80" s="123">
        <f>_xlfn.XLOOKUP($B80,'9999'!$A:$A,'9999'!L:L)</f>
        <v>0</v>
      </c>
      <c r="K80" s="123">
        <f>_xlfn.XLOOKUP($B80,'9999'!$A:$A,'9999'!M:M)</f>
        <v>0</v>
      </c>
      <c r="L80" s="123">
        <f>_xlfn.XLOOKUP($B80,'9999'!$A:$A,'9999'!N:N)</f>
        <v>0</v>
      </c>
      <c r="M80" s="123">
        <f>_xlfn.XLOOKUP($B80,'9999'!$A:$A,'9999'!O:O)</f>
        <v>0</v>
      </c>
      <c r="N80" s="123">
        <f>_xlfn.XLOOKUP($B80,'9999'!$A:$A,'9999'!P:P)</f>
        <v>0</v>
      </c>
      <c r="O80" s="123">
        <f>_xlfn.XLOOKUP($B80,'9999'!$A:$A,'9999'!Q:Q)</f>
        <v>0</v>
      </c>
      <c r="P80" s="123">
        <f>_xlfn.XLOOKUP($B80,'9999'!$A:$A,'9999'!R:R)</f>
        <v>0</v>
      </c>
      <c r="Q80" s="123">
        <f>_xlfn.XLOOKUP($B80,'9999'!$A:$A,'9999'!S:S)</f>
        <v>0</v>
      </c>
      <c r="R80" s="123">
        <f>_xlfn.XLOOKUP($B80,'9999'!$A:$A,'9999'!T:T)</f>
        <v>0</v>
      </c>
      <c r="S80" s="33">
        <f t="shared" si="308"/>
        <v>0</v>
      </c>
      <c r="T80" s="75">
        <v>0</v>
      </c>
      <c r="U80" s="75">
        <v>0</v>
      </c>
      <c r="V80" s="75">
        <v>0</v>
      </c>
      <c r="W80" s="75">
        <v>0</v>
      </c>
      <c r="X80" s="75">
        <v>0</v>
      </c>
      <c r="Y80" s="75">
        <v>0</v>
      </c>
      <c r="Z80" s="75">
        <v>0</v>
      </c>
      <c r="AA80" s="75">
        <v>0</v>
      </c>
      <c r="AB80" s="75">
        <v>0</v>
      </c>
      <c r="AC80" s="75">
        <v>0</v>
      </c>
      <c r="AD80" s="75">
        <v>0</v>
      </c>
      <c r="AE80" s="75">
        <v>0</v>
      </c>
      <c r="AF80" s="33">
        <f t="shared" si="319"/>
        <v>0</v>
      </c>
      <c r="AG80" s="75">
        <v>0</v>
      </c>
      <c r="AH80" s="75">
        <v>0</v>
      </c>
      <c r="AI80" s="75">
        <v>0</v>
      </c>
      <c r="AJ80" s="75">
        <v>0</v>
      </c>
      <c r="AK80" s="75">
        <v>0</v>
      </c>
      <c r="AL80" s="75">
        <v>0</v>
      </c>
      <c r="AM80" s="75">
        <v>0</v>
      </c>
      <c r="AN80" s="75">
        <v>0</v>
      </c>
      <c r="AO80" s="75">
        <v>0</v>
      </c>
      <c r="AP80" s="75">
        <v>0</v>
      </c>
      <c r="AQ80" s="75">
        <v>0</v>
      </c>
      <c r="AR80" s="75">
        <v>0</v>
      </c>
      <c r="AS80" s="33">
        <f t="shared" si="331"/>
        <v>0</v>
      </c>
      <c r="AT80" s="75">
        <v>0</v>
      </c>
      <c r="AU80" s="75">
        <v>0</v>
      </c>
      <c r="AV80" s="75">
        <v>0</v>
      </c>
      <c r="AW80" s="75">
        <v>0</v>
      </c>
      <c r="AX80" s="75">
        <v>0</v>
      </c>
      <c r="AY80" s="75">
        <v>0</v>
      </c>
      <c r="AZ80" s="75">
        <v>0</v>
      </c>
      <c r="BA80" s="75">
        <v>0</v>
      </c>
      <c r="BB80" s="75">
        <v>0</v>
      </c>
      <c r="BC80" s="75">
        <v>0</v>
      </c>
      <c r="BD80" s="75">
        <v>0</v>
      </c>
      <c r="BE80" s="75">
        <v>0</v>
      </c>
      <c r="BF80" s="33">
        <f t="shared" si="343"/>
        <v>0</v>
      </c>
      <c r="BG80" s="76">
        <v>0</v>
      </c>
      <c r="BH80" s="76">
        <v>0</v>
      </c>
      <c r="BI80" s="76">
        <v>0</v>
      </c>
      <c r="BJ80" s="76">
        <v>0</v>
      </c>
      <c r="BK80" s="76">
        <v>0</v>
      </c>
      <c r="BL80" s="76">
        <v>0</v>
      </c>
      <c r="BM80" s="76">
        <v>0</v>
      </c>
      <c r="BN80" s="76">
        <v>0</v>
      </c>
      <c r="BO80" s="76">
        <v>0</v>
      </c>
      <c r="BP80" s="76">
        <v>0</v>
      </c>
      <c r="BQ80" s="76">
        <v>0</v>
      </c>
      <c r="BR80" s="76">
        <v>0</v>
      </c>
      <c r="BS80" s="33">
        <f t="shared" si="355"/>
        <v>0</v>
      </c>
      <c r="BT80" s="76">
        <v>0</v>
      </c>
      <c r="BU80" s="76">
        <v>0</v>
      </c>
      <c r="BV80" s="76">
        <v>0</v>
      </c>
      <c r="BW80" s="76">
        <v>0</v>
      </c>
      <c r="BX80" s="76">
        <v>0</v>
      </c>
      <c r="BY80" s="76">
        <v>0</v>
      </c>
      <c r="BZ80" s="76">
        <v>0</v>
      </c>
      <c r="CA80" s="76">
        <v>0</v>
      </c>
      <c r="CB80" s="76">
        <v>0</v>
      </c>
      <c r="CC80" s="76">
        <v>0</v>
      </c>
      <c r="CD80" s="76">
        <v>0</v>
      </c>
      <c r="CE80" s="76">
        <v>0</v>
      </c>
      <c r="CF80" s="33">
        <f t="shared" si="367"/>
        <v>0</v>
      </c>
      <c r="CG80" s="76">
        <v>0</v>
      </c>
      <c r="CH80" s="76">
        <v>0</v>
      </c>
      <c r="CI80" s="76">
        <v>0</v>
      </c>
      <c r="CJ80" s="76">
        <v>0</v>
      </c>
      <c r="CK80" s="76">
        <v>0</v>
      </c>
      <c r="CL80" s="76">
        <v>0</v>
      </c>
      <c r="CM80" s="76">
        <v>0</v>
      </c>
      <c r="CN80" s="76">
        <v>0</v>
      </c>
      <c r="CO80" s="76">
        <v>0</v>
      </c>
      <c r="CP80" s="76">
        <v>0</v>
      </c>
      <c r="CQ80" s="76">
        <v>0</v>
      </c>
      <c r="CR80" s="76">
        <v>0</v>
      </c>
      <c r="CS80" s="33">
        <f t="shared" si="379"/>
        <v>0</v>
      </c>
      <c r="CT80" s="76">
        <v>0</v>
      </c>
      <c r="CU80" s="76">
        <v>0</v>
      </c>
      <c r="CV80" s="76">
        <v>0</v>
      </c>
      <c r="CW80" s="76">
        <v>0</v>
      </c>
      <c r="CX80" s="76">
        <v>0</v>
      </c>
      <c r="CY80" s="76">
        <v>0</v>
      </c>
      <c r="CZ80" s="76">
        <v>0</v>
      </c>
      <c r="DA80" s="76">
        <v>0</v>
      </c>
      <c r="DB80" s="76">
        <v>0</v>
      </c>
      <c r="DC80" s="76">
        <v>0</v>
      </c>
      <c r="DD80" s="76">
        <v>0</v>
      </c>
      <c r="DE80" s="76">
        <v>0</v>
      </c>
      <c r="DF80" s="33">
        <f t="shared" si="391"/>
        <v>0</v>
      </c>
      <c r="DG80" s="76">
        <v>0</v>
      </c>
      <c r="DH80" s="76">
        <v>0</v>
      </c>
      <c r="DI80" s="76">
        <v>0</v>
      </c>
      <c r="DJ80" s="76">
        <v>0</v>
      </c>
      <c r="DK80" s="76">
        <v>0</v>
      </c>
      <c r="DL80" s="76">
        <v>0</v>
      </c>
      <c r="DM80" s="76">
        <v>0</v>
      </c>
      <c r="DN80" s="76">
        <v>0</v>
      </c>
      <c r="DO80" s="76">
        <v>0</v>
      </c>
      <c r="DP80" s="76">
        <v>0</v>
      </c>
      <c r="DQ80" s="76">
        <v>0</v>
      </c>
      <c r="DR80" s="76">
        <v>0</v>
      </c>
      <c r="DS80" s="33">
        <f t="shared" si="403"/>
        <v>0</v>
      </c>
      <c r="DT80" s="76">
        <v>0</v>
      </c>
      <c r="DU80" s="76">
        <v>0</v>
      </c>
      <c r="DV80" s="76">
        <v>0</v>
      </c>
      <c r="DW80" s="76">
        <v>0</v>
      </c>
      <c r="DX80" s="76">
        <v>0</v>
      </c>
      <c r="DY80" s="76">
        <v>0</v>
      </c>
      <c r="DZ80" s="76">
        <v>0</v>
      </c>
      <c r="EA80" s="76">
        <v>0</v>
      </c>
      <c r="EB80" s="76">
        <v>0</v>
      </c>
      <c r="EC80" s="76">
        <v>0</v>
      </c>
      <c r="ED80" s="76">
        <v>0</v>
      </c>
      <c r="EE80" s="76">
        <v>0</v>
      </c>
      <c r="EF80" s="33">
        <f t="shared" si="404"/>
        <v>0</v>
      </c>
      <c r="EG80" s="76">
        <v>0</v>
      </c>
      <c r="EH80" s="76">
        <v>0</v>
      </c>
      <c r="EI80" s="76">
        <v>0</v>
      </c>
      <c r="EJ80" s="76">
        <v>0</v>
      </c>
      <c r="EK80" s="76">
        <v>0</v>
      </c>
      <c r="EL80" s="76">
        <v>0</v>
      </c>
      <c r="EM80" s="76">
        <v>0</v>
      </c>
      <c r="EN80" s="76">
        <v>0</v>
      </c>
      <c r="EO80" s="76">
        <v>0</v>
      </c>
      <c r="EP80" s="76">
        <v>0</v>
      </c>
      <c r="EQ80" s="76">
        <v>0</v>
      </c>
      <c r="ER80" s="76">
        <v>0</v>
      </c>
      <c r="ES80" s="33">
        <f t="shared" ref="ES80:ES85" si="1124">+SUM(EG80:ER80)</f>
        <v>0</v>
      </c>
      <c r="ET80" s="33"/>
      <c r="EU80" s="33"/>
      <c r="EV80" s="38"/>
      <c r="EW80" s="136"/>
      <c r="EX80" s="37"/>
      <c r="EY80" s="37"/>
      <c r="FL80" s="17"/>
      <c r="FN80" s="17"/>
      <c r="FO80" s="201"/>
      <c r="FP80" s="2"/>
      <c r="FY80" s="1"/>
    </row>
    <row r="81" spans="1:181">
      <c r="A81" s="334">
        <v>66</v>
      </c>
      <c r="B81" s="149" t="str">
        <f t="shared" si="603"/>
        <v>112104010700029</v>
      </c>
      <c r="C81" s="231">
        <v>1121040107000</v>
      </c>
      <c r="D81" s="35">
        <v>29</v>
      </c>
      <c r="E81" s="37" t="s">
        <v>81</v>
      </c>
      <c r="F81" s="65">
        <v>2734.3100000000004</v>
      </c>
      <c r="G81" s="123">
        <f>_xlfn.XLOOKUP($B81,'9999'!$A:$A,'9999'!I:I)</f>
        <v>0</v>
      </c>
      <c r="H81" s="123">
        <f>_xlfn.XLOOKUP($B81,'9999'!$A:$A,'9999'!J:J)</f>
        <v>0</v>
      </c>
      <c r="I81" s="123">
        <f>_xlfn.XLOOKUP($B81,'9999'!$A:$A,'9999'!K:K)</f>
        <v>0</v>
      </c>
      <c r="J81" s="123">
        <f>_xlfn.XLOOKUP($B81,'9999'!$A:$A,'9999'!L:L)</f>
        <v>0</v>
      </c>
      <c r="K81" s="123">
        <f>_xlfn.XLOOKUP($B81,'9999'!$A:$A,'9999'!M:M)</f>
        <v>0</v>
      </c>
      <c r="L81" s="123">
        <f>_xlfn.XLOOKUP($B81,'9999'!$A:$A,'9999'!N:N)</f>
        <v>0</v>
      </c>
      <c r="M81" s="123">
        <f>_xlfn.XLOOKUP($B81,'9999'!$A:$A,'9999'!O:O)</f>
        <v>0</v>
      </c>
      <c r="N81" s="123">
        <f>_xlfn.XLOOKUP($B81,'9999'!$A:$A,'9999'!P:P)</f>
        <v>0</v>
      </c>
      <c r="O81" s="123">
        <f>_xlfn.XLOOKUP($B81,'9999'!$A:$A,'9999'!Q:Q)</f>
        <v>0</v>
      </c>
      <c r="P81" s="123">
        <f>_xlfn.XLOOKUP($B81,'9999'!$A:$A,'9999'!R:R)</f>
        <v>0</v>
      </c>
      <c r="Q81" s="123">
        <f>_xlfn.XLOOKUP($B81,'9999'!$A:$A,'9999'!S:S)</f>
        <v>0</v>
      </c>
      <c r="R81" s="123">
        <f>_xlfn.XLOOKUP($B81,'9999'!$A:$A,'9999'!T:T)</f>
        <v>0</v>
      </c>
      <c r="S81" s="33">
        <f t="shared" si="308"/>
        <v>0</v>
      </c>
      <c r="T81" s="124">
        <f t="shared" ref="T81:AE81" si="1125">715.164185797329/12</f>
        <v>59.597015483110745</v>
      </c>
      <c r="U81" s="124">
        <f t="shared" si="1125"/>
        <v>59.597015483110745</v>
      </c>
      <c r="V81" s="124">
        <f t="shared" si="1125"/>
        <v>59.597015483110745</v>
      </c>
      <c r="W81" s="124">
        <f t="shared" si="1125"/>
        <v>59.597015483110745</v>
      </c>
      <c r="X81" s="124">
        <f t="shared" si="1125"/>
        <v>59.597015483110745</v>
      </c>
      <c r="Y81" s="124">
        <f t="shared" si="1125"/>
        <v>59.597015483110745</v>
      </c>
      <c r="Z81" s="124">
        <f t="shared" si="1125"/>
        <v>59.597015483110745</v>
      </c>
      <c r="AA81" s="124">
        <f t="shared" si="1125"/>
        <v>59.597015483110745</v>
      </c>
      <c r="AB81" s="124">
        <f t="shared" si="1125"/>
        <v>59.597015483110745</v>
      </c>
      <c r="AC81" s="124">
        <f t="shared" si="1125"/>
        <v>59.597015483110745</v>
      </c>
      <c r="AD81" s="124">
        <f t="shared" si="1125"/>
        <v>59.597015483110745</v>
      </c>
      <c r="AE81" s="124">
        <f t="shared" si="1125"/>
        <v>59.597015483110745</v>
      </c>
      <c r="AF81" s="33">
        <f t="shared" si="319"/>
        <v>715.16418579732908</v>
      </c>
      <c r="AG81" s="124">
        <f t="shared" ref="AG81:AR81" si="1126">730.643914598912/12</f>
        <v>60.886992883242669</v>
      </c>
      <c r="AH81" s="124">
        <f t="shared" si="1126"/>
        <v>60.886992883242669</v>
      </c>
      <c r="AI81" s="124">
        <f t="shared" si="1126"/>
        <v>60.886992883242669</v>
      </c>
      <c r="AJ81" s="124">
        <f t="shared" si="1126"/>
        <v>60.886992883242669</v>
      </c>
      <c r="AK81" s="124">
        <f t="shared" si="1126"/>
        <v>60.886992883242669</v>
      </c>
      <c r="AL81" s="124">
        <f t="shared" si="1126"/>
        <v>60.886992883242669</v>
      </c>
      <c r="AM81" s="124">
        <f t="shared" si="1126"/>
        <v>60.886992883242669</v>
      </c>
      <c r="AN81" s="124">
        <f t="shared" si="1126"/>
        <v>60.886992883242669</v>
      </c>
      <c r="AO81" s="124">
        <f t="shared" si="1126"/>
        <v>60.886992883242669</v>
      </c>
      <c r="AP81" s="124">
        <f t="shared" si="1126"/>
        <v>60.886992883242669</v>
      </c>
      <c r="AQ81" s="124">
        <f t="shared" si="1126"/>
        <v>60.886992883242669</v>
      </c>
      <c r="AR81" s="124">
        <f t="shared" si="1126"/>
        <v>60.886992883242669</v>
      </c>
      <c r="AS81" s="33">
        <f t="shared" si="331"/>
        <v>730.64391459891203</v>
      </c>
      <c r="AT81" s="123">
        <f t="shared" ref="AT81:BE81" si="1127">746.458702130406/12</f>
        <v>62.204891844200496</v>
      </c>
      <c r="AU81" s="123">
        <f t="shared" si="1127"/>
        <v>62.204891844200496</v>
      </c>
      <c r="AV81" s="123">
        <f t="shared" si="1127"/>
        <v>62.204891844200496</v>
      </c>
      <c r="AW81" s="123">
        <f t="shared" si="1127"/>
        <v>62.204891844200496</v>
      </c>
      <c r="AX81" s="123">
        <f t="shared" si="1127"/>
        <v>62.204891844200496</v>
      </c>
      <c r="AY81" s="123">
        <f t="shared" si="1127"/>
        <v>62.204891844200496</v>
      </c>
      <c r="AZ81" s="123">
        <f t="shared" si="1127"/>
        <v>62.204891844200496</v>
      </c>
      <c r="BA81" s="123">
        <f t="shared" si="1127"/>
        <v>62.204891844200496</v>
      </c>
      <c r="BB81" s="123">
        <f t="shared" si="1127"/>
        <v>62.204891844200496</v>
      </c>
      <c r="BC81" s="123">
        <f t="shared" si="1127"/>
        <v>62.204891844200496</v>
      </c>
      <c r="BD81" s="123">
        <f t="shared" si="1127"/>
        <v>62.204891844200496</v>
      </c>
      <c r="BE81" s="123">
        <f t="shared" si="1127"/>
        <v>62.204891844200496</v>
      </c>
      <c r="BF81" s="33">
        <f t="shared" si="343"/>
        <v>746.45870213040587</v>
      </c>
      <c r="BG81" s="123">
        <f t="shared" ref="BG81:BR81" si="1128">762.615800738018/12</f>
        <v>63.551316728168167</v>
      </c>
      <c r="BH81" s="123">
        <f t="shared" si="1128"/>
        <v>63.551316728168167</v>
      </c>
      <c r="BI81" s="123">
        <f t="shared" si="1128"/>
        <v>63.551316728168167</v>
      </c>
      <c r="BJ81" s="123">
        <f t="shared" si="1128"/>
        <v>63.551316728168167</v>
      </c>
      <c r="BK81" s="123">
        <f t="shared" si="1128"/>
        <v>63.551316728168167</v>
      </c>
      <c r="BL81" s="123">
        <f t="shared" si="1128"/>
        <v>63.551316728168167</v>
      </c>
      <c r="BM81" s="123">
        <f t="shared" si="1128"/>
        <v>63.551316728168167</v>
      </c>
      <c r="BN81" s="123">
        <f t="shared" si="1128"/>
        <v>63.551316728168167</v>
      </c>
      <c r="BO81" s="123">
        <f t="shared" si="1128"/>
        <v>63.551316728168167</v>
      </c>
      <c r="BP81" s="123">
        <f t="shared" si="1128"/>
        <v>63.551316728168167</v>
      </c>
      <c r="BQ81" s="123">
        <f t="shared" si="1128"/>
        <v>63.551316728168167</v>
      </c>
      <c r="BR81" s="123">
        <f t="shared" si="1128"/>
        <v>63.551316728168167</v>
      </c>
      <c r="BS81" s="33">
        <f t="shared" si="355"/>
        <v>762.61580073801815</v>
      </c>
      <c r="BT81" s="123">
        <f t="shared" ref="BT81:CE81" si="1129">779.122619744993/12</f>
        <v>64.926884978749413</v>
      </c>
      <c r="BU81" s="123">
        <f t="shared" si="1129"/>
        <v>64.926884978749413</v>
      </c>
      <c r="BV81" s="123">
        <f t="shared" si="1129"/>
        <v>64.926884978749413</v>
      </c>
      <c r="BW81" s="123">
        <f t="shared" si="1129"/>
        <v>64.926884978749413</v>
      </c>
      <c r="BX81" s="123">
        <f t="shared" si="1129"/>
        <v>64.926884978749413</v>
      </c>
      <c r="BY81" s="123">
        <f t="shared" si="1129"/>
        <v>64.926884978749413</v>
      </c>
      <c r="BZ81" s="123">
        <f t="shared" si="1129"/>
        <v>64.926884978749413</v>
      </c>
      <c r="CA81" s="123">
        <f t="shared" si="1129"/>
        <v>64.926884978749413</v>
      </c>
      <c r="CB81" s="123">
        <f t="shared" si="1129"/>
        <v>64.926884978749413</v>
      </c>
      <c r="CC81" s="123">
        <f t="shared" si="1129"/>
        <v>64.926884978749413</v>
      </c>
      <c r="CD81" s="123">
        <f t="shared" si="1129"/>
        <v>64.926884978749413</v>
      </c>
      <c r="CE81" s="123">
        <f t="shared" si="1129"/>
        <v>64.926884978749413</v>
      </c>
      <c r="CF81" s="33">
        <f t="shared" si="367"/>
        <v>779.1226197449929</v>
      </c>
      <c r="CG81" s="123">
        <f t="shared" ref="CG81:CR81" si="1130">795.986728849373/12</f>
        <v>66.33222740411442</v>
      </c>
      <c r="CH81" s="123">
        <f t="shared" si="1130"/>
        <v>66.33222740411442</v>
      </c>
      <c r="CI81" s="123">
        <f t="shared" si="1130"/>
        <v>66.33222740411442</v>
      </c>
      <c r="CJ81" s="123">
        <f t="shared" si="1130"/>
        <v>66.33222740411442</v>
      </c>
      <c r="CK81" s="123">
        <f t="shared" si="1130"/>
        <v>66.33222740411442</v>
      </c>
      <c r="CL81" s="123">
        <f t="shared" si="1130"/>
        <v>66.33222740411442</v>
      </c>
      <c r="CM81" s="123">
        <f t="shared" si="1130"/>
        <v>66.33222740411442</v>
      </c>
      <c r="CN81" s="123">
        <f t="shared" si="1130"/>
        <v>66.33222740411442</v>
      </c>
      <c r="CO81" s="123">
        <f t="shared" si="1130"/>
        <v>66.33222740411442</v>
      </c>
      <c r="CP81" s="123">
        <f t="shared" si="1130"/>
        <v>66.33222740411442</v>
      </c>
      <c r="CQ81" s="123">
        <f t="shared" si="1130"/>
        <v>66.33222740411442</v>
      </c>
      <c r="CR81" s="123">
        <f t="shared" si="1130"/>
        <v>66.33222740411442</v>
      </c>
      <c r="CS81" s="33">
        <f t="shared" si="379"/>
        <v>795.98672884937298</v>
      </c>
      <c r="CT81" s="123">
        <f t="shared" ref="CT81:DE81" si="1131">813.215861595318/12</f>
        <v>67.767988466276492</v>
      </c>
      <c r="CU81" s="123">
        <f t="shared" si="1131"/>
        <v>67.767988466276492</v>
      </c>
      <c r="CV81" s="123">
        <f t="shared" si="1131"/>
        <v>67.767988466276492</v>
      </c>
      <c r="CW81" s="123">
        <f t="shared" si="1131"/>
        <v>67.767988466276492</v>
      </c>
      <c r="CX81" s="123">
        <f t="shared" si="1131"/>
        <v>67.767988466276492</v>
      </c>
      <c r="CY81" s="123">
        <f t="shared" si="1131"/>
        <v>67.767988466276492</v>
      </c>
      <c r="CZ81" s="123">
        <f t="shared" si="1131"/>
        <v>67.767988466276492</v>
      </c>
      <c r="DA81" s="123">
        <f t="shared" si="1131"/>
        <v>67.767988466276492</v>
      </c>
      <c r="DB81" s="123">
        <f t="shared" si="1131"/>
        <v>67.767988466276492</v>
      </c>
      <c r="DC81" s="123">
        <f t="shared" si="1131"/>
        <v>67.767988466276492</v>
      </c>
      <c r="DD81" s="123">
        <f t="shared" si="1131"/>
        <v>67.767988466276492</v>
      </c>
      <c r="DE81" s="123">
        <f t="shared" si="1131"/>
        <v>67.767988466276492</v>
      </c>
      <c r="DF81" s="33">
        <f t="shared" si="391"/>
        <v>813.21586159531796</v>
      </c>
      <c r="DG81" s="123">
        <f t="shared" ref="DG81:DR81" si="1132">830.817918919548/12</f>
        <v>69.234826576629004</v>
      </c>
      <c r="DH81" s="123">
        <f t="shared" si="1132"/>
        <v>69.234826576629004</v>
      </c>
      <c r="DI81" s="123">
        <f t="shared" si="1132"/>
        <v>69.234826576629004</v>
      </c>
      <c r="DJ81" s="123">
        <f t="shared" si="1132"/>
        <v>69.234826576629004</v>
      </c>
      <c r="DK81" s="123">
        <f t="shared" si="1132"/>
        <v>69.234826576629004</v>
      </c>
      <c r="DL81" s="123">
        <f t="shared" si="1132"/>
        <v>69.234826576629004</v>
      </c>
      <c r="DM81" s="123">
        <f t="shared" si="1132"/>
        <v>69.234826576629004</v>
      </c>
      <c r="DN81" s="123">
        <f t="shared" si="1132"/>
        <v>69.234826576629004</v>
      </c>
      <c r="DO81" s="123">
        <f t="shared" si="1132"/>
        <v>69.234826576629004</v>
      </c>
      <c r="DP81" s="123">
        <f t="shared" si="1132"/>
        <v>69.234826576629004</v>
      </c>
      <c r="DQ81" s="123">
        <f t="shared" si="1132"/>
        <v>69.234826576629004</v>
      </c>
      <c r="DR81" s="123">
        <f t="shared" si="1132"/>
        <v>69.234826576629004</v>
      </c>
      <c r="DS81" s="33">
        <f t="shared" si="403"/>
        <v>830.81791891954788</v>
      </c>
      <c r="DT81" s="123">
        <f t="shared" ref="DT81:EE81" si="1133">848.800972774562/12</f>
        <v>70.733414397880168</v>
      </c>
      <c r="DU81" s="123">
        <f t="shared" si="1133"/>
        <v>70.733414397880168</v>
      </c>
      <c r="DV81" s="123">
        <f t="shared" si="1133"/>
        <v>70.733414397880168</v>
      </c>
      <c r="DW81" s="123">
        <f t="shared" si="1133"/>
        <v>70.733414397880168</v>
      </c>
      <c r="DX81" s="123">
        <f t="shared" si="1133"/>
        <v>70.733414397880168</v>
      </c>
      <c r="DY81" s="123">
        <f t="shared" si="1133"/>
        <v>70.733414397880168</v>
      </c>
      <c r="DZ81" s="123">
        <f t="shared" si="1133"/>
        <v>70.733414397880168</v>
      </c>
      <c r="EA81" s="123">
        <f t="shared" si="1133"/>
        <v>70.733414397880168</v>
      </c>
      <c r="EB81" s="123">
        <f t="shared" si="1133"/>
        <v>70.733414397880168</v>
      </c>
      <c r="EC81" s="123">
        <f t="shared" si="1133"/>
        <v>70.733414397880168</v>
      </c>
      <c r="ED81" s="123">
        <f t="shared" si="1133"/>
        <v>70.733414397880168</v>
      </c>
      <c r="EE81" s="123">
        <f t="shared" si="1133"/>
        <v>70.733414397880168</v>
      </c>
      <c r="EF81" s="33">
        <f t="shared" si="404"/>
        <v>848.80097277456218</v>
      </c>
      <c r="EG81" s="123">
        <f t="shared" ref="EG81:ER81" si="1134">867.135073786493/12</f>
        <v>72.261256148874409</v>
      </c>
      <c r="EH81" s="123">
        <f t="shared" si="1134"/>
        <v>72.261256148874409</v>
      </c>
      <c r="EI81" s="123">
        <f t="shared" si="1134"/>
        <v>72.261256148874409</v>
      </c>
      <c r="EJ81" s="123">
        <f t="shared" si="1134"/>
        <v>72.261256148874409</v>
      </c>
      <c r="EK81" s="123">
        <f t="shared" si="1134"/>
        <v>72.261256148874409</v>
      </c>
      <c r="EL81" s="123">
        <f t="shared" si="1134"/>
        <v>72.261256148874409</v>
      </c>
      <c r="EM81" s="123">
        <f t="shared" si="1134"/>
        <v>72.261256148874409</v>
      </c>
      <c r="EN81" s="123">
        <f t="shared" si="1134"/>
        <v>72.261256148874409</v>
      </c>
      <c r="EO81" s="123">
        <f t="shared" si="1134"/>
        <v>72.261256148874409</v>
      </c>
      <c r="EP81" s="123">
        <f t="shared" si="1134"/>
        <v>72.261256148874409</v>
      </c>
      <c r="EQ81" s="123">
        <f t="shared" si="1134"/>
        <v>72.261256148874409</v>
      </c>
      <c r="ER81" s="123">
        <f t="shared" si="1134"/>
        <v>72.261256148874409</v>
      </c>
      <c r="ES81" s="33">
        <f t="shared" si="1124"/>
        <v>867.13507378649285</v>
      </c>
      <c r="ET81" s="33" t="s">
        <v>241</v>
      </c>
      <c r="EU81" s="33"/>
      <c r="EV81" s="38"/>
      <c r="EW81" s="136"/>
      <c r="EX81" s="37"/>
      <c r="EY81" s="37"/>
      <c r="FL81" s="17"/>
      <c r="FN81" s="17"/>
      <c r="FO81" s="201"/>
      <c r="FP81" s="2"/>
      <c r="FY81" s="1"/>
    </row>
    <row r="82" spans="1:181">
      <c r="A82" s="149">
        <v>67</v>
      </c>
      <c r="B82" s="149" t="str">
        <f t="shared" si="603"/>
        <v>112104020200011</v>
      </c>
      <c r="C82" s="231">
        <v>1121040202000</v>
      </c>
      <c r="D82" s="35">
        <v>11</v>
      </c>
      <c r="E82" s="37" t="s">
        <v>85</v>
      </c>
      <c r="F82" s="65">
        <v>863651.98</v>
      </c>
      <c r="G82" s="123">
        <f>G83/0.7*0.3</f>
        <v>28133.25</v>
      </c>
      <c r="H82" s="123">
        <f t="shared" ref="H82:R82" si="1135">H83/0.7*0.3</f>
        <v>28133.25</v>
      </c>
      <c r="I82" s="123">
        <f t="shared" si="1135"/>
        <v>28133.25</v>
      </c>
      <c r="J82" s="123">
        <f t="shared" si="1135"/>
        <v>28133.25</v>
      </c>
      <c r="K82" s="123">
        <f t="shared" si="1135"/>
        <v>28133.25</v>
      </c>
      <c r="L82" s="123">
        <f t="shared" si="1135"/>
        <v>28133.25</v>
      </c>
      <c r="M82" s="123">
        <f t="shared" si="1135"/>
        <v>28133.25</v>
      </c>
      <c r="N82" s="123">
        <f t="shared" si="1135"/>
        <v>28133.25</v>
      </c>
      <c r="O82" s="123">
        <f t="shared" si="1135"/>
        <v>28133.25</v>
      </c>
      <c r="P82" s="123">
        <f t="shared" si="1135"/>
        <v>28133.25</v>
      </c>
      <c r="Q82" s="123">
        <f t="shared" si="1135"/>
        <v>28133.25</v>
      </c>
      <c r="R82" s="123">
        <f t="shared" si="1135"/>
        <v>28133.25</v>
      </c>
      <c r="S82" s="33">
        <f t="shared" si="308"/>
        <v>337599</v>
      </c>
      <c r="T82" s="76">
        <f t="shared" ref="T82" si="1136">T83/0.7*0.3</f>
        <v>29777.019531000002</v>
      </c>
      <c r="U82" s="76">
        <f t="shared" ref="U82" si="1137">U83/0.7*0.3</f>
        <v>29777.019531000002</v>
      </c>
      <c r="V82" s="76">
        <f t="shared" ref="V82" si="1138">V83/0.7*0.3</f>
        <v>29777.019531000002</v>
      </c>
      <c r="W82" s="76">
        <f t="shared" ref="W82" si="1139">W83/0.7*0.3</f>
        <v>29777.019531000002</v>
      </c>
      <c r="X82" s="76">
        <f t="shared" ref="X82" si="1140">X83/0.7*0.3</f>
        <v>29777.019531000002</v>
      </c>
      <c r="Y82" s="76">
        <f t="shared" ref="Y82" si="1141">Y83/0.7*0.3</f>
        <v>29777.019531000002</v>
      </c>
      <c r="Z82" s="76">
        <f t="shared" ref="Z82" si="1142">Z83/0.7*0.3</f>
        <v>29777.019531000002</v>
      </c>
      <c r="AA82" s="76">
        <f t="shared" ref="AA82" si="1143">AA83/0.7*0.3</f>
        <v>29777.019531000002</v>
      </c>
      <c r="AB82" s="76">
        <f t="shared" ref="AB82" si="1144">AB83/0.7*0.3</f>
        <v>29777.019531000002</v>
      </c>
      <c r="AC82" s="76">
        <f t="shared" ref="AC82" si="1145">AC83/0.7*0.3</f>
        <v>29777.019531000002</v>
      </c>
      <c r="AD82" s="76">
        <f t="shared" ref="AD82" si="1146">AD83/0.7*0.3</f>
        <v>29777.019531000002</v>
      </c>
      <c r="AE82" s="76">
        <f t="shared" ref="AE82" si="1147">AE83/0.7*0.3</f>
        <v>29777.019531000002</v>
      </c>
      <c r="AF82" s="33">
        <f t="shared" si="319"/>
        <v>357324.23437200004</v>
      </c>
      <c r="AG82" s="76">
        <f t="shared" ref="AG82" si="1148">AG83/0.7*0.3</f>
        <v>31443.222435876636</v>
      </c>
      <c r="AH82" s="76">
        <f t="shared" ref="AH82" si="1149">AH83/0.7*0.3</f>
        <v>31443.222435876636</v>
      </c>
      <c r="AI82" s="76">
        <f t="shared" ref="AI82" si="1150">AI83/0.7*0.3</f>
        <v>31443.222435876636</v>
      </c>
      <c r="AJ82" s="76">
        <f t="shared" ref="AJ82" si="1151">AJ83/0.7*0.3</f>
        <v>31443.222435876636</v>
      </c>
      <c r="AK82" s="76">
        <f t="shared" ref="AK82" si="1152">AK83/0.7*0.3</f>
        <v>31443.222435876636</v>
      </c>
      <c r="AL82" s="76">
        <f t="shared" ref="AL82" si="1153">AL83/0.7*0.3</f>
        <v>31443.222435876636</v>
      </c>
      <c r="AM82" s="76">
        <f t="shared" ref="AM82" si="1154">AM83/0.7*0.3</f>
        <v>31443.222435876636</v>
      </c>
      <c r="AN82" s="76">
        <f t="shared" ref="AN82" si="1155">AN83/0.7*0.3</f>
        <v>31443.222435876636</v>
      </c>
      <c r="AO82" s="76">
        <f t="shared" ref="AO82" si="1156">AO83/0.7*0.3</f>
        <v>31443.222435876636</v>
      </c>
      <c r="AP82" s="76">
        <f t="shared" ref="AP82" si="1157">AP83/0.7*0.3</f>
        <v>31443.222435876636</v>
      </c>
      <c r="AQ82" s="76">
        <f t="shared" ref="AQ82" si="1158">AQ83/0.7*0.3</f>
        <v>31443.222435876636</v>
      </c>
      <c r="AR82" s="76">
        <f t="shared" ref="AR82" si="1159">AR83/0.7*0.3</f>
        <v>31443.222435876636</v>
      </c>
      <c r="AS82" s="33">
        <f t="shared" si="331"/>
        <v>377318.66923051956</v>
      </c>
      <c r="AT82" s="76">
        <f t="shared" ref="AT82" si="1160">AT83/0.7*0.3</f>
        <v>33215.613998142144</v>
      </c>
      <c r="AU82" s="76">
        <f t="shared" ref="AU82" si="1161">AU83/0.7*0.3</f>
        <v>33215.613998142144</v>
      </c>
      <c r="AV82" s="76">
        <f t="shared" ref="AV82" si="1162">AV83/0.7*0.3</f>
        <v>33215.613998142144</v>
      </c>
      <c r="AW82" s="76">
        <f t="shared" ref="AW82" si="1163">AW83/0.7*0.3</f>
        <v>33215.613998142144</v>
      </c>
      <c r="AX82" s="76">
        <f t="shared" ref="AX82" si="1164">AX83/0.7*0.3</f>
        <v>33215.613998142144</v>
      </c>
      <c r="AY82" s="76">
        <f t="shared" ref="AY82" si="1165">AY83/0.7*0.3</f>
        <v>33215.613998142144</v>
      </c>
      <c r="AZ82" s="76">
        <f t="shared" ref="AZ82" si="1166">AZ83/0.7*0.3</f>
        <v>33215.613998142144</v>
      </c>
      <c r="BA82" s="76">
        <f t="shared" ref="BA82" si="1167">BA83/0.7*0.3</f>
        <v>33215.613998142144</v>
      </c>
      <c r="BB82" s="76">
        <f t="shared" ref="BB82" si="1168">BB83/0.7*0.3</f>
        <v>33215.613998142144</v>
      </c>
      <c r="BC82" s="76">
        <f t="shared" ref="BC82" si="1169">BC83/0.7*0.3</f>
        <v>33215.613998142144</v>
      </c>
      <c r="BD82" s="76">
        <f t="shared" ref="BD82" si="1170">BD83/0.7*0.3</f>
        <v>33215.613998142144</v>
      </c>
      <c r="BE82" s="76">
        <f t="shared" ref="BE82" si="1171">BE83/0.7*0.3</f>
        <v>33215.613998142144</v>
      </c>
      <c r="BF82" s="33">
        <f t="shared" si="343"/>
        <v>398587.36797770561</v>
      </c>
      <c r="BG82" s="76">
        <f t="shared" ref="BG82" si="1172">BG83/0.7*0.3</f>
        <v>35087.911727989434</v>
      </c>
      <c r="BH82" s="76">
        <f t="shared" ref="BH82" si="1173">BH83/0.7*0.3</f>
        <v>35087.911727989434</v>
      </c>
      <c r="BI82" s="76">
        <f t="shared" ref="BI82" si="1174">BI83/0.7*0.3</f>
        <v>35087.911727989434</v>
      </c>
      <c r="BJ82" s="76">
        <f t="shared" ref="BJ82" si="1175">BJ83/0.7*0.3</f>
        <v>35087.911727989434</v>
      </c>
      <c r="BK82" s="76">
        <f t="shared" ref="BK82" si="1176">BK83/0.7*0.3</f>
        <v>35087.911727989434</v>
      </c>
      <c r="BL82" s="76">
        <f t="shared" ref="BL82" si="1177">BL83/0.7*0.3</f>
        <v>35087.911727989434</v>
      </c>
      <c r="BM82" s="76">
        <f t="shared" ref="BM82" si="1178">BM83/0.7*0.3</f>
        <v>35087.911727989434</v>
      </c>
      <c r="BN82" s="76">
        <f t="shared" ref="BN82" si="1179">BN83/0.7*0.3</f>
        <v>35087.911727989434</v>
      </c>
      <c r="BO82" s="76">
        <f t="shared" ref="BO82" si="1180">BO83/0.7*0.3</f>
        <v>35087.911727989434</v>
      </c>
      <c r="BP82" s="76">
        <f t="shared" ref="BP82" si="1181">BP83/0.7*0.3</f>
        <v>35087.911727989434</v>
      </c>
      <c r="BQ82" s="76">
        <f t="shared" ref="BQ82" si="1182">BQ83/0.7*0.3</f>
        <v>35087.911727989434</v>
      </c>
      <c r="BR82" s="76">
        <f t="shared" ref="BR82" si="1183">BR83/0.7*0.3</f>
        <v>35087.911727989434</v>
      </c>
      <c r="BS82" s="33">
        <f t="shared" si="355"/>
        <v>421054.94073587324</v>
      </c>
      <c r="BT82" s="76">
        <f t="shared" ref="BT82" si="1184">BT83/0.7*0.3</f>
        <v>37065.747136272745</v>
      </c>
      <c r="BU82" s="76">
        <f t="shared" ref="BU82" si="1185">BU83/0.7*0.3</f>
        <v>37065.747136272745</v>
      </c>
      <c r="BV82" s="76">
        <f t="shared" ref="BV82" si="1186">BV83/0.7*0.3</f>
        <v>37065.747136272745</v>
      </c>
      <c r="BW82" s="76">
        <f t="shared" ref="BW82" si="1187">BW83/0.7*0.3</f>
        <v>37065.747136272745</v>
      </c>
      <c r="BX82" s="76">
        <f t="shared" ref="BX82" si="1188">BX83/0.7*0.3</f>
        <v>37065.747136272745</v>
      </c>
      <c r="BY82" s="76">
        <f t="shared" ref="BY82" si="1189">BY83/0.7*0.3</f>
        <v>37065.747136272745</v>
      </c>
      <c r="BZ82" s="76">
        <f t="shared" ref="BZ82" si="1190">BZ83/0.7*0.3</f>
        <v>37065.747136272745</v>
      </c>
      <c r="CA82" s="76">
        <f t="shared" ref="CA82" si="1191">CA83/0.7*0.3</f>
        <v>37065.747136272745</v>
      </c>
      <c r="CB82" s="76">
        <f t="shared" ref="CB82" si="1192">CB83/0.7*0.3</f>
        <v>37065.747136272745</v>
      </c>
      <c r="CC82" s="76">
        <f t="shared" ref="CC82" si="1193">CC83/0.7*0.3</f>
        <v>37065.747136272745</v>
      </c>
      <c r="CD82" s="76">
        <f t="shared" ref="CD82" si="1194">CD83/0.7*0.3</f>
        <v>37065.747136272745</v>
      </c>
      <c r="CE82" s="76">
        <f t="shared" ref="CE82" si="1195">CE83/0.7*0.3</f>
        <v>37065.747136272745</v>
      </c>
      <c r="CF82" s="33">
        <f t="shared" si="367"/>
        <v>444788.96563527285</v>
      </c>
      <c r="CG82" s="76">
        <f t="shared" ref="CG82" si="1196">CG83/0.7*0.3</f>
        <v>39155.069170850176</v>
      </c>
      <c r="CH82" s="76">
        <f t="shared" ref="CH82" si="1197">CH83/0.7*0.3</f>
        <v>39155.069170850176</v>
      </c>
      <c r="CI82" s="76">
        <f t="shared" ref="CI82" si="1198">CI83/0.7*0.3</f>
        <v>39155.069170850176</v>
      </c>
      <c r="CJ82" s="76">
        <f t="shared" ref="CJ82" si="1199">CJ83/0.7*0.3</f>
        <v>39155.069170850176</v>
      </c>
      <c r="CK82" s="76">
        <f t="shared" ref="CK82" si="1200">CK83/0.7*0.3</f>
        <v>39155.069170850176</v>
      </c>
      <c r="CL82" s="76">
        <f t="shared" ref="CL82" si="1201">CL83/0.7*0.3</f>
        <v>39155.069170850176</v>
      </c>
      <c r="CM82" s="76">
        <f t="shared" ref="CM82" si="1202">CM83/0.7*0.3</f>
        <v>39155.069170850176</v>
      </c>
      <c r="CN82" s="76">
        <f t="shared" ref="CN82" si="1203">CN83/0.7*0.3</f>
        <v>39155.069170850176</v>
      </c>
      <c r="CO82" s="76">
        <f t="shared" ref="CO82" si="1204">CO83/0.7*0.3</f>
        <v>39155.069170850176</v>
      </c>
      <c r="CP82" s="76">
        <f t="shared" ref="CP82" si="1205">CP83/0.7*0.3</f>
        <v>39155.069170850176</v>
      </c>
      <c r="CQ82" s="76">
        <f t="shared" ref="CQ82" si="1206">CQ83/0.7*0.3</f>
        <v>39155.069170850176</v>
      </c>
      <c r="CR82" s="76">
        <f t="shared" ref="CR82" si="1207">CR83/0.7*0.3</f>
        <v>39155.069170850176</v>
      </c>
      <c r="CS82" s="33">
        <f t="shared" si="379"/>
        <v>469860.83005020203</v>
      </c>
      <c r="CT82" s="76">
        <f t="shared" ref="CT82" si="1208">CT83/0.7*0.3</f>
        <v>41362.162109872661</v>
      </c>
      <c r="CU82" s="76">
        <f t="shared" ref="CU82" si="1209">CU83/0.7*0.3</f>
        <v>41362.162109872661</v>
      </c>
      <c r="CV82" s="76">
        <f t="shared" ref="CV82" si="1210">CV83/0.7*0.3</f>
        <v>41362.162109872661</v>
      </c>
      <c r="CW82" s="76">
        <f t="shared" ref="CW82" si="1211">CW83/0.7*0.3</f>
        <v>41362.162109872661</v>
      </c>
      <c r="CX82" s="76">
        <f t="shared" ref="CX82" si="1212">CX83/0.7*0.3</f>
        <v>41362.162109872661</v>
      </c>
      <c r="CY82" s="76">
        <f t="shared" ref="CY82" si="1213">CY83/0.7*0.3</f>
        <v>41362.162109872661</v>
      </c>
      <c r="CZ82" s="76">
        <f t="shared" ref="CZ82" si="1214">CZ83/0.7*0.3</f>
        <v>41362.162109872661</v>
      </c>
      <c r="DA82" s="76">
        <f t="shared" ref="DA82" si="1215">DA83/0.7*0.3</f>
        <v>41362.162109872661</v>
      </c>
      <c r="DB82" s="76">
        <f t="shared" ref="DB82" si="1216">DB83/0.7*0.3</f>
        <v>41362.162109872661</v>
      </c>
      <c r="DC82" s="76">
        <f t="shared" ref="DC82" si="1217">DC83/0.7*0.3</f>
        <v>41362.162109872661</v>
      </c>
      <c r="DD82" s="76">
        <f t="shared" ref="DD82" si="1218">DD83/0.7*0.3</f>
        <v>41362.162109872661</v>
      </c>
      <c r="DE82" s="76">
        <f t="shared" ref="DE82" si="1219">DE83/0.7*0.3</f>
        <v>41362.162109872661</v>
      </c>
      <c r="DF82" s="33">
        <f t="shared" si="391"/>
        <v>496345.94531847205</v>
      </c>
      <c r="DG82" s="76">
        <f t="shared" ref="DG82" si="1220">DG83/0.7*0.3</f>
        <v>43693.664463681984</v>
      </c>
      <c r="DH82" s="76">
        <f t="shared" ref="DH82" si="1221">DH83/0.7*0.3</f>
        <v>43693.664463681984</v>
      </c>
      <c r="DI82" s="76">
        <f t="shared" ref="DI82" si="1222">DI83/0.7*0.3</f>
        <v>43693.664463681984</v>
      </c>
      <c r="DJ82" s="76">
        <f t="shared" ref="DJ82" si="1223">DJ83/0.7*0.3</f>
        <v>43693.664463681984</v>
      </c>
      <c r="DK82" s="76">
        <f t="shared" ref="DK82" si="1224">DK83/0.7*0.3</f>
        <v>43693.664463681984</v>
      </c>
      <c r="DL82" s="76">
        <f t="shared" ref="DL82" si="1225">DL83/0.7*0.3</f>
        <v>43693.664463681984</v>
      </c>
      <c r="DM82" s="76">
        <f t="shared" ref="DM82" si="1226">DM83/0.7*0.3</f>
        <v>43693.664463681984</v>
      </c>
      <c r="DN82" s="76">
        <f t="shared" ref="DN82" si="1227">DN83/0.7*0.3</f>
        <v>43693.664463681984</v>
      </c>
      <c r="DO82" s="76">
        <f t="shared" ref="DO82" si="1228">DO83/0.7*0.3</f>
        <v>43693.664463681984</v>
      </c>
      <c r="DP82" s="76">
        <f t="shared" ref="DP82" si="1229">DP83/0.7*0.3</f>
        <v>43693.664463681984</v>
      </c>
      <c r="DQ82" s="76">
        <f t="shared" ref="DQ82" si="1230">DQ83/0.7*0.3</f>
        <v>43693.664463681984</v>
      </c>
      <c r="DR82" s="76">
        <f t="shared" ref="DR82" si="1231">DR83/0.7*0.3</f>
        <v>43693.664463681984</v>
      </c>
      <c r="DS82" s="33">
        <f t="shared" si="403"/>
        <v>524323.97356418381</v>
      </c>
      <c r="DT82" s="76">
        <v>0</v>
      </c>
      <c r="DU82" s="76">
        <v>0</v>
      </c>
      <c r="DV82" s="76">
        <v>0</v>
      </c>
      <c r="DW82" s="76">
        <v>0</v>
      </c>
      <c r="DX82" s="76">
        <v>0</v>
      </c>
      <c r="DY82" s="76">
        <v>0</v>
      </c>
      <c r="DZ82" s="76">
        <v>0</v>
      </c>
      <c r="EA82" s="76">
        <v>0</v>
      </c>
      <c r="EB82" s="76">
        <v>0</v>
      </c>
      <c r="EC82" s="76">
        <v>0</v>
      </c>
      <c r="ED82" s="76">
        <v>0</v>
      </c>
      <c r="EE82" s="76">
        <v>0</v>
      </c>
      <c r="EF82" s="33">
        <f t="shared" si="404"/>
        <v>0</v>
      </c>
      <c r="EG82" s="76">
        <v>0</v>
      </c>
      <c r="EH82" s="76">
        <v>0</v>
      </c>
      <c r="EI82" s="76">
        <v>0</v>
      </c>
      <c r="EJ82" s="76">
        <v>0</v>
      </c>
      <c r="EK82" s="76">
        <v>0</v>
      </c>
      <c r="EL82" s="76">
        <v>0</v>
      </c>
      <c r="EM82" s="76">
        <v>0</v>
      </c>
      <c r="EN82" s="76">
        <v>0</v>
      </c>
      <c r="EO82" s="76">
        <v>0</v>
      </c>
      <c r="EP82" s="76">
        <v>0</v>
      </c>
      <c r="EQ82" s="76">
        <v>0</v>
      </c>
      <c r="ER82" s="76">
        <v>0</v>
      </c>
      <c r="ES82" s="33">
        <f t="shared" si="1124"/>
        <v>0</v>
      </c>
      <c r="ET82" s="33" t="s">
        <v>241</v>
      </c>
      <c r="EU82" s="33"/>
      <c r="EV82" s="38"/>
      <c r="EW82" s="136"/>
      <c r="EX82" s="37"/>
      <c r="EY82" s="37"/>
      <c r="FL82" s="17"/>
      <c r="FN82" s="17"/>
      <c r="FO82" s="201"/>
      <c r="FP82" s="2"/>
      <c r="FY82" s="1"/>
    </row>
    <row r="83" spans="1:181">
      <c r="A83" s="149">
        <v>68</v>
      </c>
      <c r="B83" s="149" t="str">
        <f t="shared" si="603"/>
        <v>112104020200072</v>
      </c>
      <c r="C83" s="231">
        <v>1121040202000</v>
      </c>
      <c r="D83" s="41">
        <v>72</v>
      </c>
      <c r="E83" s="37" t="s">
        <v>85</v>
      </c>
      <c r="F83" s="65">
        <v>2015187.93</v>
      </c>
      <c r="G83" s="123">
        <v>65644.25</v>
      </c>
      <c r="H83" s="123">
        <v>65644.25</v>
      </c>
      <c r="I83" s="123">
        <v>65644.25</v>
      </c>
      <c r="J83" s="123">
        <v>65644.25</v>
      </c>
      <c r="K83" s="123">
        <v>65644.25</v>
      </c>
      <c r="L83" s="123">
        <v>65644.25</v>
      </c>
      <c r="M83" s="123">
        <v>65644.25</v>
      </c>
      <c r="N83" s="123">
        <v>65644.25</v>
      </c>
      <c r="O83" s="123">
        <v>65644.25</v>
      </c>
      <c r="P83" s="123">
        <v>65644.25</v>
      </c>
      <c r="Q83" s="123">
        <v>65644.25</v>
      </c>
      <c r="R83" s="123">
        <v>65644.25</v>
      </c>
      <c r="S83" s="33">
        <f t="shared" si="308"/>
        <v>787731</v>
      </c>
      <c r="T83" s="123">
        <f t="shared" ref="T83:AE85" si="1232">+$S83*$FC$9/12</f>
        <v>69479.712239</v>
      </c>
      <c r="U83" s="123">
        <f t="shared" si="1232"/>
        <v>69479.712239</v>
      </c>
      <c r="V83" s="123">
        <f t="shared" si="1232"/>
        <v>69479.712239</v>
      </c>
      <c r="W83" s="123">
        <f t="shared" si="1232"/>
        <v>69479.712239</v>
      </c>
      <c r="X83" s="123">
        <f t="shared" si="1232"/>
        <v>69479.712239</v>
      </c>
      <c r="Y83" s="123">
        <f t="shared" si="1232"/>
        <v>69479.712239</v>
      </c>
      <c r="Z83" s="123">
        <f t="shared" si="1232"/>
        <v>69479.712239</v>
      </c>
      <c r="AA83" s="123">
        <f t="shared" si="1232"/>
        <v>69479.712239</v>
      </c>
      <c r="AB83" s="123">
        <f t="shared" si="1232"/>
        <v>69479.712239</v>
      </c>
      <c r="AC83" s="123">
        <f t="shared" si="1232"/>
        <v>69479.712239</v>
      </c>
      <c r="AD83" s="123">
        <f t="shared" si="1232"/>
        <v>69479.712239</v>
      </c>
      <c r="AE83" s="123">
        <f t="shared" si="1232"/>
        <v>69479.712239</v>
      </c>
      <c r="AF83" s="33">
        <f t="shared" si="319"/>
        <v>833756.54686800006</v>
      </c>
      <c r="AG83" s="123">
        <f t="shared" ref="AG83:AR85" si="1233">+$AF83*$FD$9/12</f>
        <v>73367.519017045488</v>
      </c>
      <c r="AH83" s="123">
        <f t="shared" si="1233"/>
        <v>73367.519017045488</v>
      </c>
      <c r="AI83" s="123">
        <f t="shared" si="1233"/>
        <v>73367.519017045488</v>
      </c>
      <c r="AJ83" s="123">
        <f t="shared" si="1233"/>
        <v>73367.519017045488</v>
      </c>
      <c r="AK83" s="123">
        <f t="shared" si="1233"/>
        <v>73367.519017045488</v>
      </c>
      <c r="AL83" s="123">
        <f t="shared" si="1233"/>
        <v>73367.519017045488</v>
      </c>
      <c r="AM83" s="123">
        <f t="shared" si="1233"/>
        <v>73367.519017045488</v>
      </c>
      <c r="AN83" s="123">
        <f t="shared" si="1233"/>
        <v>73367.519017045488</v>
      </c>
      <c r="AO83" s="123">
        <f t="shared" si="1233"/>
        <v>73367.519017045488</v>
      </c>
      <c r="AP83" s="123">
        <f t="shared" si="1233"/>
        <v>73367.519017045488</v>
      </c>
      <c r="AQ83" s="123">
        <f t="shared" si="1233"/>
        <v>73367.519017045488</v>
      </c>
      <c r="AR83" s="123">
        <f t="shared" si="1233"/>
        <v>73367.519017045488</v>
      </c>
      <c r="AS83" s="33">
        <f t="shared" si="331"/>
        <v>880410.22820454591</v>
      </c>
      <c r="AT83" s="123">
        <f t="shared" ref="AT83:BE85" si="1234">+$AS83*$FE$9/12</f>
        <v>77503.099328998331</v>
      </c>
      <c r="AU83" s="123">
        <f t="shared" si="1234"/>
        <v>77503.099328998331</v>
      </c>
      <c r="AV83" s="123">
        <f t="shared" si="1234"/>
        <v>77503.099328998331</v>
      </c>
      <c r="AW83" s="123">
        <f t="shared" si="1234"/>
        <v>77503.099328998331</v>
      </c>
      <c r="AX83" s="123">
        <f t="shared" si="1234"/>
        <v>77503.099328998331</v>
      </c>
      <c r="AY83" s="123">
        <f t="shared" si="1234"/>
        <v>77503.099328998331</v>
      </c>
      <c r="AZ83" s="123">
        <f t="shared" si="1234"/>
        <v>77503.099328998331</v>
      </c>
      <c r="BA83" s="123">
        <f t="shared" si="1234"/>
        <v>77503.099328998331</v>
      </c>
      <c r="BB83" s="123">
        <f t="shared" si="1234"/>
        <v>77503.099328998331</v>
      </c>
      <c r="BC83" s="123">
        <f t="shared" si="1234"/>
        <v>77503.099328998331</v>
      </c>
      <c r="BD83" s="123">
        <f t="shared" si="1234"/>
        <v>77503.099328998331</v>
      </c>
      <c r="BE83" s="123">
        <f t="shared" si="1234"/>
        <v>77503.099328998331</v>
      </c>
      <c r="BF83" s="33">
        <f t="shared" si="343"/>
        <v>930037.1919479802</v>
      </c>
      <c r="BG83" s="123">
        <f t="shared" ref="BG83:BR85" si="1235">+$BF83*$FF$9/12</f>
        <v>81871.79403197534</v>
      </c>
      <c r="BH83" s="123">
        <f t="shared" si="1235"/>
        <v>81871.79403197534</v>
      </c>
      <c r="BI83" s="123">
        <f t="shared" si="1235"/>
        <v>81871.79403197534</v>
      </c>
      <c r="BJ83" s="123">
        <f t="shared" si="1235"/>
        <v>81871.79403197534</v>
      </c>
      <c r="BK83" s="123">
        <f t="shared" si="1235"/>
        <v>81871.79403197534</v>
      </c>
      <c r="BL83" s="123">
        <f t="shared" si="1235"/>
        <v>81871.79403197534</v>
      </c>
      <c r="BM83" s="123">
        <f t="shared" si="1235"/>
        <v>81871.79403197534</v>
      </c>
      <c r="BN83" s="123">
        <f t="shared" si="1235"/>
        <v>81871.79403197534</v>
      </c>
      <c r="BO83" s="123">
        <f t="shared" si="1235"/>
        <v>81871.79403197534</v>
      </c>
      <c r="BP83" s="123">
        <f t="shared" si="1235"/>
        <v>81871.79403197534</v>
      </c>
      <c r="BQ83" s="123">
        <f t="shared" si="1235"/>
        <v>81871.79403197534</v>
      </c>
      <c r="BR83" s="123">
        <f t="shared" si="1235"/>
        <v>81871.79403197534</v>
      </c>
      <c r="BS83" s="33">
        <f t="shared" si="355"/>
        <v>982461.52838370402</v>
      </c>
      <c r="BT83" s="123">
        <f t="shared" ref="BT83:CE85" si="1236">+$BS83*$FG$9/12</f>
        <v>86486.74331796974</v>
      </c>
      <c r="BU83" s="123">
        <f t="shared" si="1236"/>
        <v>86486.74331796974</v>
      </c>
      <c r="BV83" s="123">
        <f t="shared" si="1236"/>
        <v>86486.74331796974</v>
      </c>
      <c r="BW83" s="123">
        <f t="shared" si="1236"/>
        <v>86486.74331796974</v>
      </c>
      <c r="BX83" s="123">
        <f t="shared" si="1236"/>
        <v>86486.74331796974</v>
      </c>
      <c r="BY83" s="123">
        <f t="shared" si="1236"/>
        <v>86486.74331796974</v>
      </c>
      <c r="BZ83" s="123">
        <f t="shared" si="1236"/>
        <v>86486.74331796974</v>
      </c>
      <c r="CA83" s="123">
        <f t="shared" si="1236"/>
        <v>86486.74331796974</v>
      </c>
      <c r="CB83" s="123">
        <f t="shared" si="1236"/>
        <v>86486.74331796974</v>
      </c>
      <c r="CC83" s="123">
        <f t="shared" si="1236"/>
        <v>86486.74331796974</v>
      </c>
      <c r="CD83" s="123">
        <f t="shared" si="1236"/>
        <v>86486.74331796974</v>
      </c>
      <c r="CE83" s="123">
        <f t="shared" si="1236"/>
        <v>86486.74331796974</v>
      </c>
      <c r="CF83" s="33">
        <f t="shared" si="367"/>
        <v>1037840.9198156368</v>
      </c>
      <c r="CG83" s="123">
        <f t="shared" ref="CG83:CR85" si="1237">+$CF83*$FH$9/12</f>
        <v>91361.828065317066</v>
      </c>
      <c r="CH83" s="123">
        <f t="shared" si="1237"/>
        <v>91361.828065317066</v>
      </c>
      <c r="CI83" s="123">
        <f t="shared" si="1237"/>
        <v>91361.828065317066</v>
      </c>
      <c r="CJ83" s="123">
        <f t="shared" si="1237"/>
        <v>91361.828065317066</v>
      </c>
      <c r="CK83" s="123">
        <f t="shared" si="1237"/>
        <v>91361.828065317066</v>
      </c>
      <c r="CL83" s="123">
        <f t="shared" si="1237"/>
        <v>91361.828065317066</v>
      </c>
      <c r="CM83" s="123">
        <f t="shared" si="1237"/>
        <v>91361.828065317066</v>
      </c>
      <c r="CN83" s="123">
        <f t="shared" si="1237"/>
        <v>91361.828065317066</v>
      </c>
      <c r="CO83" s="123">
        <f t="shared" si="1237"/>
        <v>91361.828065317066</v>
      </c>
      <c r="CP83" s="123">
        <f t="shared" si="1237"/>
        <v>91361.828065317066</v>
      </c>
      <c r="CQ83" s="123">
        <f t="shared" si="1237"/>
        <v>91361.828065317066</v>
      </c>
      <c r="CR83" s="123">
        <f t="shared" si="1237"/>
        <v>91361.828065317066</v>
      </c>
      <c r="CS83" s="33">
        <f t="shared" si="379"/>
        <v>1096341.936783805</v>
      </c>
      <c r="CT83" s="123">
        <f t="shared" ref="CT83:DE85" si="1238">+$CS83*$FI$9/12</f>
        <v>96511.711589702885</v>
      </c>
      <c r="CU83" s="123">
        <f t="shared" si="1238"/>
        <v>96511.711589702885</v>
      </c>
      <c r="CV83" s="123">
        <f t="shared" si="1238"/>
        <v>96511.711589702885</v>
      </c>
      <c r="CW83" s="123">
        <f t="shared" si="1238"/>
        <v>96511.711589702885</v>
      </c>
      <c r="CX83" s="123">
        <f t="shared" si="1238"/>
        <v>96511.711589702885</v>
      </c>
      <c r="CY83" s="123">
        <f t="shared" si="1238"/>
        <v>96511.711589702885</v>
      </c>
      <c r="CZ83" s="123">
        <f t="shared" si="1238"/>
        <v>96511.711589702885</v>
      </c>
      <c r="DA83" s="123">
        <f t="shared" si="1238"/>
        <v>96511.711589702885</v>
      </c>
      <c r="DB83" s="123">
        <f t="shared" si="1238"/>
        <v>96511.711589702885</v>
      </c>
      <c r="DC83" s="123">
        <f t="shared" si="1238"/>
        <v>96511.711589702885</v>
      </c>
      <c r="DD83" s="123">
        <f t="shared" si="1238"/>
        <v>96511.711589702885</v>
      </c>
      <c r="DE83" s="123">
        <f t="shared" si="1238"/>
        <v>96511.711589702885</v>
      </c>
      <c r="DF83" s="33">
        <f t="shared" si="391"/>
        <v>1158140.5390764347</v>
      </c>
      <c r="DG83" s="123">
        <f t="shared" ref="DG83:DR85" si="1239">+$DF83*$FJ$9/12</f>
        <v>101951.88374859128</v>
      </c>
      <c r="DH83" s="123">
        <f t="shared" si="1239"/>
        <v>101951.88374859128</v>
      </c>
      <c r="DI83" s="123">
        <f t="shared" si="1239"/>
        <v>101951.88374859128</v>
      </c>
      <c r="DJ83" s="123">
        <f t="shared" si="1239"/>
        <v>101951.88374859128</v>
      </c>
      <c r="DK83" s="123">
        <f t="shared" si="1239"/>
        <v>101951.88374859128</v>
      </c>
      <c r="DL83" s="123">
        <f t="shared" si="1239"/>
        <v>101951.88374859128</v>
      </c>
      <c r="DM83" s="123">
        <f t="shared" si="1239"/>
        <v>101951.88374859128</v>
      </c>
      <c r="DN83" s="123">
        <f t="shared" si="1239"/>
        <v>101951.88374859128</v>
      </c>
      <c r="DO83" s="123">
        <f t="shared" si="1239"/>
        <v>101951.88374859128</v>
      </c>
      <c r="DP83" s="123">
        <f t="shared" si="1239"/>
        <v>101951.88374859128</v>
      </c>
      <c r="DQ83" s="123">
        <f t="shared" si="1239"/>
        <v>101951.88374859128</v>
      </c>
      <c r="DR83" s="123">
        <f t="shared" si="1239"/>
        <v>101951.88374859128</v>
      </c>
      <c r="DS83" s="33">
        <f t="shared" si="403"/>
        <v>1223422.6049830953</v>
      </c>
      <c r="DT83" s="123">
        <f t="shared" ref="DT83:EE83" si="1240">($DS83+$DS82)*$FK9/12</f>
        <v>153855.29647390271</v>
      </c>
      <c r="DU83" s="123">
        <f t="shared" si="1240"/>
        <v>153855.29647390271</v>
      </c>
      <c r="DV83" s="123">
        <f t="shared" si="1240"/>
        <v>153855.29647390271</v>
      </c>
      <c r="DW83" s="123">
        <f t="shared" si="1240"/>
        <v>153855.29647390271</v>
      </c>
      <c r="DX83" s="123">
        <f t="shared" si="1240"/>
        <v>153855.29647390271</v>
      </c>
      <c r="DY83" s="123">
        <f t="shared" si="1240"/>
        <v>153855.29647390271</v>
      </c>
      <c r="DZ83" s="123">
        <f t="shared" si="1240"/>
        <v>153855.29647390271</v>
      </c>
      <c r="EA83" s="123">
        <f t="shared" si="1240"/>
        <v>153855.29647390271</v>
      </c>
      <c r="EB83" s="123">
        <f t="shared" si="1240"/>
        <v>153855.29647390271</v>
      </c>
      <c r="EC83" s="123">
        <f t="shared" si="1240"/>
        <v>153855.29647390271</v>
      </c>
      <c r="ED83" s="123">
        <f t="shared" si="1240"/>
        <v>153855.29647390271</v>
      </c>
      <c r="EE83" s="123">
        <f t="shared" si="1240"/>
        <v>153855.29647390271</v>
      </c>
      <c r="EF83" s="33">
        <f t="shared" si="404"/>
        <v>1846263.557686832</v>
      </c>
      <c r="EG83" s="123">
        <f t="shared" ref="EG83:ER83" si="1241">$EF83*$FL9/12</f>
        <v>162527.81182554364</v>
      </c>
      <c r="EH83" s="123">
        <f t="shared" si="1241"/>
        <v>162527.81182554364</v>
      </c>
      <c r="EI83" s="123">
        <f t="shared" si="1241"/>
        <v>162527.81182554364</v>
      </c>
      <c r="EJ83" s="123">
        <f t="shared" si="1241"/>
        <v>162527.81182554364</v>
      </c>
      <c r="EK83" s="123">
        <f t="shared" si="1241"/>
        <v>162527.81182554364</v>
      </c>
      <c r="EL83" s="123">
        <f t="shared" si="1241"/>
        <v>162527.81182554364</v>
      </c>
      <c r="EM83" s="123">
        <f t="shared" si="1241"/>
        <v>162527.81182554364</v>
      </c>
      <c r="EN83" s="123">
        <f t="shared" si="1241"/>
        <v>162527.81182554364</v>
      </c>
      <c r="EO83" s="123">
        <f t="shared" si="1241"/>
        <v>162527.81182554364</v>
      </c>
      <c r="EP83" s="123">
        <f t="shared" si="1241"/>
        <v>162527.81182554364</v>
      </c>
      <c r="EQ83" s="123">
        <f t="shared" si="1241"/>
        <v>162527.81182554364</v>
      </c>
      <c r="ER83" s="123">
        <f t="shared" si="1241"/>
        <v>162527.81182554364</v>
      </c>
      <c r="ES83" s="33">
        <f t="shared" si="1124"/>
        <v>1950333.7419065237</v>
      </c>
      <c r="ET83" s="33" t="s">
        <v>241</v>
      </c>
      <c r="EU83" s="33"/>
      <c r="EV83" s="38"/>
      <c r="EW83" s="136"/>
      <c r="EX83" s="37"/>
      <c r="EY83" s="37"/>
      <c r="FL83" s="17"/>
      <c r="FN83" s="17"/>
      <c r="FO83" s="201"/>
      <c r="FP83" s="2"/>
      <c r="FY83" s="1"/>
    </row>
    <row r="84" spans="1:181">
      <c r="A84" s="149">
        <v>69</v>
      </c>
      <c r="B84" s="149" t="str">
        <f t="shared" si="603"/>
        <v>112104030200072</v>
      </c>
      <c r="C84" s="231">
        <v>1121040302000</v>
      </c>
      <c r="D84" s="41">
        <v>72</v>
      </c>
      <c r="E84" s="37" t="s">
        <v>87</v>
      </c>
      <c r="F84" s="65">
        <v>4081481.29</v>
      </c>
      <c r="G84" s="123">
        <f>_xlfn.XLOOKUP($B84,'9999'!$A:$A,'9999'!I:I)</f>
        <v>273608.41666666669</v>
      </c>
      <c r="H84" s="123">
        <f>_xlfn.XLOOKUP($B84,'9999'!$A:$A,'9999'!J:J)</f>
        <v>273608.41666666669</v>
      </c>
      <c r="I84" s="123">
        <f>_xlfn.XLOOKUP($B84,'9999'!$A:$A,'9999'!K:K)</f>
        <v>273608.41666666669</v>
      </c>
      <c r="J84" s="123">
        <f>_xlfn.XLOOKUP($B84,'9999'!$A:$A,'9999'!L:L)</f>
        <v>273608.41666666669</v>
      </c>
      <c r="K84" s="123">
        <f>_xlfn.XLOOKUP($B84,'9999'!$A:$A,'9999'!M:M)</f>
        <v>273608.41666666669</v>
      </c>
      <c r="L84" s="123">
        <f>_xlfn.XLOOKUP($B84,'9999'!$A:$A,'9999'!N:N)</f>
        <v>273608.41666666669</v>
      </c>
      <c r="M84" s="123">
        <f>_xlfn.XLOOKUP($B84,'9999'!$A:$A,'9999'!O:O)</f>
        <v>273608.41666666669</v>
      </c>
      <c r="N84" s="123">
        <f>_xlfn.XLOOKUP($B84,'9999'!$A:$A,'9999'!P:P)</f>
        <v>273608.41666666669</v>
      </c>
      <c r="O84" s="123">
        <f>_xlfn.XLOOKUP($B84,'9999'!$A:$A,'9999'!Q:Q)</f>
        <v>273608.41666666669</v>
      </c>
      <c r="P84" s="123">
        <f>_xlfn.XLOOKUP($B84,'9999'!$A:$A,'9999'!R:R)</f>
        <v>273608.41666666669</v>
      </c>
      <c r="Q84" s="123">
        <f>_xlfn.XLOOKUP($B84,'9999'!$A:$A,'9999'!S:S)</f>
        <v>273608.41666666669</v>
      </c>
      <c r="R84" s="123">
        <f>_xlfn.XLOOKUP($B84,'9999'!$A:$A,'9999'!T:T)</f>
        <v>273608.41666666669</v>
      </c>
      <c r="S84" s="33">
        <f t="shared" si="308"/>
        <v>3283300.9999999995</v>
      </c>
      <c r="T84" s="123">
        <f t="shared" si="1232"/>
        <v>289594.8092356667</v>
      </c>
      <c r="U84" s="123">
        <f t="shared" si="1232"/>
        <v>289594.8092356667</v>
      </c>
      <c r="V84" s="123">
        <f t="shared" si="1232"/>
        <v>289594.8092356667</v>
      </c>
      <c r="W84" s="123">
        <f t="shared" si="1232"/>
        <v>289594.8092356667</v>
      </c>
      <c r="X84" s="123">
        <f t="shared" si="1232"/>
        <v>289594.8092356667</v>
      </c>
      <c r="Y84" s="123">
        <f t="shared" si="1232"/>
        <v>289594.8092356667</v>
      </c>
      <c r="Z84" s="123">
        <f t="shared" si="1232"/>
        <v>289594.8092356667</v>
      </c>
      <c r="AA84" s="123">
        <f t="shared" si="1232"/>
        <v>289594.8092356667</v>
      </c>
      <c r="AB84" s="123">
        <f t="shared" si="1232"/>
        <v>289594.8092356667</v>
      </c>
      <c r="AC84" s="123">
        <f t="shared" si="1232"/>
        <v>289594.8092356667</v>
      </c>
      <c r="AD84" s="123">
        <f t="shared" si="1232"/>
        <v>289594.8092356667</v>
      </c>
      <c r="AE84" s="123">
        <f t="shared" si="1232"/>
        <v>289594.8092356667</v>
      </c>
      <c r="AF84" s="33">
        <f t="shared" si="319"/>
        <v>3475137.7108280011</v>
      </c>
      <c r="AG84" s="123">
        <f t="shared" si="1233"/>
        <v>305799.37638125772</v>
      </c>
      <c r="AH84" s="123">
        <f t="shared" si="1233"/>
        <v>305799.37638125772</v>
      </c>
      <c r="AI84" s="123">
        <f t="shared" si="1233"/>
        <v>305799.37638125772</v>
      </c>
      <c r="AJ84" s="123">
        <f t="shared" si="1233"/>
        <v>305799.37638125772</v>
      </c>
      <c r="AK84" s="123">
        <f t="shared" si="1233"/>
        <v>305799.37638125772</v>
      </c>
      <c r="AL84" s="123">
        <f t="shared" si="1233"/>
        <v>305799.37638125772</v>
      </c>
      <c r="AM84" s="123">
        <f t="shared" si="1233"/>
        <v>305799.37638125772</v>
      </c>
      <c r="AN84" s="123">
        <f t="shared" si="1233"/>
        <v>305799.37638125772</v>
      </c>
      <c r="AO84" s="123">
        <f t="shared" si="1233"/>
        <v>305799.37638125772</v>
      </c>
      <c r="AP84" s="123">
        <f t="shared" si="1233"/>
        <v>305799.37638125772</v>
      </c>
      <c r="AQ84" s="123">
        <f t="shared" si="1233"/>
        <v>305799.37638125772</v>
      </c>
      <c r="AR84" s="123">
        <f t="shared" si="1233"/>
        <v>305799.37638125772</v>
      </c>
      <c r="AS84" s="33">
        <f t="shared" si="331"/>
        <v>3669592.516575092</v>
      </c>
      <c r="AT84" s="123">
        <f t="shared" si="1234"/>
        <v>323036.67562911642</v>
      </c>
      <c r="AU84" s="123">
        <f t="shared" si="1234"/>
        <v>323036.67562911642</v>
      </c>
      <c r="AV84" s="123">
        <f t="shared" si="1234"/>
        <v>323036.67562911642</v>
      </c>
      <c r="AW84" s="123">
        <f t="shared" si="1234"/>
        <v>323036.67562911642</v>
      </c>
      <c r="AX84" s="123">
        <f t="shared" si="1234"/>
        <v>323036.67562911642</v>
      </c>
      <c r="AY84" s="123">
        <f t="shared" si="1234"/>
        <v>323036.67562911642</v>
      </c>
      <c r="AZ84" s="123">
        <f t="shared" si="1234"/>
        <v>323036.67562911642</v>
      </c>
      <c r="BA84" s="123">
        <f t="shared" si="1234"/>
        <v>323036.67562911642</v>
      </c>
      <c r="BB84" s="123">
        <f t="shared" si="1234"/>
        <v>323036.67562911642</v>
      </c>
      <c r="BC84" s="123">
        <f t="shared" si="1234"/>
        <v>323036.67562911642</v>
      </c>
      <c r="BD84" s="123">
        <f t="shared" si="1234"/>
        <v>323036.67562911642</v>
      </c>
      <c r="BE84" s="123">
        <f t="shared" si="1234"/>
        <v>323036.67562911642</v>
      </c>
      <c r="BF84" s="33">
        <f t="shared" si="343"/>
        <v>3876440.1075493977</v>
      </c>
      <c r="BG84" s="123">
        <f t="shared" si="1235"/>
        <v>341245.60696097859</v>
      </c>
      <c r="BH84" s="123">
        <f t="shared" si="1235"/>
        <v>341245.60696097859</v>
      </c>
      <c r="BI84" s="123">
        <f t="shared" si="1235"/>
        <v>341245.60696097859</v>
      </c>
      <c r="BJ84" s="123">
        <f t="shared" si="1235"/>
        <v>341245.60696097859</v>
      </c>
      <c r="BK84" s="123">
        <f t="shared" si="1235"/>
        <v>341245.60696097859</v>
      </c>
      <c r="BL84" s="123">
        <f t="shared" si="1235"/>
        <v>341245.60696097859</v>
      </c>
      <c r="BM84" s="123">
        <f t="shared" si="1235"/>
        <v>341245.60696097859</v>
      </c>
      <c r="BN84" s="123">
        <f t="shared" si="1235"/>
        <v>341245.60696097859</v>
      </c>
      <c r="BO84" s="123">
        <f t="shared" si="1235"/>
        <v>341245.60696097859</v>
      </c>
      <c r="BP84" s="123">
        <f t="shared" si="1235"/>
        <v>341245.60696097859</v>
      </c>
      <c r="BQ84" s="123">
        <f t="shared" si="1235"/>
        <v>341245.60696097859</v>
      </c>
      <c r="BR84" s="123">
        <f t="shared" si="1235"/>
        <v>341245.60696097859</v>
      </c>
      <c r="BS84" s="33">
        <f t="shared" si="355"/>
        <v>4094947.2835317422</v>
      </c>
      <c r="BT84" s="123">
        <f t="shared" si="1236"/>
        <v>360480.939334155</v>
      </c>
      <c r="BU84" s="123">
        <f t="shared" si="1236"/>
        <v>360480.939334155</v>
      </c>
      <c r="BV84" s="123">
        <f t="shared" si="1236"/>
        <v>360480.939334155</v>
      </c>
      <c r="BW84" s="123">
        <f t="shared" si="1236"/>
        <v>360480.939334155</v>
      </c>
      <c r="BX84" s="123">
        <f t="shared" si="1236"/>
        <v>360480.939334155</v>
      </c>
      <c r="BY84" s="123">
        <f t="shared" si="1236"/>
        <v>360480.939334155</v>
      </c>
      <c r="BZ84" s="123">
        <f t="shared" si="1236"/>
        <v>360480.939334155</v>
      </c>
      <c r="CA84" s="123">
        <f t="shared" si="1236"/>
        <v>360480.939334155</v>
      </c>
      <c r="CB84" s="123">
        <f t="shared" si="1236"/>
        <v>360480.939334155</v>
      </c>
      <c r="CC84" s="123">
        <f t="shared" si="1236"/>
        <v>360480.939334155</v>
      </c>
      <c r="CD84" s="123">
        <f t="shared" si="1236"/>
        <v>360480.939334155</v>
      </c>
      <c r="CE84" s="123">
        <f t="shared" si="1236"/>
        <v>360480.939334155</v>
      </c>
      <c r="CF84" s="33">
        <f t="shared" si="367"/>
        <v>4325771.2720098598</v>
      </c>
      <c r="CG84" s="123">
        <f t="shared" si="1237"/>
        <v>380800.5289225427</v>
      </c>
      <c r="CH84" s="123">
        <f t="shared" si="1237"/>
        <v>380800.5289225427</v>
      </c>
      <c r="CI84" s="123">
        <f t="shared" si="1237"/>
        <v>380800.5289225427</v>
      </c>
      <c r="CJ84" s="123">
        <f t="shared" si="1237"/>
        <v>380800.5289225427</v>
      </c>
      <c r="CK84" s="123">
        <f t="shared" si="1237"/>
        <v>380800.5289225427</v>
      </c>
      <c r="CL84" s="123">
        <f t="shared" si="1237"/>
        <v>380800.5289225427</v>
      </c>
      <c r="CM84" s="123">
        <f t="shared" si="1237"/>
        <v>380800.5289225427</v>
      </c>
      <c r="CN84" s="123">
        <f t="shared" si="1237"/>
        <v>380800.5289225427</v>
      </c>
      <c r="CO84" s="123">
        <f t="shared" si="1237"/>
        <v>380800.5289225427</v>
      </c>
      <c r="CP84" s="123">
        <f t="shared" si="1237"/>
        <v>380800.5289225427</v>
      </c>
      <c r="CQ84" s="123">
        <f t="shared" si="1237"/>
        <v>380800.5289225427</v>
      </c>
      <c r="CR84" s="123">
        <f t="shared" si="1237"/>
        <v>380800.5289225427</v>
      </c>
      <c r="CS84" s="33">
        <f t="shared" si="379"/>
        <v>4569606.3470705133</v>
      </c>
      <c r="CT84" s="123">
        <f t="shared" si="1238"/>
        <v>402265.49313684873</v>
      </c>
      <c r="CU84" s="123">
        <f t="shared" si="1238"/>
        <v>402265.49313684873</v>
      </c>
      <c r="CV84" s="123">
        <f t="shared" si="1238"/>
        <v>402265.49313684873</v>
      </c>
      <c r="CW84" s="123">
        <f t="shared" si="1238"/>
        <v>402265.49313684873</v>
      </c>
      <c r="CX84" s="123">
        <f t="shared" si="1238"/>
        <v>402265.49313684873</v>
      </c>
      <c r="CY84" s="123">
        <f t="shared" si="1238"/>
        <v>402265.49313684873</v>
      </c>
      <c r="CZ84" s="123">
        <f t="shared" si="1238"/>
        <v>402265.49313684873</v>
      </c>
      <c r="DA84" s="123">
        <f t="shared" si="1238"/>
        <v>402265.49313684873</v>
      </c>
      <c r="DB84" s="123">
        <f t="shared" si="1238"/>
        <v>402265.49313684873</v>
      </c>
      <c r="DC84" s="123">
        <f t="shared" si="1238"/>
        <v>402265.49313684873</v>
      </c>
      <c r="DD84" s="123">
        <f t="shared" si="1238"/>
        <v>402265.49313684873</v>
      </c>
      <c r="DE84" s="123">
        <f t="shared" si="1238"/>
        <v>402265.49313684873</v>
      </c>
      <c r="DF84" s="33">
        <f t="shared" si="391"/>
        <v>4827185.9176421845</v>
      </c>
      <c r="DG84" s="123">
        <f t="shared" si="1239"/>
        <v>424940.39445398672</v>
      </c>
      <c r="DH84" s="123">
        <f t="shared" si="1239"/>
        <v>424940.39445398672</v>
      </c>
      <c r="DI84" s="123">
        <f t="shared" si="1239"/>
        <v>424940.39445398672</v>
      </c>
      <c r="DJ84" s="123">
        <f t="shared" si="1239"/>
        <v>424940.39445398672</v>
      </c>
      <c r="DK84" s="123">
        <f t="shared" si="1239"/>
        <v>424940.39445398672</v>
      </c>
      <c r="DL84" s="123">
        <f t="shared" si="1239"/>
        <v>424940.39445398672</v>
      </c>
      <c r="DM84" s="123">
        <f t="shared" si="1239"/>
        <v>424940.39445398672</v>
      </c>
      <c r="DN84" s="123">
        <f t="shared" si="1239"/>
        <v>424940.39445398672</v>
      </c>
      <c r="DO84" s="123">
        <f t="shared" si="1239"/>
        <v>424940.39445398672</v>
      </c>
      <c r="DP84" s="123">
        <f t="shared" si="1239"/>
        <v>424940.39445398672</v>
      </c>
      <c r="DQ84" s="123">
        <f t="shared" si="1239"/>
        <v>424940.39445398672</v>
      </c>
      <c r="DR84" s="123">
        <f t="shared" si="1239"/>
        <v>424940.39445398672</v>
      </c>
      <c r="DS84" s="33">
        <f t="shared" si="403"/>
        <v>5099284.7334478395</v>
      </c>
      <c r="DT84" s="123">
        <f t="shared" ref="DT84:EE84" si="1242">$DS84*$FK9/12</f>
        <v>448893.43460856908</v>
      </c>
      <c r="DU84" s="123">
        <f t="shared" si="1242"/>
        <v>448893.43460856908</v>
      </c>
      <c r="DV84" s="123">
        <f t="shared" si="1242"/>
        <v>448893.43460856908</v>
      </c>
      <c r="DW84" s="123">
        <f t="shared" si="1242"/>
        <v>448893.43460856908</v>
      </c>
      <c r="DX84" s="123">
        <f t="shared" si="1242"/>
        <v>448893.43460856908</v>
      </c>
      <c r="DY84" s="123">
        <f t="shared" si="1242"/>
        <v>448893.43460856908</v>
      </c>
      <c r="DZ84" s="123">
        <f t="shared" si="1242"/>
        <v>448893.43460856908</v>
      </c>
      <c r="EA84" s="123">
        <f t="shared" si="1242"/>
        <v>448893.43460856908</v>
      </c>
      <c r="EB84" s="123">
        <f t="shared" si="1242"/>
        <v>448893.43460856908</v>
      </c>
      <c r="EC84" s="123">
        <f t="shared" si="1242"/>
        <v>448893.43460856908</v>
      </c>
      <c r="ED84" s="123">
        <f t="shared" si="1242"/>
        <v>448893.43460856908</v>
      </c>
      <c r="EE84" s="123">
        <f t="shared" si="1242"/>
        <v>448893.43460856908</v>
      </c>
      <c r="EF84" s="33">
        <f t="shared" si="404"/>
        <v>5386721.2153028287</v>
      </c>
      <c r="EG84" s="123">
        <f t="shared" ref="EG84:ER84" si="1243">$EF84*$FL9/12</f>
        <v>474196.659730585</v>
      </c>
      <c r="EH84" s="123">
        <f t="shared" si="1243"/>
        <v>474196.659730585</v>
      </c>
      <c r="EI84" s="123">
        <f t="shared" si="1243"/>
        <v>474196.659730585</v>
      </c>
      <c r="EJ84" s="123">
        <f t="shared" si="1243"/>
        <v>474196.659730585</v>
      </c>
      <c r="EK84" s="123">
        <f t="shared" si="1243"/>
        <v>474196.659730585</v>
      </c>
      <c r="EL84" s="123">
        <f t="shared" si="1243"/>
        <v>474196.659730585</v>
      </c>
      <c r="EM84" s="123">
        <f t="shared" si="1243"/>
        <v>474196.659730585</v>
      </c>
      <c r="EN84" s="123">
        <f t="shared" si="1243"/>
        <v>474196.659730585</v>
      </c>
      <c r="EO84" s="123">
        <f t="shared" si="1243"/>
        <v>474196.659730585</v>
      </c>
      <c r="EP84" s="123">
        <f t="shared" si="1243"/>
        <v>474196.659730585</v>
      </c>
      <c r="EQ84" s="123">
        <f t="shared" si="1243"/>
        <v>474196.659730585</v>
      </c>
      <c r="ER84" s="123">
        <f t="shared" si="1243"/>
        <v>474196.659730585</v>
      </c>
      <c r="ES84" s="33">
        <f t="shared" si="1124"/>
        <v>5690359.9167670207</v>
      </c>
      <c r="ET84" s="33" t="s">
        <v>241</v>
      </c>
      <c r="EU84" s="33"/>
      <c r="EV84" s="38"/>
      <c r="EW84" s="136"/>
      <c r="EX84" s="37"/>
      <c r="EY84" s="37"/>
      <c r="FL84" s="17"/>
      <c r="FN84" s="17"/>
      <c r="FO84" s="201"/>
      <c r="FP84" s="2"/>
      <c r="FY84" s="1"/>
    </row>
    <row r="85" spans="1:181">
      <c r="A85" s="149">
        <v>70</v>
      </c>
      <c r="B85" s="149" t="str">
        <f t="shared" si="603"/>
        <v>112104040200072</v>
      </c>
      <c r="C85" s="231">
        <v>1121040402000</v>
      </c>
      <c r="D85" s="41">
        <v>72</v>
      </c>
      <c r="E85" s="37" t="s">
        <v>88</v>
      </c>
      <c r="F85" s="65">
        <v>8088776.3700000001</v>
      </c>
      <c r="G85" s="123">
        <f>_xlfn.XLOOKUP($B85,'9999'!$A:$A,'9999'!I:I)</f>
        <v>296732.41666666669</v>
      </c>
      <c r="H85" s="123">
        <f>_xlfn.XLOOKUP($B85,'9999'!$A:$A,'9999'!J:J)</f>
        <v>296732.41666666669</v>
      </c>
      <c r="I85" s="123">
        <f>_xlfn.XLOOKUP($B85,'9999'!$A:$A,'9999'!K:K)</f>
        <v>296732.41666666669</v>
      </c>
      <c r="J85" s="123">
        <f>_xlfn.XLOOKUP($B85,'9999'!$A:$A,'9999'!L:L)</f>
        <v>296732.41666666669</v>
      </c>
      <c r="K85" s="123">
        <f>_xlfn.XLOOKUP($B85,'9999'!$A:$A,'9999'!M:M)</f>
        <v>296732.41666666669</v>
      </c>
      <c r="L85" s="123">
        <f>_xlfn.XLOOKUP($B85,'9999'!$A:$A,'9999'!N:N)</f>
        <v>296732.41666666669</v>
      </c>
      <c r="M85" s="123">
        <f>_xlfn.XLOOKUP($B85,'9999'!$A:$A,'9999'!O:O)</f>
        <v>296732.41666666669</v>
      </c>
      <c r="N85" s="123">
        <f>_xlfn.XLOOKUP($B85,'9999'!$A:$A,'9999'!P:P)</f>
        <v>296732.41666666669</v>
      </c>
      <c r="O85" s="123">
        <f>_xlfn.XLOOKUP($B85,'9999'!$A:$A,'9999'!Q:Q)</f>
        <v>296732.41666666669</v>
      </c>
      <c r="P85" s="123">
        <f>_xlfn.XLOOKUP($B85,'9999'!$A:$A,'9999'!R:R)</f>
        <v>296732.41666666669</v>
      </c>
      <c r="Q85" s="123">
        <f>_xlfn.XLOOKUP($B85,'9999'!$A:$A,'9999'!S:S)</f>
        <v>296732.41666666669</v>
      </c>
      <c r="R85" s="123">
        <f>_xlfn.XLOOKUP($B85,'9999'!$A:$A,'9999'!T:T)</f>
        <v>296732.41666666669</v>
      </c>
      <c r="S85" s="33">
        <f t="shared" si="308"/>
        <v>3560788.9999999995</v>
      </c>
      <c r="T85" s="123">
        <f t="shared" si="1232"/>
        <v>314069.89830766671</v>
      </c>
      <c r="U85" s="123">
        <f t="shared" si="1232"/>
        <v>314069.89830766671</v>
      </c>
      <c r="V85" s="123">
        <f t="shared" si="1232"/>
        <v>314069.89830766671</v>
      </c>
      <c r="W85" s="123">
        <f t="shared" si="1232"/>
        <v>314069.89830766671</v>
      </c>
      <c r="X85" s="123">
        <f t="shared" si="1232"/>
        <v>314069.89830766671</v>
      </c>
      <c r="Y85" s="123">
        <f t="shared" si="1232"/>
        <v>314069.89830766671</v>
      </c>
      <c r="Z85" s="123">
        <f t="shared" si="1232"/>
        <v>314069.89830766671</v>
      </c>
      <c r="AA85" s="123">
        <f t="shared" si="1232"/>
        <v>314069.89830766671</v>
      </c>
      <c r="AB85" s="123">
        <f t="shared" si="1232"/>
        <v>314069.89830766671</v>
      </c>
      <c r="AC85" s="123">
        <f t="shared" si="1232"/>
        <v>314069.89830766671</v>
      </c>
      <c r="AD85" s="123">
        <f t="shared" si="1232"/>
        <v>314069.89830766671</v>
      </c>
      <c r="AE85" s="123">
        <f t="shared" si="1232"/>
        <v>314069.89830766671</v>
      </c>
      <c r="AF85" s="33">
        <f t="shared" si="319"/>
        <v>3768838.7796920002</v>
      </c>
      <c r="AG85" s="123">
        <f t="shared" si="1233"/>
        <v>331643.99353737046</v>
      </c>
      <c r="AH85" s="123">
        <f t="shared" si="1233"/>
        <v>331643.99353737046</v>
      </c>
      <c r="AI85" s="123">
        <f t="shared" si="1233"/>
        <v>331643.99353737046</v>
      </c>
      <c r="AJ85" s="123">
        <f t="shared" si="1233"/>
        <v>331643.99353737046</v>
      </c>
      <c r="AK85" s="123">
        <f t="shared" si="1233"/>
        <v>331643.99353737046</v>
      </c>
      <c r="AL85" s="123">
        <f t="shared" si="1233"/>
        <v>331643.99353737046</v>
      </c>
      <c r="AM85" s="123">
        <f t="shared" si="1233"/>
        <v>331643.99353737046</v>
      </c>
      <c r="AN85" s="123">
        <f t="shared" si="1233"/>
        <v>331643.99353737046</v>
      </c>
      <c r="AO85" s="123">
        <f t="shared" si="1233"/>
        <v>331643.99353737046</v>
      </c>
      <c r="AP85" s="123">
        <f t="shared" si="1233"/>
        <v>331643.99353737046</v>
      </c>
      <c r="AQ85" s="123">
        <f t="shared" si="1233"/>
        <v>331643.99353737046</v>
      </c>
      <c r="AR85" s="123">
        <f t="shared" si="1233"/>
        <v>331643.99353737046</v>
      </c>
      <c r="AS85" s="33">
        <f t="shared" si="331"/>
        <v>3979727.9224484465</v>
      </c>
      <c r="AT85" s="123">
        <f t="shared" si="1234"/>
        <v>350338.10216508509</v>
      </c>
      <c r="AU85" s="123">
        <f t="shared" si="1234"/>
        <v>350338.10216508509</v>
      </c>
      <c r="AV85" s="123">
        <f t="shared" si="1234"/>
        <v>350338.10216508509</v>
      </c>
      <c r="AW85" s="123">
        <f t="shared" si="1234"/>
        <v>350338.10216508509</v>
      </c>
      <c r="AX85" s="123">
        <f t="shared" si="1234"/>
        <v>350338.10216508509</v>
      </c>
      <c r="AY85" s="123">
        <f t="shared" si="1234"/>
        <v>350338.10216508509</v>
      </c>
      <c r="AZ85" s="123">
        <f t="shared" si="1234"/>
        <v>350338.10216508509</v>
      </c>
      <c r="BA85" s="123">
        <f t="shared" si="1234"/>
        <v>350338.10216508509</v>
      </c>
      <c r="BB85" s="123">
        <f t="shared" si="1234"/>
        <v>350338.10216508509</v>
      </c>
      <c r="BC85" s="123">
        <f t="shared" si="1234"/>
        <v>350338.10216508509</v>
      </c>
      <c r="BD85" s="123">
        <f t="shared" si="1234"/>
        <v>350338.10216508509</v>
      </c>
      <c r="BE85" s="123">
        <f t="shared" si="1234"/>
        <v>350338.10216508509</v>
      </c>
      <c r="BF85" s="33">
        <f t="shared" si="343"/>
        <v>4204057.2259810222</v>
      </c>
      <c r="BG85" s="123">
        <f t="shared" si="1235"/>
        <v>370085.96030792681</v>
      </c>
      <c r="BH85" s="123">
        <f t="shared" si="1235"/>
        <v>370085.96030792681</v>
      </c>
      <c r="BI85" s="123">
        <f t="shared" si="1235"/>
        <v>370085.96030792681</v>
      </c>
      <c r="BJ85" s="123">
        <f t="shared" si="1235"/>
        <v>370085.96030792681</v>
      </c>
      <c r="BK85" s="123">
        <f t="shared" si="1235"/>
        <v>370085.96030792681</v>
      </c>
      <c r="BL85" s="123">
        <f t="shared" si="1235"/>
        <v>370085.96030792681</v>
      </c>
      <c r="BM85" s="123">
        <f t="shared" si="1235"/>
        <v>370085.96030792681</v>
      </c>
      <c r="BN85" s="123">
        <f t="shared" si="1235"/>
        <v>370085.96030792681</v>
      </c>
      <c r="BO85" s="123">
        <f t="shared" si="1235"/>
        <v>370085.96030792681</v>
      </c>
      <c r="BP85" s="123">
        <f t="shared" si="1235"/>
        <v>370085.96030792681</v>
      </c>
      <c r="BQ85" s="123">
        <f t="shared" si="1235"/>
        <v>370085.96030792681</v>
      </c>
      <c r="BR85" s="123">
        <f t="shared" si="1235"/>
        <v>370085.96030792681</v>
      </c>
      <c r="BS85" s="33">
        <f t="shared" si="355"/>
        <v>4441031.5236951215</v>
      </c>
      <c r="BT85" s="123">
        <f t="shared" si="1236"/>
        <v>390946.96571856411</v>
      </c>
      <c r="BU85" s="123">
        <f t="shared" si="1236"/>
        <v>390946.96571856411</v>
      </c>
      <c r="BV85" s="123">
        <f t="shared" si="1236"/>
        <v>390946.96571856411</v>
      </c>
      <c r="BW85" s="123">
        <f t="shared" si="1236"/>
        <v>390946.96571856411</v>
      </c>
      <c r="BX85" s="123">
        <f t="shared" si="1236"/>
        <v>390946.96571856411</v>
      </c>
      <c r="BY85" s="123">
        <f t="shared" si="1236"/>
        <v>390946.96571856411</v>
      </c>
      <c r="BZ85" s="123">
        <f t="shared" si="1236"/>
        <v>390946.96571856411</v>
      </c>
      <c r="CA85" s="123">
        <f t="shared" si="1236"/>
        <v>390946.96571856411</v>
      </c>
      <c r="CB85" s="123">
        <f t="shared" si="1236"/>
        <v>390946.96571856411</v>
      </c>
      <c r="CC85" s="123">
        <f t="shared" si="1236"/>
        <v>390946.96571856411</v>
      </c>
      <c r="CD85" s="123">
        <f t="shared" si="1236"/>
        <v>390946.96571856411</v>
      </c>
      <c r="CE85" s="123">
        <f t="shared" si="1236"/>
        <v>390946.96571856411</v>
      </c>
      <c r="CF85" s="33">
        <f t="shared" si="367"/>
        <v>4691363.5886227693</v>
      </c>
      <c r="CG85" s="123">
        <f t="shared" si="1237"/>
        <v>412983.86428218824</v>
      </c>
      <c r="CH85" s="123">
        <f t="shared" si="1237"/>
        <v>412983.86428218824</v>
      </c>
      <c r="CI85" s="123">
        <f t="shared" si="1237"/>
        <v>412983.86428218824</v>
      </c>
      <c r="CJ85" s="123">
        <f t="shared" si="1237"/>
        <v>412983.86428218824</v>
      </c>
      <c r="CK85" s="123">
        <f t="shared" si="1237"/>
        <v>412983.86428218824</v>
      </c>
      <c r="CL85" s="123">
        <f t="shared" si="1237"/>
        <v>412983.86428218824</v>
      </c>
      <c r="CM85" s="123">
        <f t="shared" si="1237"/>
        <v>412983.86428218824</v>
      </c>
      <c r="CN85" s="123">
        <f t="shared" si="1237"/>
        <v>412983.86428218824</v>
      </c>
      <c r="CO85" s="123">
        <f t="shared" si="1237"/>
        <v>412983.86428218824</v>
      </c>
      <c r="CP85" s="123">
        <f t="shared" si="1237"/>
        <v>412983.86428218824</v>
      </c>
      <c r="CQ85" s="123">
        <f t="shared" si="1237"/>
        <v>412983.86428218824</v>
      </c>
      <c r="CR85" s="123">
        <f t="shared" si="1237"/>
        <v>412983.86428218824</v>
      </c>
      <c r="CS85" s="33">
        <f t="shared" si="379"/>
        <v>4955806.3713862579</v>
      </c>
      <c r="CT85" s="123">
        <f t="shared" si="1238"/>
        <v>436262.93874404667</v>
      </c>
      <c r="CU85" s="123">
        <f t="shared" si="1238"/>
        <v>436262.93874404667</v>
      </c>
      <c r="CV85" s="123">
        <f t="shared" si="1238"/>
        <v>436262.93874404667</v>
      </c>
      <c r="CW85" s="123">
        <f t="shared" si="1238"/>
        <v>436262.93874404667</v>
      </c>
      <c r="CX85" s="123">
        <f t="shared" si="1238"/>
        <v>436262.93874404667</v>
      </c>
      <c r="CY85" s="123">
        <f t="shared" si="1238"/>
        <v>436262.93874404667</v>
      </c>
      <c r="CZ85" s="123">
        <f t="shared" si="1238"/>
        <v>436262.93874404667</v>
      </c>
      <c r="DA85" s="123">
        <f t="shared" si="1238"/>
        <v>436262.93874404667</v>
      </c>
      <c r="DB85" s="123">
        <f t="shared" si="1238"/>
        <v>436262.93874404667</v>
      </c>
      <c r="DC85" s="123">
        <f t="shared" si="1238"/>
        <v>436262.93874404667</v>
      </c>
      <c r="DD85" s="123">
        <f t="shared" si="1238"/>
        <v>436262.93874404667</v>
      </c>
      <c r="DE85" s="123">
        <f t="shared" si="1238"/>
        <v>436262.93874404667</v>
      </c>
      <c r="DF85" s="33">
        <f t="shared" si="391"/>
        <v>5235155.2649285598</v>
      </c>
      <c r="DG85" s="123">
        <f t="shared" si="1239"/>
        <v>460854.20807517116</v>
      </c>
      <c r="DH85" s="123">
        <f t="shared" si="1239"/>
        <v>460854.20807517116</v>
      </c>
      <c r="DI85" s="123">
        <f t="shared" si="1239"/>
        <v>460854.20807517116</v>
      </c>
      <c r="DJ85" s="123">
        <f t="shared" si="1239"/>
        <v>460854.20807517116</v>
      </c>
      <c r="DK85" s="123">
        <f t="shared" si="1239"/>
        <v>460854.20807517116</v>
      </c>
      <c r="DL85" s="123">
        <f t="shared" si="1239"/>
        <v>460854.20807517116</v>
      </c>
      <c r="DM85" s="123">
        <f t="shared" si="1239"/>
        <v>460854.20807517116</v>
      </c>
      <c r="DN85" s="123">
        <f t="shared" si="1239"/>
        <v>460854.20807517116</v>
      </c>
      <c r="DO85" s="123">
        <f t="shared" si="1239"/>
        <v>460854.20807517116</v>
      </c>
      <c r="DP85" s="123">
        <f t="shared" si="1239"/>
        <v>460854.20807517116</v>
      </c>
      <c r="DQ85" s="123">
        <f t="shared" si="1239"/>
        <v>460854.20807517116</v>
      </c>
      <c r="DR85" s="123">
        <f t="shared" si="1239"/>
        <v>460854.20807517116</v>
      </c>
      <c r="DS85" s="33">
        <f t="shared" si="403"/>
        <v>5530250.4969020551</v>
      </c>
      <c r="DT85" s="123">
        <f t="shared" ref="DT85:EE85" si="1244">$DS85*$FK9/12</f>
        <v>486831.63807595259</v>
      </c>
      <c r="DU85" s="123">
        <f t="shared" si="1244"/>
        <v>486831.63807595259</v>
      </c>
      <c r="DV85" s="123">
        <f t="shared" si="1244"/>
        <v>486831.63807595259</v>
      </c>
      <c r="DW85" s="123">
        <f t="shared" si="1244"/>
        <v>486831.63807595259</v>
      </c>
      <c r="DX85" s="123">
        <f t="shared" si="1244"/>
        <v>486831.63807595259</v>
      </c>
      <c r="DY85" s="123">
        <f t="shared" si="1244"/>
        <v>486831.63807595259</v>
      </c>
      <c r="DZ85" s="123">
        <f t="shared" si="1244"/>
        <v>486831.63807595259</v>
      </c>
      <c r="EA85" s="123">
        <f t="shared" si="1244"/>
        <v>486831.63807595259</v>
      </c>
      <c r="EB85" s="123">
        <f t="shared" si="1244"/>
        <v>486831.63807595259</v>
      </c>
      <c r="EC85" s="123">
        <f t="shared" si="1244"/>
        <v>486831.63807595259</v>
      </c>
      <c r="ED85" s="123">
        <f t="shared" si="1244"/>
        <v>486831.63807595259</v>
      </c>
      <c r="EE85" s="123">
        <f t="shared" si="1244"/>
        <v>486831.63807595259</v>
      </c>
      <c r="EF85" s="33">
        <f t="shared" si="404"/>
        <v>5841979.6569114299</v>
      </c>
      <c r="EG85" s="123">
        <f t="shared" ref="EG85:ER85" si="1245">$EF85*$FL9/12</f>
        <v>514273.36385101784</v>
      </c>
      <c r="EH85" s="123">
        <f t="shared" si="1245"/>
        <v>514273.36385101784</v>
      </c>
      <c r="EI85" s="123">
        <f t="shared" si="1245"/>
        <v>514273.36385101784</v>
      </c>
      <c r="EJ85" s="123">
        <f t="shared" si="1245"/>
        <v>514273.36385101784</v>
      </c>
      <c r="EK85" s="123">
        <f t="shared" si="1245"/>
        <v>514273.36385101784</v>
      </c>
      <c r="EL85" s="123">
        <f t="shared" si="1245"/>
        <v>514273.36385101784</v>
      </c>
      <c r="EM85" s="123">
        <f t="shared" si="1245"/>
        <v>514273.36385101784</v>
      </c>
      <c r="EN85" s="123">
        <f t="shared" si="1245"/>
        <v>514273.36385101784</v>
      </c>
      <c r="EO85" s="123">
        <f t="shared" si="1245"/>
        <v>514273.36385101784</v>
      </c>
      <c r="EP85" s="123">
        <f t="shared" si="1245"/>
        <v>514273.36385101784</v>
      </c>
      <c r="EQ85" s="123">
        <f t="shared" si="1245"/>
        <v>514273.36385101784</v>
      </c>
      <c r="ER85" s="123">
        <f t="shared" si="1245"/>
        <v>514273.36385101784</v>
      </c>
      <c r="ES85" s="33">
        <f t="shared" si="1124"/>
        <v>6171280.3662122153</v>
      </c>
      <c r="ET85" s="33" t="s">
        <v>241</v>
      </c>
      <c r="EU85" s="33"/>
      <c r="EV85" s="38"/>
      <c r="EW85" s="136"/>
      <c r="EX85" s="37"/>
      <c r="EY85" s="37"/>
      <c r="FK85" s="138"/>
      <c r="FL85" s="4"/>
      <c r="FN85" s="17"/>
      <c r="FO85" s="201"/>
      <c r="FP85" s="2"/>
      <c r="FY85" s="1"/>
    </row>
    <row r="86" spans="1:181" s="4" customFormat="1">
      <c r="A86" s="149"/>
      <c r="B86" s="149"/>
      <c r="C86" s="231"/>
      <c r="D86" s="7"/>
      <c r="E86" s="31" t="s">
        <v>429</v>
      </c>
      <c r="F86" s="26">
        <f t="shared" ref="F86:X86" si="1246">SUM(F87:F103)</f>
        <v>65842040.010000005</v>
      </c>
      <c r="G86" s="26">
        <f t="shared" si="1246"/>
        <v>10821283.902069319</v>
      </c>
      <c r="H86" s="26">
        <f t="shared" si="1246"/>
        <v>4372964.9286084119</v>
      </c>
      <c r="I86" s="26">
        <f t="shared" si="1246"/>
        <v>5895825.5424642554</v>
      </c>
      <c r="J86" s="26">
        <f t="shared" si="1246"/>
        <v>5480552.0662632985</v>
      </c>
      <c r="K86" s="26">
        <f t="shared" si="1246"/>
        <v>4255717.2644640245</v>
      </c>
      <c r="L86" s="26">
        <f t="shared" si="1246"/>
        <v>4387098.2753619421</v>
      </c>
      <c r="M86" s="26">
        <f t="shared" si="1246"/>
        <v>4271563.0309812594</v>
      </c>
      <c r="N86" s="26">
        <f t="shared" si="1246"/>
        <v>4363612.4208928626</v>
      </c>
      <c r="O86" s="26">
        <f t="shared" si="1246"/>
        <v>4191339.7372250771</v>
      </c>
      <c r="P86" s="26">
        <f t="shared" si="1246"/>
        <v>3686458.8280939548</v>
      </c>
      <c r="Q86" s="26">
        <f t="shared" si="1246"/>
        <v>3715538.9199399874</v>
      </c>
      <c r="R86" s="26">
        <f t="shared" si="1246"/>
        <v>4397713.7340803649</v>
      </c>
      <c r="S86" s="26">
        <f t="shared" si="1246"/>
        <v>59839668.650444761</v>
      </c>
      <c r="T86" s="26">
        <f t="shared" si="1246"/>
        <v>2210116.9930103561</v>
      </c>
      <c r="U86" s="26">
        <f t="shared" si="1246"/>
        <v>2148662.6964230891</v>
      </c>
      <c r="V86" s="26">
        <f t="shared" si="1246"/>
        <v>2722354.5305852541</v>
      </c>
      <c r="W86" s="26">
        <f t="shared" si="1246"/>
        <v>1910172.0648820873</v>
      </c>
      <c r="X86" s="26">
        <f t="shared" si="1246"/>
        <v>2390650.3145953082</v>
      </c>
      <c r="Y86" s="26">
        <f t="shared" ref="Y86:BD86" si="1247">SUM(Y87:Y103)</f>
        <v>2321055.44784571</v>
      </c>
      <c r="Z86" s="26">
        <f t="shared" si="1247"/>
        <v>2520560.9277439741</v>
      </c>
      <c r="AA86" s="26">
        <f t="shared" si="1247"/>
        <v>2730104.8828439</v>
      </c>
      <c r="AB86" s="26">
        <f t="shared" si="1247"/>
        <v>14663391.186994318</v>
      </c>
      <c r="AC86" s="26">
        <f t="shared" si="1247"/>
        <v>5497939.13824281</v>
      </c>
      <c r="AD86" s="26">
        <f t="shared" si="1247"/>
        <v>2394173.1435506321</v>
      </c>
      <c r="AE86" s="26">
        <f t="shared" si="1247"/>
        <v>2669903.6592454962</v>
      </c>
      <c r="AF86" s="26">
        <f t="shared" si="1247"/>
        <v>44179084.985962935</v>
      </c>
      <c r="AG86" s="26">
        <f t="shared" si="1247"/>
        <v>2323217.1858912413</v>
      </c>
      <c r="AH86" s="26">
        <f t="shared" si="1247"/>
        <v>2258087.9223680552</v>
      </c>
      <c r="AI86" s="26">
        <f t="shared" si="1247"/>
        <v>2866086.5282131182</v>
      </c>
      <c r="AJ86" s="26">
        <f t="shared" si="1247"/>
        <v>2005335.5510609013</v>
      </c>
      <c r="AK86" s="26">
        <f t="shared" si="1247"/>
        <v>2514546.4001069735</v>
      </c>
      <c r="AL86" s="26">
        <f t="shared" si="1247"/>
        <v>2440789.7603257489</v>
      </c>
      <c r="AM86" s="26">
        <f t="shared" si="1247"/>
        <v>2652225.6679219296</v>
      </c>
      <c r="AN86" s="26">
        <f t="shared" si="1247"/>
        <v>2874300.3515368309</v>
      </c>
      <c r="AO86" s="26">
        <f t="shared" si="1247"/>
        <v>15521197.176675452</v>
      </c>
      <c r="AP86" s="26">
        <f t="shared" si="1247"/>
        <v>5807651.0954085961</v>
      </c>
      <c r="AQ86" s="26">
        <f t="shared" si="1247"/>
        <v>2518279.8942338261</v>
      </c>
      <c r="AR86" s="26">
        <f t="shared" si="1247"/>
        <v>2810499.0947672427</v>
      </c>
      <c r="AS86" s="26">
        <f t="shared" si="1247"/>
        <v>46592216.628509909</v>
      </c>
      <c r="AT86" s="26">
        <f t="shared" si="1247"/>
        <v>2442735.1232269634</v>
      </c>
      <c r="AU86" s="26">
        <f t="shared" si="1247"/>
        <v>2373711.1297450913</v>
      </c>
      <c r="AV86" s="26">
        <f t="shared" si="1247"/>
        <v>3018068.052219688</v>
      </c>
      <c r="AW86" s="26">
        <f t="shared" si="1247"/>
        <v>2105844.1666337694</v>
      </c>
      <c r="AX86" s="26">
        <f t="shared" si="1247"/>
        <v>2645505.8244527965</v>
      </c>
      <c r="AY86" s="26">
        <f t="shared" si="1247"/>
        <v>2567338.5376126547</v>
      </c>
      <c r="AZ86" s="26">
        <f t="shared" si="1247"/>
        <v>2791418.3124830867</v>
      </c>
      <c r="BA86" s="26">
        <f t="shared" si="1247"/>
        <v>3026773.0621781587</v>
      </c>
      <c r="BB86" s="26">
        <f t="shared" si="1247"/>
        <v>16429954.317460068</v>
      </c>
      <c r="BC86" s="26">
        <f t="shared" si="1247"/>
        <v>6135538.1805334585</v>
      </c>
      <c r="BD86" s="26">
        <f t="shared" si="1247"/>
        <v>2649462.5815284345</v>
      </c>
      <c r="BE86" s="26">
        <f t="shared" ref="BE86:CJ86" si="1248">SUM(BE87:BE103)</f>
        <v>2959156.4902537493</v>
      </c>
      <c r="BF86" s="26">
        <f t="shared" si="1248"/>
        <v>49145505.778327927</v>
      </c>
      <c r="BG86" s="26">
        <f t="shared" si="1248"/>
        <v>2568981.3167399862</v>
      </c>
      <c r="BH86" s="26">
        <f t="shared" si="1248"/>
        <v>2495829.6884478983</v>
      </c>
      <c r="BI86" s="26">
        <f t="shared" si="1248"/>
        <v>3178719.1548864762</v>
      </c>
      <c r="BJ86" s="26">
        <f t="shared" si="1248"/>
        <v>2211944.2809425183</v>
      </c>
      <c r="BK86" s="26">
        <f t="shared" si="1248"/>
        <v>2783877.705899124</v>
      </c>
      <c r="BL86" s="26">
        <f t="shared" si="1248"/>
        <v>2701036.0153059415</v>
      </c>
      <c r="BM86" s="26">
        <f t="shared" si="1248"/>
        <v>2938515.7607136262</v>
      </c>
      <c r="BN86" s="26">
        <f t="shared" si="1248"/>
        <v>3187944.7244404634</v>
      </c>
      <c r="BO86" s="26">
        <f t="shared" si="1248"/>
        <v>17392636.218788225</v>
      </c>
      <c r="BP86" s="26">
        <f t="shared" si="1248"/>
        <v>6482613.9968734076</v>
      </c>
      <c r="BQ86" s="26">
        <f t="shared" si="1248"/>
        <v>2788071.0770478859</v>
      </c>
      <c r="BR86" s="26">
        <f t="shared" si="1248"/>
        <v>3116284.6815149738</v>
      </c>
      <c r="BS86" s="26">
        <f t="shared" si="1248"/>
        <v>51846454.621600531</v>
      </c>
      <c r="BT86" s="26">
        <f t="shared" si="1248"/>
        <v>2702348.3782681474</v>
      </c>
      <c r="BU86" s="26">
        <f t="shared" si="1248"/>
        <v>2624822.2826041924</v>
      </c>
      <c r="BV86" s="26">
        <f t="shared" si="1248"/>
        <v>3348548.5391357969</v>
      </c>
      <c r="BW86" s="26">
        <f t="shared" si="1248"/>
        <v>2323960.5277299909</v>
      </c>
      <c r="BX86" s="26">
        <f t="shared" si="1248"/>
        <v>2930095.5714990017</v>
      </c>
      <c r="BY86" s="26">
        <f t="shared" si="1248"/>
        <v>2842299.9478083467</v>
      </c>
      <c r="BZ86" s="26">
        <f t="shared" si="1248"/>
        <v>3093980.9819914107</v>
      </c>
      <c r="CA86" s="26">
        <f t="shared" si="1248"/>
        <v>3358325.7977491128</v>
      </c>
      <c r="CB86" s="26">
        <f t="shared" si="1248"/>
        <v>18412457.843458883</v>
      </c>
      <c r="CC86" s="26">
        <f t="shared" si="1248"/>
        <v>6850016.2926735487</v>
      </c>
      <c r="CD86" s="26">
        <f t="shared" si="1248"/>
        <v>2934539.7062424589</v>
      </c>
      <c r="CE86" s="26">
        <f t="shared" si="1248"/>
        <v>3282380.4842566792</v>
      </c>
      <c r="CF86" s="26">
        <f t="shared" si="1248"/>
        <v>54703776.353417568</v>
      </c>
      <c r="CG86" s="26">
        <f t="shared" si="1248"/>
        <v>2843252.1340759057</v>
      </c>
      <c r="CH86" s="26">
        <f t="shared" si="1248"/>
        <v>2761089.9778912463</v>
      </c>
      <c r="CI86" s="26">
        <f t="shared" si="1248"/>
        <v>3528095.0645634411</v>
      </c>
      <c r="CJ86" s="26">
        <f t="shared" si="1248"/>
        <v>2442236.6900755684</v>
      </c>
      <c r="CK86" s="26">
        <f t="shared" ref="CK86:DP86" si="1249">SUM(CK87:CK103)</f>
        <v>3084618.609461965</v>
      </c>
      <c r="CL86" s="26">
        <f t="shared" si="1249"/>
        <v>2991572.8074746095</v>
      </c>
      <c r="CM86" s="26">
        <f t="shared" si="1249"/>
        <v>3258304.3675018204</v>
      </c>
      <c r="CN86" s="26">
        <f t="shared" si="1249"/>
        <v>3538457.0032418333</v>
      </c>
      <c r="CO86" s="26">
        <f t="shared" si="1249"/>
        <v>19492826.145285048</v>
      </c>
      <c r="CP86" s="26">
        <f t="shared" si="1249"/>
        <v>7238950.5897627519</v>
      </c>
      <c r="CQ86" s="26">
        <f t="shared" si="1249"/>
        <v>3089328.5034630815</v>
      </c>
      <c r="CR86" s="26">
        <f t="shared" si="1249"/>
        <v>3457970.160002552</v>
      </c>
      <c r="CS86" s="26">
        <f t="shared" si="1249"/>
        <v>57726702.052799828</v>
      </c>
      <c r="CT86" s="26">
        <f t="shared" si="1249"/>
        <v>2992133.0040690633</v>
      </c>
      <c r="CU86" s="26">
        <f t="shared" si="1249"/>
        <v>2905057.5509445611</v>
      </c>
      <c r="CV86" s="26">
        <f t="shared" si="1249"/>
        <v>3717929.5417997534</v>
      </c>
      <c r="CW86" s="26">
        <f t="shared" si="1249"/>
        <v>2567136.8365175053</v>
      </c>
      <c r="CX86" s="26">
        <f t="shared" si="1249"/>
        <v>3247933.1946832086</v>
      </c>
      <c r="CY86" s="26">
        <f t="shared" si="1249"/>
        <v>3149323.2537370096</v>
      </c>
      <c r="CZ86" s="26">
        <f t="shared" si="1249"/>
        <v>3432005.3610538477</v>
      </c>
      <c r="DA86" s="26">
        <f t="shared" si="1249"/>
        <v>3728911.1244111131</v>
      </c>
      <c r="DB86" s="26">
        <f t="shared" si="1249"/>
        <v>20637351.54114851</v>
      </c>
      <c r="DC86" s="26">
        <f t="shared" si="1249"/>
        <v>7650694.2274059812</v>
      </c>
      <c r="DD86" s="26">
        <f t="shared" si="1249"/>
        <v>3252924.7403455921</v>
      </c>
      <c r="DE86" s="26">
        <f t="shared" si="1249"/>
        <v>3643611.1679461231</v>
      </c>
      <c r="DF86" s="26">
        <f t="shared" si="1249"/>
        <v>60925011.544062257</v>
      </c>
      <c r="DG86" s="26">
        <f t="shared" si="1249"/>
        <v>3149457.4630991691</v>
      </c>
      <c r="DH86" s="26">
        <f t="shared" si="1249"/>
        <v>3057174.8978778212</v>
      </c>
      <c r="DI86" s="26">
        <f t="shared" si="1249"/>
        <v>3918656.633786154</v>
      </c>
      <c r="DJ86" s="26">
        <f t="shared" si="1249"/>
        <v>2699046.5247280262</v>
      </c>
      <c r="DK86" s="26">
        <f t="shared" si="1249"/>
        <v>3420554.5051120403</v>
      </c>
      <c r="DL86" s="26">
        <f t="shared" si="1249"/>
        <v>3316047.6896972582</v>
      </c>
      <c r="DM86" s="26">
        <f t="shared" si="1249"/>
        <v>3615634.1870316435</v>
      </c>
      <c r="DN86" s="26">
        <f t="shared" si="1249"/>
        <v>3930294.9150376734</v>
      </c>
      <c r="DO86" s="26">
        <f t="shared" si="1249"/>
        <v>21849860.068695977</v>
      </c>
      <c r="DP86" s="26">
        <f t="shared" si="1249"/>
        <v>8086600.6475916347</v>
      </c>
      <c r="DQ86" s="26">
        <f t="shared" ref="DQ86:EF86" si="1250">SUM(DQ87:DQ103)</f>
        <v>3425844.5452050338</v>
      </c>
      <c r="DR86" s="26">
        <f t="shared" si="1250"/>
        <v>3839894.0211760765</v>
      </c>
      <c r="DS86" s="26">
        <f t="shared" si="1250"/>
        <v>64309066.099038504</v>
      </c>
      <c r="DT86" s="26">
        <f t="shared" si="1250"/>
        <v>3315719.5892472398</v>
      </c>
      <c r="DU86" s="26">
        <f t="shared" si="1250"/>
        <v>3217918.5266256556</v>
      </c>
      <c r="DV86" s="26">
        <f t="shared" si="1250"/>
        <v>4130916.8703413066</v>
      </c>
      <c r="DW86" s="26">
        <f t="shared" si="1250"/>
        <v>2838374.0767615037</v>
      </c>
      <c r="DX86" s="26">
        <f t="shared" si="1250"/>
        <v>3603028.2343724808</v>
      </c>
      <c r="DY86" s="26">
        <f t="shared" si="1250"/>
        <v>3492271.9113958948</v>
      </c>
      <c r="DZ86" s="26">
        <f t="shared" si="1250"/>
        <v>3809773.681270876</v>
      </c>
      <c r="EA86" s="26">
        <f t="shared" si="1250"/>
        <v>4143251.1208116668</v>
      </c>
      <c r="EB86" s="26">
        <f t="shared" si="1250"/>
        <v>23134406.270658724</v>
      </c>
      <c r="EC86" s="26">
        <f t="shared" si="1250"/>
        <v>8548103.9361723587</v>
      </c>
      <c r="ED86" s="26">
        <f t="shared" si="1250"/>
        <v>3608634.6188630355</v>
      </c>
      <c r="EE86" s="26">
        <f t="shared" si="1250"/>
        <v>4047444.2534971465</v>
      </c>
      <c r="EF86" s="26">
        <f t="shared" si="1250"/>
        <v>67889843.090017885</v>
      </c>
      <c r="EG86" s="26">
        <f t="shared" ref="EG86:ES86" si="1251">SUM(EG87:EG103)</f>
        <v>3491442.7042677235</v>
      </c>
      <c r="EH86" s="26">
        <f t="shared" si="1251"/>
        <v>3387793.1381013682</v>
      </c>
      <c r="EI86" s="26">
        <f t="shared" si="1251"/>
        <v>4355388.7827712167</v>
      </c>
      <c r="EJ86" s="26">
        <f t="shared" si="1251"/>
        <v>2985551.9301353404</v>
      </c>
      <c r="EK86" s="26">
        <f t="shared" si="1251"/>
        <v>3795932.4063714538</v>
      </c>
      <c r="EL86" s="26">
        <f t="shared" si="1251"/>
        <v>3678552.8552808678</v>
      </c>
      <c r="EM86" s="26">
        <f t="shared" si="1251"/>
        <v>4015041.2309943736</v>
      </c>
      <c r="EN86" s="26">
        <f t="shared" si="1251"/>
        <v>4368460.6214197045</v>
      </c>
      <c r="EO86" s="26">
        <f t="shared" si="1251"/>
        <v>24495286.849227622</v>
      </c>
      <c r="EP86" s="26">
        <f t="shared" si="1251"/>
        <v>9036723.6351389606</v>
      </c>
      <c r="EQ86" s="26">
        <f t="shared" si="1251"/>
        <v>3801874.0526545439</v>
      </c>
      <c r="ER86" s="26">
        <f t="shared" si="1251"/>
        <v>4266924.5034397757</v>
      </c>
      <c r="ES86" s="26">
        <f t="shared" si="1251"/>
        <v>71678972.709802955</v>
      </c>
      <c r="ET86" s="32"/>
      <c r="EU86" s="32"/>
      <c r="EV86" s="38"/>
      <c r="EW86" s="136"/>
      <c r="EX86" s="8"/>
      <c r="EY86" s="37"/>
      <c r="EZ86" s="3"/>
      <c r="FA86" s="3"/>
      <c r="FB86" s="3"/>
      <c r="FC86" s="3"/>
      <c r="FD86" s="3"/>
      <c r="FF86" s="3"/>
      <c r="FK86" s="164"/>
      <c r="FM86" s="40"/>
      <c r="FO86" s="201"/>
      <c r="FP86" s="199"/>
      <c r="FY86" s="1"/>
    </row>
    <row r="87" spans="1:181" s="4" customFormat="1">
      <c r="A87" s="149">
        <v>71</v>
      </c>
      <c r="B87" s="149" t="str">
        <f t="shared" ref="B87:B103" si="1252">CONCATENATE(C87,D87)</f>
        <v>112201010100211</v>
      </c>
      <c r="C87" s="231">
        <v>1122010101002</v>
      </c>
      <c r="D87" s="35">
        <v>11</v>
      </c>
      <c r="E87" s="37" t="s">
        <v>90</v>
      </c>
      <c r="F87" s="65">
        <v>9218712.5700000003</v>
      </c>
      <c r="G87" s="123">
        <f>G88/0.7*0.3</f>
        <v>3064303.4174345559</v>
      </c>
      <c r="H87" s="123">
        <f t="shared" ref="H87:R87" si="1253">H88/0.7*0.3</f>
        <v>1129807.7253962834</v>
      </c>
      <c r="I87" s="123">
        <f t="shared" si="1253"/>
        <v>1586665.9095530366</v>
      </c>
      <c r="J87" s="123">
        <f t="shared" si="1253"/>
        <v>1462083.8666927491</v>
      </c>
      <c r="K87" s="123">
        <f t="shared" si="1253"/>
        <v>1094633.4261529671</v>
      </c>
      <c r="L87" s="123">
        <f t="shared" si="1253"/>
        <v>1134047.7294223427</v>
      </c>
      <c r="M87" s="123">
        <f t="shared" si="1253"/>
        <v>1099387.1561081375</v>
      </c>
      <c r="N87" s="123">
        <f t="shared" si="1253"/>
        <v>1127001.9730816188</v>
      </c>
      <c r="O87" s="123">
        <f t="shared" si="1253"/>
        <v>1075320.1679812833</v>
      </c>
      <c r="P87" s="123">
        <f t="shared" si="1253"/>
        <v>923855.89524194668</v>
      </c>
      <c r="Q87" s="123">
        <f t="shared" si="1253"/>
        <v>932579.92279575637</v>
      </c>
      <c r="R87" s="123">
        <f t="shared" si="1253"/>
        <v>1137232.3670378693</v>
      </c>
      <c r="S87" s="33">
        <f t="shared" ref="S87:S103" si="1254">+SUM(G87:R87)</f>
        <v>15766919.556898545</v>
      </c>
      <c r="T87" s="75">
        <f t="shared" ref="T87:AD87" si="1255">T88/0.7*0.3</f>
        <v>475554.76202988974</v>
      </c>
      <c r="U87" s="75">
        <f t="shared" si="1255"/>
        <v>457118.47305370972</v>
      </c>
      <c r="V87" s="75">
        <f t="shared" si="1255"/>
        <v>629226.02330235892</v>
      </c>
      <c r="W87" s="75">
        <f t="shared" si="1255"/>
        <v>385571.28359140886</v>
      </c>
      <c r="X87" s="75">
        <f t="shared" si="1255"/>
        <v>529714.75850537536</v>
      </c>
      <c r="Y87" s="75">
        <f t="shared" si="1255"/>
        <v>508836.29848049587</v>
      </c>
      <c r="Z87" s="75">
        <f t="shared" si="1255"/>
        <v>568687.94244997518</v>
      </c>
      <c r="AA87" s="75">
        <f t="shared" si="1255"/>
        <v>631551.12897995277</v>
      </c>
      <c r="AB87" s="75">
        <f t="shared" si="1255"/>
        <v>4211537.0202250788</v>
      </c>
      <c r="AC87" s="75">
        <f t="shared" si="1255"/>
        <v>1461901.405599626</v>
      </c>
      <c r="AD87" s="75">
        <f t="shared" si="1255"/>
        <v>530771.60719197255</v>
      </c>
      <c r="AE87" s="75">
        <f>AE88/0.7*0.3</f>
        <v>613490.76190043159</v>
      </c>
      <c r="AF87" s="33">
        <f t="shared" ref="AF87:AF103" si="1256">+SUM(T87:AE87)</f>
        <v>11003961.465310276</v>
      </c>
      <c r="AG87" s="75">
        <f t="shared" ref="AG87:AQ87" si="1257">AG88/0.7*0.3</f>
        <v>503992.93679927726</v>
      </c>
      <c r="AH87" s="75">
        <f t="shared" si="1257"/>
        <v>484454.15774232155</v>
      </c>
      <c r="AI87" s="75">
        <f t="shared" si="1257"/>
        <v>666853.73949584016</v>
      </c>
      <c r="AJ87" s="75">
        <f t="shared" si="1257"/>
        <v>408628.44635017525</v>
      </c>
      <c r="AK87" s="75">
        <f t="shared" si="1257"/>
        <v>561391.701063997</v>
      </c>
      <c r="AL87" s="75">
        <f t="shared" si="1257"/>
        <v>539264.70912962966</v>
      </c>
      <c r="AM87" s="75">
        <f t="shared" si="1257"/>
        <v>602695.4814084837</v>
      </c>
      <c r="AN87" s="75">
        <f t="shared" si="1257"/>
        <v>669317.8864929541</v>
      </c>
      <c r="AO87" s="75">
        <f t="shared" si="1257"/>
        <v>4463386.9340345403</v>
      </c>
      <c r="AP87" s="75">
        <f t="shared" si="1257"/>
        <v>1549323.1096544839</v>
      </c>
      <c r="AQ87" s="75">
        <f t="shared" si="1257"/>
        <v>562511.74930205278</v>
      </c>
      <c r="AR87" s="75">
        <f>AR88/0.7*0.3</f>
        <v>650177.50946207752</v>
      </c>
      <c r="AS87" s="33">
        <f t="shared" ref="AS87:AS103" si="1258">+SUM(AG87:AR87)</f>
        <v>11661998.360935831</v>
      </c>
      <c r="AT87" s="76">
        <f t="shared" ref="AT87:BD87" si="1259">AT88/0.7*0.3</f>
        <v>534131.71441987413</v>
      </c>
      <c r="AU87" s="76">
        <f t="shared" si="1259"/>
        <v>513424.51637531252</v>
      </c>
      <c r="AV87" s="76">
        <f t="shared" si="1259"/>
        <v>706731.59311769146</v>
      </c>
      <c r="AW87" s="76">
        <f t="shared" si="1259"/>
        <v>433064.42744191579</v>
      </c>
      <c r="AX87" s="76">
        <f t="shared" si="1259"/>
        <v>594962.92478762404</v>
      </c>
      <c r="AY87" s="76">
        <f t="shared" si="1259"/>
        <v>571512.73873558152</v>
      </c>
      <c r="AZ87" s="76">
        <f t="shared" si="1259"/>
        <v>638736.67119671125</v>
      </c>
      <c r="BA87" s="76">
        <f t="shared" si="1259"/>
        <v>709343.09610523283</v>
      </c>
      <c r="BB87" s="76">
        <f t="shared" si="1259"/>
        <v>4730297.4726898056</v>
      </c>
      <c r="BC87" s="76">
        <f t="shared" si="1259"/>
        <v>1641972.6316118224</v>
      </c>
      <c r="BD87" s="76">
        <f t="shared" si="1259"/>
        <v>596149.95191031543</v>
      </c>
      <c r="BE87" s="76">
        <f>BE88/0.7*0.3</f>
        <v>689058.12452790991</v>
      </c>
      <c r="BF87" s="33">
        <f t="shared" ref="BF87:BF103" si="1260">+SUM(AT87:BE87)</f>
        <v>12359385.862919798</v>
      </c>
      <c r="BG87" s="76">
        <f t="shared" ref="BG87:BQ87" si="1261">BG88/0.7*0.3</f>
        <v>566072.79094218253</v>
      </c>
      <c r="BH87" s="76">
        <f t="shared" si="1261"/>
        <v>544127.30245455622</v>
      </c>
      <c r="BI87" s="76">
        <f t="shared" si="1261"/>
        <v>748994.14238612948</v>
      </c>
      <c r="BJ87" s="76">
        <f t="shared" si="1261"/>
        <v>458961.68020294228</v>
      </c>
      <c r="BK87" s="76">
        <f t="shared" si="1261"/>
        <v>630541.70768992393</v>
      </c>
      <c r="BL87" s="76">
        <f t="shared" si="1261"/>
        <v>605689.20051196916</v>
      </c>
      <c r="BM87" s="76">
        <f t="shared" si="1261"/>
        <v>676933.12413427443</v>
      </c>
      <c r="BN87" s="76">
        <f t="shared" si="1261"/>
        <v>751761.81325232552</v>
      </c>
      <c r="BO87" s="76">
        <f t="shared" si="1261"/>
        <v>5013169.2615566561</v>
      </c>
      <c r="BP87" s="76">
        <f t="shared" si="1261"/>
        <v>1740162.5949822091</v>
      </c>
      <c r="BQ87" s="76">
        <f t="shared" si="1261"/>
        <v>631799.71903455234</v>
      </c>
      <c r="BR87" s="76">
        <f>BR88/0.7*0.3</f>
        <v>730263.8003746788</v>
      </c>
      <c r="BS87" s="33">
        <f t="shared" ref="BS87:BS103" si="1262">+SUM(BG87:BR87)</f>
        <v>13098477.137522401</v>
      </c>
      <c r="BT87" s="76">
        <f t="shared" ref="BT87:CD87" si="1263">BT88/0.7*0.3</f>
        <v>599923.94384052523</v>
      </c>
      <c r="BU87" s="76">
        <f t="shared" si="1263"/>
        <v>576666.11514133867</v>
      </c>
      <c r="BV87" s="76">
        <f t="shared" si="1263"/>
        <v>793783.99210082006</v>
      </c>
      <c r="BW87" s="76">
        <f t="shared" si="1263"/>
        <v>486407.58867907827</v>
      </c>
      <c r="BX87" s="76">
        <f t="shared" si="1263"/>
        <v>668248.10180978151</v>
      </c>
      <c r="BY87" s="76">
        <f t="shared" si="1263"/>
        <v>641909.41470258497</v>
      </c>
      <c r="BZ87" s="76">
        <f t="shared" si="1263"/>
        <v>717413.72495750419</v>
      </c>
      <c r="CA87" s="76">
        <f t="shared" si="1263"/>
        <v>796717.16968481487</v>
      </c>
      <c r="CB87" s="76">
        <f t="shared" si="1263"/>
        <v>5312956.7833977453</v>
      </c>
      <c r="CC87" s="76">
        <f t="shared" si="1263"/>
        <v>1844224.3181621453</v>
      </c>
      <c r="CD87" s="76">
        <f t="shared" si="1263"/>
        <v>669581.3422328186</v>
      </c>
      <c r="CE87" s="76">
        <f>CE88/0.7*0.3</f>
        <v>773933.57563708478</v>
      </c>
      <c r="CF87" s="33">
        <f t="shared" ref="CF87:CF103" si="1264">+SUM(BT87:CE87)</f>
        <v>13881766.070346242</v>
      </c>
      <c r="CG87" s="76">
        <f t="shared" ref="CG87:CQ87" si="1265">CG88/0.7*0.3</f>
        <v>635799.39568218857</v>
      </c>
      <c r="CH87" s="76">
        <f t="shared" si="1265"/>
        <v>611150.74882679083</v>
      </c>
      <c r="CI87" s="76">
        <f t="shared" si="1265"/>
        <v>841252.27482844936</v>
      </c>
      <c r="CJ87" s="76">
        <f t="shared" si="1265"/>
        <v>515494.7624820873</v>
      </c>
      <c r="CK87" s="76">
        <f t="shared" si="1265"/>
        <v>708209.33829800645</v>
      </c>
      <c r="CL87" s="76">
        <f t="shared" si="1265"/>
        <v>680295.59770179971</v>
      </c>
      <c r="CM87" s="76">
        <f t="shared" si="1265"/>
        <v>760315.06570996309</v>
      </c>
      <c r="CN87" s="76">
        <f t="shared" si="1265"/>
        <v>844360.85643196688</v>
      </c>
      <c r="CO87" s="76">
        <f t="shared" si="1265"/>
        <v>5630671.5990449311</v>
      </c>
      <c r="CP87" s="76">
        <f t="shared" si="1265"/>
        <v>1954508.9323882421</v>
      </c>
      <c r="CQ87" s="76">
        <f t="shared" si="1265"/>
        <v>709622.30649834138</v>
      </c>
      <c r="CR87" s="76">
        <f>CR88/0.7*0.3</f>
        <v>820214.80346018251</v>
      </c>
      <c r="CS87" s="33">
        <f t="shared" ref="CS87:CS103" si="1266">+SUM(CG87:CR87)</f>
        <v>14711895.681352949</v>
      </c>
      <c r="CT87" s="76">
        <f t="shared" ref="CT87:DD87" si="1267">CT88/0.7*0.3</f>
        <v>673820.19954398356</v>
      </c>
      <c r="CU87" s="76">
        <f t="shared" si="1267"/>
        <v>647697.56360663287</v>
      </c>
      <c r="CV87" s="76">
        <f t="shared" si="1267"/>
        <v>891559.16086319054</v>
      </c>
      <c r="CW87" s="76">
        <f t="shared" si="1267"/>
        <v>546321.34927851614</v>
      </c>
      <c r="CX87" s="76">
        <f t="shared" si="1267"/>
        <v>750560.25672822725</v>
      </c>
      <c r="CY87" s="76">
        <f t="shared" si="1267"/>
        <v>720977.27444436739</v>
      </c>
      <c r="CZ87" s="76">
        <f t="shared" si="1267"/>
        <v>805781.90663941891</v>
      </c>
      <c r="DA87" s="76">
        <f t="shared" si="1267"/>
        <v>894853.63564659865</v>
      </c>
      <c r="DB87" s="76">
        <f t="shared" si="1267"/>
        <v>5967385.7606678177</v>
      </c>
      <c r="DC87" s="76">
        <f t="shared" si="1267"/>
        <v>2071388.5665450592</v>
      </c>
      <c r="DD87" s="76">
        <f t="shared" si="1267"/>
        <v>752057.72042694222</v>
      </c>
      <c r="DE87" s="76">
        <f>DE88/0.7*0.3</f>
        <v>869263.64870710147</v>
      </c>
      <c r="DF87" s="33">
        <f t="shared" ref="DF87:DF103" si="1268">+SUM(CT87:DE87)</f>
        <v>15591667.043097856</v>
      </c>
      <c r="DG87" s="76">
        <f t="shared" ref="DG87:DQ87" si="1269">DG88/0.7*0.3</f>
        <v>714114.64747671387</v>
      </c>
      <c r="DH87" s="76">
        <f t="shared" si="1269"/>
        <v>686429.8779103097</v>
      </c>
      <c r="DI87" s="76">
        <f t="shared" si="1269"/>
        <v>944874.39868280932</v>
      </c>
      <c r="DJ87" s="76">
        <f t="shared" si="1269"/>
        <v>578991.36596537137</v>
      </c>
      <c r="DK87" s="76">
        <f t="shared" si="1269"/>
        <v>795443.76008057536</v>
      </c>
      <c r="DL87" s="76">
        <f t="shared" si="1269"/>
        <v>764091.71545614058</v>
      </c>
      <c r="DM87" s="76">
        <f t="shared" si="1269"/>
        <v>853967.66465645621</v>
      </c>
      <c r="DN87" s="76">
        <f t="shared" si="1269"/>
        <v>948365.8830582652</v>
      </c>
      <c r="DO87" s="76">
        <f t="shared" si="1269"/>
        <v>6324235.4291557539</v>
      </c>
      <c r="DP87" s="76">
        <f t="shared" si="1269"/>
        <v>2195257.6028244537</v>
      </c>
      <c r="DQ87" s="76">
        <f t="shared" si="1269"/>
        <v>797030.77210847335</v>
      </c>
      <c r="DR87" s="76">
        <f>DR88/0.7*0.3</f>
        <v>921245.61489978607</v>
      </c>
      <c r="DS87" s="33">
        <f t="shared" ref="DS87:DS103" si="1270">+SUM(DG87:DR87)</f>
        <v>16524048.732275108</v>
      </c>
      <c r="DT87" s="76">
        <v>0</v>
      </c>
      <c r="DU87" s="76">
        <v>0</v>
      </c>
      <c r="DV87" s="76">
        <v>0</v>
      </c>
      <c r="DW87" s="76">
        <v>0</v>
      </c>
      <c r="DX87" s="76">
        <v>0</v>
      </c>
      <c r="DY87" s="76">
        <v>0</v>
      </c>
      <c r="DZ87" s="76">
        <v>0</v>
      </c>
      <c r="EA87" s="76">
        <v>0</v>
      </c>
      <c r="EB87" s="76">
        <v>0</v>
      </c>
      <c r="EC87" s="76">
        <v>0</v>
      </c>
      <c r="ED87" s="76">
        <v>0</v>
      </c>
      <c r="EE87" s="76">
        <v>0</v>
      </c>
      <c r="EF87" s="33">
        <f t="shared" ref="EF87:EF103" si="1271">+SUM(DT87:EE87)</f>
        <v>0</v>
      </c>
      <c r="EG87" s="76">
        <v>0</v>
      </c>
      <c r="EH87" s="76">
        <v>0</v>
      </c>
      <c r="EI87" s="76">
        <v>0</v>
      </c>
      <c r="EJ87" s="76">
        <v>0</v>
      </c>
      <c r="EK87" s="76">
        <v>0</v>
      </c>
      <c r="EL87" s="76">
        <v>0</v>
      </c>
      <c r="EM87" s="76">
        <v>0</v>
      </c>
      <c r="EN87" s="76">
        <v>0</v>
      </c>
      <c r="EO87" s="76">
        <v>0</v>
      </c>
      <c r="EP87" s="76">
        <v>0</v>
      </c>
      <c r="EQ87" s="76">
        <v>0</v>
      </c>
      <c r="ER87" s="76">
        <v>0</v>
      </c>
      <c r="ES87" s="33">
        <f t="shared" ref="ES87" si="1272">+SUM(EG87:ER87)</f>
        <v>0</v>
      </c>
      <c r="ET87" s="33" t="s">
        <v>241</v>
      </c>
      <c r="EU87" s="33"/>
      <c r="EV87" s="38"/>
      <c r="EW87" s="174"/>
      <c r="EX87" s="116"/>
      <c r="EY87" s="37"/>
      <c r="EZ87" s="3"/>
      <c r="FA87" s="3"/>
      <c r="FB87" s="3"/>
      <c r="FC87" s="3"/>
      <c r="FD87" s="3"/>
      <c r="FF87" s="3"/>
      <c r="FK87" s="40"/>
      <c r="FL87" s="3"/>
      <c r="FM87" s="40"/>
      <c r="FN87" s="17"/>
      <c r="FO87" s="201"/>
      <c r="FP87" s="2"/>
      <c r="FY87" s="1"/>
    </row>
    <row r="88" spans="1:181">
      <c r="A88" s="149">
        <v>72</v>
      </c>
      <c r="B88" s="149" t="str">
        <f t="shared" si="1252"/>
        <v>112201010100229</v>
      </c>
      <c r="C88" s="231">
        <v>1122010101002</v>
      </c>
      <c r="D88" s="35">
        <v>29</v>
      </c>
      <c r="E88" s="37" t="s">
        <v>90</v>
      </c>
      <c r="F88" s="65">
        <v>21360962.849999998</v>
      </c>
      <c r="G88" s="123">
        <v>7150041.3073472977</v>
      </c>
      <c r="H88" s="123">
        <v>2636218.0259246612</v>
      </c>
      <c r="I88" s="123">
        <v>3702220.4556237515</v>
      </c>
      <c r="J88" s="123">
        <v>3411529.0222830814</v>
      </c>
      <c r="K88" s="123">
        <v>2554144.6610235902</v>
      </c>
      <c r="L88" s="123">
        <v>2646111.3686521328</v>
      </c>
      <c r="M88" s="123">
        <v>2565236.697585654</v>
      </c>
      <c r="N88" s="123">
        <v>2629671.2705237772</v>
      </c>
      <c r="O88" s="123">
        <v>2509080.3919563275</v>
      </c>
      <c r="P88" s="123">
        <v>2155663.755564542</v>
      </c>
      <c r="Q88" s="123">
        <v>2176019.8198567647</v>
      </c>
      <c r="R88" s="123">
        <v>2653542.1897550286</v>
      </c>
      <c r="S88" s="33">
        <f t="shared" si="1254"/>
        <v>36789478.96609661</v>
      </c>
      <c r="T88" s="124">
        <v>1109627.7780697427</v>
      </c>
      <c r="U88" s="124">
        <v>1066609.7704586559</v>
      </c>
      <c r="V88" s="124">
        <v>1468194.0543721709</v>
      </c>
      <c r="W88" s="124">
        <v>899666.32837995409</v>
      </c>
      <c r="X88" s="124">
        <v>1236001.1031792092</v>
      </c>
      <c r="Y88" s="124">
        <v>1187284.6964544903</v>
      </c>
      <c r="Z88" s="124">
        <v>1326938.5323832752</v>
      </c>
      <c r="AA88" s="124">
        <v>1473619.3009532231</v>
      </c>
      <c r="AB88" s="124">
        <v>9826919.7138585169</v>
      </c>
      <c r="AC88" s="124">
        <v>3411103.2797324606</v>
      </c>
      <c r="AD88" s="124">
        <v>1238467.083447936</v>
      </c>
      <c r="AE88" s="124">
        <v>1431478.4444343403</v>
      </c>
      <c r="AF88" s="33">
        <f>SUM(T88:AE88)</f>
        <v>25675910.085723978</v>
      </c>
      <c r="AG88" s="124">
        <v>1175983.5191983136</v>
      </c>
      <c r="AH88" s="124">
        <v>1130393.0347320836</v>
      </c>
      <c r="AI88" s="124">
        <v>1555992.0588236272</v>
      </c>
      <c r="AJ88" s="124">
        <v>953466.37481707556</v>
      </c>
      <c r="AK88" s="124">
        <v>1309913.9691493262</v>
      </c>
      <c r="AL88" s="124">
        <v>1258284.3213024691</v>
      </c>
      <c r="AM88" s="124">
        <v>1406289.4566197954</v>
      </c>
      <c r="AN88" s="124">
        <v>1561741.7351502262</v>
      </c>
      <c r="AO88" s="124">
        <v>10414569.51274726</v>
      </c>
      <c r="AP88" s="124">
        <v>3615087.2558604623</v>
      </c>
      <c r="AQ88" s="124">
        <v>1312527.415038123</v>
      </c>
      <c r="AR88" s="124">
        <v>1517080.8554115142</v>
      </c>
      <c r="AS88" s="33">
        <f>SUM(AG88:AR88)</f>
        <v>27211329.508850276</v>
      </c>
      <c r="AT88" s="123">
        <v>1246307.3336463729</v>
      </c>
      <c r="AU88" s="123">
        <v>1197990.5382090625</v>
      </c>
      <c r="AV88" s="123">
        <v>1649040.3839412802</v>
      </c>
      <c r="AW88" s="123">
        <v>1010483.6640311368</v>
      </c>
      <c r="AX88" s="123">
        <v>1388246.824504456</v>
      </c>
      <c r="AY88" s="123">
        <v>1333529.7237163568</v>
      </c>
      <c r="AZ88" s="123">
        <v>1490385.5661256595</v>
      </c>
      <c r="BA88" s="123">
        <v>1655133.8909122099</v>
      </c>
      <c r="BB88" s="123">
        <v>11037360.769609546</v>
      </c>
      <c r="BC88" s="123">
        <v>3831269.4737609187</v>
      </c>
      <c r="BD88" s="123">
        <v>1391016.5544574028</v>
      </c>
      <c r="BE88" s="123">
        <v>1607802.2905651231</v>
      </c>
      <c r="BF88" s="33">
        <f>SUM(AT88:BE88)</f>
        <v>28838567.013479527</v>
      </c>
      <c r="BG88" s="123">
        <v>1320836.5121984258</v>
      </c>
      <c r="BH88" s="123">
        <v>1269630.3723939643</v>
      </c>
      <c r="BI88" s="123">
        <v>1747652.9989009686</v>
      </c>
      <c r="BJ88" s="123">
        <v>1070910.5871401986</v>
      </c>
      <c r="BK88" s="123">
        <v>1471263.9846098223</v>
      </c>
      <c r="BL88" s="123">
        <v>1413274.8011945947</v>
      </c>
      <c r="BM88" s="123">
        <v>1579510.6229799737</v>
      </c>
      <c r="BN88" s="123">
        <v>1754110.8975887597</v>
      </c>
      <c r="BO88" s="123">
        <v>11697394.943632197</v>
      </c>
      <c r="BP88" s="123">
        <v>4060379.3882918209</v>
      </c>
      <c r="BQ88" s="123">
        <v>1474199.3444139555</v>
      </c>
      <c r="BR88" s="123">
        <v>1703948.8675409171</v>
      </c>
      <c r="BS88" s="33">
        <f>SUM(BG88:BR88)</f>
        <v>30563113.320885599</v>
      </c>
      <c r="BT88" s="123">
        <v>1399822.535627892</v>
      </c>
      <c r="BU88" s="123">
        <v>1345554.2686631235</v>
      </c>
      <c r="BV88" s="123">
        <v>1852162.6482352468</v>
      </c>
      <c r="BW88" s="123">
        <v>1134951.0402511826</v>
      </c>
      <c r="BX88" s="123">
        <v>1559245.57088949</v>
      </c>
      <c r="BY88" s="123">
        <v>1497788.6343060317</v>
      </c>
      <c r="BZ88" s="123">
        <v>1673965.3582341764</v>
      </c>
      <c r="CA88" s="123">
        <v>1859006.7292645678</v>
      </c>
      <c r="CB88" s="123">
        <v>12396899.161261404</v>
      </c>
      <c r="CC88" s="123">
        <v>4303190.0757116722</v>
      </c>
      <c r="CD88" s="123">
        <v>1562356.4652099102</v>
      </c>
      <c r="CE88" s="123">
        <v>1805845.0098198643</v>
      </c>
      <c r="CF88" s="33">
        <f>SUM(BT88:CE88)</f>
        <v>32390787.497474562</v>
      </c>
      <c r="CG88" s="123">
        <v>1483531.9232584401</v>
      </c>
      <c r="CH88" s="123">
        <v>1426018.4139291786</v>
      </c>
      <c r="CI88" s="123">
        <v>1962921.9745997151</v>
      </c>
      <c r="CJ88" s="123">
        <v>1202821.1124582037</v>
      </c>
      <c r="CK88" s="123">
        <v>1652488.4560286817</v>
      </c>
      <c r="CL88" s="123">
        <v>1587356.3946375328</v>
      </c>
      <c r="CM88" s="123">
        <v>1774068.4866565804</v>
      </c>
      <c r="CN88" s="123">
        <v>1970175.3316745893</v>
      </c>
      <c r="CO88" s="123">
        <v>13138233.731104838</v>
      </c>
      <c r="CP88" s="123">
        <v>4560520.8422392318</v>
      </c>
      <c r="CQ88" s="123">
        <v>1655785.3818294632</v>
      </c>
      <c r="CR88" s="123">
        <v>1913834.5414070925</v>
      </c>
      <c r="CS88" s="33">
        <f>SUM(CG88:CR88)</f>
        <v>34327756.589823544</v>
      </c>
      <c r="CT88" s="123">
        <v>1572247.1322692949</v>
      </c>
      <c r="CU88" s="123">
        <v>1511294.3150821435</v>
      </c>
      <c r="CV88" s="123">
        <v>2080304.708680778</v>
      </c>
      <c r="CW88" s="123">
        <v>1274749.8149832042</v>
      </c>
      <c r="CX88" s="123">
        <v>1751307.2656991968</v>
      </c>
      <c r="CY88" s="123">
        <v>1682280.3070368574</v>
      </c>
      <c r="CZ88" s="123">
        <v>1880157.7821586439</v>
      </c>
      <c r="DA88" s="123">
        <v>2087991.8165087299</v>
      </c>
      <c r="DB88" s="123">
        <v>13923900.108224908</v>
      </c>
      <c r="DC88" s="123">
        <v>4833239.9886051379</v>
      </c>
      <c r="DD88" s="123">
        <v>1754801.347662865</v>
      </c>
      <c r="DE88" s="123">
        <v>2028281.8469832367</v>
      </c>
      <c r="DF88" s="33">
        <f>SUM(CT88:DE88)</f>
        <v>36380556.433894992</v>
      </c>
      <c r="DG88" s="123">
        <v>1666267.510778999</v>
      </c>
      <c r="DH88" s="123">
        <v>1601669.7151240557</v>
      </c>
      <c r="DI88" s="123">
        <v>2204706.9302598885</v>
      </c>
      <c r="DJ88" s="123">
        <v>1350979.8539191999</v>
      </c>
      <c r="DK88" s="123">
        <v>1856035.4401880091</v>
      </c>
      <c r="DL88" s="123">
        <v>1782880.6693976615</v>
      </c>
      <c r="DM88" s="123">
        <v>1992591.2175317311</v>
      </c>
      <c r="DN88" s="123">
        <v>2212853.7271359521</v>
      </c>
      <c r="DO88" s="123">
        <v>14756549.334696759</v>
      </c>
      <c r="DP88" s="123">
        <v>5122267.7399237249</v>
      </c>
      <c r="DQ88" s="123">
        <v>1859738.4682531045</v>
      </c>
      <c r="DR88" s="123">
        <v>2149573.1014328343</v>
      </c>
      <c r="DS88" s="33">
        <f>SUM(DG88:DR88)</f>
        <v>38556113.708641924</v>
      </c>
      <c r="DT88" s="123">
        <v>2522729.0113194049</v>
      </c>
      <c r="DU88" s="123">
        <v>2424927.9486978208</v>
      </c>
      <c r="DV88" s="123">
        <v>3337926.2924134717</v>
      </c>
      <c r="DW88" s="123">
        <v>2045383.4988336691</v>
      </c>
      <c r="DX88" s="123">
        <v>2810037.656444646</v>
      </c>
      <c r="DY88" s="123">
        <v>2699281.33346806</v>
      </c>
      <c r="DZ88" s="123">
        <v>3016783.1033430411</v>
      </c>
      <c r="EA88" s="123">
        <v>3350260.542883832</v>
      </c>
      <c r="EB88" s="123">
        <v>22341415.692730896</v>
      </c>
      <c r="EC88" s="123">
        <v>7755113.3582445215</v>
      </c>
      <c r="ED88" s="123">
        <v>2815644.0409352006</v>
      </c>
      <c r="EE88" s="123">
        <v>3254453.6755693117</v>
      </c>
      <c r="EF88" s="33">
        <f>SUM(DT88:EE88)</f>
        <v>58373956.154883876</v>
      </c>
      <c r="EG88" s="123">
        <v>2673588.2061963049</v>
      </c>
      <c r="EH88" s="123">
        <v>2569938.6400299501</v>
      </c>
      <c r="EI88" s="123">
        <v>3537534.2846997972</v>
      </c>
      <c r="EJ88" s="123">
        <v>2167697.4320639223</v>
      </c>
      <c r="EK88" s="123">
        <v>2978077.9083000356</v>
      </c>
      <c r="EL88" s="123">
        <v>2860698.3572094496</v>
      </c>
      <c r="EM88" s="123">
        <v>3197186.732922955</v>
      </c>
      <c r="EN88" s="123">
        <v>3550606.123348285</v>
      </c>
      <c r="EO88" s="123">
        <v>23677432.351156201</v>
      </c>
      <c r="EP88" s="123">
        <v>8218869.1370675424</v>
      </c>
      <c r="EQ88" s="123">
        <v>2984019.5545831253</v>
      </c>
      <c r="ER88" s="123">
        <v>3449070.0053683566</v>
      </c>
      <c r="ES88" s="33">
        <f>SUM(EG88:ER88)</f>
        <v>61864718.732945926</v>
      </c>
      <c r="ET88" s="261" t="s">
        <v>425</v>
      </c>
      <c r="EU88" s="33"/>
      <c r="EV88" s="38"/>
      <c r="EW88" s="136"/>
      <c r="EX88" s="37"/>
      <c r="EY88" s="37"/>
      <c r="FN88" s="17"/>
      <c r="FO88" s="201"/>
      <c r="FP88" s="2"/>
      <c r="FY88" s="1"/>
    </row>
    <row r="89" spans="1:181">
      <c r="A89" s="149">
        <v>73</v>
      </c>
      <c r="B89" s="149" t="str">
        <f t="shared" si="1252"/>
        <v>112201010100411</v>
      </c>
      <c r="C89" s="231">
        <v>1122010101004</v>
      </c>
      <c r="D89" s="35">
        <v>11</v>
      </c>
      <c r="E89" s="37" t="s">
        <v>92</v>
      </c>
      <c r="F89" s="65">
        <v>243131.63</v>
      </c>
      <c r="G89" s="123">
        <f>G90/0.7*0.3</f>
        <v>26352.674999999999</v>
      </c>
      <c r="H89" s="123">
        <f t="shared" ref="H89:R89" si="1273">H90/0.7*0.3</f>
        <v>26352.674999999999</v>
      </c>
      <c r="I89" s="123">
        <f t="shared" si="1273"/>
        <v>26352.674999999999</v>
      </c>
      <c r="J89" s="123">
        <f t="shared" si="1273"/>
        <v>26352.674999999999</v>
      </c>
      <c r="K89" s="123">
        <f t="shared" si="1273"/>
        <v>26352.674999999999</v>
      </c>
      <c r="L89" s="123">
        <f t="shared" si="1273"/>
        <v>26352.674999999999</v>
      </c>
      <c r="M89" s="123">
        <f t="shared" si="1273"/>
        <v>26352.674999999999</v>
      </c>
      <c r="N89" s="123">
        <f t="shared" si="1273"/>
        <v>26352.674999999999</v>
      </c>
      <c r="O89" s="123">
        <f t="shared" si="1273"/>
        <v>26352.674999999999</v>
      </c>
      <c r="P89" s="123">
        <f t="shared" si="1273"/>
        <v>26352.674999999999</v>
      </c>
      <c r="Q89" s="123">
        <f t="shared" si="1273"/>
        <v>26352.674999999999</v>
      </c>
      <c r="R89" s="123">
        <f t="shared" si="1273"/>
        <v>26352.674999999999</v>
      </c>
      <c r="S89" s="33">
        <f t="shared" si="1254"/>
        <v>316232.09999999992</v>
      </c>
      <c r="T89" s="76">
        <f t="shared" ref="T89" si="1274">T90/0.7*0.3</f>
        <v>27892.409094899998</v>
      </c>
      <c r="U89" s="76">
        <f t="shared" ref="U89" si="1275">U90/0.7*0.3</f>
        <v>27892.409094899998</v>
      </c>
      <c r="V89" s="76">
        <f t="shared" ref="V89" si="1276">V90/0.7*0.3</f>
        <v>27892.409094899998</v>
      </c>
      <c r="W89" s="76">
        <f t="shared" ref="W89" si="1277">W90/0.7*0.3</f>
        <v>27892.409094899998</v>
      </c>
      <c r="X89" s="76">
        <f t="shared" ref="X89" si="1278">X90/0.7*0.3</f>
        <v>27892.409094899998</v>
      </c>
      <c r="Y89" s="76">
        <f t="shared" ref="Y89" si="1279">Y90/0.7*0.3</f>
        <v>27892.409094899998</v>
      </c>
      <c r="Z89" s="76">
        <f t="shared" ref="Z89" si="1280">Z90/0.7*0.3</f>
        <v>27892.409094899998</v>
      </c>
      <c r="AA89" s="76">
        <f t="shared" ref="AA89" si="1281">AA90/0.7*0.3</f>
        <v>27892.409094899998</v>
      </c>
      <c r="AB89" s="76">
        <f t="shared" ref="AB89" si="1282">AB90/0.7*0.3</f>
        <v>27892.409094899998</v>
      </c>
      <c r="AC89" s="76">
        <f t="shared" ref="AC89" si="1283">AC90/0.7*0.3</f>
        <v>27892.409094899998</v>
      </c>
      <c r="AD89" s="76">
        <f t="shared" ref="AD89" si="1284">AD90/0.7*0.3</f>
        <v>27892.409094899998</v>
      </c>
      <c r="AE89" s="76">
        <f t="shared" ref="AE89" si="1285">AE90/0.7*0.3</f>
        <v>27892.409094899998</v>
      </c>
      <c r="AF89" s="33">
        <f t="shared" si="1256"/>
        <v>334708.90913880005</v>
      </c>
      <c r="AG89" s="76">
        <f t="shared" ref="AG89" si="1286">AG90/0.7*0.3</f>
        <v>29453.156738214231</v>
      </c>
      <c r="AH89" s="76">
        <f t="shared" ref="AH89" si="1287">AH90/0.7*0.3</f>
        <v>29453.156738214231</v>
      </c>
      <c r="AI89" s="76">
        <f t="shared" ref="AI89" si="1288">AI90/0.7*0.3</f>
        <v>29453.156738214231</v>
      </c>
      <c r="AJ89" s="76">
        <f t="shared" ref="AJ89" si="1289">AJ90/0.7*0.3</f>
        <v>29453.156738214231</v>
      </c>
      <c r="AK89" s="76">
        <f t="shared" ref="AK89" si="1290">AK90/0.7*0.3</f>
        <v>29453.156738214231</v>
      </c>
      <c r="AL89" s="76">
        <f t="shared" ref="AL89" si="1291">AL90/0.7*0.3</f>
        <v>29453.156738214231</v>
      </c>
      <c r="AM89" s="76">
        <f t="shared" ref="AM89" si="1292">AM90/0.7*0.3</f>
        <v>29453.156738214231</v>
      </c>
      <c r="AN89" s="76">
        <f t="shared" ref="AN89" si="1293">AN90/0.7*0.3</f>
        <v>29453.156738214231</v>
      </c>
      <c r="AO89" s="76">
        <f t="shared" ref="AO89" si="1294">AO90/0.7*0.3</f>
        <v>29453.156738214231</v>
      </c>
      <c r="AP89" s="76">
        <f t="shared" ref="AP89" si="1295">AP90/0.7*0.3</f>
        <v>29453.156738214231</v>
      </c>
      <c r="AQ89" s="76">
        <f t="shared" ref="AQ89" si="1296">AQ90/0.7*0.3</f>
        <v>29453.156738214231</v>
      </c>
      <c r="AR89" s="76">
        <f t="shared" ref="AR89" si="1297">AR90/0.7*0.3</f>
        <v>29453.156738214231</v>
      </c>
      <c r="AS89" s="33">
        <f t="shared" si="1258"/>
        <v>353437.8808585708</v>
      </c>
      <c r="AT89" s="76">
        <f t="shared" ref="AT89" si="1298">AT90/0.7*0.3</f>
        <v>31113.372277233892</v>
      </c>
      <c r="AU89" s="76">
        <f t="shared" ref="AU89" si="1299">AU90/0.7*0.3</f>
        <v>31113.372277233892</v>
      </c>
      <c r="AV89" s="76">
        <f t="shared" ref="AV89" si="1300">AV90/0.7*0.3</f>
        <v>31113.372277233892</v>
      </c>
      <c r="AW89" s="76">
        <f t="shared" ref="AW89" si="1301">AW90/0.7*0.3</f>
        <v>31113.372277233892</v>
      </c>
      <c r="AX89" s="76">
        <f t="shared" ref="AX89" si="1302">AX90/0.7*0.3</f>
        <v>31113.372277233892</v>
      </c>
      <c r="AY89" s="76">
        <f t="shared" ref="AY89" si="1303">AY90/0.7*0.3</f>
        <v>31113.372277233892</v>
      </c>
      <c r="AZ89" s="76">
        <f t="shared" ref="AZ89" si="1304">AZ90/0.7*0.3</f>
        <v>31113.372277233892</v>
      </c>
      <c r="BA89" s="76">
        <f t="shared" ref="BA89" si="1305">BA90/0.7*0.3</f>
        <v>31113.372277233892</v>
      </c>
      <c r="BB89" s="76">
        <f t="shared" ref="BB89" si="1306">BB90/0.7*0.3</f>
        <v>31113.372277233892</v>
      </c>
      <c r="BC89" s="76">
        <f t="shared" ref="BC89" si="1307">BC90/0.7*0.3</f>
        <v>31113.372277233892</v>
      </c>
      <c r="BD89" s="76">
        <f t="shared" ref="BD89" si="1308">BD90/0.7*0.3</f>
        <v>31113.372277233892</v>
      </c>
      <c r="BE89" s="76">
        <f t="shared" ref="BE89" si="1309">BE90/0.7*0.3</f>
        <v>31113.372277233892</v>
      </c>
      <c r="BF89" s="33">
        <f t="shared" si="1260"/>
        <v>373360.46732680663</v>
      </c>
      <c r="BG89" s="76">
        <f t="shared" ref="BG89" si="1310">BG90/0.7*0.3</f>
        <v>32867.17084575702</v>
      </c>
      <c r="BH89" s="76">
        <f t="shared" ref="BH89" si="1311">BH90/0.7*0.3</f>
        <v>32867.17084575702</v>
      </c>
      <c r="BI89" s="76">
        <f t="shared" ref="BI89" si="1312">BI90/0.7*0.3</f>
        <v>32867.17084575702</v>
      </c>
      <c r="BJ89" s="76">
        <f t="shared" ref="BJ89" si="1313">BJ90/0.7*0.3</f>
        <v>32867.17084575702</v>
      </c>
      <c r="BK89" s="76">
        <f t="shared" ref="BK89" si="1314">BK90/0.7*0.3</f>
        <v>32867.17084575702</v>
      </c>
      <c r="BL89" s="76">
        <f t="shared" ref="BL89" si="1315">BL90/0.7*0.3</f>
        <v>32867.17084575702</v>
      </c>
      <c r="BM89" s="76">
        <f t="shared" ref="BM89" si="1316">BM90/0.7*0.3</f>
        <v>32867.17084575702</v>
      </c>
      <c r="BN89" s="76">
        <f t="shared" ref="BN89" si="1317">BN90/0.7*0.3</f>
        <v>32867.17084575702</v>
      </c>
      <c r="BO89" s="76">
        <f t="shared" ref="BO89" si="1318">BO90/0.7*0.3</f>
        <v>32867.17084575702</v>
      </c>
      <c r="BP89" s="76">
        <f t="shared" ref="BP89" si="1319">BP90/0.7*0.3</f>
        <v>32867.17084575702</v>
      </c>
      <c r="BQ89" s="76">
        <f t="shared" ref="BQ89" si="1320">BQ90/0.7*0.3</f>
        <v>32867.17084575702</v>
      </c>
      <c r="BR89" s="76">
        <f t="shared" ref="BR89" si="1321">BR90/0.7*0.3</f>
        <v>32867.17084575702</v>
      </c>
      <c r="BS89" s="33">
        <f t="shared" si="1262"/>
        <v>394406.05014908413</v>
      </c>
      <c r="BT89" s="76">
        <f t="shared" ref="BT89" si="1322">BT90/0.7*0.3</f>
        <v>34719.827531990668</v>
      </c>
      <c r="BU89" s="76">
        <f t="shared" ref="BU89" si="1323">BU90/0.7*0.3</f>
        <v>34719.827531990668</v>
      </c>
      <c r="BV89" s="76">
        <f t="shared" ref="BV89" si="1324">BV90/0.7*0.3</f>
        <v>34719.827531990668</v>
      </c>
      <c r="BW89" s="76">
        <f t="shared" ref="BW89" si="1325">BW90/0.7*0.3</f>
        <v>34719.827531990668</v>
      </c>
      <c r="BX89" s="76">
        <f t="shared" ref="BX89" si="1326">BX90/0.7*0.3</f>
        <v>34719.827531990668</v>
      </c>
      <c r="BY89" s="76">
        <f t="shared" ref="BY89" si="1327">BY90/0.7*0.3</f>
        <v>34719.827531990668</v>
      </c>
      <c r="BZ89" s="76">
        <f t="shared" ref="BZ89" si="1328">BZ90/0.7*0.3</f>
        <v>34719.827531990668</v>
      </c>
      <c r="CA89" s="76">
        <f t="shared" ref="CA89" si="1329">CA90/0.7*0.3</f>
        <v>34719.827531990668</v>
      </c>
      <c r="CB89" s="76">
        <f t="shared" ref="CB89" si="1330">CB90/0.7*0.3</f>
        <v>34719.827531990668</v>
      </c>
      <c r="CC89" s="76">
        <f t="shared" ref="CC89" si="1331">CC90/0.7*0.3</f>
        <v>34719.827531990668</v>
      </c>
      <c r="CD89" s="76">
        <f t="shared" ref="CD89" si="1332">CD90/0.7*0.3</f>
        <v>34719.827531990668</v>
      </c>
      <c r="CE89" s="76">
        <f t="shared" ref="CE89" si="1333">CE90/0.7*0.3</f>
        <v>34719.827531990668</v>
      </c>
      <c r="CF89" s="33">
        <f t="shared" si="1264"/>
        <v>416637.9303838879</v>
      </c>
      <c r="CG89" s="76">
        <f t="shared" ref="CG89" si="1334">CG90/0.7*0.3</f>
        <v>36676.914770313924</v>
      </c>
      <c r="CH89" s="76">
        <f t="shared" ref="CH89" si="1335">CH90/0.7*0.3</f>
        <v>36676.914770313924</v>
      </c>
      <c r="CI89" s="76">
        <f t="shared" ref="CI89" si="1336">CI90/0.7*0.3</f>
        <v>36676.914770313924</v>
      </c>
      <c r="CJ89" s="76">
        <f t="shared" ref="CJ89" si="1337">CJ90/0.7*0.3</f>
        <v>36676.914770313924</v>
      </c>
      <c r="CK89" s="76">
        <f t="shared" ref="CK89" si="1338">CK90/0.7*0.3</f>
        <v>36676.914770313924</v>
      </c>
      <c r="CL89" s="76">
        <f t="shared" ref="CL89" si="1339">CL90/0.7*0.3</f>
        <v>36676.914770313924</v>
      </c>
      <c r="CM89" s="76">
        <f t="shared" ref="CM89" si="1340">CM90/0.7*0.3</f>
        <v>36676.914770313924</v>
      </c>
      <c r="CN89" s="76">
        <f t="shared" ref="CN89" si="1341">CN90/0.7*0.3</f>
        <v>36676.914770313924</v>
      </c>
      <c r="CO89" s="76">
        <f t="shared" ref="CO89" si="1342">CO90/0.7*0.3</f>
        <v>36676.914770313924</v>
      </c>
      <c r="CP89" s="76">
        <f t="shared" ref="CP89" si="1343">CP90/0.7*0.3</f>
        <v>36676.914770313924</v>
      </c>
      <c r="CQ89" s="76">
        <f t="shared" ref="CQ89" si="1344">CQ90/0.7*0.3</f>
        <v>36676.914770313924</v>
      </c>
      <c r="CR89" s="76">
        <f t="shared" ref="CR89" si="1345">CR90/0.7*0.3</f>
        <v>36676.914770313924</v>
      </c>
      <c r="CS89" s="33">
        <f t="shared" si="1266"/>
        <v>440122.97724376718</v>
      </c>
      <c r="CT89" s="76">
        <f t="shared" ref="CT89" si="1346">CT90/0.7*0.3</f>
        <v>38744.319102086978</v>
      </c>
      <c r="CU89" s="76">
        <f t="shared" ref="CU89" si="1347">CU90/0.7*0.3</f>
        <v>38744.319102086978</v>
      </c>
      <c r="CV89" s="76">
        <f t="shared" ref="CV89" si="1348">CV90/0.7*0.3</f>
        <v>38744.319102086978</v>
      </c>
      <c r="CW89" s="76">
        <f t="shared" ref="CW89" si="1349">CW90/0.7*0.3</f>
        <v>38744.319102086978</v>
      </c>
      <c r="CX89" s="76">
        <f t="shared" ref="CX89" si="1350">CX90/0.7*0.3</f>
        <v>38744.319102086978</v>
      </c>
      <c r="CY89" s="76">
        <f t="shared" ref="CY89" si="1351">CY90/0.7*0.3</f>
        <v>38744.319102086978</v>
      </c>
      <c r="CZ89" s="76">
        <f t="shared" ref="CZ89" si="1352">CZ90/0.7*0.3</f>
        <v>38744.319102086978</v>
      </c>
      <c r="DA89" s="76">
        <f t="shared" ref="DA89" si="1353">DA90/0.7*0.3</f>
        <v>38744.319102086978</v>
      </c>
      <c r="DB89" s="76">
        <f t="shared" ref="DB89" si="1354">DB90/0.7*0.3</f>
        <v>38744.319102086978</v>
      </c>
      <c r="DC89" s="76">
        <f t="shared" ref="DC89" si="1355">DC90/0.7*0.3</f>
        <v>38744.319102086978</v>
      </c>
      <c r="DD89" s="76">
        <f t="shared" ref="DD89" si="1356">DD90/0.7*0.3</f>
        <v>38744.319102086978</v>
      </c>
      <c r="DE89" s="76">
        <f t="shared" ref="DE89" si="1357">DE90/0.7*0.3</f>
        <v>38744.319102086978</v>
      </c>
      <c r="DF89" s="33">
        <f t="shared" si="1268"/>
        <v>464931.82922504382</v>
      </c>
      <c r="DG89" s="76">
        <f t="shared" ref="DG89" si="1358">DG90/0.7*0.3</f>
        <v>40928.258881233436</v>
      </c>
      <c r="DH89" s="76">
        <f t="shared" ref="DH89" si="1359">DH90/0.7*0.3</f>
        <v>40928.258881233436</v>
      </c>
      <c r="DI89" s="76">
        <f t="shared" ref="DI89" si="1360">DI90/0.7*0.3</f>
        <v>40928.258881233436</v>
      </c>
      <c r="DJ89" s="76">
        <f t="shared" ref="DJ89" si="1361">DJ90/0.7*0.3</f>
        <v>40928.258881233436</v>
      </c>
      <c r="DK89" s="76">
        <f t="shared" ref="DK89" si="1362">DK90/0.7*0.3</f>
        <v>40928.258881233436</v>
      </c>
      <c r="DL89" s="76">
        <f t="shared" ref="DL89" si="1363">DL90/0.7*0.3</f>
        <v>40928.258881233436</v>
      </c>
      <c r="DM89" s="76">
        <f t="shared" ref="DM89" si="1364">DM90/0.7*0.3</f>
        <v>40928.258881233436</v>
      </c>
      <c r="DN89" s="76">
        <f t="shared" ref="DN89" si="1365">DN90/0.7*0.3</f>
        <v>40928.258881233436</v>
      </c>
      <c r="DO89" s="76">
        <f t="shared" ref="DO89" si="1366">DO90/0.7*0.3</f>
        <v>40928.258881233436</v>
      </c>
      <c r="DP89" s="76">
        <f t="shared" ref="DP89" si="1367">DP90/0.7*0.3</f>
        <v>40928.258881233436</v>
      </c>
      <c r="DQ89" s="76">
        <f t="shared" ref="DQ89" si="1368">DQ90/0.7*0.3</f>
        <v>40928.258881233436</v>
      </c>
      <c r="DR89" s="76">
        <f t="shared" ref="DR89" si="1369">DR90/0.7*0.3</f>
        <v>40928.258881233436</v>
      </c>
      <c r="DS89" s="33">
        <f t="shared" si="1270"/>
        <v>491139.10657480132</v>
      </c>
      <c r="DT89" s="76">
        <v>0</v>
      </c>
      <c r="DU89" s="76">
        <v>0</v>
      </c>
      <c r="DV89" s="76">
        <v>0</v>
      </c>
      <c r="DW89" s="76">
        <v>0</v>
      </c>
      <c r="DX89" s="76">
        <v>0</v>
      </c>
      <c r="DY89" s="76">
        <v>0</v>
      </c>
      <c r="DZ89" s="76">
        <v>0</v>
      </c>
      <c r="EA89" s="76">
        <v>0</v>
      </c>
      <c r="EB89" s="76">
        <v>0</v>
      </c>
      <c r="EC89" s="76">
        <v>0</v>
      </c>
      <c r="ED89" s="76">
        <v>0</v>
      </c>
      <c r="EE89" s="76">
        <v>0</v>
      </c>
      <c r="EF89" s="33">
        <f t="shared" si="1271"/>
        <v>0</v>
      </c>
      <c r="EG89" s="76">
        <v>0</v>
      </c>
      <c r="EH89" s="76">
        <v>0</v>
      </c>
      <c r="EI89" s="76">
        <v>0</v>
      </c>
      <c r="EJ89" s="76">
        <v>0</v>
      </c>
      <c r="EK89" s="76">
        <v>0</v>
      </c>
      <c r="EL89" s="76">
        <v>0</v>
      </c>
      <c r="EM89" s="76">
        <v>0</v>
      </c>
      <c r="EN89" s="76">
        <v>0</v>
      </c>
      <c r="EO89" s="76">
        <v>0</v>
      </c>
      <c r="EP89" s="76">
        <v>0</v>
      </c>
      <c r="EQ89" s="76">
        <v>0</v>
      </c>
      <c r="ER89" s="76">
        <v>0</v>
      </c>
      <c r="ES89" s="33">
        <f t="shared" ref="ES89:ES103" si="1370">+SUM(EG89:ER89)</f>
        <v>0</v>
      </c>
      <c r="ET89" s="33" t="s">
        <v>241</v>
      </c>
      <c r="EU89" s="33"/>
      <c r="EV89" s="38"/>
      <c r="EW89" s="136"/>
      <c r="EX89" s="37"/>
      <c r="EY89" s="37"/>
      <c r="FN89" s="17"/>
      <c r="FO89" s="201"/>
      <c r="FP89" s="2"/>
      <c r="FY89" s="1"/>
    </row>
    <row r="90" spans="1:181">
      <c r="A90" s="149">
        <v>74</v>
      </c>
      <c r="B90" s="149" t="str">
        <f t="shared" si="1252"/>
        <v>112201010100429</v>
      </c>
      <c r="C90" s="231">
        <v>1122010101004</v>
      </c>
      <c r="D90" s="35">
        <v>29</v>
      </c>
      <c r="E90" s="37" t="s">
        <v>92</v>
      </c>
      <c r="F90" s="65">
        <v>566802.16</v>
      </c>
      <c r="G90" s="123">
        <v>61489.574999999997</v>
      </c>
      <c r="H90" s="123">
        <v>61489.574999999997</v>
      </c>
      <c r="I90" s="123">
        <v>61489.574999999997</v>
      </c>
      <c r="J90" s="123">
        <v>61489.574999999997</v>
      </c>
      <c r="K90" s="123">
        <v>61489.574999999997</v>
      </c>
      <c r="L90" s="123">
        <v>61489.574999999997</v>
      </c>
      <c r="M90" s="123">
        <v>61489.574999999997</v>
      </c>
      <c r="N90" s="123">
        <v>61489.574999999997</v>
      </c>
      <c r="O90" s="123">
        <v>61489.574999999997</v>
      </c>
      <c r="P90" s="123">
        <v>61489.574999999997</v>
      </c>
      <c r="Q90" s="123">
        <v>61489.574999999997</v>
      </c>
      <c r="R90" s="123">
        <v>61489.574999999997</v>
      </c>
      <c r="S90" s="33">
        <f t="shared" si="1254"/>
        <v>737874.89999999991</v>
      </c>
      <c r="T90" s="123">
        <f t="shared" ref="T90:AE90" si="1371">+$S90*$FC$9/12</f>
        <v>65082.2878881</v>
      </c>
      <c r="U90" s="123">
        <f t="shared" si="1371"/>
        <v>65082.2878881</v>
      </c>
      <c r="V90" s="123">
        <f t="shared" si="1371"/>
        <v>65082.2878881</v>
      </c>
      <c r="W90" s="123">
        <f t="shared" si="1371"/>
        <v>65082.2878881</v>
      </c>
      <c r="X90" s="123">
        <f t="shared" si="1371"/>
        <v>65082.2878881</v>
      </c>
      <c r="Y90" s="123">
        <f t="shared" si="1371"/>
        <v>65082.2878881</v>
      </c>
      <c r="Z90" s="123">
        <f t="shared" si="1371"/>
        <v>65082.2878881</v>
      </c>
      <c r="AA90" s="123">
        <f t="shared" si="1371"/>
        <v>65082.2878881</v>
      </c>
      <c r="AB90" s="123">
        <f t="shared" si="1371"/>
        <v>65082.2878881</v>
      </c>
      <c r="AC90" s="123">
        <f t="shared" si="1371"/>
        <v>65082.2878881</v>
      </c>
      <c r="AD90" s="123">
        <f t="shared" si="1371"/>
        <v>65082.2878881</v>
      </c>
      <c r="AE90" s="123">
        <f t="shared" si="1371"/>
        <v>65082.2878881</v>
      </c>
      <c r="AF90" s="33">
        <f t="shared" si="1256"/>
        <v>780987.45465720014</v>
      </c>
      <c r="AG90" s="123">
        <f t="shared" ref="AG90:AR90" si="1372">+$AF90*$FD$9/12</f>
        <v>68724.032389166532</v>
      </c>
      <c r="AH90" s="123">
        <f t="shared" si="1372"/>
        <v>68724.032389166532</v>
      </c>
      <c r="AI90" s="123">
        <f t="shared" si="1372"/>
        <v>68724.032389166532</v>
      </c>
      <c r="AJ90" s="123">
        <f t="shared" si="1372"/>
        <v>68724.032389166532</v>
      </c>
      <c r="AK90" s="123">
        <f t="shared" si="1372"/>
        <v>68724.032389166532</v>
      </c>
      <c r="AL90" s="123">
        <f t="shared" si="1372"/>
        <v>68724.032389166532</v>
      </c>
      <c r="AM90" s="123">
        <f t="shared" si="1372"/>
        <v>68724.032389166532</v>
      </c>
      <c r="AN90" s="123">
        <f t="shared" si="1372"/>
        <v>68724.032389166532</v>
      </c>
      <c r="AO90" s="123">
        <f t="shared" si="1372"/>
        <v>68724.032389166532</v>
      </c>
      <c r="AP90" s="123">
        <f t="shared" si="1372"/>
        <v>68724.032389166532</v>
      </c>
      <c r="AQ90" s="123">
        <f t="shared" si="1372"/>
        <v>68724.032389166532</v>
      </c>
      <c r="AR90" s="123">
        <f t="shared" si="1372"/>
        <v>68724.032389166532</v>
      </c>
      <c r="AS90" s="33">
        <f t="shared" si="1258"/>
        <v>824688.38866999839</v>
      </c>
      <c r="AT90" s="123">
        <f t="shared" ref="AT90:BE90" si="1373">+$AS90*$FE$9/12</f>
        <v>72597.868646879084</v>
      </c>
      <c r="AU90" s="123">
        <f t="shared" si="1373"/>
        <v>72597.868646879084</v>
      </c>
      <c r="AV90" s="123">
        <f t="shared" si="1373"/>
        <v>72597.868646879084</v>
      </c>
      <c r="AW90" s="123">
        <f t="shared" si="1373"/>
        <v>72597.868646879084</v>
      </c>
      <c r="AX90" s="123">
        <f t="shared" si="1373"/>
        <v>72597.868646879084</v>
      </c>
      <c r="AY90" s="123">
        <f t="shared" si="1373"/>
        <v>72597.868646879084</v>
      </c>
      <c r="AZ90" s="123">
        <f t="shared" si="1373"/>
        <v>72597.868646879084</v>
      </c>
      <c r="BA90" s="123">
        <f t="shared" si="1373"/>
        <v>72597.868646879084</v>
      </c>
      <c r="BB90" s="123">
        <f t="shared" si="1373"/>
        <v>72597.868646879084</v>
      </c>
      <c r="BC90" s="123">
        <f t="shared" si="1373"/>
        <v>72597.868646879084</v>
      </c>
      <c r="BD90" s="123">
        <f t="shared" si="1373"/>
        <v>72597.868646879084</v>
      </c>
      <c r="BE90" s="123">
        <f t="shared" si="1373"/>
        <v>72597.868646879084</v>
      </c>
      <c r="BF90" s="33">
        <f t="shared" si="1260"/>
        <v>871174.42376254906</v>
      </c>
      <c r="BG90" s="123">
        <f t="shared" ref="BG90:BR90" si="1374">+$BF90*$FF$9/12</f>
        <v>76690.065306766381</v>
      </c>
      <c r="BH90" s="123">
        <f t="shared" si="1374"/>
        <v>76690.065306766381</v>
      </c>
      <c r="BI90" s="123">
        <f t="shared" si="1374"/>
        <v>76690.065306766381</v>
      </c>
      <c r="BJ90" s="123">
        <f t="shared" si="1374"/>
        <v>76690.065306766381</v>
      </c>
      <c r="BK90" s="123">
        <f t="shared" si="1374"/>
        <v>76690.065306766381</v>
      </c>
      <c r="BL90" s="123">
        <f t="shared" si="1374"/>
        <v>76690.065306766381</v>
      </c>
      <c r="BM90" s="123">
        <f t="shared" si="1374"/>
        <v>76690.065306766381</v>
      </c>
      <c r="BN90" s="123">
        <f t="shared" si="1374"/>
        <v>76690.065306766381</v>
      </c>
      <c r="BO90" s="123">
        <f t="shared" si="1374"/>
        <v>76690.065306766381</v>
      </c>
      <c r="BP90" s="123">
        <f t="shared" si="1374"/>
        <v>76690.065306766381</v>
      </c>
      <c r="BQ90" s="123">
        <f t="shared" si="1374"/>
        <v>76690.065306766381</v>
      </c>
      <c r="BR90" s="123">
        <f t="shared" si="1374"/>
        <v>76690.065306766381</v>
      </c>
      <c r="BS90" s="33">
        <f t="shared" si="1262"/>
        <v>920280.78368119674</v>
      </c>
      <c r="BT90" s="123">
        <f t="shared" ref="BT90:CE90" si="1375">+$BS90*$FG$9/12</f>
        <v>81012.930907978225</v>
      </c>
      <c r="BU90" s="123">
        <f t="shared" si="1375"/>
        <v>81012.930907978225</v>
      </c>
      <c r="BV90" s="123">
        <f t="shared" si="1375"/>
        <v>81012.930907978225</v>
      </c>
      <c r="BW90" s="123">
        <f t="shared" si="1375"/>
        <v>81012.930907978225</v>
      </c>
      <c r="BX90" s="123">
        <f t="shared" si="1375"/>
        <v>81012.930907978225</v>
      </c>
      <c r="BY90" s="123">
        <f t="shared" si="1375"/>
        <v>81012.930907978225</v>
      </c>
      <c r="BZ90" s="123">
        <f t="shared" si="1375"/>
        <v>81012.930907978225</v>
      </c>
      <c r="CA90" s="123">
        <f t="shared" si="1375"/>
        <v>81012.930907978225</v>
      </c>
      <c r="CB90" s="123">
        <f t="shared" si="1375"/>
        <v>81012.930907978225</v>
      </c>
      <c r="CC90" s="123">
        <f t="shared" si="1375"/>
        <v>81012.930907978225</v>
      </c>
      <c r="CD90" s="123">
        <f t="shared" si="1375"/>
        <v>81012.930907978225</v>
      </c>
      <c r="CE90" s="123">
        <f t="shared" si="1375"/>
        <v>81012.930907978225</v>
      </c>
      <c r="CF90" s="33">
        <f t="shared" si="1264"/>
        <v>972155.17089573864</v>
      </c>
      <c r="CG90" s="123">
        <f t="shared" ref="CG90:CR90" si="1376">+$CF90*$FH$9/12</f>
        <v>85579.467797399149</v>
      </c>
      <c r="CH90" s="123">
        <f t="shared" si="1376"/>
        <v>85579.467797399149</v>
      </c>
      <c r="CI90" s="123">
        <f t="shared" si="1376"/>
        <v>85579.467797399149</v>
      </c>
      <c r="CJ90" s="123">
        <f t="shared" si="1376"/>
        <v>85579.467797399149</v>
      </c>
      <c r="CK90" s="123">
        <f t="shared" si="1376"/>
        <v>85579.467797399149</v>
      </c>
      <c r="CL90" s="123">
        <f t="shared" si="1376"/>
        <v>85579.467797399149</v>
      </c>
      <c r="CM90" s="123">
        <f t="shared" si="1376"/>
        <v>85579.467797399149</v>
      </c>
      <c r="CN90" s="123">
        <f t="shared" si="1376"/>
        <v>85579.467797399149</v>
      </c>
      <c r="CO90" s="123">
        <f t="shared" si="1376"/>
        <v>85579.467797399149</v>
      </c>
      <c r="CP90" s="123">
        <f t="shared" si="1376"/>
        <v>85579.467797399149</v>
      </c>
      <c r="CQ90" s="123">
        <f t="shared" si="1376"/>
        <v>85579.467797399149</v>
      </c>
      <c r="CR90" s="123">
        <f t="shared" si="1376"/>
        <v>85579.467797399149</v>
      </c>
      <c r="CS90" s="33">
        <f t="shared" si="1266"/>
        <v>1026953.6135687898</v>
      </c>
      <c r="CT90" s="123">
        <f t="shared" ref="CT90:DE90" si="1377">+$CS90*$FI$9/12</f>
        <v>90403.411238202956</v>
      </c>
      <c r="CU90" s="123">
        <f t="shared" si="1377"/>
        <v>90403.411238202956</v>
      </c>
      <c r="CV90" s="123">
        <f t="shared" si="1377"/>
        <v>90403.411238202956</v>
      </c>
      <c r="CW90" s="123">
        <f t="shared" si="1377"/>
        <v>90403.411238202956</v>
      </c>
      <c r="CX90" s="123">
        <f t="shared" si="1377"/>
        <v>90403.411238202956</v>
      </c>
      <c r="CY90" s="123">
        <f t="shared" si="1377"/>
        <v>90403.411238202956</v>
      </c>
      <c r="CZ90" s="123">
        <f t="shared" si="1377"/>
        <v>90403.411238202956</v>
      </c>
      <c r="DA90" s="123">
        <f t="shared" si="1377"/>
        <v>90403.411238202956</v>
      </c>
      <c r="DB90" s="123">
        <f t="shared" si="1377"/>
        <v>90403.411238202956</v>
      </c>
      <c r="DC90" s="123">
        <f t="shared" si="1377"/>
        <v>90403.411238202956</v>
      </c>
      <c r="DD90" s="123">
        <f t="shared" si="1377"/>
        <v>90403.411238202956</v>
      </c>
      <c r="DE90" s="123">
        <f t="shared" si="1377"/>
        <v>90403.411238202956</v>
      </c>
      <c r="DF90" s="33">
        <f t="shared" si="1268"/>
        <v>1084840.9348584355</v>
      </c>
      <c r="DG90" s="123">
        <f t="shared" ref="DG90:DR90" si="1378">+$DF90*$FJ$9/12</f>
        <v>95499.270722878005</v>
      </c>
      <c r="DH90" s="123">
        <f t="shared" si="1378"/>
        <v>95499.270722878005</v>
      </c>
      <c r="DI90" s="123">
        <f t="shared" si="1378"/>
        <v>95499.270722878005</v>
      </c>
      <c r="DJ90" s="123">
        <f t="shared" si="1378"/>
        <v>95499.270722878005</v>
      </c>
      <c r="DK90" s="123">
        <f t="shared" si="1378"/>
        <v>95499.270722878005</v>
      </c>
      <c r="DL90" s="123">
        <f t="shared" si="1378"/>
        <v>95499.270722878005</v>
      </c>
      <c r="DM90" s="123">
        <f t="shared" si="1378"/>
        <v>95499.270722878005</v>
      </c>
      <c r="DN90" s="123">
        <f t="shared" si="1378"/>
        <v>95499.270722878005</v>
      </c>
      <c r="DO90" s="123">
        <f t="shared" si="1378"/>
        <v>95499.270722878005</v>
      </c>
      <c r="DP90" s="123">
        <f t="shared" si="1378"/>
        <v>95499.270722878005</v>
      </c>
      <c r="DQ90" s="123">
        <f t="shared" si="1378"/>
        <v>95499.270722878005</v>
      </c>
      <c r="DR90" s="123">
        <f t="shared" si="1378"/>
        <v>95499.270722878005</v>
      </c>
      <c r="DS90" s="33">
        <f t="shared" si="1270"/>
        <v>1145991.2486745361</v>
      </c>
      <c r="DT90" s="123">
        <f t="shared" ref="DT90:EE90" si="1379">($DS90+$DS89)*$FK9/12</f>
        <v>144117.67659283601</v>
      </c>
      <c r="DU90" s="123">
        <f t="shared" si="1379"/>
        <v>144117.67659283601</v>
      </c>
      <c r="DV90" s="123">
        <f t="shared" si="1379"/>
        <v>144117.67659283601</v>
      </c>
      <c r="DW90" s="123">
        <f t="shared" si="1379"/>
        <v>144117.67659283601</v>
      </c>
      <c r="DX90" s="123">
        <f t="shared" si="1379"/>
        <v>144117.67659283601</v>
      </c>
      <c r="DY90" s="123">
        <f t="shared" si="1379"/>
        <v>144117.67659283601</v>
      </c>
      <c r="DZ90" s="123">
        <f t="shared" si="1379"/>
        <v>144117.67659283601</v>
      </c>
      <c r="EA90" s="123">
        <f t="shared" si="1379"/>
        <v>144117.67659283601</v>
      </c>
      <c r="EB90" s="123">
        <f t="shared" si="1379"/>
        <v>144117.67659283601</v>
      </c>
      <c r="EC90" s="123">
        <f t="shared" si="1379"/>
        <v>144117.67659283601</v>
      </c>
      <c r="ED90" s="123">
        <f t="shared" si="1379"/>
        <v>144117.67659283601</v>
      </c>
      <c r="EE90" s="123">
        <f t="shared" si="1379"/>
        <v>144117.67659283601</v>
      </c>
      <c r="EF90" s="33">
        <f t="shared" si="1271"/>
        <v>1729412.1191140318</v>
      </c>
      <c r="EG90" s="123">
        <f t="shared" ref="EG90:ER90" si="1380">$EF90*$FL9/12</f>
        <v>152241.30178702099</v>
      </c>
      <c r="EH90" s="123">
        <f t="shared" si="1380"/>
        <v>152241.30178702099</v>
      </c>
      <c r="EI90" s="123">
        <f t="shared" si="1380"/>
        <v>152241.30178702099</v>
      </c>
      <c r="EJ90" s="123">
        <f t="shared" si="1380"/>
        <v>152241.30178702099</v>
      </c>
      <c r="EK90" s="123">
        <f t="shared" si="1380"/>
        <v>152241.30178702099</v>
      </c>
      <c r="EL90" s="123">
        <f t="shared" si="1380"/>
        <v>152241.30178702099</v>
      </c>
      <c r="EM90" s="123">
        <f t="shared" si="1380"/>
        <v>152241.30178702099</v>
      </c>
      <c r="EN90" s="123">
        <f t="shared" si="1380"/>
        <v>152241.30178702099</v>
      </c>
      <c r="EO90" s="123">
        <f t="shared" si="1380"/>
        <v>152241.30178702099</v>
      </c>
      <c r="EP90" s="123">
        <f t="shared" si="1380"/>
        <v>152241.30178702099</v>
      </c>
      <c r="EQ90" s="123">
        <f t="shared" si="1380"/>
        <v>152241.30178702099</v>
      </c>
      <c r="ER90" s="123">
        <f t="shared" si="1380"/>
        <v>152241.30178702099</v>
      </c>
      <c r="ES90" s="33">
        <f t="shared" si="1370"/>
        <v>1826895.6214442523</v>
      </c>
      <c r="ET90" s="33" t="s">
        <v>241</v>
      </c>
      <c r="EU90" s="33"/>
      <c r="EV90" s="38"/>
      <c r="EW90" s="136"/>
      <c r="EX90" s="37"/>
      <c r="EY90" s="37"/>
      <c r="FN90" s="17"/>
      <c r="FO90" s="201"/>
      <c r="FP90" s="2"/>
      <c r="FY90" s="1"/>
    </row>
    <row r="91" spans="1:181">
      <c r="A91" s="149">
        <v>75</v>
      </c>
      <c r="B91" s="149" t="str">
        <f t="shared" si="1252"/>
        <v>112201010100511</v>
      </c>
      <c r="C91" s="231">
        <v>1122010101005</v>
      </c>
      <c r="D91" s="35">
        <v>11</v>
      </c>
      <c r="E91" s="37" t="s">
        <v>93</v>
      </c>
      <c r="F91" s="65">
        <v>0</v>
      </c>
      <c r="G91" s="123">
        <f>G92/0.7*0.3</f>
        <v>287.2</v>
      </c>
      <c r="H91" s="123">
        <f t="shared" ref="H91:R91" si="1381">H92/0.7*0.3</f>
        <v>287.2</v>
      </c>
      <c r="I91" s="123">
        <f t="shared" si="1381"/>
        <v>287.2</v>
      </c>
      <c r="J91" s="123">
        <f t="shared" si="1381"/>
        <v>287.2</v>
      </c>
      <c r="K91" s="123">
        <f t="shared" si="1381"/>
        <v>287.2</v>
      </c>
      <c r="L91" s="123">
        <f t="shared" si="1381"/>
        <v>287.2</v>
      </c>
      <c r="M91" s="123">
        <f t="shared" si="1381"/>
        <v>287.2</v>
      </c>
      <c r="N91" s="123">
        <f t="shared" si="1381"/>
        <v>287.2</v>
      </c>
      <c r="O91" s="123">
        <f t="shared" si="1381"/>
        <v>287.2</v>
      </c>
      <c r="P91" s="123">
        <f t="shared" si="1381"/>
        <v>287.2</v>
      </c>
      <c r="Q91" s="123">
        <f t="shared" si="1381"/>
        <v>287.2</v>
      </c>
      <c r="R91" s="123">
        <f t="shared" si="1381"/>
        <v>287.2</v>
      </c>
      <c r="S91" s="33">
        <f t="shared" si="1254"/>
        <v>3446.3999999999992</v>
      </c>
      <c r="T91" s="76">
        <f t="shared" ref="T91" si="1382">T92/0.7*0.3</f>
        <v>303.98052160000003</v>
      </c>
      <c r="U91" s="76">
        <f t="shared" ref="U91" si="1383">U92/0.7*0.3</f>
        <v>303.98052160000003</v>
      </c>
      <c r="V91" s="76">
        <f t="shared" ref="V91" si="1384">V92/0.7*0.3</f>
        <v>303.98052160000003</v>
      </c>
      <c r="W91" s="76">
        <f t="shared" ref="W91" si="1385">W92/0.7*0.3</f>
        <v>303.98052160000003</v>
      </c>
      <c r="X91" s="76">
        <f t="shared" ref="X91" si="1386">X92/0.7*0.3</f>
        <v>303.98052160000003</v>
      </c>
      <c r="Y91" s="76">
        <f t="shared" ref="Y91" si="1387">Y92/0.7*0.3</f>
        <v>303.98052160000003</v>
      </c>
      <c r="Z91" s="76">
        <f t="shared" ref="Z91" si="1388">Z92/0.7*0.3</f>
        <v>303.98052160000003</v>
      </c>
      <c r="AA91" s="76">
        <f t="shared" ref="AA91" si="1389">AA92/0.7*0.3</f>
        <v>303.98052160000003</v>
      </c>
      <c r="AB91" s="76">
        <f t="shared" ref="AB91" si="1390">AB92/0.7*0.3</f>
        <v>303.98052160000003</v>
      </c>
      <c r="AC91" s="76">
        <f t="shared" ref="AC91" si="1391">AC92/0.7*0.3</f>
        <v>303.98052160000003</v>
      </c>
      <c r="AD91" s="76">
        <f t="shared" ref="AD91" si="1392">AD92/0.7*0.3</f>
        <v>303.98052160000003</v>
      </c>
      <c r="AE91" s="76">
        <f t="shared" ref="AE91" si="1393">AE92/0.7*0.3</f>
        <v>303.98052160000003</v>
      </c>
      <c r="AF91" s="33">
        <f t="shared" si="1256"/>
        <v>3647.7662592000001</v>
      </c>
      <c r="AG91" s="76">
        <f t="shared" ref="AG91" si="1394">AG92/0.7*0.3</f>
        <v>320.99005566664971</v>
      </c>
      <c r="AH91" s="76">
        <f t="shared" ref="AH91" si="1395">AH92/0.7*0.3</f>
        <v>320.99005566664971</v>
      </c>
      <c r="AI91" s="76">
        <f t="shared" ref="AI91" si="1396">AI92/0.7*0.3</f>
        <v>320.99005566664971</v>
      </c>
      <c r="AJ91" s="76">
        <f t="shared" ref="AJ91" si="1397">AJ92/0.7*0.3</f>
        <v>320.99005566664971</v>
      </c>
      <c r="AK91" s="76">
        <f t="shared" ref="AK91" si="1398">AK92/0.7*0.3</f>
        <v>320.99005566664971</v>
      </c>
      <c r="AL91" s="76">
        <f t="shared" ref="AL91" si="1399">AL92/0.7*0.3</f>
        <v>320.99005566664971</v>
      </c>
      <c r="AM91" s="76">
        <f t="shared" ref="AM91" si="1400">AM92/0.7*0.3</f>
        <v>320.99005566664971</v>
      </c>
      <c r="AN91" s="76">
        <f t="shared" ref="AN91" si="1401">AN92/0.7*0.3</f>
        <v>320.99005566664971</v>
      </c>
      <c r="AO91" s="76">
        <f t="shared" ref="AO91" si="1402">AO92/0.7*0.3</f>
        <v>320.99005566664971</v>
      </c>
      <c r="AP91" s="76">
        <f t="shared" ref="AP91" si="1403">AP92/0.7*0.3</f>
        <v>320.99005566664971</v>
      </c>
      <c r="AQ91" s="76">
        <f t="shared" ref="AQ91" si="1404">AQ92/0.7*0.3</f>
        <v>320.99005566664971</v>
      </c>
      <c r="AR91" s="76">
        <f t="shared" ref="AR91" si="1405">AR92/0.7*0.3</f>
        <v>320.99005566664971</v>
      </c>
      <c r="AS91" s="33">
        <f t="shared" si="1258"/>
        <v>3851.8806679997974</v>
      </c>
      <c r="AT91" s="76">
        <f t="shared" ref="AT91" si="1406">AT92/0.7*0.3</f>
        <v>339.08362312446747</v>
      </c>
      <c r="AU91" s="76">
        <f t="shared" ref="AU91" si="1407">AU92/0.7*0.3</f>
        <v>339.08362312446747</v>
      </c>
      <c r="AV91" s="76">
        <f t="shared" ref="AV91" si="1408">AV92/0.7*0.3</f>
        <v>339.08362312446747</v>
      </c>
      <c r="AW91" s="76">
        <f t="shared" ref="AW91" si="1409">AW92/0.7*0.3</f>
        <v>339.08362312446747</v>
      </c>
      <c r="AX91" s="76">
        <f t="shared" ref="AX91" si="1410">AX92/0.7*0.3</f>
        <v>339.08362312446747</v>
      </c>
      <c r="AY91" s="76">
        <f t="shared" ref="AY91" si="1411">AY92/0.7*0.3</f>
        <v>339.08362312446747</v>
      </c>
      <c r="AZ91" s="76">
        <f t="shared" ref="AZ91" si="1412">AZ92/0.7*0.3</f>
        <v>339.08362312446747</v>
      </c>
      <c r="BA91" s="76">
        <f t="shared" ref="BA91" si="1413">BA92/0.7*0.3</f>
        <v>339.08362312446747</v>
      </c>
      <c r="BB91" s="76">
        <f t="shared" ref="BB91" si="1414">BB92/0.7*0.3</f>
        <v>339.08362312446747</v>
      </c>
      <c r="BC91" s="76">
        <f t="shared" ref="BC91" si="1415">BC92/0.7*0.3</f>
        <v>339.08362312446747</v>
      </c>
      <c r="BD91" s="76">
        <f t="shared" ref="BD91" si="1416">BD92/0.7*0.3</f>
        <v>339.08362312446747</v>
      </c>
      <c r="BE91" s="76">
        <f t="shared" ref="BE91" si="1417">BE92/0.7*0.3</f>
        <v>339.08362312446747</v>
      </c>
      <c r="BF91" s="33">
        <f t="shared" si="1260"/>
        <v>4069.0034774936098</v>
      </c>
      <c r="BG91" s="76">
        <f t="shared" ref="BG91" si="1418">BG92/0.7*0.3</f>
        <v>358.19708879274754</v>
      </c>
      <c r="BH91" s="76">
        <f t="shared" ref="BH91" si="1419">BH92/0.7*0.3</f>
        <v>358.19708879274754</v>
      </c>
      <c r="BI91" s="76">
        <f t="shared" ref="BI91" si="1420">BI92/0.7*0.3</f>
        <v>358.19708879274754</v>
      </c>
      <c r="BJ91" s="76">
        <f t="shared" ref="BJ91" si="1421">BJ92/0.7*0.3</f>
        <v>358.19708879274754</v>
      </c>
      <c r="BK91" s="76">
        <f t="shared" ref="BK91" si="1422">BK92/0.7*0.3</f>
        <v>358.19708879274754</v>
      </c>
      <c r="BL91" s="76">
        <f t="shared" ref="BL91" si="1423">BL92/0.7*0.3</f>
        <v>358.19708879274754</v>
      </c>
      <c r="BM91" s="76">
        <f t="shared" ref="BM91" si="1424">BM92/0.7*0.3</f>
        <v>358.19708879274754</v>
      </c>
      <c r="BN91" s="76">
        <f t="shared" ref="BN91" si="1425">BN92/0.7*0.3</f>
        <v>358.19708879274754</v>
      </c>
      <c r="BO91" s="76">
        <f t="shared" ref="BO91" si="1426">BO92/0.7*0.3</f>
        <v>358.19708879274754</v>
      </c>
      <c r="BP91" s="76">
        <f t="shared" ref="BP91" si="1427">BP92/0.7*0.3</f>
        <v>358.19708879274754</v>
      </c>
      <c r="BQ91" s="76">
        <f t="shared" ref="BQ91" si="1428">BQ92/0.7*0.3</f>
        <v>358.19708879274754</v>
      </c>
      <c r="BR91" s="76">
        <f t="shared" ref="BR91" si="1429">BR92/0.7*0.3</f>
        <v>358.19708879274754</v>
      </c>
      <c r="BS91" s="33">
        <f t="shared" si="1262"/>
        <v>4298.3650655129695</v>
      </c>
      <c r="BT91" s="76">
        <f t="shared" ref="BT91" si="1430">BT92/0.7*0.3</f>
        <v>378.38794229381728</v>
      </c>
      <c r="BU91" s="76">
        <f t="shared" ref="BU91" si="1431">BU92/0.7*0.3</f>
        <v>378.38794229381728</v>
      </c>
      <c r="BV91" s="76">
        <f t="shared" ref="BV91" si="1432">BV92/0.7*0.3</f>
        <v>378.38794229381728</v>
      </c>
      <c r="BW91" s="76">
        <f t="shared" ref="BW91" si="1433">BW92/0.7*0.3</f>
        <v>378.38794229381728</v>
      </c>
      <c r="BX91" s="76">
        <f t="shared" ref="BX91" si="1434">BX92/0.7*0.3</f>
        <v>378.38794229381728</v>
      </c>
      <c r="BY91" s="76">
        <f t="shared" ref="BY91" si="1435">BY92/0.7*0.3</f>
        <v>378.38794229381728</v>
      </c>
      <c r="BZ91" s="76">
        <f t="shared" ref="BZ91" si="1436">BZ92/0.7*0.3</f>
        <v>378.38794229381728</v>
      </c>
      <c r="CA91" s="76">
        <f t="shared" ref="CA91" si="1437">CA92/0.7*0.3</f>
        <v>378.38794229381728</v>
      </c>
      <c r="CB91" s="76">
        <f t="shared" ref="CB91" si="1438">CB92/0.7*0.3</f>
        <v>378.38794229381728</v>
      </c>
      <c r="CC91" s="76">
        <f t="shared" ref="CC91" si="1439">CC92/0.7*0.3</f>
        <v>378.38794229381728</v>
      </c>
      <c r="CD91" s="76">
        <f t="shared" ref="CD91" si="1440">CD92/0.7*0.3</f>
        <v>378.38794229381728</v>
      </c>
      <c r="CE91" s="76">
        <f t="shared" ref="CE91" si="1441">CE92/0.7*0.3</f>
        <v>378.38794229381728</v>
      </c>
      <c r="CF91" s="33">
        <f t="shared" si="1264"/>
        <v>4540.6553075258062</v>
      </c>
      <c r="CG91" s="76">
        <f t="shared" ref="CG91" si="1442">CG92/0.7*0.3</f>
        <v>399.71691382503531</v>
      </c>
      <c r="CH91" s="76">
        <f t="shared" ref="CH91" si="1443">CH92/0.7*0.3</f>
        <v>399.71691382503531</v>
      </c>
      <c r="CI91" s="76">
        <f t="shared" ref="CI91" si="1444">CI92/0.7*0.3</f>
        <v>399.71691382503531</v>
      </c>
      <c r="CJ91" s="76">
        <f t="shared" ref="CJ91" si="1445">CJ92/0.7*0.3</f>
        <v>399.71691382503531</v>
      </c>
      <c r="CK91" s="76">
        <f t="shared" ref="CK91" si="1446">CK92/0.7*0.3</f>
        <v>399.71691382503531</v>
      </c>
      <c r="CL91" s="76">
        <f t="shared" ref="CL91" si="1447">CL92/0.7*0.3</f>
        <v>399.71691382503531</v>
      </c>
      <c r="CM91" s="76">
        <f t="shared" ref="CM91" si="1448">CM92/0.7*0.3</f>
        <v>399.71691382503531</v>
      </c>
      <c r="CN91" s="76">
        <f t="shared" ref="CN91" si="1449">CN92/0.7*0.3</f>
        <v>399.71691382503531</v>
      </c>
      <c r="CO91" s="76">
        <f t="shared" ref="CO91" si="1450">CO92/0.7*0.3</f>
        <v>399.71691382503531</v>
      </c>
      <c r="CP91" s="76">
        <f t="shared" ref="CP91" si="1451">CP92/0.7*0.3</f>
        <v>399.71691382503531</v>
      </c>
      <c r="CQ91" s="76">
        <f t="shared" ref="CQ91" si="1452">CQ92/0.7*0.3</f>
        <v>399.71691382503531</v>
      </c>
      <c r="CR91" s="76">
        <f t="shared" ref="CR91" si="1453">CR92/0.7*0.3</f>
        <v>399.71691382503531</v>
      </c>
      <c r="CS91" s="33">
        <f t="shared" si="1266"/>
        <v>4796.6029659004234</v>
      </c>
      <c r="CT91" s="76">
        <f t="shared" ref="CT91" si="1454">CT92/0.7*0.3</f>
        <v>422.24815682352505</v>
      </c>
      <c r="CU91" s="76">
        <f t="shared" ref="CU91" si="1455">CU92/0.7*0.3</f>
        <v>422.24815682352505</v>
      </c>
      <c r="CV91" s="76">
        <f t="shared" ref="CV91" si="1456">CV92/0.7*0.3</f>
        <v>422.24815682352505</v>
      </c>
      <c r="CW91" s="76">
        <f t="shared" ref="CW91" si="1457">CW92/0.7*0.3</f>
        <v>422.24815682352505</v>
      </c>
      <c r="CX91" s="76">
        <f t="shared" ref="CX91" si="1458">CX92/0.7*0.3</f>
        <v>422.24815682352505</v>
      </c>
      <c r="CY91" s="76">
        <f t="shared" ref="CY91" si="1459">CY92/0.7*0.3</f>
        <v>422.24815682352505</v>
      </c>
      <c r="CZ91" s="76">
        <f t="shared" ref="CZ91" si="1460">CZ92/0.7*0.3</f>
        <v>422.24815682352505</v>
      </c>
      <c r="DA91" s="76">
        <f t="shared" ref="DA91" si="1461">DA92/0.7*0.3</f>
        <v>422.24815682352505</v>
      </c>
      <c r="DB91" s="76">
        <f t="shared" ref="DB91" si="1462">DB92/0.7*0.3</f>
        <v>422.24815682352505</v>
      </c>
      <c r="DC91" s="76">
        <f t="shared" ref="DC91" si="1463">DC92/0.7*0.3</f>
        <v>422.24815682352505</v>
      </c>
      <c r="DD91" s="76">
        <f t="shared" ref="DD91" si="1464">DD92/0.7*0.3</f>
        <v>422.24815682352505</v>
      </c>
      <c r="DE91" s="76">
        <f t="shared" ref="DE91" si="1465">DE92/0.7*0.3</f>
        <v>422.24815682352505</v>
      </c>
      <c r="DF91" s="33">
        <f t="shared" si="1268"/>
        <v>5066.9778818823024</v>
      </c>
      <c r="DG91" s="76">
        <f t="shared" ref="DG91" si="1466">DG92/0.7*0.3</f>
        <v>446.04944092735366</v>
      </c>
      <c r="DH91" s="76">
        <f t="shared" ref="DH91" si="1467">DH92/0.7*0.3</f>
        <v>446.04944092735366</v>
      </c>
      <c r="DI91" s="76">
        <f t="shared" ref="DI91" si="1468">DI92/0.7*0.3</f>
        <v>446.04944092735366</v>
      </c>
      <c r="DJ91" s="76">
        <f t="shared" ref="DJ91" si="1469">DJ92/0.7*0.3</f>
        <v>446.04944092735366</v>
      </c>
      <c r="DK91" s="76">
        <f t="shared" ref="DK91" si="1470">DK92/0.7*0.3</f>
        <v>446.04944092735366</v>
      </c>
      <c r="DL91" s="76">
        <f t="shared" ref="DL91" si="1471">DL92/0.7*0.3</f>
        <v>446.04944092735366</v>
      </c>
      <c r="DM91" s="76">
        <f t="shared" ref="DM91" si="1472">DM92/0.7*0.3</f>
        <v>446.04944092735366</v>
      </c>
      <c r="DN91" s="76">
        <f t="shared" ref="DN91" si="1473">DN92/0.7*0.3</f>
        <v>446.04944092735366</v>
      </c>
      <c r="DO91" s="76">
        <f t="shared" ref="DO91" si="1474">DO92/0.7*0.3</f>
        <v>446.04944092735366</v>
      </c>
      <c r="DP91" s="76">
        <f t="shared" ref="DP91" si="1475">DP92/0.7*0.3</f>
        <v>446.04944092735366</v>
      </c>
      <c r="DQ91" s="76">
        <f t="shared" ref="DQ91" si="1476">DQ92/0.7*0.3</f>
        <v>446.04944092735366</v>
      </c>
      <c r="DR91" s="76">
        <f t="shared" ref="DR91" si="1477">DR92/0.7*0.3</f>
        <v>446.04944092735366</v>
      </c>
      <c r="DS91" s="33">
        <f t="shared" si="1270"/>
        <v>5352.5932911282434</v>
      </c>
      <c r="DT91" s="76">
        <v>0</v>
      </c>
      <c r="DU91" s="76">
        <v>0</v>
      </c>
      <c r="DV91" s="76">
        <v>0</v>
      </c>
      <c r="DW91" s="76">
        <v>0</v>
      </c>
      <c r="DX91" s="76">
        <v>0</v>
      </c>
      <c r="DY91" s="76">
        <v>0</v>
      </c>
      <c r="DZ91" s="76">
        <v>0</v>
      </c>
      <c r="EA91" s="76">
        <v>0</v>
      </c>
      <c r="EB91" s="76">
        <v>0</v>
      </c>
      <c r="EC91" s="76">
        <v>0</v>
      </c>
      <c r="ED91" s="76">
        <v>0</v>
      </c>
      <c r="EE91" s="76">
        <v>0</v>
      </c>
      <c r="EF91" s="33">
        <f t="shared" si="1271"/>
        <v>0</v>
      </c>
      <c r="EG91" s="76">
        <v>0</v>
      </c>
      <c r="EH91" s="76">
        <v>0</v>
      </c>
      <c r="EI91" s="76">
        <v>0</v>
      </c>
      <c r="EJ91" s="76">
        <v>0</v>
      </c>
      <c r="EK91" s="76">
        <v>0</v>
      </c>
      <c r="EL91" s="76">
        <v>0</v>
      </c>
      <c r="EM91" s="76">
        <v>0</v>
      </c>
      <c r="EN91" s="76">
        <v>0</v>
      </c>
      <c r="EO91" s="76">
        <v>0</v>
      </c>
      <c r="EP91" s="76">
        <v>0</v>
      </c>
      <c r="EQ91" s="76">
        <v>0</v>
      </c>
      <c r="ER91" s="76">
        <v>0</v>
      </c>
      <c r="ES91" s="33">
        <f t="shared" si="1370"/>
        <v>0</v>
      </c>
      <c r="ET91" s="33" t="s">
        <v>241</v>
      </c>
      <c r="EU91" s="33"/>
      <c r="EV91" s="38"/>
      <c r="EW91" s="136"/>
      <c r="EX91" s="37"/>
      <c r="EY91" s="37"/>
      <c r="FN91" s="17"/>
      <c r="FO91" s="201"/>
      <c r="FP91" s="2"/>
      <c r="FY91" s="1"/>
    </row>
    <row r="92" spans="1:181">
      <c r="A92" s="149">
        <v>76</v>
      </c>
      <c r="B92" s="149" t="str">
        <f t="shared" si="1252"/>
        <v>112201010100529</v>
      </c>
      <c r="C92" s="231">
        <v>1122010101005</v>
      </c>
      <c r="D92" s="35">
        <v>29</v>
      </c>
      <c r="E92" s="37" t="s">
        <v>93</v>
      </c>
      <c r="F92" s="65">
        <v>0.06</v>
      </c>
      <c r="G92" s="123">
        <v>670.13333333333333</v>
      </c>
      <c r="H92" s="123">
        <v>670.13333333333333</v>
      </c>
      <c r="I92" s="123">
        <v>670.13333333333333</v>
      </c>
      <c r="J92" s="123">
        <v>670.13333333333333</v>
      </c>
      <c r="K92" s="123">
        <v>670.13333333333333</v>
      </c>
      <c r="L92" s="123">
        <v>670.13333333333333</v>
      </c>
      <c r="M92" s="123">
        <v>670.13333333333333</v>
      </c>
      <c r="N92" s="123">
        <v>670.13333333333333</v>
      </c>
      <c r="O92" s="123">
        <v>670.13333333333333</v>
      </c>
      <c r="P92" s="123">
        <v>670.13333333333333</v>
      </c>
      <c r="Q92" s="123">
        <v>670.13333333333333</v>
      </c>
      <c r="R92" s="123">
        <v>670.13333333333333</v>
      </c>
      <c r="S92" s="33">
        <f t="shared" si="1254"/>
        <v>8041.5999999999995</v>
      </c>
      <c r="T92" s="76">
        <f t="shared" ref="T92:AE92" si="1478">$S$92/12*$FC$9</f>
        <v>709.28788373333339</v>
      </c>
      <c r="U92" s="76">
        <f t="shared" si="1478"/>
        <v>709.28788373333339</v>
      </c>
      <c r="V92" s="76">
        <f t="shared" si="1478"/>
        <v>709.28788373333339</v>
      </c>
      <c r="W92" s="76">
        <f t="shared" si="1478"/>
        <v>709.28788373333339</v>
      </c>
      <c r="X92" s="76">
        <f t="shared" si="1478"/>
        <v>709.28788373333339</v>
      </c>
      <c r="Y92" s="76">
        <f t="shared" si="1478"/>
        <v>709.28788373333339</v>
      </c>
      <c r="Z92" s="76">
        <f t="shared" si="1478"/>
        <v>709.28788373333339</v>
      </c>
      <c r="AA92" s="76">
        <f t="shared" si="1478"/>
        <v>709.28788373333339</v>
      </c>
      <c r="AB92" s="76">
        <f t="shared" si="1478"/>
        <v>709.28788373333339</v>
      </c>
      <c r="AC92" s="76">
        <f t="shared" si="1478"/>
        <v>709.28788373333339</v>
      </c>
      <c r="AD92" s="76">
        <f t="shared" si="1478"/>
        <v>709.28788373333339</v>
      </c>
      <c r="AE92" s="76">
        <f t="shared" si="1478"/>
        <v>709.28788373333339</v>
      </c>
      <c r="AF92" s="33">
        <f t="shared" si="1256"/>
        <v>8511.4546048000029</v>
      </c>
      <c r="AG92" s="76">
        <f t="shared" ref="AG92:AR92" si="1479">$AF$92/12*$FD$9</f>
        <v>748.97679655551599</v>
      </c>
      <c r="AH92" s="76">
        <f t="shared" si="1479"/>
        <v>748.97679655551599</v>
      </c>
      <c r="AI92" s="76">
        <f t="shared" si="1479"/>
        <v>748.97679655551599</v>
      </c>
      <c r="AJ92" s="76">
        <f t="shared" si="1479"/>
        <v>748.97679655551599</v>
      </c>
      <c r="AK92" s="76">
        <f t="shared" si="1479"/>
        <v>748.97679655551599</v>
      </c>
      <c r="AL92" s="76">
        <f t="shared" si="1479"/>
        <v>748.97679655551599</v>
      </c>
      <c r="AM92" s="76">
        <f t="shared" si="1479"/>
        <v>748.97679655551599</v>
      </c>
      <c r="AN92" s="76">
        <f t="shared" si="1479"/>
        <v>748.97679655551599</v>
      </c>
      <c r="AO92" s="76">
        <f t="shared" si="1479"/>
        <v>748.97679655551599</v>
      </c>
      <c r="AP92" s="76">
        <f t="shared" si="1479"/>
        <v>748.97679655551599</v>
      </c>
      <c r="AQ92" s="76">
        <f t="shared" si="1479"/>
        <v>748.97679655551599</v>
      </c>
      <c r="AR92" s="76">
        <f t="shared" si="1479"/>
        <v>748.97679655551599</v>
      </c>
      <c r="AS92" s="33">
        <f t="shared" si="1258"/>
        <v>8987.7215586661914</v>
      </c>
      <c r="AT92" s="76">
        <f t="shared" ref="AT92:BE92" si="1480">$AS$92/12*$FE$9</f>
        <v>791.19512062375748</v>
      </c>
      <c r="AU92" s="76">
        <f t="shared" si="1480"/>
        <v>791.19512062375748</v>
      </c>
      <c r="AV92" s="76">
        <f t="shared" si="1480"/>
        <v>791.19512062375748</v>
      </c>
      <c r="AW92" s="76">
        <f t="shared" si="1480"/>
        <v>791.19512062375748</v>
      </c>
      <c r="AX92" s="76">
        <f t="shared" si="1480"/>
        <v>791.19512062375748</v>
      </c>
      <c r="AY92" s="76">
        <f t="shared" si="1480"/>
        <v>791.19512062375748</v>
      </c>
      <c r="AZ92" s="76">
        <f t="shared" si="1480"/>
        <v>791.19512062375748</v>
      </c>
      <c r="BA92" s="76">
        <f t="shared" si="1480"/>
        <v>791.19512062375748</v>
      </c>
      <c r="BB92" s="76">
        <f t="shared" si="1480"/>
        <v>791.19512062375748</v>
      </c>
      <c r="BC92" s="76">
        <f t="shared" si="1480"/>
        <v>791.19512062375748</v>
      </c>
      <c r="BD92" s="76">
        <f t="shared" si="1480"/>
        <v>791.19512062375748</v>
      </c>
      <c r="BE92" s="76">
        <f t="shared" si="1480"/>
        <v>791.19512062375748</v>
      </c>
      <c r="BF92" s="33">
        <f t="shared" si="1260"/>
        <v>9494.3414474850888</v>
      </c>
      <c r="BG92" s="76">
        <f t="shared" ref="BG92:BR92" si="1481">$BF$92/12*$FF$9</f>
        <v>835.79320718307747</v>
      </c>
      <c r="BH92" s="76">
        <f t="shared" si="1481"/>
        <v>835.79320718307747</v>
      </c>
      <c r="BI92" s="76">
        <f t="shared" si="1481"/>
        <v>835.79320718307747</v>
      </c>
      <c r="BJ92" s="76">
        <f t="shared" si="1481"/>
        <v>835.79320718307747</v>
      </c>
      <c r="BK92" s="76">
        <f t="shared" si="1481"/>
        <v>835.79320718307747</v>
      </c>
      <c r="BL92" s="76">
        <f t="shared" si="1481"/>
        <v>835.79320718307747</v>
      </c>
      <c r="BM92" s="76">
        <f t="shared" si="1481"/>
        <v>835.79320718307747</v>
      </c>
      <c r="BN92" s="76">
        <f t="shared" si="1481"/>
        <v>835.79320718307747</v>
      </c>
      <c r="BO92" s="76">
        <f t="shared" si="1481"/>
        <v>835.79320718307747</v>
      </c>
      <c r="BP92" s="76">
        <f t="shared" si="1481"/>
        <v>835.79320718307747</v>
      </c>
      <c r="BQ92" s="76">
        <f t="shared" si="1481"/>
        <v>835.79320718307747</v>
      </c>
      <c r="BR92" s="76">
        <f t="shared" si="1481"/>
        <v>835.79320718307747</v>
      </c>
      <c r="BS92" s="33">
        <f t="shared" si="1262"/>
        <v>10029.518486196932</v>
      </c>
      <c r="BT92" s="76">
        <f t="shared" ref="BT92:CE92" si="1482">$BS$92/12*$FG$9</f>
        <v>882.90519868557362</v>
      </c>
      <c r="BU92" s="76">
        <f t="shared" si="1482"/>
        <v>882.90519868557362</v>
      </c>
      <c r="BV92" s="76">
        <f t="shared" si="1482"/>
        <v>882.90519868557362</v>
      </c>
      <c r="BW92" s="76">
        <f t="shared" si="1482"/>
        <v>882.90519868557362</v>
      </c>
      <c r="BX92" s="76">
        <f t="shared" si="1482"/>
        <v>882.90519868557362</v>
      </c>
      <c r="BY92" s="76">
        <f t="shared" si="1482"/>
        <v>882.90519868557362</v>
      </c>
      <c r="BZ92" s="76">
        <f t="shared" si="1482"/>
        <v>882.90519868557362</v>
      </c>
      <c r="CA92" s="76">
        <f t="shared" si="1482"/>
        <v>882.90519868557362</v>
      </c>
      <c r="CB92" s="76">
        <f t="shared" si="1482"/>
        <v>882.90519868557362</v>
      </c>
      <c r="CC92" s="76">
        <f t="shared" si="1482"/>
        <v>882.90519868557362</v>
      </c>
      <c r="CD92" s="76">
        <f t="shared" si="1482"/>
        <v>882.90519868557362</v>
      </c>
      <c r="CE92" s="76">
        <f t="shared" si="1482"/>
        <v>882.90519868557362</v>
      </c>
      <c r="CF92" s="33">
        <f t="shared" si="1264"/>
        <v>10594.862384226884</v>
      </c>
      <c r="CG92" s="76">
        <f t="shared" ref="CG92:CR92" si="1483">$CF$92/12*$FH$9</f>
        <v>932.67279892508236</v>
      </c>
      <c r="CH92" s="76">
        <f t="shared" si="1483"/>
        <v>932.67279892508236</v>
      </c>
      <c r="CI92" s="76">
        <f t="shared" si="1483"/>
        <v>932.67279892508236</v>
      </c>
      <c r="CJ92" s="76">
        <f t="shared" si="1483"/>
        <v>932.67279892508236</v>
      </c>
      <c r="CK92" s="76">
        <f t="shared" si="1483"/>
        <v>932.67279892508236</v>
      </c>
      <c r="CL92" s="76">
        <f t="shared" si="1483"/>
        <v>932.67279892508236</v>
      </c>
      <c r="CM92" s="76">
        <f t="shared" si="1483"/>
        <v>932.67279892508236</v>
      </c>
      <c r="CN92" s="76">
        <f t="shared" si="1483"/>
        <v>932.67279892508236</v>
      </c>
      <c r="CO92" s="76">
        <f t="shared" si="1483"/>
        <v>932.67279892508236</v>
      </c>
      <c r="CP92" s="76">
        <f t="shared" si="1483"/>
        <v>932.67279892508236</v>
      </c>
      <c r="CQ92" s="76">
        <f t="shared" si="1483"/>
        <v>932.67279892508236</v>
      </c>
      <c r="CR92" s="76">
        <f t="shared" si="1483"/>
        <v>932.67279892508236</v>
      </c>
      <c r="CS92" s="33">
        <f t="shared" si="1266"/>
        <v>11192.073587100989</v>
      </c>
      <c r="CT92" s="76">
        <f t="shared" ref="CT92:DE92" si="1484">$CS$92/12*$FI$9</f>
        <v>985.24569925489175</v>
      </c>
      <c r="CU92" s="76">
        <f t="shared" si="1484"/>
        <v>985.24569925489175</v>
      </c>
      <c r="CV92" s="76">
        <f t="shared" si="1484"/>
        <v>985.24569925489175</v>
      </c>
      <c r="CW92" s="76">
        <f t="shared" si="1484"/>
        <v>985.24569925489175</v>
      </c>
      <c r="CX92" s="76">
        <f t="shared" si="1484"/>
        <v>985.24569925489175</v>
      </c>
      <c r="CY92" s="76">
        <f t="shared" si="1484"/>
        <v>985.24569925489175</v>
      </c>
      <c r="CZ92" s="76">
        <f t="shared" si="1484"/>
        <v>985.24569925489175</v>
      </c>
      <c r="DA92" s="76">
        <f t="shared" si="1484"/>
        <v>985.24569925489175</v>
      </c>
      <c r="DB92" s="76">
        <f t="shared" si="1484"/>
        <v>985.24569925489175</v>
      </c>
      <c r="DC92" s="76">
        <f t="shared" si="1484"/>
        <v>985.24569925489175</v>
      </c>
      <c r="DD92" s="76">
        <f t="shared" si="1484"/>
        <v>985.24569925489175</v>
      </c>
      <c r="DE92" s="76">
        <f t="shared" si="1484"/>
        <v>985.24569925489175</v>
      </c>
      <c r="DF92" s="33">
        <f t="shared" si="1268"/>
        <v>11822.948391058702</v>
      </c>
      <c r="DG92" s="76">
        <f t="shared" ref="DG92:DR92" si="1485">$DF$92/12*$FJ$9</f>
        <v>1040.7820288304918</v>
      </c>
      <c r="DH92" s="76">
        <f t="shared" si="1485"/>
        <v>1040.7820288304918</v>
      </c>
      <c r="DI92" s="76">
        <f t="shared" si="1485"/>
        <v>1040.7820288304918</v>
      </c>
      <c r="DJ92" s="76">
        <f t="shared" si="1485"/>
        <v>1040.7820288304918</v>
      </c>
      <c r="DK92" s="76">
        <f t="shared" si="1485"/>
        <v>1040.7820288304918</v>
      </c>
      <c r="DL92" s="76">
        <f t="shared" si="1485"/>
        <v>1040.7820288304918</v>
      </c>
      <c r="DM92" s="76">
        <f t="shared" si="1485"/>
        <v>1040.7820288304918</v>
      </c>
      <c r="DN92" s="76">
        <f t="shared" si="1485"/>
        <v>1040.7820288304918</v>
      </c>
      <c r="DO92" s="76">
        <f t="shared" si="1485"/>
        <v>1040.7820288304918</v>
      </c>
      <c r="DP92" s="76">
        <f t="shared" si="1485"/>
        <v>1040.7820288304918</v>
      </c>
      <c r="DQ92" s="76">
        <f t="shared" si="1485"/>
        <v>1040.7820288304918</v>
      </c>
      <c r="DR92" s="76">
        <f t="shared" si="1485"/>
        <v>1040.7820288304918</v>
      </c>
      <c r="DS92" s="33">
        <f t="shared" si="1270"/>
        <v>12489.384345965902</v>
      </c>
      <c r="DT92" s="76">
        <f t="shared" ref="DT92:EE92" si="1486">($DS92/12+$DS91/12)*$FK$9</f>
        <v>1570.6411860451558</v>
      </c>
      <c r="DU92" s="76">
        <f t="shared" si="1486"/>
        <v>1570.6411860451558</v>
      </c>
      <c r="DV92" s="76">
        <f t="shared" si="1486"/>
        <v>1570.6411860451558</v>
      </c>
      <c r="DW92" s="76">
        <f t="shared" si="1486"/>
        <v>1570.6411860451558</v>
      </c>
      <c r="DX92" s="76">
        <f t="shared" si="1486"/>
        <v>1570.6411860451558</v>
      </c>
      <c r="DY92" s="76">
        <f t="shared" si="1486"/>
        <v>1570.6411860451558</v>
      </c>
      <c r="DZ92" s="76">
        <f t="shared" si="1486"/>
        <v>1570.6411860451558</v>
      </c>
      <c r="EA92" s="76">
        <f t="shared" si="1486"/>
        <v>1570.6411860451558</v>
      </c>
      <c r="EB92" s="76">
        <f t="shared" si="1486"/>
        <v>1570.6411860451558</v>
      </c>
      <c r="EC92" s="76">
        <f t="shared" si="1486"/>
        <v>1570.6411860451558</v>
      </c>
      <c r="ED92" s="76">
        <f t="shared" si="1486"/>
        <v>1570.6411860451558</v>
      </c>
      <c r="EE92" s="76">
        <f t="shared" si="1486"/>
        <v>1570.6411860451558</v>
      </c>
      <c r="EF92" s="33">
        <f t="shared" si="1271"/>
        <v>18847.694232541868</v>
      </c>
      <c r="EG92" s="76">
        <f t="shared" ref="EG92:ER92" si="1487">$EF$92/12*$FL$9</f>
        <v>1659.1750884201492</v>
      </c>
      <c r="EH92" s="76">
        <f t="shared" si="1487"/>
        <v>1659.1750884201492</v>
      </c>
      <c r="EI92" s="76">
        <f t="shared" si="1487"/>
        <v>1659.1750884201492</v>
      </c>
      <c r="EJ92" s="76">
        <f t="shared" si="1487"/>
        <v>1659.1750884201492</v>
      </c>
      <c r="EK92" s="76">
        <f t="shared" si="1487"/>
        <v>1659.1750884201492</v>
      </c>
      <c r="EL92" s="76">
        <f t="shared" si="1487"/>
        <v>1659.1750884201492</v>
      </c>
      <c r="EM92" s="76">
        <f t="shared" si="1487"/>
        <v>1659.1750884201492</v>
      </c>
      <c r="EN92" s="76">
        <f t="shared" si="1487"/>
        <v>1659.1750884201492</v>
      </c>
      <c r="EO92" s="76">
        <f t="shared" si="1487"/>
        <v>1659.1750884201492</v>
      </c>
      <c r="EP92" s="76">
        <f t="shared" si="1487"/>
        <v>1659.1750884201492</v>
      </c>
      <c r="EQ92" s="76">
        <f t="shared" si="1487"/>
        <v>1659.1750884201492</v>
      </c>
      <c r="ER92" s="76">
        <f t="shared" si="1487"/>
        <v>1659.1750884201492</v>
      </c>
      <c r="ES92" s="33">
        <f t="shared" si="1370"/>
        <v>19910.101061041798</v>
      </c>
      <c r="ET92" s="33" t="s">
        <v>241</v>
      </c>
      <c r="EU92" s="33"/>
      <c r="EV92" s="38"/>
      <c r="EW92" s="136"/>
      <c r="EX92" s="37"/>
      <c r="EY92" s="37"/>
      <c r="FN92" s="17"/>
      <c r="FO92" s="201"/>
      <c r="FP92" s="2"/>
      <c r="FY92" s="1"/>
    </row>
    <row r="93" spans="1:181">
      <c r="A93" s="149">
        <v>77</v>
      </c>
      <c r="B93" s="149" t="str">
        <f t="shared" si="1252"/>
        <v>112201010101111</v>
      </c>
      <c r="C93" s="231">
        <v>1122010101011</v>
      </c>
      <c r="D93" s="35">
        <v>11</v>
      </c>
      <c r="E93" s="37" t="s">
        <v>94</v>
      </c>
      <c r="F93" s="65">
        <v>10477965.68</v>
      </c>
      <c r="G93" s="123">
        <f>G94/0.7*0.3</f>
        <v>138341.25318624001</v>
      </c>
      <c r="H93" s="123">
        <f t="shared" ref="H93:R93" si="1488">H94/0.7*0.3</f>
        <v>138341.25318624001</v>
      </c>
      <c r="I93" s="123">
        <f t="shared" si="1488"/>
        <v>138341.25318624001</v>
      </c>
      <c r="J93" s="123">
        <f t="shared" si="1488"/>
        <v>138341.25318624001</v>
      </c>
      <c r="K93" s="123">
        <f t="shared" si="1488"/>
        <v>138341.25318624001</v>
      </c>
      <c r="L93" s="123">
        <f t="shared" si="1488"/>
        <v>138341.25318624001</v>
      </c>
      <c r="M93" s="123">
        <f t="shared" si="1488"/>
        <v>138341.25318624001</v>
      </c>
      <c r="N93" s="123">
        <f t="shared" si="1488"/>
        <v>138341.25318624001</v>
      </c>
      <c r="O93" s="123">
        <f t="shared" si="1488"/>
        <v>138341.25318624001</v>
      </c>
      <c r="P93" s="123">
        <f t="shared" si="1488"/>
        <v>138341.25318624001</v>
      </c>
      <c r="Q93" s="123">
        <f t="shared" si="1488"/>
        <v>138341.25318624001</v>
      </c>
      <c r="R93" s="123">
        <f t="shared" si="1488"/>
        <v>138341.25318624001</v>
      </c>
      <c r="S93" s="33">
        <f t="shared" si="1254"/>
        <v>1660095.0382348804</v>
      </c>
      <c r="T93" s="76">
        <f>T94/0.7*0.3</f>
        <v>141184.16593921723</v>
      </c>
      <c r="U93" s="76">
        <f t="shared" ref="U93" si="1489">U94/0.7*0.3</f>
        <v>141184.16593921723</v>
      </c>
      <c r="V93" s="76">
        <f t="shared" ref="V93" si="1490">V94/0.7*0.3</f>
        <v>141184.16593921723</v>
      </c>
      <c r="W93" s="76">
        <f t="shared" ref="W93" si="1491">W94/0.7*0.3</f>
        <v>141184.16593921723</v>
      </c>
      <c r="X93" s="76">
        <f t="shared" ref="X93" si="1492">X94/0.7*0.3</f>
        <v>141184.16593921723</v>
      </c>
      <c r="Y93" s="76">
        <f t="shared" ref="Y93" si="1493">Y94/0.7*0.3</f>
        <v>141184.16593921723</v>
      </c>
      <c r="Z93" s="76">
        <f t="shared" ref="Z93" si="1494">Z94/0.7*0.3</f>
        <v>141184.16593921723</v>
      </c>
      <c r="AA93" s="76">
        <f t="shared" ref="AA93" si="1495">AA94/0.7*0.3</f>
        <v>141184.16593921723</v>
      </c>
      <c r="AB93" s="76">
        <f t="shared" ref="AB93" si="1496">AB94/0.7*0.3</f>
        <v>141184.16593921723</v>
      </c>
      <c r="AC93" s="76">
        <f t="shared" ref="AC93" si="1497">AC94/0.7*0.3</f>
        <v>141184.16593921723</v>
      </c>
      <c r="AD93" s="76">
        <f t="shared" ref="AD93" si="1498">AD94/0.7*0.3</f>
        <v>141184.16593921723</v>
      </c>
      <c r="AE93" s="76">
        <f t="shared" ref="AE93" si="1499">AE94/0.7*0.3</f>
        <v>141184.16593921723</v>
      </c>
      <c r="AF93" s="33">
        <f t="shared" si="1256"/>
        <v>1694209.9912706066</v>
      </c>
      <c r="AG93" s="76">
        <f>AG94/0.7*0.3</f>
        <v>144085.50054926827</v>
      </c>
      <c r="AH93" s="76">
        <f t="shared" ref="AH93" si="1500">AH94/0.7*0.3</f>
        <v>144085.50054926827</v>
      </c>
      <c r="AI93" s="76">
        <f t="shared" ref="AI93" si="1501">AI94/0.7*0.3</f>
        <v>144085.50054926827</v>
      </c>
      <c r="AJ93" s="76">
        <f t="shared" ref="AJ93" si="1502">AJ94/0.7*0.3</f>
        <v>144085.50054926827</v>
      </c>
      <c r="AK93" s="76">
        <f t="shared" ref="AK93" si="1503">AK94/0.7*0.3</f>
        <v>144085.50054926827</v>
      </c>
      <c r="AL93" s="76">
        <f t="shared" ref="AL93" si="1504">AL94/0.7*0.3</f>
        <v>144085.50054926827</v>
      </c>
      <c r="AM93" s="76">
        <f t="shared" ref="AM93" si="1505">AM94/0.7*0.3</f>
        <v>144085.50054926827</v>
      </c>
      <c r="AN93" s="76">
        <f t="shared" ref="AN93" si="1506">AN94/0.7*0.3</f>
        <v>144085.50054926827</v>
      </c>
      <c r="AO93" s="76">
        <f t="shared" ref="AO93" si="1507">AO94/0.7*0.3</f>
        <v>144085.50054926827</v>
      </c>
      <c r="AP93" s="76">
        <f t="shared" ref="AP93" si="1508">AP94/0.7*0.3</f>
        <v>144085.50054926827</v>
      </c>
      <c r="AQ93" s="76">
        <f t="shared" ref="AQ93" si="1509">AQ94/0.7*0.3</f>
        <v>144085.50054926827</v>
      </c>
      <c r="AR93" s="76">
        <f t="shared" ref="AR93" si="1510">AR94/0.7*0.3</f>
        <v>144085.50054926827</v>
      </c>
      <c r="AS93" s="33">
        <f t="shared" si="1258"/>
        <v>1729026.0065912188</v>
      </c>
      <c r="AT93" s="76">
        <f>AT94/0.7*0.3</f>
        <v>147046.45758555576</v>
      </c>
      <c r="AU93" s="76">
        <f t="shared" ref="AU93" si="1511">AU94/0.7*0.3</f>
        <v>147046.45758555576</v>
      </c>
      <c r="AV93" s="76">
        <f t="shared" ref="AV93" si="1512">AV94/0.7*0.3</f>
        <v>147046.45758555576</v>
      </c>
      <c r="AW93" s="76">
        <f t="shared" ref="AW93" si="1513">AW94/0.7*0.3</f>
        <v>147046.45758555576</v>
      </c>
      <c r="AX93" s="76">
        <f t="shared" ref="AX93" si="1514">AX94/0.7*0.3</f>
        <v>147046.45758555576</v>
      </c>
      <c r="AY93" s="76">
        <f t="shared" ref="AY93" si="1515">AY94/0.7*0.3</f>
        <v>147046.45758555576</v>
      </c>
      <c r="AZ93" s="76">
        <f t="shared" ref="AZ93" si="1516">AZ94/0.7*0.3</f>
        <v>147046.45758555576</v>
      </c>
      <c r="BA93" s="76">
        <f t="shared" ref="BA93" si="1517">BA94/0.7*0.3</f>
        <v>147046.45758555576</v>
      </c>
      <c r="BB93" s="76">
        <f t="shared" ref="BB93" si="1518">BB94/0.7*0.3</f>
        <v>147046.45758555576</v>
      </c>
      <c r="BC93" s="76">
        <f t="shared" ref="BC93" si="1519">BC94/0.7*0.3</f>
        <v>147046.45758555576</v>
      </c>
      <c r="BD93" s="76">
        <f t="shared" ref="BD93" si="1520">BD94/0.7*0.3</f>
        <v>147046.45758555576</v>
      </c>
      <c r="BE93" s="76">
        <f t="shared" ref="BE93" si="1521">BE94/0.7*0.3</f>
        <v>147046.45758555576</v>
      </c>
      <c r="BF93" s="33">
        <f t="shared" si="1260"/>
        <v>1764557.491026669</v>
      </c>
      <c r="BG93" s="76">
        <f>BG94/0.7*0.3</f>
        <v>150068.26228893874</v>
      </c>
      <c r="BH93" s="76">
        <f t="shared" ref="BH93" si="1522">BH94/0.7*0.3</f>
        <v>150068.26228893874</v>
      </c>
      <c r="BI93" s="76">
        <f t="shared" ref="BI93" si="1523">BI94/0.7*0.3</f>
        <v>150068.26228893874</v>
      </c>
      <c r="BJ93" s="76">
        <f t="shared" ref="BJ93" si="1524">BJ94/0.7*0.3</f>
        <v>150068.26228893874</v>
      </c>
      <c r="BK93" s="76">
        <f t="shared" ref="BK93" si="1525">BK94/0.7*0.3</f>
        <v>150068.26228893874</v>
      </c>
      <c r="BL93" s="76">
        <f t="shared" ref="BL93" si="1526">BL94/0.7*0.3</f>
        <v>150068.26228893874</v>
      </c>
      <c r="BM93" s="76">
        <f t="shared" ref="BM93" si="1527">BM94/0.7*0.3</f>
        <v>150068.26228893874</v>
      </c>
      <c r="BN93" s="76">
        <f t="shared" ref="BN93" si="1528">BN94/0.7*0.3</f>
        <v>150068.26228893874</v>
      </c>
      <c r="BO93" s="76">
        <f t="shared" ref="BO93" si="1529">BO94/0.7*0.3</f>
        <v>150068.26228893874</v>
      </c>
      <c r="BP93" s="76">
        <f t="shared" ref="BP93" si="1530">BP94/0.7*0.3</f>
        <v>150068.26228893874</v>
      </c>
      <c r="BQ93" s="76">
        <f t="shared" ref="BQ93" si="1531">BQ94/0.7*0.3</f>
        <v>150068.26228893874</v>
      </c>
      <c r="BR93" s="76">
        <f t="shared" ref="BR93" si="1532">BR94/0.7*0.3</f>
        <v>150068.26228893874</v>
      </c>
      <c r="BS93" s="33">
        <f t="shared" si="1262"/>
        <v>1800819.1474672649</v>
      </c>
      <c r="BT93" s="76">
        <f>BT94/0.7*0.3</f>
        <v>153152.16507897648</v>
      </c>
      <c r="BU93" s="76">
        <f t="shared" ref="BU93" si="1533">BU94/0.7*0.3</f>
        <v>153152.16507897648</v>
      </c>
      <c r="BV93" s="76">
        <f t="shared" ref="BV93" si="1534">BV94/0.7*0.3</f>
        <v>153152.16507897648</v>
      </c>
      <c r="BW93" s="76">
        <f t="shared" ref="BW93" si="1535">BW94/0.7*0.3</f>
        <v>153152.16507897648</v>
      </c>
      <c r="BX93" s="76">
        <f t="shared" ref="BX93" si="1536">BX94/0.7*0.3</f>
        <v>153152.16507897648</v>
      </c>
      <c r="BY93" s="76">
        <f t="shared" ref="BY93" si="1537">BY94/0.7*0.3</f>
        <v>153152.16507897648</v>
      </c>
      <c r="BZ93" s="76">
        <f t="shared" ref="BZ93" si="1538">BZ94/0.7*0.3</f>
        <v>153152.16507897648</v>
      </c>
      <c r="CA93" s="76">
        <f t="shared" ref="CA93" si="1539">CA94/0.7*0.3</f>
        <v>153152.16507897648</v>
      </c>
      <c r="CB93" s="76">
        <f t="shared" ref="CB93" si="1540">CB94/0.7*0.3</f>
        <v>153152.16507897648</v>
      </c>
      <c r="CC93" s="76">
        <f t="shared" ref="CC93" si="1541">CC94/0.7*0.3</f>
        <v>153152.16507897648</v>
      </c>
      <c r="CD93" s="76">
        <f t="shared" ref="CD93" si="1542">CD94/0.7*0.3</f>
        <v>153152.16507897648</v>
      </c>
      <c r="CE93" s="76">
        <f t="shared" ref="CE93" si="1543">CE94/0.7*0.3</f>
        <v>153152.16507897648</v>
      </c>
      <c r="CF93" s="33">
        <f t="shared" si="1264"/>
        <v>1837825.9809477173</v>
      </c>
      <c r="CG93" s="76">
        <f>CG94/0.7*0.3</f>
        <v>156299.44207134951</v>
      </c>
      <c r="CH93" s="76">
        <f t="shared" ref="CH93" si="1544">CH94/0.7*0.3</f>
        <v>156299.44207134951</v>
      </c>
      <c r="CI93" s="76">
        <f t="shared" ref="CI93" si="1545">CI94/0.7*0.3</f>
        <v>156299.44207134951</v>
      </c>
      <c r="CJ93" s="76">
        <f t="shared" ref="CJ93" si="1546">CJ94/0.7*0.3</f>
        <v>156299.44207134951</v>
      </c>
      <c r="CK93" s="76">
        <f t="shared" ref="CK93" si="1547">CK94/0.7*0.3</f>
        <v>156299.44207134951</v>
      </c>
      <c r="CL93" s="76">
        <f t="shared" ref="CL93" si="1548">CL94/0.7*0.3</f>
        <v>156299.44207134951</v>
      </c>
      <c r="CM93" s="76">
        <f t="shared" ref="CM93" si="1549">CM94/0.7*0.3</f>
        <v>156299.44207134951</v>
      </c>
      <c r="CN93" s="76">
        <f t="shared" ref="CN93" si="1550">CN94/0.7*0.3</f>
        <v>156299.44207134951</v>
      </c>
      <c r="CO93" s="76">
        <f t="shared" ref="CO93" si="1551">CO94/0.7*0.3</f>
        <v>156299.44207134951</v>
      </c>
      <c r="CP93" s="76">
        <f t="shared" ref="CP93" si="1552">CP94/0.7*0.3</f>
        <v>156299.44207134951</v>
      </c>
      <c r="CQ93" s="76">
        <f t="shared" ref="CQ93" si="1553">CQ94/0.7*0.3</f>
        <v>156299.44207134951</v>
      </c>
      <c r="CR93" s="76">
        <f t="shared" ref="CR93" si="1554">CR94/0.7*0.3</f>
        <v>156299.44207134951</v>
      </c>
      <c r="CS93" s="33">
        <f t="shared" si="1266"/>
        <v>1875593.3048561944</v>
      </c>
      <c r="CT93" s="76">
        <f>CT94/0.7*0.3</f>
        <v>159511.39560591578</v>
      </c>
      <c r="CU93" s="76">
        <f t="shared" ref="CU93" si="1555">CU94/0.7*0.3</f>
        <v>159511.39560591578</v>
      </c>
      <c r="CV93" s="76">
        <f t="shared" ref="CV93" si="1556">CV94/0.7*0.3</f>
        <v>159511.39560591578</v>
      </c>
      <c r="CW93" s="76">
        <f t="shared" ref="CW93" si="1557">CW94/0.7*0.3</f>
        <v>159511.39560591578</v>
      </c>
      <c r="CX93" s="76">
        <f t="shared" ref="CX93" si="1558">CX94/0.7*0.3</f>
        <v>159511.39560591578</v>
      </c>
      <c r="CY93" s="76">
        <f t="shared" ref="CY93" si="1559">CY94/0.7*0.3</f>
        <v>159511.39560591578</v>
      </c>
      <c r="CZ93" s="76">
        <f t="shared" ref="CZ93" si="1560">CZ94/0.7*0.3</f>
        <v>159511.39560591578</v>
      </c>
      <c r="DA93" s="76">
        <f t="shared" ref="DA93" si="1561">DA94/0.7*0.3</f>
        <v>159511.39560591578</v>
      </c>
      <c r="DB93" s="76">
        <f t="shared" ref="DB93" si="1562">DB94/0.7*0.3</f>
        <v>159511.39560591578</v>
      </c>
      <c r="DC93" s="76">
        <f t="shared" ref="DC93" si="1563">DC94/0.7*0.3</f>
        <v>159511.39560591578</v>
      </c>
      <c r="DD93" s="76">
        <f t="shared" ref="DD93" si="1564">DD94/0.7*0.3</f>
        <v>159511.39560591578</v>
      </c>
      <c r="DE93" s="76">
        <f t="shared" ref="DE93" si="1565">DE94/0.7*0.3</f>
        <v>159511.39560591578</v>
      </c>
      <c r="DF93" s="33">
        <f t="shared" si="1268"/>
        <v>1914136.747270989</v>
      </c>
      <c r="DG93" s="76">
        <f>DG94/0.7*0.3</f>
        <v>162789.35478561724</v>
      </c>
      <c r="DH93" s="76">
        <f t="shared" ref="DH93" si="1566">DH94/0.7*0.3</f>
        <v>162789.35478561724</v>
      </c>
      <c r="DI93" s="76">
        <f t="shared" ref="DI93" si="1567">DI94/0.7*0.3</f>
        <v>162789.35478561724</v>
      </c>
      <c r="DJ93" s="76">
        <f t="shared" ref="DJ93" si="1568">DJ94/0.7*0.3</f>
        <v>162789.35478561724</v>
      </c>
      <c r="DK93" s="76">
        <f t="shared" ref="DK93" si="1569">DK94/0.7*0.3</f>
        <v>162789.35478561724</v>
      </c>
      <c r="DL93" s="76">
        <f t="shared" ref="DL93" si="1570">DL94/0.7*0.3</f>
        <v>162789.35478561724</v>
      </c>
      <c r="DM93" s="76">
        <f t="shared" ref="DM93" si="1571">DM94/0.7*0.3</f>
        <v>162789.35478561724</v>
      </c>
      <c r="DN93" s="76">
        <f t="shared" ref="DN93" si="1572">DN94/0.7*0.3</f>
        <v>162789.35478561724</v>
      </c>
      <c r="DO93" s="76">
        <f t="shared" ref="DO93" si="1573">DO94/0.7*0.3</f>
        <v>162789.35478561724</v>
      </c>
      <c r="DP93" s="76">
        <f t="shared" ref="DP93" si="1574">DP94/0.7*0.3</f>
        <v>162789.35478561724</v>
      </c>
      <c r="DQ93" s="76">
        <f t="shared" ref="DQ93" si="1575">DQ94/0.7*0.3</f>
        <v>162789.35478561724</v>
      </c>
      <c r="DR93" s="76">
        <f t="shared" ref="DR93" si="1576">DR94/0.7*0.3</f>
        <v>162789.35478561724</v>
      </c>
      <c r="DS93" s="33">
        <f t="shared" si="1270"/>
        <v>1953472.2574274067</v>
      </c>
      <c r="DT93" s="76">
        <v>0</v>
      </c>
      <c r="DU93" s="76">
        <v>0</v>
      </c>
      <c r="DV93" s="76">
        <v>0</v>
      </c>
      <c r="DW93" s="76">
        <v>0</v>
      </c>
      <c r="DX93" s="76">
        <v>0</v>
      </c>
      <c r="DY93" s="76">
        <v>0</v>
      </c>
      <c r="DZ93" s="76">
        <v>0</v>
      </c>
      <c r="EA93" s="76">
        <v>0</v>
      </c>
      <c r="EB93" s="76">
        <v>0</v>
      </c>
      <c r="EC93" s="76">
        <v>0</v>
      </c>
      <c r="ED93" s="76">
        <v>0</v>
      </c>
      <c r="EE93" s="76">
        <v>0</v>
      </c>
      <c r="EF93" s="33">
        <f t="shared" si="1271"/>
        <v>0</v>
      </c>
      <c r="EG93" s="76">
        <v>0</v>
      </c>
      <c r="EH93" s="76">
        <v>0</v>
      </c>
      <c r="EI93" s="76">
        <v>0</v>
      </c>
      <c r="EJ93" s="76">
        <v>0</v>
      </c>
      <c r="EK93" s="76">
        <v>0</v>
      </c>
      <c r="EL93" s="76">
        <v>0</v>
      </c>
      <c r="EM93" s="76">
        <v>0</v>
      </c>
      <c r="EN93" s="76">
        <v>0</v>
      </c>
      <c r="EO93" s="76">
        <v>0</v>
      </c>
      <c r="EP93" s="76">
        <v>0</v>
      </c>
      <c r="EQ93" s="76">
        <v>0</v>
      </c>
      <c r="ER93" s="76">
        <v>0</v>
      </c>
      <c r="ES93" s="33">
        <f t="shared" si="1370"/>
        <v>0</v>
      </c>
      <c r="ET93" s="33" t="s">
        <v>241</v>
      </c>
      <c r="EU93" s="33"/>
      <c r="EV93" s="38"/>
      <c r="EW93" s="136"/>
      <c r="EX93" s="37"/>
      <c r="EY93" s="37"/>
      <c r="FN93" s="17"/>
      <c r="FO93" s="201"/>
      <c r="FP93" s="2"/>
      <c r="FY93" s="1"/>
    </row>
    <row r="94" spans="1:181">
      <c r="A94" s="149">
        <v>78</v>
      </c>
      <c r="B94" s="149" t="str">
        <f t="shared" si="1252"/>
        <v>112201010101129</v>
      </c>
      <c r="C94" s="231">
        <v>1122010101011</v>
      </c>
      <c r="D94" s="35">
        <v>29</v>
      </c>
      <c r="E94" s="37" t="s">
        <v>94</v>
      </c>
      <c r="F94" s="65">
        <v>23629838.360000003</v>
      </c>
      <c r="G94" s="332">
        <v>322796.25743455999</v>
      </c>
      <c r="H94" s="332">
        <v>322796.25743455999</v>
      </c>
      <c r="I94" s="332">
        <v>322796.25743455999</v>
      </c>
      <c r="J94" s="332">
        <v>322796.25743455999</v>
      </c>
      <c r="K94" s="332">
        <v>322796.25743455999</v>
      </c>
      <c r="L94" s="332">
        <v>322796.25743455999</v>
      </c>
      <c r="M94" s="332">
        <v>322796.25743455999</v>
      </c>
      <c r="N94" s="332">
        <v>322796.25743455999</v>
      </c>
      <c r="O94" s="332">
        <v>322796.25743455999</v>
      </c>
      <c r="P94" s="332">
        <v>322796.25743455999</v>
      </c>
      <c r="Q94" s="332">
        <v>322796.25743455999</v>
      </c>
      <c r="R94" s="332">
        <v>322796.25743455999</v>
      </c>
      <c r="S94" s="33">
        <v>3873555.0892147189</v>
      </c>
      <c r="T94" s="332">
        <v>329429.72052484023</v>
      </c>
      <c r="U94" s="332">
        <v>329429.72052484023</v>
      </c>
      <c r="V94" s="332">
        <v>329429.72052484023</v>
      </c>
      <c r="W94" s="332">
        <v>329429.72052484023</v>
      </c>
      <c r="X94" s="332">
        <v>329429.72052484023</v>
      </c>
      <c r="Y94" s="332">
        <v>329429.72052484023</v>
      </c>
      <c r="Z94" s="332">
        <v>329429.72052484023</v>
      </c>
      <c r="AA94" s="332">
        <v>329429.72052484023</v>
      </c>
      <c r="AB94" s="332">
        <v>329429.72052484023</v>
      </c>
      <c r="AC94" s="332">
        <v>329429.72052484023</v>
      </c>
      <c r="AD94" s="332">
        <v>329429.72052484023</v>
      </c>
      <c r="AE94" s="332">
        <v>329429.72052484023</v>
      </c>
      <c r="AF94" s="33">
        <v>3953156.6462980825</v>
      </c>
      <c r="AG94" s="332">
        <v>336199.50128162594</v>
      </c>
      <c r="AH94" s="332">
        <v>336199.50128162594</v>
      </c>
      <c r="AI94" s="332">
        <v>336199.50128162594</v>
      </c>
      <c r="AJ94" s="332">
        <v>336199.50128162594</v>
      </c>
      <c r="AK94" s="332">
        <v>336199.50128162594</v>
      </c>
      <c r="AL94" s="332">
        <v>336199.50128162594</v>
      </c>
      <c r="AM94" s="332">
        <v>336199.50128162594</v>
      </c>
      <c r="AN94" s="332">
        <v>336199.50128162594</v>
      </c>
      <c r="AO94" s="332">
        <v>336199.50128162594</v>
      </c>
      <c r="AP94" s="332">
        <v>336199.50128162594</v>
      </c>
      <c r="AQ94" s="332">
        <v>336199.50128162594</v>
      </c>
      <c r="AR94" s="332">
        <v>336199.50128162594</v>
      </c>
      <c r="AS94" s="33">
        <v>4034394.0153795118</v>
      </c>
      <c r="AT94" s="332">
        <v>343108.40103296342</v>
      </c>
      <c r="AU94" s="332">
        <v>343108.40103296342</v>
      </c>
      <c r="AV94" s="332">
        <v>343108.40103296342</v>
      </c>
      <c r="AW94" s="332">
        <v>343108.40103296342</v>
      </c>
      <c r="AX94" s="332">
        <v>343108.40103296342</v>
      </c>
      <c r="AY94" s="332">
        <v>343108.40103296342</v>
      </c>
      <c r="AZ94" s="332">
        <v>343108.40103296342</v>
      </c>
      <c r="BA94" s="332">
        <v>343108.40103296342</v>
      </c>
      <c r="BB94" s="332">
        <v>343108.40103296342</v>
      </c>
      <c r="BC94" s="332">
        <v>343108.40103296342</v>
      </c>
      <c r="BD94" s="332">
        <v>343108.40103296342</v>
      </c>
      <c r="BE94" s="332">
        <v>343108.40103296342</v>
      </c>
      <c r="BF94" s="33">
        <v>4117300.812395561</v>
      </c>
      <c r="BG94" s="332">
        <v>350159.2786741904</v>
      </c>
      <c r="BH94" s="332">
        <v>350159.2786741904</v>
      </c>
      <c r="BI94" s="332">
        <v>350159.2786741904</v>
      </c>
      <c r="BJ94" s="332">
        <v>350159.2786741904</v>
      </c>
      <c r="BK94" s="332">
        <v>350159.2786741904</v>
      </c>
      <c r="BL94" s="332">
        <v>350159.2786741904</v>
      </c>
      <c r="BM94" s="332">
        <v>350159.2786741904</v>
      </c>
      <c r="BN94" s="332">
        <v>350159.2786741904</v>
      </c>
      <c r="BO94" s="332">
        <v>350159.2786741904</v>
      </c>
      <c r="BP94" s="332">
        <v>350159.2786741904</v>
      </c>
      <c r="BQ94" s="332">
        <v>350159.2786741904</v>
      </c>
      <c r="BR94" s="332">
        <v>350159.2786741904</v>
      </c>
      <c r="BS94" s="33">
        <v>4201911.3440902848</v>
      </c>
      <c r="BT94" s="332">
        <v>357355.05185094511</v>
      </c>
      <c r="BU94" s="332">
        <v>357355.05185094511</v>
      </c>
      <c r="BV94" s="332">
        <v>357355.05185094511</v>
      </c>
      <c r="BW94" s="332">
        <v>357355.05185094511</v>
      </c>
      <c r="BX94" s="332">
        <v>357355.05185094511</v>
      </c>
      <c r="BY94" s="332">
        <v>357355.05185094511</v>
      </c>
      <c r="BZ94" s="332">
        <v>357355.05185094511</v>
      </c>
      <c r="CA94" s="332">
        <v>357355.05185094511</v>
      </c>
      <c r="CB94" s="332">
        <v>357355.05185094511</v>
      </c>
      <c r="CC94" s="332">
        <v>357355.05185094511</v>
      </c>
      <c r="CD94" s="332">
        <v>357355.05185094511</v>
      </c>
      <c r="CE94" s="332">
        <v>357355.05185094511</v>
      </c>
      <c r="CF94" s="33">
        <v>4288260.6222113427</v>
      </c>
      <c r="CG94" s="332">
        <v>364698.69816648215</v>
      </c>
      <c r="CH94" s="332">
        <v>364698.69816648215</v>
      </c>
      <c r="CI94" s="332">
        <v>364698.69816648215</v>
      </c>
      <c r="CJ94" s="332">
        <v>364698.69816648215</v>
      </c>
      <c r="CK94" s="332">
        <v>364698.69816648215</v>
      </c>
      <c r="CL94" s="332">
        <v>364698.69816648215</v>
      </c>
      <c r="CM94" s="332">
        <v>364698.69816648215</v>
      </c>
      <c r="CN94" s="332">
        <v>364698.69816648215</v>
      </c>
      <c r="CO94" s="332">
        <v>364698.69816648215</v>
      </c>
      <c r="CP94" s="332">
        <v>364698.69816648215</v>
      </c>
      <c r="CQ94" s="332">
        <v>364698.69816648215</v>
      </c>
      <c r="CR94" s="332">
        <v>364698.69816648215</v>
      </c>
      <c r="CS94" s="33">
        <v>4376384.3779977849</v>
      </c>
      <c r="CT94" s="332">
        <v>372193.25641380344</v>
      </c>
      <c r="CU94" s="332">
        <v>372193.25641380344</v>
      </c>
      <c r="CV94" s="332">
        <v>372193.25641380344</v>
      </c>
      <c r="CW94" s="332">
        <v>372193.25641380344</v>
      </c>
      <c r="CX94" s="332">
        <v>372193.25641380344</v>
      </c>
      <c r="CY94" s="332">
        <v>372193.25641380344</v>
      </c>
      <c r="CZ94" s="332">
        <v>372193.25641380344</v>
      </c>
      <c r="DA94" s="332">
        <v>372193.25641380344</v>
      </c>
      <c r="DB94" s="332">
        <v>372193.25641380344</v>
      </c>
      <c r="DC94" s="332">
        <v>372193.25641380344</v>
      </c>
      <c r="DD94" s="332">
        <v>372193.25641380344</v>
      </c>
      <c r="DE94" s="332">
        <v>372193.25641380344</v>
      </c>
      <c r="DF94" s="33">
        <v>4466319.0769656422</v>
      </c>
      <c r="DG94" s="332">
        <v>379841.82783310692</v>
      </c>
      <c r="DH94" s="332">
        <v>379841.82783310692</v>
      </c>
      <c r="DI94" s="332">
        <v>379841.82783310692</v>
      </c>
      <c r="DJ94" s="332">
        <v>379841.82783310692</v>
      </c>
      <c r="DK94" s="332">
        <v>379841.82783310692</v>
      </c>
      <c r="DL94" s="332">
        <v>379841.82783310692</v>
      </c>
      <c r="DM94" s="332">
        <v>379841.82783310692</v>
      </c>
      <c r="DN94" s="332">
        <v>379841.82783310692</v>
      </c>
      <c r="DO94" s="332">
        <v>379841.82783310692</v>
      </c>
      <c r="DP94" s="332">
        <v>379841.82783310692</v>
      </c>
      <c r="DQ94" s="332">
        <v>379841.82783310692</v>
      </c>
      <c r="DR94" s="332">
        <v>379841.82783310692</v>
      </c>
      <c r="DS94" s="33">
        <f t="shared" si="1270"/>
        <v>4558101.9339972818</v>
      </c>
      <c r="DT94" s="332">
        <f>6645387.04105847/12</f>
        <v>553782.25342153909</v>
      </c>
      <c r="DU94" s="332">
        <f t="shared" ref="DU94:EE94" si="1577">6645387.04105847/12</f>
        <v>553782.25342153909</v>
      </c>
      <c r="DV94" s="332">
        <f t="shared" si="1577"/>
        <v>553782.25342153909</v>
      </c>
      <c r="DW94" s="332">
        <f t="shared" si="1577"/>
        <v>553782.25342153909</v>
      </c>
      <c r="DX94" s="332">
        <f t="shared" si="1577"/>
        <v>553782.25342153909</v>
      </c>
      <c r="DY94" s="332">
        <f t="shared" si="1577"/>
        <v>553782.25342153909</v>
      </c>
      <c r="DZ94" s="332">
        <f t="shared" si="1577"/>
        <v>553782.25342153909</v>
      </c>
      <c r="EA94" s="332">
        <f t="shared" si="1577"/>
        <v>553782.25342153909</v>
      </c>
      <c r="EB94" s="332">
        <f t="shared" si="1577"/>
        <v>553782.25342153909</v>
      </c>
      <c r="EC94" s="332">
        <f t="shared" si="1577"/>
        <v>553782.25342153909</v>
      </c>
      <c r="ED94" s="332">
        <f t="shared" si="1577"/>
        <v>553782.25342153909</v>
      </c>
      <c r="EE94" s="332">
        <f t="shared" si="1577"/>
        <v>553782.25342153909</v>
      </c>
      <c r="EF94" s="33">
        <f t="shared" si="1271"/>
        <v>6645387.0410584705</v>
      </c>
      <c r="EG94" s="332">
        <f>6781949.74475222/12</f>
        <v>565162.47872935166</v>
      </c>
      <c r="EH94" s="332">
        <f t="shared" ref="EH94:ER94" si="1578">6781949.74475222/12</f>
        <v>565162.47872935166</v>
      </c>
      <c r="EI94" s="332">
        <f t="shared" si="1578"/>
        <v>565162.47872935166</v>
      </c>
      <c r="EJ94" s="332">
        <f t="shared" si="1578"/>
        <v>565162.47872935166</v>
      </c>
      <c r="EK94" s="332">
        <f t="shared" si="1578"/>
        <v>565162.47872935166</v>
      </c>
      <c r="EL94" s="332">
        <f t="shared" si="1578"/>
        <v>565162.47872935166</v>
      </c>
      <c r="EM94" s="332">
        <f t="shared" si="1578"/>
        <v>565162.47872935166</v>
      </c>
      <c r="EN94" s="332">
        <f t="shared" si="1578"/>
        <v>565162.47872935166</v>
      </c>
      <c r="EO94" s="332">
        <f t="shared" si="1578"/>
        <v>565162.47872935166</v>
      </c>
      <c r="EP94" s="332">
        <f t="shared" si="1578"/>
        <v>565162.47872935166</v>
      </c>
      <c r="EQ94" s="332">
        <f t="shared" si="1578"/>
        <v>565162.47872935166</v>
      </c>
      <c r="ER94" s="332">
        <f t="shared" si="1578"/>
        <v>565162.47872935166</v>
      </c>
      <c r="ES94" s="33">
        <f t="shared" si="1370"/>
        <v>6781949.744752218</v>
      </c>
      <c r="ET94" s="261" t="s">
        <v>428</v>
      </c>
      <c r="EU94" s="33"/>
      <c r="EV94" s="38"/>
      <c r="EW94" s="136"/>
      <c r="EX94" s="37"/>
      <c r="EY94" s="37"/>
      <c r="FN94" s="17"/>
      <c r="FO94" s="201"/>
      <c r="FP94" s="2"/>
      <c r="FY94" s="1"/>
    </row>
    <row r="95" spans="1:181">
      <c r="A95" s="149">
        <v>79</v>
      </c>
      <c r="B95" s="149" t="str">
        <f t="shared" si="1252"/>
        <v>112201010199915</v>
      </c>
      <c r="C95" s="231">
        <v>1122010101999</v>
      </c>
      <c r="D95" s="35">
        <v>15</v>
      </c>
      <c r="E95" s="37" t="s">
        <v>95</v>
      </c>
      <c r="F95" s="65">
        <v>41189.450000000004</v>
      </c>
      <c r="G95" s="123">
        <f>_xlfn.XLOOKUP($B95,'9999'!$A:$A,'9999'!I:I)</f>
        <v>11227.5</v>
      </c>
      <c r="H95" s="123">
        <f>_xlfn.XLOOKUP($B95,'9999'!$A:$A,'9999'!J:J)</f>
        <v>11227.5</v>
      </c>
      <c r="I95" s="123">
        <f>_xlfn.XLOOKUP($B95,'9999'!$A:$A,'9999'!K:K)</f>
        <v>11227.5</v>
      </c>
      <c r="J95" s="123">
        <f>_xlfn.XLOOKUP($B95,'9999'!$A:$A,'9999'!L:L)</f>
        <v>11227.5</v>
      </c>
      <c r="K95" s="123">
        <f>_xlfn.XLOOKUP($B95,'9999'!$A:$A,'9999'!M:M)</f>
        <v>11227.5</v>
      </c>
      <c r="L95" s="123">
        <f>_xlfn.XLOOKUP($B95,'9999'!$A:$A,'9999'!N:N)</f>
        <v>11227.5</v>
      </c>
      <c r="M95" s="123">
        <f>_xlfn.XLOOKUP($B95,'9999'!$A:$A,'9999'!O:O)</f>
        <v>11227.5</v>
      </c>
      <c r="N95" s="123">
        <f>_xlfn.XLOOKUP($B95,'9999'!$A:$A,'9999'!P:P)</f>
        <v>11227.5</v>
      </c>
      <c r="O95" s="123">
        <f>_xlfn.XLOOKUP($B95,'9999'!$A:$A,'9999'!Q:Q)</f>
        <v>11227.5</v>
      </c>
      <c r="P95" s="123">
        <f>_xlfn.XLOOKUP($B95,'9999'!$A:$A,'9999'!R:R)</f>
        <v>11227.5</v>
      </c>
      <c r="Q95" s="123">
        <f>_xlfn.XLOOKUP($B95,'9999'!$A:$A,'9999'!S:S)</f>
        <v>11227.5</v>
      </c>
      <c r="R95" s="123">
        <f>_xlfn.XLOOKUP($B95,'9999'!$A:$A,'9999'!T:T)</f>
        <v>11227.5</v>
      </c>
      <c r="S95" s="33">
        <f t="shared" si="1254"/>
        <v>134730</v>
      </c>
      <c r="T95" s="123">
        <f t="shared" ref="T95:AE96" si="1579">+$S95*$FC$9/12</f>
        <v>11883.500370000002</v>
      </c>
      <c r="U95" s="123">
        <f t="shared" si="1579"/>
        <v>11883.500370000002</v>
      </c>
      <c r="V95" s="123">
        <f t="shared" si="1579"/>
        <v>11883.500370000002</v>
      </c>
      <c r="W95" s="123">
        <f t="shared" si="1579"/>
        <v>11883.500370000002</v>
      </c>
      <c r="X95" s="123">
        <f t="shared" si="1579"/>
        <v>11883.500370000002</v>
      </c>
      <c r="Y95" s="123">
        <f t="shared" si="1579"/>
        <v>11883.500370000002</v>
      </c>
      <c r="Z95" s="123">
        <f t="shared" si="1579"/>
        <v>11883.500370000002</v>
      </c>
      <c r="AA95" s="123">
        <f t="shared" si="1579"/>
        <v>11883.500370000002</v>
      </c>
      <c r="AB95" s="123">
        <f t="shared" si="1579"/>
        <v>11883.500370000002</v>
      </c>
      <c r="AC95" s="123">
        <f t="shared" si="1579"/>
        <v>11883.500370000002</v>
      </c>
      <c r="AD95" s="123">
        <f t="shared" si="1579"/>
        <v>11883.500370000002</v>
      </c>
      <c r="AE95" s="123">
        <f t="shared" si="1579"/>
        <v>11883.500370000002</v>
      </c>
      <c r="AF95" s="33">
        <f t="shared" si="1256"/>
        <v>142602.00443999999</v>
      </c>
      <c r="AG95" s="123">
        <f t="shared" ref="AG95:AR96" si="1580">+$AF95*$FD$9/12</f>
        <v>12548.453516703717</v>
      </c>
      <c r="AH95" s="123">
        <f t="shared" si="1580"/>
        <v>12548.453516703717</v>
      </c>
      <c r="AI95" s="123">
        <f t="shared" si="1580"/>
        <v>12548.453516703717</v>
      </c>
      <c r="AJ95" s="123">
        <f t="shared" si="1580"/>
        <v>12548.453516703717</v>
      </c>
      <c r="AK95" s="123">
        <f t="shared" si="1580"/>
        <v>12548.453516703717</v>
      </c>
      <c r="AL95" s="123">
        <f t="shared" si="1580"/>
        <v>12548.453516703717</v>
      </c>
      <c r="AM95" s="123">
        <f t="shared" si="1580"/>
        <v>12548.453516703717</v>
      </c>
      <c r="AN95" s="123">
        <f t="shared" si="1580"/>
        <v>12548.453516703717</v>
      </c>
      <c r="AO95" s="123">
        <f t="shared" si="1580"/>
        <v>12548.453516703717</v>
      </c>
      <c r="AP95" s="123">
        <f t="shared" si="1580"/>
        <v>12548.453516703717</v>
      </c>
      <c r="AQ95" s="123">
        <f t="shared" si="1580"/>
        <v>12548.453516703717</v>
      </c>
      <c r="AR95" s="123">
        <f t="shared" si="1580"/>
        <v>12548.453516703717</v>
      </c>
      <c r="AS95" s="33">
        <f t="shared" si="1258"/>
        <v>150581.44220044458</v>
      </c>
      <c r="AT95" s="123">
        <f t="shared" ref="AT95:BE96" si="1581">+$AS95*$FE$9/12</f>
        <v>13255.784744533274</v>
      </c>
      <c r="AU95" s="123">
        <f t="shared" si="1581"/>
        <v>13255.784744533274</v>
      </c>
      <c r="AV95" s="123">
        <f t="shared" si="1581"/>
        <v>13255.784744533274</v>
      </c>
      <c r="AW95" s="123">
        <f t="shared" si="1581"/>
        <v>13255.784744533274</v>
      </c>
      <c r="AX95" s="123">
        <f t="shared" si="1581"/>
        <v>13255.784744533274</v>
      </c>
      <c r="AY95" s="123">
        <f t="shared" si="1581"/>
        <v>13255.784744533274</v>
      </c>
      <c r="AZ95" s="123">
        <f t="shared" si="1581"/>
        <v>13255.784744533274</v>
      </c>
      <c r="BA95" s="123">
        <f t="shared" si="1581"/>
        <v>13255.784744533274</v>
      </c>
      <c r="BB95" s="123">
        <f t="shared" si="1581"/>
        <v>13255.784744533274</v>
      </c>
      <c r="BC95" s="123">
        <f t="shared" si="1581"/>
        <v>13255.784744533274</v>
      </c>
      <c r="BD95" s="123">
        <f t="shared" si="1581"/>
        <v>13255.784744533274</v>
      </c>
      <c r="BE95" s="123">
        <f t="shared" si="1581"/>
        <v>13255.784744533274</v>
      </c>
      <c r="BF95" s="33">
        <f t="shared" si="1260"/>
        <v>159069.41693439928</v>
      </c>
      <c r="BG95" s="123">
        <f t="shared" ref="BG95:BR96" si="1582">+$BF95*$FF$9/12</f>
        <v>14002.986819013129</v>
      </c>
      <c r="BH95" s="123">
        <f t="shared" si="1582"/>
        <v>14002.986819013129</v>
      </c>
      <c r="BI95" s="123">
        <f t="shared" si="1582"/>
        <v>14002.986819013129</v>
      </c>
      <c r="BJ95" s="123">
        <f t="shared" si="1582"/>
        <v>14002.986819013129</v>
      </c>
      <c r="BK95" s="123">
        <f t="shared" si="1582"/>
        <v>14002.986819013129</v>
      </c>
      <c r="BL95" s="123">
        <f t="shared" si="1582"/>
        <v>14002.986819013129</v>
      </c>
      <c r="BM95" s="123">
        <f t="shared" si="1582"/>
        <v>14002.986819013129</v>
      </c>
      <c r="BN95" s="123">
        <f t="shared" si="1582"/>
        <v>14002.986819013129</v>
      </c>
      <c r="BO95" s="123">
        <f t="shared" si="1582"/>
        <v>14002.986819013129</v>
      </c>
      <c r="BP95" s="123">
        <f t="shared" si="1582"/>
        <v>14002.986819013129</v>
      </c>
      <c r="BQ95" s="123">
        <f t="shared" si="1582"/>
        <v>14002.986819013129</v>
      </c>
      <c r="BR95" s="123">
        <f t="shared" si="1582"/>
        <v>14002.986819013129</v>
      </c>
      <c r="BS95" s="33">
        <f t="shared" si="1262"/>
        <v>168035.84182815754</v>
      </c>
      <c r="BT95" s="123">
        <f t="shared" ref="BT95:CE96" si="1583">+$BS95*$FG$9/12</f>
        <v>14792.307180027265</v>
      </c>
      <c r="BU95" s="123">
        <f t="shared" si="1583"/>
        <v>14792.307180027265</v>
      </c>
      <c r="BV95" s="123">
        <f t="shared" si="1583"/>
        <v>14792.307180027265</v>
      </c>
      <c r="BW95" s="123">
        <f t="shared" si="1583"/>
        <v>14792.307180027265</v>
      </c>
      <c r="BX95" s="123">
        <f t="shared" si="1583"/>
        <v>14792.307180027265</v>
      </c>
      <c r="BY95" s="123">
        <f t="shared" si="1583"/>
        <v>14792.307180027265</v>
      </c>
      <c r="BZ95" s="123">
        <f t="shared" si="1583"/>
        <v>14792.307180027265</v>
      </c>
      <c r="CA95" s="123">
        <f t="shared" si="1583"/>
        <v>14792.307180027265</v>
      </c>
      <c r="CB95" s="123">
        <f t="shared" si="1583"/>
        <v>14792.307180027265</v>
      </c>
      <c r="CC95" s="123">
        <f t="shared" si="1583"/>
        <v>14792.307180027265</v>
      </c>
      <c r="CD95" s="123">
        <f t="shared" si="1583"/>
        <v>14792.307180027265</v>
      </c>
      <c r="CE95" s="123">
        <f t="shared" si="1583"/>
        <v>14792.307180027265</v>
      </c>
      <c r="CF95" s="33">
        <f t="shared" si="1264"/>
        <v>177507.6861603272</v>
      </c>
      <c r="CG95" s="123">
        <f t="shared" ref="CG95:CR96" si="1584">+$CF95*$FH$9/12</f>
        <v>15626.119951151048</v>
      </c>
      <c r="CH95" s="123">
        <f t="shared" si="1584"/>
        <v>15626.119951151048</v>
      </c>
      <c r="CI95" s="123">
        <f t="shared" si="1584"/>
        <v>15626.119951151048</v>
      </c>
      <c r="CJ95" s="123">
        <f t="shared" si="1584"/>
        <v>15626.119951151048</v>
      </c>
      <c r="CK95" s="123">
        <f t="shared" si="1584"/>
        <v>15626.119951151048</v>
      </c>
      <c r="CL95" s="123">
        <f t="shared" si="1584"/>
        <v>15626.119951151048</v>
      </c>
      <c r="CM95" s="123">
        <f t="shared" si="1584"/>
        <v>15626.119951151048</v>
      </c>
      <c r="CN95" s="123">
        <f t="shared" si="1584"/>
        <v>15626.119951151048</v>
      </c>
      <c r="CO95" s="123">
        <f t="shared" si="1584"/>
        <v>15626.119951151048</v>
      </c>
      <c r="CP95" s="123">
        <f t="shared" si="1584"/>
        <v>15626.119951151048</v>
      </c>
      <c r="CQ95" s="123">
        <f t="shared" si="1584"/>
        <v>15626.119951151048</v>
      </c>
      <c r="CR95" s="123">
        <f t="shared" si="1584"/>
        <v>15626.119951151048</v>
      </c>
      <c r="CS95" s="33">
        <f t="shared" si="1266"/>
        <v>187513.43941381256</v>
      </c>
      <c r="CT95" s="123">
        <f t="shared" ref="CT95:DE96" si="1585">+$CS95*$FI$9/12</f>
        <v>16506.933080557534</v>
      </c>
      <c r="CU95" s="123">
        <f t="shared" si="1585"/>
        <v>16506.933080557534</v>
      </c>
      <c r="CV95" s="123">
        <f t="shared" si="1585"/>
        <v>16506.933080557534</v>
      </c>
      <c r="CW95" s="123">
        <f t="shared" si="1585"/>
        <v>16506.933080557534</v>
      </c>
      <c r="CX95" s="123">
        <f t="shared" si="1585"/>
        <v>16506.933080557534</v>
      </c>
      <c r="CY95" s="123">
        <f t="shared" si="1585"/>
        <v>16506.933080557534</v>
      </c>
      <c r="CZ95" s="123">
        <f t="shared" si="1585"/>
        <v>16506.933080557534</v>
      </c>
      <c r="DA95" s="123">
        <f t="shared" si="1585"/>
        <v>16506.933080557534</v>
      </c>
      <c r="DB95" s="123">
        <f t="shared" si="1585"/>
        <v>16506.933080557534</v>
      </c>
      <c r="DC95" s="123">
        <f t="shared" si="1585"/>
        <v>16506.933080557534</v>
      </c>
      <c r="DD95" s="123">
        <f t="shared" si="1585"/>
        <v>16506.933080557534</v>
      </c>
      <c r="DE95" s="123">
        <f t="shared" si="1585"/>
        <v>16506.933080557534</v>
      </c>
      <c r="DF95" s="33">
        <f t="shared" si="1268"/>
        <v>198083.19696669039</v>
      </c>
      <c r="DG95" s="123">
        <f t="shared" ref="DG95:DR96" si="1586">+$DF95*$FJ$9/12</f>
        <v>17437.395884442401</v>
      </c>
      <c r="DH95" s="123">
        <f t="shared" si="1586"/>
        <v>17437.395884442401</v>
      </c>
      <c r="DI95" s="123">
        <f t="shared" si="1586"/>
        <v>17437.395884442401</v>
      </c>
      <c r="DJ95" s="123">
        <f t="shared" si="1586"/>
        <v>17437.395884442401</v>
      </c>
      <c r="DK95" s="123">
        <f t="shared" si="1586"/>
        <v>17437.395884442401</v>
      </c>
      <c r="DL95" s="123">
        <f t="shared" si="1586"/>
        <v>17437.395884442401</v>
      </c>
      <c r="DM95" s="123">
        <f t="shared" si="1586"/>
        <v>17437.395884442401</v>
      </c>
      <c r="DN95" s="123">
        <f t="shared" si="1586"/>
        <v>17437.395884442401</v>
      </c>
      <c r="DO95" s="123">
        <f t="shared" si="1586"/>
        <v>17437.395884442401</v>
      </c>
      <c r="DP95" s="123">
        <f t="shared" si="1586"/>
        <v>17437.395884442401</v>
      </c>
      <c r="DQ95" s="123">
        <f t="shared" si="1586"/>
        <v>17437.395884442401</v>
      </c>
      <c r="DR95" s="123">
        <f t="shared" si="1586"/>
        <v>17437.395884442401</v>
      </c>
      <c r="DS95" s="33">
        <f t="shared" si="1270"/>
        <v>209248.75061330883</v>
      </c>
      <c r="DT95" s="123">
        <f t="shared" ref="DT95:EE95" si="1587">+$DS95*$FK9/12</f>
        <v>18420.307015656657</v>
      </c>
      <c r="DU95" s="123">
        <f t="shared" si="1587"/>
        <v>18420.307015656657</v>
      </c>
      <c r="DV95" s="123">
        <f t="shared" si="1587"/>
        <v>18420.307015656657</v>
      </c>
      <c r="DW95" s="123">
        <f t="shared" si="1587"/>
        <v>18420.307015656657</v>
      </c>
      <c r="DX95" s="123">
        <f t="shared" si="1587"/>
        <v>18420.307015656657</v>
      </c>
      <c r="DY95" s="123">
        <f t="shared" si="1587"/>
        <v>18420.307015656657</v>
      </c>
      <c r="DZ95" s="123">
        <f t="shared" si="1587"/>
        <v>18420.307015656657</v>
      </c>
      <c r="EA95" s="123">
        <f t="shared" si="1587"/>
        <v>18420.307015656657</v>
      </c>
      <c r="EB95" s="123">
        <f t="shared" si="1587"/>
        <v>18420.307015656657</v>
      </c>
      <c r="EC95" s="123">
        <f t="shared" si="1587"/>
        <v>18420.307015656657</v>
      </c>
      <c r="ED95" s="123">
        <f t="shared" si="1587"/>
        <v>18420.307015656657</v>
      </c>
      <c r="EE95" s="123">
        <f t="shared" si="1587"/>
        <v>18420.307015656657</v>
      </c>
      <c r="EF95" s="33">
        <f t="shared" si="1271"/>
        <v>221043.68418787993</v>
      </c>
      <c r="EG95" s="123">
        <f t="shared" ref="EG95:ER95" si="1588">+$EF95*$FL9/12</f>
        <v>19458.622881515199</v>
      </c>
      <c r="EH95" s="123">
        <f t="shared" si="1588"/>
        <v>19458.622881515199</v>
      </c>
      <c r="EI95" s="123">
        <f t="shared" si="1588"/>
        <v>19458.622881515199</v>
      </c>
      <c r="EJ95" s="123">
        <f t="shared" si="1588"/>
        <v>19458.622881515199</v>
      </c>
      <c r="EK95" s="123">
        <f t="shared" si="1588"/>
        <v>19458.622881515199</v>
      </c>
      <c r="EL95" s="123">
        <f t="shared" si="1588"/>
        <v>19458.622881515199</v>
      </c>
      <c r="EM95" s="123">
        <f t="shared" si="1588"/>
        <v>19458.622881515199</v>
      </c>
      <c r="EN95" s="123">
        <f t="shared" si="1588"/>
        <v>19458.622881515199</v>
      </c>
      <c r="EO95" s="123">
        <f t="shared" si="1588"/>
        <v>19458.622881515199</v>
      </c>
      <c r="EP95" s="123">
        <f t="shared" si="1588"/>
        <v>19458.622881515199</v>
      </c>
      <c r="EQ95" s="123">
        <f t="shared" si="1588"/>
        <v>19458.622881515199</v>
      </c>
      <c r="ER95" s="123">
        <f t="shared" si="1588"/>
        <v>19458.622881515199</v>
      </c>
      <c r="ES95" s="33">
        <f t="shared" si="1370"/>
        <v>233503.47457818233</v>
      </c>
      <c r="ET95" s="33" t="s">
        <v>241</v>
      </c>
      <c r="EU95" s="33"/>
      <c r="EV95" s="38"/>
      <c r="EW95" s="136"/>
      <c r="EX95" s="37"/>
      <c r="EY95" s="37"/>
      <c r="FN95" s="17"/>
      <c r="FO95" s="201"/>
      <c r="FP95" s="2"/>
      <c r="FY95" s="1"/>
    </row>
    <row r="96" spans="1:181">
      <c r="A96" s="149">
        <v>80</v>
      </c>
      <c r="B96" s="149" t="str">
        <f t="shared" si="1252"/>
        <v>112201019900015</v>
      </c>
      <c r="C96" s="231">
        <v>1122010199000</v>
      </c>
      <c r="D96" s="35">
        <v>15</v>
      </c>
      <c r="E96" s="37" t="s">
        <v>97</v>
      </c>
      <c r="F96" s="65">
        <v>0</v>
      </c>
      <c r="G96" s="123">
        <f>_xlfn.XLOOKUP($B96,'9999'!$A:$A,'9999'!I:I)</f>
        <v>2754</v>
      </c>
      <c r="H96" s="123">
        <f>_xlfn.XLOOKUP($B96,'9999'!$A:$A,'9999'!J:J)</f>
        <v>2754</v>
      </c>
      <c r="I96" s="123">
        <f>_xlfn.XLOOKUP($B96,'9999'!$A:$A,'9999'!K:K)</f>
        <v>2754</v>
      </c>
      <c r="J96" s="123">
        <f>_xlfn.XLOOKUP($B96,'9999'!$A:$A,'9999'!L:L)</f>
        <v>2754</v>
      </c>
      <c r="K96" s="123">
        <f>_xlfn.XLOOKUP($B96,'9999'!$A:$A,'9999'!M:M)</f>
        <v>2754</v>
      </c>
      <c r="L96" s="123">
        <f>_xlfn.XLOOKUP($B96,'9999'!$A:$A,'9999'!N:N)</f>
        <v>2754</v>
      </c>
      <c r="M96" s="123">
        <f>_xlfn.XLOOKUP($B96,'9999'!$A:$A,'9999'!O:O)</f>
        <v>2754</v>
      </c>
      <c r="N96" s="123">
        <f>_xlfn.XLOOKUP($B96,'9999'!$A:$A,'9999'!P:P)</f>
        <v>2754</v>
      </c>
      <c r="O96" s="123">
        <f>_xlfn.XLOOKUP($B96,'9999'!$A:$A,'9999'!Q:Q)</f>
        <v>2754</v>
      </c>
      <c r="P96" s="123">
        <f>_xlfn.XLOOKUP($B96,'9999'!$A:$A,'9999'!R:R)</f>
        <v>2754</v>
      </c>
      <c r="Q96" s="123">
        <f>_xlfn.XLOOKUP($B96,'9999'!$A:$A,'9999'!S:S)</f>
        <v>2754</v>
      </c>
      <c r="R96" s="123">
        <f>_xlfn.XLOOKUP($B96,'9999'!$A:$A,'9999'!T:T)</f>
        <v>2754</v>
      </c>
      <c r="S96" s="33">
        <f t="shared" si="1254"/>
        <v>33048</v>
      </c>
      <c r="T96" s="123">
        <f t="shared" si="1579"/>
        <v>2914.9107120000003</v>
      </c>
      <c r="U96" s="123">
        <f t="shared" si="1579"/>
        <v>2914.9107120000003</v>
      </c>
      <c r="V96" s="123">
        <f t="shared" si="1579"/>
        <v>2914.9107120000003</v>
      </c>
      <c r="W96" s="123">
        <f t="shared" si="1579"/>
        <v>2914.9107120000003</v>
      </c>
      <c r="X96" s="123">
        <f t="shared" si="1579"/>
        <v>2914.9107120000003</v>
      </c>
      <c r="Y96" s="123">
        <f t="shared" si="1579"/>
        <v>2914.9107120000003</v>
      </c>
      <c r="Z96" s="123">
        <f t="shared" si="1579"/>
        <v>2914.9107120000003</v>
      </c>
      <c r="AA96" s="123">
        <f t="shared" si="1579"/>
        <v>2914.9107120000003</v>
      </c>
      <c r="AB96" s="123">
        <f t="shared" si="1579"/>
        <v>2914.9107120000003</v>
      </c>
      <c r="AC96" s="123">
        <f t="shared" si="1579"/>
        <v>2914.9107120000003</v>
      </c>
      <c r="AD96" s="123">
        <f t="shared" si="1579"/>
        <v>2914.9107120000003</v>
      </c>
      <c r="AE96" s="123">
        <f t="shared" si="1579"/>
        <v>2914.9107120000003</v>
      </c>
      <c r="AF96" s="33">
        <f t="shared" si="1256"/>
        <v>34978.928544000002</v>
      </c>
      <c r="AG96" s="123">
        <f t="shared" si="1580"/>
        <v>3078.0174558006715</v>
      </c>
      <c r="AH96" s="123">
        <f t="shared" si="1580"/>
        <v>3078.0174558006715</v>
      </c>
      <c r="AI96" s="123">
        <f t="shared" si="1580"/>
        <v>3078.0174558006715</v>
      </c>
      <c r="AJ96" s="123">
        <f t="shared" si="1580"/>
        <v>3078.0174558006715</v>
      </c>
      <c r="AK96" s="123">
        <f t="shared" si="1580"/>
        <v>3078.0174558006715</v>
      </c>
      <c r="AL96" s="123">
        <f t="shared" si="1580"/>
        <v>3078.0174558006715</v>
      </c>
      <c r="AM96" s="123">
        <f t="shared" si="1580"/>
        <v>3078.0174558006715</v>
      </c>
      <c r="AN96" s="123">
        <f t="shared" si="1580"/>
        <v>3078.0174558006715</v>
      </c>
      <c r="AO96" s="123">
        <f t="shared" si="1580"/>
        <v>3078.0174558006715</v>
      </c>
      <c r="AP96" s="123">
        <f t="shared" si="1580"/>
        <v>3078.0174558006715</v>
      </c>
      <c r="AQ96" s="123">
        <f t="shared" si="1580"/>
        <v>3078.0174558006715</v>
      </c>
      <c r="AR96" s="123">
        <f t="shared" si="1580"/>
        <v>3078.0174558006715</v>
      </c>
      <c r="AS96" s="33">
        <f t="shared" si="1258"/>
        <v>36936.20946960806</v>
      </c>
      <c r="AT96" s="123">
        <f t="shared" si="1581"/>
        <v>3251.5191437492444</v>
      </c>
      <c r="AU96" s="123">
        <f t="shared" si="1581"/>
        <v>3251.5191437492444</v>
      </c>
      <c r="AV96" s="123">
        <f t="shared" si="1581"/>
        <v>3251.5191437492444</v>
      </c>
      <c r="AW96" s="123">
        <f t="shared" si="1581"/>
        <v>3251.5191437492444</v>
      </c>
      <c r="AX96" s="123">
        <f t="shared" si="1581"/>
        <v>3251.5191437492444</v>
      </c>
      <c r="AY96" s="123">
        <f t="shared" si="1581"/>
        <v>3251.5191437492444</v>
      </c>
      <c r="AZ96" s="123">
        <f t="shared" si="1581"/>
        <v>3251.5191437492444</v>
      </c>
      <c r="BA96" s="123">
        <f t="shared" si="1581"/>
        <v>3251.5191437492444</v>
      </c>
      <c r="BB96" s="123">
        <f t="shared" si="1581"/>
        <v>3251.5191437492444</v>
      </c>
      <c r="BC96" s="123">
        <f t="shared" si="1581"/>
        <v>3251.5191437492444</v>
      </c>
      <c r="BD96" s="123">
        <f t="shared" si="1581"/>
        <v>3251.5191437492444</v>
      </c>
      <c r="BE96" s="123">
        <f t="shared" si="1581"/>
        <v>3251.5191437492444</v>
      </c>
      <c r="BF96" s="33">
        <f t="shared" si="1260"/>
        <v>39018.229724990932</v>
      </c>
      <c r="BG96" s="123">
        <f t="shared" si="1582"/>
        <v>3434.8007748441028</v>
      </c>
      <c r="BH96" s="123">
        <f t="shared" si="1582"/>
        <v>3434.8007748441028</v>
      </c>
      <c r="BI96" s="123">
        <f t="shared" si="1582"/>
        <v>3434.8007748441028</v>
      </c>
      <c r="BJ96" s="123">
        <f t="shared" si="1582"/>
        <v>3434.8007748441028</v>
      </c>
      <c r="BK96" s="123">
        <f t="shared" si="1582"/>
        <v>3434.8007748441028</v>
      </c>
      <c r="BL96" s="123">
        <f t="shared" si="1582"/>
        <v>3434.8007748441028</v>
      </c>
      <c r="BM96" s="123">
        <f t="shared" si="1582"/>
        <v>3434.8007748441028</v>
      </c>
      <c r="BN96" s="123">
        <f t="shared" si="1582"/>
        <v>3434.8007748441028</v>
      </c>
      <c r="BO96" s="123">
        <f t="shared" si="1582"/>
        <v>3434.8007748441028</v>
      </c>
      <c r="BP96" s="123">
        <f t="shared" si="1582"/>
        <v>3434.8007748441028</v>
      </c>
      <c r="BQ96" s="123">
        <f t="shared" si="1582"/>
        <v>3434.8007748441028</v>
      </c>
      <c r="BR96" s="123">
        <f t="shared" si="1582"/>
        <v>3434.8007748441028</v>
      </c>
      <c r="BS96" s="33">
        <f t="shared" si="1262"/>
        <v>41217.609298129224</v>
      </c>
      <c r="BT96" s="123">
        <f t="shared" si="1583"/>
        <v>3628.4136249205148</v>
      </c>
      <c r="BU96" s="123">
        <f t="shared" si="1583"/>
        <v>3628.4136249205148</v>
      </c>
      <c r="BV96" s="123">
        <f t="shared" si="1583"/>
        <v>3628.4136249205148</v>
      </c>
      <c r="BW96" s="123">
        <f t="shared" si="1583"/>
        <v>3628.4136249205148</v>
      </c>
      <c r="BX96" s="123">
        <f t="shared" si="1583"/>
        <v>3628.4136249205148</v>
      </c>
      <c r="BY96" s="123">
        <f t="shared" si="1583"/>
        <v>3628.4136249205148</v>
      </c>
      <c r="BZ96" s="123">
        <f t="shared" si="1583"/>
        <v>3628.4136249205148</v>
      </c>
      <c r="CA96" s="123">
        <f t="shared" si="1583"/>
        <v>3628.4136249205148</v>
      </c>
      <c r="CB96" s="123">
        <f t="shared" si="1583"/>
        <v>3628.4136249205148</v>
      </c>
      <c r="CC96" s="123">
        <f t="shared" si="1583"/>
        <v>3628.4136249205148</v>
      </c>
      <c r="CD96" s="123">
        <f t="shared" si="1583"/>
        <v>3628.4136249205148</v>
      </c>
      <c r="CE96" s="123">
        <f t="shared" si="1583"/>
        <v>3628.4136249205148</v>
      </c>
      <c r="CF96" s="33">
        <f t="shared" si="1264"/>
        <v>43540.963499046178</v>
      </c>
      <c r="CG96" s="123">
        <f t="shared" si="1584"/>
        <v>3832.9400441300349</v>
      </c>
      <c r="CH96" s="123">
        <f t="shared" si="1584"/>
        <v>3832.9400441300349</v>
      </c>
      <c r="CI96" s="123">
        <f t="shared" si="1584"/>
        <v>3832.9400441300349</v>
      </c>
      <c r="CJ96" s="123">
        <f t="shared" si="1584"/>
        <v>3832.9400441300349</v>
      </c>
      <c r="CK96" s="123">
        <f t="shared" si="1584"/>
        <v>3832.9400441300349</v>
      </c>
      <c r="CL96" s="123">
        <f t="shared" si="1584"/>
        <v>3832.9400441300349</v>
      </c>
      <c r="CM96" s="123">
        <f t="shared" si="1584"/>
        <v>3832.9400441300349</v>
      </c>
      <c r="CN96" s="123">
        <f t="shared" si="1584"/>
        <v>3832.9400441300349</v>
      </c>
      <c r="CO96" s="123">
        <f t="shared" si="1584"/>
        <v>3832.9400441300349</v>
      </c>
      <c r="CP96" s="123">
        <f t="shared" si="1584"/>
        <v>3832.9400441300349</v>
      </c>
      <c r="CQ96" s="123">
        <f t="shared" si="1584"/>
        <v>3832.9400441300349</v>
      </c>
      <c r="CR96" s="123">
        <f t="shared" si="1584"/>
        <v>3832.9400441300349</v>
      </c>
      <c r="CS96" s="33">
        <f t="shared" si="1266"/>
        <v>45995.280529560434</v>
      </c>
      <c r="CT96" s="123">
        <f t="shared" si="1585"/>
        <v>4048.9952085375589</v>
      </c>
      <c r="CU96" s="123">
        <f t="shared" si="1585"/>
        <v>4048.9952085375589</v>
      </c>
      <c r="CV96" s="123">
        <f t="shared" si="1585"/>
        <v>4048.9952085375589</v>
      </c>
      <c r="CW96" s="123">
        <f t="shared" si="1585"/>
        <v>4048.9952085375589</v>
      </c>
      <c r="CX96" s="123">
        <f t="shared" si="1585"/>
        <v>4048.9952085375589</v>
      </c>
      <c r="CY96" s="123">
        <f t="shared" si="1585"/>
        <v>4048.9952085375589</v>
      </c>
      <c r="CZ96" s="123">
        <f t="shared" si="1585"/>
        <v>4048.9952085375589</v>
      </c>
      <c r="DA96" s="123">
        <f t="shared" si="1585"/>
        <v>4048.9952085375589</v>
      </c>
      <c r="DB96" s="123">
        <f t="shared" si="1585"/>
        <v>4048.9952085375589</v>
      </c>
      <c r="DC96" s="123">
        <f t="shared" si="1585"/>
        <v>4048.9952085375589</v>
      </c>
      <c r="DD96" s="123">
        <f t="shared" si="1585"/>
        <v>4048.9952085375589</v>
      </c>
      <c r="DE96" s="123">
        <f t="shared" si="1585"/>
        <v>4048.9952085375589</v>
      </c>
      <c r="DF96" s="33">
        <f t="shared" si="1268"/>
        <v>48587.942502450693</v>
      </c>
      <c r="DG96" s="123">
        <f t="shared" si="1586"/>
        <v>4277.2289704524037</v>
      </c>
      <c r="DH96" s="123">
        <f t="shared" si="1586"/>
        <v>4277.2289704524037</v>
      </c>
      <c r="DI96" s="123">
        <f t="shared" si="1586"/>
        <v>4277.2289704524037</v>
      </c>
      <c r="DJ96" s="123">
        <f t="shared" si="1586"/>
        <v>4277.2289704524037</v>
      </c>
      <c r="DK96" s="123">
        <f t="shared" si="1586"/>
        <v>4277.2289704524037</v>
      </c>
      <c r="DL96" s="123">
        <f t="shared" si="1586"/>
        <v>4277.2289704524037</v>
      </c>
      <c r="DM96" s="123">
        <f t="shared" si="1586"/>
        <v>4277.2289704524037</v>
      </c>
      <c r="DN96" s="123">
        <f t="shared" si="1586"/>
        <v>4277.2289704524037</v>
      </c>
      <c r="DO96" s="123">
        <f t="shared" si="1586"/>
        <v>4277.2289704524037</v>
      </c>
      <c r="DP96" s="123">
        <f t="shared" si="1586"/>
        <v>4277.2289704524037</v>
      </c>
      <c r="DQ96" s="123">
        <f t="shared" si="1586"/>
        <v>4277.2289704524037</v>
      </c>
      <c r="DR96" s="123">
        <f t="shared" si="1586"/>
        <v>4277.2289704524037</v>
      </c>
      <c r="DS96" s="33">
        <f t="shared" si="1270"/>
        <v>51326.747645428833</v>
      </c>
      <c r="DT96" s="123">
        <f t="shared" ref="DT96:EE96" si="1589">$DS$96*$FK$9/12</f>
        <v>4518.3278130588651</v>
      </c>
      <c r="DU96" s="123">
        <f t="shared" si="1589"/>
        <v>4518.3278130588651</v>
      </c>
      <c r="DV96" s="123">
        <f t="shared" si="1589"/>
        <v>4518.3278130588651</v>
      </c>
      <c r="DW96" s="123">
        <f t="shared" si="1589"/>
        <v>4518.3278130588651</v>
      </c>
      <c r="DX96" s="123">
        <f t="shared" si="1589"/>
        <v>4518.3278130588651</v>
      </c>
      <c r="DY96" s="123">
        <f t="shared" si="1589"/>
        <v>4518.3278130588651</v>
      </c>
      <c r="DZ96" s="123">
        <f t="shared" si="1589"/>
        <v>4518.3278130588651</v>
      </c>
      <c r="EA96" s="123">
        <f t="shared" si="1589"/>
        <v>4518.3278130588651</v>
      </c>
      <c r="EB96" s="123">
        <f t="shared" si="1589"/>
        <v>4518.3278130588651</v>
      </c>
      <c r="EC96" s="123">
        <f t="shared" si="1589"/>
        <v>4518.3278130588651</v>
      </c>
      <c r="ED96" s="123">
        <f t="shared" si="1589"/>
        <v>4518.3278130588651</v>
      </c>
      <c r="EE96" s="123">
        <f t="shared" si="1589"/>
        <v>4518.3278130588651</v>
      </c>
      <c r="EF96" s="33">
        <f t="shared" si="1271"/>
        <v>54219.933756706385</v>
      </c>
      <c r="EG96" s="123">
        <f t="shared" ref="EG96:ER96" si="1590">$EF$96*$FL$9/12</f>
        <v>4773.0169152253684</v>
      </c>
      <c r="EH96" s="123">
        <f t="shared" si="1590"/>
        <v>4773.0169152253684</v>
      </c>
      <c r="EI96" s="123">
        <f t="shared" si="1590"/>
        <v>4773.0169152253684</v>
      </c>
      <c r="EJ96" s="123">
        <f t="shared" si="1590"/>
        <v>4773.0169152253684</v>
      </c>
      <c r="EK96" s="123">
        <f t="shared" si="1590"/>
        <v>4773.0169152253684</v>
      </c>
      <c r="EL96" s="123">
        <f t="shared" si="1590"/>
        <v>4773.0169152253684</v>
      </c>
      <c r="EM96" s="123">
        <f t="shared" si="1590"/>
        <v>4773.0169152253684</v>
      </c>
      <c r="EN96" s="123">
        <f t="shared" si="1590"/>
        <v>4773.0169152253684</v>
      </c>
      <c r="EO96" s="123">
        <f t="shared" si="1590"/>
        <v>4773.0169152253684</v>
      </c>
      <c r="EP96" s="123">
        <f t="shared" si="1590"/>
        <v>4773.0169152253684</v>
      </c>
      <c r="EQ96" s="123">
        <f t="shared" si="1590"/>
        <v>4773.0169152253684</v>
      </c>
      <c r="ER96" s="123">
        <f t="shared" si="1590"/>
        <v>4773.0169152253684</v>
      </c>
      <c r="ES96" s="33">
        <f t="shared" si="1370"/>
        <v>57276.20298270441</v>
      </c>
      <c r="ET96" s="33" t="s">
        <v>241</v>
      </c>
      <c r="EU96" s="33"/>
      <c r="EV96" s="38"/>
      <c r="EW96" s="136"/>
      <c r="EX96" s="37"/>
      <c r="EY96" s="37"/>
      <c r="FN96" s="17"/>
      <c r="FO96" s="201"/>
      <c r="FP96" s="2"/>
      <c r="FY96" s="1"/>
    </row>
    <row r="97" spans="1:181">
      <c r="A97" s="149">
        <v>81</v>
      </c>
      <c r="B97" s="149" t="str">
        <f t="shared" si="1252"/>
        <v>112201020100211</v>
      </c>
      <c r="C97" s="231">
        <v>1122010201002</v>
      </c>
      <c r="D97" s="35">
        <v>11</v>
      </c>
      <c r="E97" s="37" t="s">
        <v>98</v>
      </c>
      <c r="F97" s="65">
        <v>45997.64</v>
      </c>
      <c r="G97" s="123">
        <f>G98/0.7*0.3</f>
        <v>3169.7249999999999</v>
      </c>
      <c r="H97" s="123">
        <f t="shared" ref="H97:R97" si="1591">H98/0.7*0.3</f>
        <v>3169.7249999999999</v>
      </c>
      <c r="I97" s="123">
        <f t="shared" si="1591"/>
        <v>3169.7249999999999</v>
      </c>
      <c r="J97" s="123">
        <f t="shared" si="1591"/>
        <v>3169.7249999999999</v>
      </c>
      <c r="K97" s="123">
        <f t="shared" si="1591"/>
        <v>3169.7249999999999</v>
      </c>
      <c r="L97" s="123">
        <f t="shared" si="1591"/>
        <v>3169.7249999999999</v>
      </c>
      <c r="M97" s="123">
        <f t="shared" si="1591"/>
        <v>3169.7249999999999</v>
      </c>
      <c r="N97" s="123">
        <f t="shared" si="1591"/>
        <v>3169.7249999999999</v>
      </c>
      <c r="O97" s="123">
        <f t="shared" si="1591"/>
        <v>3169.7249999999999</v>
      </c>
      <c r="P97" s="123">
        <f t="shared" si="1591"/>
        <v>3169.7249999999999</v>
      </c>
      <c r="Q97" s="123">
        <f t="shared" si="1591"/>
        <v>3169.7249999999999</v>
      </c>
      <c r="R97" s="123">
        <f t="shared" si="1591"/>
        <v>3169.7249999999999</v>
      </c>
      <c r="S97" s="33">
        <f t="shared" si="1254"/>
        <v>38036.69999999999</v>
      </c>
      <c r="T97" s="76">
        <f>T98/0.7*0.3</f>
        <v>3354.9256922999998</v>
      </c>
      <c r="U97" s="76">
        <f t="shared" ref="U97" si="1592">U98/0.7*0.3</f>
        <v>3354.9256922999998</v>
      </c>
      <c r="V97" s="76">
        <f t="shared" ref="V97" si="1593">V98/0.7*0.3</f>
        <v>3354.9256922999998</v>
      </c>
      <c r="W97" s="76">
        <f t="shared" ref="W97" si="1594">W98/0.7*0.3</f>
        <v>3354.9256922999998</v>
      </c>
      <c r="X97" s="76">
        <f t="shared" ref="X97" si="1595">X98/0.7*0.3</f>
        <v>3354.9256922999998</v>
      </c>
      <c r="Y97" s="76">
        <f t="shared" ref="Y97" si="1596">Y98/0.7*0.3</f>
        <v>3354.9256922999998</v>
      </c>
      <c r="Z97" s="76">
        <f t="shared" ref="Z97" si="1597">Z98/0.7*0.3</f>
        <v>3354.9256922999998</v>
      </c>
      <c r="AA97" s="76">
        <f t="shared" ref="AA97" si="1598">AA98/0.7*0.3</f>
        <v>3354.9256922999998</v>
      </c>
      <c r="AB97" s="76">
        <f t="shared" ref="AB97" si="1599">AB98/0.7*0.3</f>
        <v>3354.9256922999998</v>
      </c>
      <c r="AC97" s="76">
        <f t="shared" ref="AC97" si="1600">AC98/0.7*0.3</f>
        <v>3354.9256922999998</v>
      </c>
      <c r="AD97" s="76">
        <f t="shared" ref="AD97" si="1601">AD98/0.7*0.3</f>
        <v>3354.9256922999998</v>
      </c>
      <c r="AE97" s="76">
        <f t="shared" ref="AE97" si="1602">AE98/0.7*0.3</f>
        <v>3354.9256922999998</v>
      </c>
      <c r="AF97" s="33">
        <f t="shared" si="1256"/>
        <v>40259.1083076</v>
      </c>
      <c r="AG97" s="76">
        <f>AG98/0.7*0.3</f>
        <v>3542.6539143383393</v>
      </c>
      <c r="AH97" s="76">
        <f t="shared" ref="AH97" si="1603">AH98/0.7*0.3</f>
        <v>3542.6539143383393</v>
      </c>
      <c r="AI97" s="76">
        <f t="shared" ref="AI97" si="1604">AI98/0.7*0.3</f>
        <v>3542.6539143383393</v>
      </c>
      <c r="AJ97" s="76">
        <f t="shared" ref="AJ97" si="1605">AJ98/0.7*0.3</f>
        <v>3542.6539143383393</v>
      </c>
      <c r="AK97" s="76">
        <f t="shared" ref="AK97" si="1606">AK98/0.7*0.3</f>
        <v>3542.6539143383393</v>
      </c>
      <c r="AL97" s="76">
        <f t="shared" ref="AL97" si="1607">AL98/0.7*0.3</f>
        <v>3542.6539143383393</v>
      </c>
      <c r="AM97" s="76">
        <f t="shared" ref="AM97" si="1608">AM98/0.7*0.3</f>
        <v>3542.6539143383393</v>
      </c>
      <c r="AN97" s="76">
        <f t="shared" ref="AN97" si="1609">AN98/0.7*0.3</f>
        <v>3542.6539143383393</v>
      </c>
      <c r="AO97" s="76">
        <f t="shared" ref="AO97" si="1610">AO98/0.7*0.3</f>
        <v>3542.6539143383393</v>
      </c>
      <c r="AP97" s="76">
        <f t="shared" ref="AP97" si="1611">AP98/0.7*0.3</f>
        <v>3542.6539143383393</v>
      </c>
      <c r="AQ97" s="76">
        <f t="shared" ref="AQ97" si="1612">AQ98/0.7*0.3</f>
        <v>3542.6539143383393</v>
      </c>
      <c r="AR97" s="76">
        <f t="shared" ref="AR97" si="1613">AR98/0.7*0.3</f>
        <v>3542.6539143383393</v>
      </c>
      <c r="AS97" s="33">
        <f t="shared" si="1258"/>
        <v>42511.84697206007</v>
      </c>
      <c r="AT97" s="76">
        <f>AT98/0.7*0.3</f>
        <v>3742.3462301817644</v>
      </c>
      <c r="AU97" s="76">
        <f t="shared" ref="AU97" si="1614">AU98/0.7*0.3</f>
        <v>3742.3462301817644</v>
      </c>
      <c r="AV97" s="76">
        <f t="shared" ref="AV97" si="1615">AV98/0.7*0.3</f>
        <v>3742.3462301817644</v>
      </c>
      <c r="AW97" s="76">
        <f t="shared" ref="AW97" si="1616">AW98/0.7*0.3</f>
        <v>3742.3462301817644</v>
      </c>
      <c r="AX97" s="76">
        <f t="shared" ref="AX97" si="1617">AX98/0.7*0.3</f>
        <v>3742.3462301817644</v>
      </c>
      <c r="AY97" s="76">
        <f t="shared" ref="AY97" si="1618">AY98/0.7*0.3</f>
        <v>3742.3462301817644</v>
      </c>
      <c r="AZ97" s="76">
        <f t="shared" ref="AZ97" si="1619">AZ98/0.7*0.3</f>
        <v>3742.3462301817644</v>
      </c>
      <c r="BA97" s="76">
        <f t="shared" ref="BA97" si="1620">BA98/0.7*0.3</f>
        <v>3742.3462301817644</v>
      </c>
      <c r="BB97" s="76">
        <f t="shared" ref="BB97" si="1621">BB98/0.7*0.3</f>
        <v>3742.3462301817644</v>
      </c>
      <c r="BC97" s="76">
        <f t="shared" ref="BC97" si="1622">BC98/0.7*0.3</f>
        <v>3742.3462301817644</v>
      </c>
      <c r="BD97" s="76">
        <f t="shared" ref="BD97" si="1623">BD98/0.7*0.3</f>
        <v>3742.3462301817644</v>
      </c>
      <c r="BE97" s="76">
        <f t="shared" ref="BE97" si="1624">BE98/0.7*0.3</f>
        <v>3742.3462301817644</v>
      </c>
      <c r="BF97" s="33">
        <f t="shared" si="1260"/>
        <v>44908.15476218117</v>
      </c>
      <c r="BG97" s="76">
        <f>BG98/0.7*0.3</f>
        <v>3953.2948024846505</v>
      </c>
      <c r="BH97" s="76">
        <f t="shared" ref="BH97" si="1625">BH98/0.7*0.3</f>
        <v>3953.2948024846505</v>
      </c>
      <c r="BI97" s="76">
        <f t="shared" ref="BI97" si="1626">BI98/0.7*0.3</f>
        <v>3953.2948024846505</v>
      </c>
      <c r="BJ97" s="76">
        <f t="shared" ref="BJ97" si="1627">BJ98/0.7*0.3</f>
        <v>3953.2948024846505</v>
      </c>
      <c r="BK97" s="76">
        <f t="shared" ref="BK97" si="1628">BK98/0.7*0.3</f>
        <v>3953.2948024846505</v>
      </c>
      <c r="BL97" s="76">
        <f t="shared" ref="BL97" si="1629">BL98/0.7*0.3</f>
        <v>3953.2948024846505</v>
      </c>
      <c r="BM97" s="76">
        <f t="shared" ref="BM97" si="1630">BM98/0.7*0.3</f>
        <v>3953.2948024846505</v>
      </c>
      <c r="BN97" s="76">
        <f t="shared" ref="BN97" si="1631">BN98/0.7*0.3</f>
        <v>3953.2948024846505</v>
      </c>
      <c r="BO97" s="76">
        <f t="shared" ref="BO97" si="1632">BO98/0.7*0.3</f>
        <v>3953.2948024846505</v>
      </c>
      <c r="BP97" s="76">
        <f t="shared" ref="BP97" si="1633">BP98/0.7*0.3</f>
        <v>3953.2948024846505</v>
      </c>
      <c r="BQ97" s="76">
        <f t="shared" ref="BQ97" si="1634">BQ98/0.7*0.3</f>
        <v>3953.2948024846505</v>
      </c>
      <c r="BR97" s="76">
        <f t="shared" ref="BR97" si="1635">BR98/0.7*0.3</f>
        <v>3953.2948024846505</v>
      </c>
      <c r="BS97" s="33">
        <f t="shared" si="1262"/>
        <v>47439.537629815801</v>
      </c>
      <c r="BT97" s="76">
        <f>BT98/0.7*0.3</f>
        <v>4176.1341239111043</v>
      </c>
      <c r="BU97" s="76">
        <f t="shared" ref="BU97" si="1636">BU98/0.7*0.3</f>
        <v>4176.1341239111043</v>
      </c>
      <c r="BV97" s="76">
        <f t="shared" ref="BV97" si="1637">BV98/0.7*0.3</f>
        <v>4176.1341239111043</v>
      </c>
      <c r="BW97" s="76">
        <f t="shared" ref="BW97" si="1638">BW98/0.7*0.3</f>
        <v>4176.1341239111043</v>
      </c>
      <c r="BX97" s="76">
        <f t="shared" ref="BX97" si="1639">BX98/0.7*0.3</f>
        <v>4176.1341239111043</v>
      </c>
      <c r="BY97" s="76">
        <f t="shared" ref="BY97" si="1640">BY98/0.7*0.3</f>
        <v>4176.1341239111043</v>
      </c>
      <c r="BZ97" s="76">
        <f t="shared" ref="BZ97" si="1641">BZ98/0.7*0.3</f>
        <v>4176.1341239111043</v>
      </c>
      <c r="CA97" s="76">
        <f t="shared" ref="CA97" si="1642">CA98/0.7*0.3</f>
        <v>4176.1341239111043</v>
      </c>
      <c r="CB97" s="76">
        <f t="shared" ref="CB97" si="1643">CB98/0.7*0.3</f>
        <v>4176.1341239111043</v>
      </c>
      <c r="CC97" s="76">
        <f t="shared" ref="CC97" si="1644">CC98/0.7*0.3</f>
        <v>4176.1341239111043</v>
      </c>
      <c r="CD97" s="76">
        <f t="shared" ref="CD97" si="1645">CD98/0.7*0.3</f>
        <v>4176.1341239111043</v>
      </c>
      <c r="CE97" s="76">
        <f t="shared" ref="CE97" si="1646">CE98/0.7*0.3</f>
        <v>4176.1341239111043</v>
      </c>
      <c r="CF97" s="33">
        <f t="shared" si="1264"/>
        <v>50113.609486933266</v>
      </c>
      <c r="CG97" s="76">
        <f>CG98/0.7*0.3</f>
        <v>4411.5344522077257</v>
      </c>
      <c r="CH97" s="76">
        <f t="shared" ref="CH97" si="1647">CH98/0.7*0.3</f>
        <v>4411.5344522077257</v>
      </c>
      <c r="CI97" s="76">
        <f t="shared" ref="CI97" si="1648">CI98/0.7*0.3</f>
        <v>4411.5344522077257</v>
      </c>
      <c r="CJ97" s="76">
        <f t="shared" ref="CJ97" si="1649">CJ98/0.7*0.3</f>
        <v>4411.5344522077257</v>
      </c>
      <c r="CK97" s="76">
        <f t="shared" ref="CK97" si="1650">CK98/0.7*0.3</f>
        <v>4411.5344522077257</v>
      </c>
      <c r="CL97" s="76">
        <f t="shared" ref="CL97" si="1651">CL98/0.7*0.3</f>
        <v>4411.5344522077257</v>
      </c>
      <c r="CM97" s="76">
        <f t="shared" ref="CM97" si="1652">CM98/0.7*0.3</f>
        <v>4411.5344522077257</v>
      </c>
      <c r="CN97" s="76">
        <f t="shared" ref="CN97" si="1653">CN98/0.7*0.3</f>
        <v>4411.5344522077257</v>
      </c>
      <c r="CO97" s="76">
        <f t="shared" ref="CO97" si="1654">CO98/0.7*0.3</f>
        <v>4411.5344522077257</v>
      </c>
      <c r="CP97" s="76">
        <f t="shared" ref="CP97" si="1655">CP98/0.7*0.3</f>
        <v>4411.5344522077257</v>
      </c>
      <c r="CQ97" s="76">
        <f t="shared" ref="CQ97" si="1656">CQ98/0.7*0.3</f>
        <v>4411.5344522077257</v>
      </c>
      <c r="CR97" s="76">
        <f t="shared" ref="CR97" si="1657">CR98/0.7*0.3</f>
        <v>4411.5344522077257</v>
      </c>
      <c r="CS97" s="33">
        <f t="shared" si="1266"/>
        <v>52938.41342649272</v>
      </c>
      <c r="CT97" s="76">
        <f>CT98/0.7*0.3</f>
        <v>4660.2038262097722</v>
      </c>
      <c r="CU97" s="76">
        <f t="shared" ref="CU97" si="1658">CU98/0.7*0.3</f>
        <v>4660.2038262097722</v>
      </c>
      <c r="CV97" s="76">
        <f t="shared" ref="CV97" si="1659">CV98/0.7*0.3</f>
        <v>4660.2038262097722</v>
      </c>
      <c r="CW97" s="76">
        <f t="shared" ref="CW97" si="1660">CW98/0.7*0.3</f>
        <v>4660.2038262097722</v>
      </c>
      <c r="CX97" s="76">
        <f t="shared" ref="CX97" si="1661">CX98/0.7*0.3</f>
        <v>4660.2038262097722</v>
      </c>
      <c r="CY97" s="76">
        <f t="shared" ref="CY97" si="1662">CY98/0.7*0.3</f>
        <v>4660.2038262097722</v>
      </c>
      <c r="CZ97" s="76">
        <f t="shared" ref="CZ97" si="1663">CZ98/0.7*0.3</f>
        <v>4660.2038262097722</v>
      </c>
      <c r="DA97" s="76">
        <f t="shared" ref="DA97" si="1664">DA98/0.7*0.3</f>
        <v>4660.2038262097722</v>
      </c>
      <c r="DB97" s="76">
        <f t="shared" ref="DB97" si="1665">DB98/0.7*0.3</f>
        <v>4660.2038262097722</v>
      </c>
      <c r="DC97" s="76">
        <f t="shared" ref="DC97" si="1666">DC98/0.7*0.3</f>
        <v>4660.2038262097722</v>
      </c>
      <c r="DD97" s="76">
        <f t="shared" ref="DD97" si="1667">DD98/0.7*0.3</f>
        <v>4660.2038262097722</v>
      </c>
      <c r="DE97" s="76">
        <f t="shared" ref="DE97" si="1668">DE98/0.7*0.3</f>
        <v>4660.2038262097722</v>
      </c>
      <c r="DF97" s="33">
        <f t="shared" si="1268"/>
        <v>55922.445914517251</v>
      </c>
      <c r="DG97" s="76">
        <f>DG98/0.7*0.3</f>
        <v>4922.8901954855655</v>
      </c>
      <c r="DH97" s="76">
        <f t="shared" ref="DH97" si="1669">DH98/0.7*0.3</f>
        <v>4922.8901954855655</v>
      </c>
      <c r="DI97" s="76">
        <f t="shared" ref="DI97" si="1670">DI98/0.7*0.3</f>
        <v>4922.8901954855655</v>
      </c>
      <c r="DJ97" s="76">
        <f t="shared" ref="DJ97" si="1671">DJ98/0.7*0.3</f>
        <v>4922.8901954855655</v>
      </c>
      <c r="DK97" s="76">
        <f t="shared" ref="DK97" si="1672">DK98/0.7*0.3</f>
        <v>4922.8901954855655</v>
      </c>
      <c r="DL97" s="76">
        <f t="shared" ref="DL97" si="1673">DL98/0.7*0.3</f>
        <v>4922.8901954855655</v>
      </c>
      <c r="DM97" s="76">
        <f t="shared" ref="DM97" si="1674">DM98/0.7*0.3</f>
        <v>4922.8901954855655</v>
      </c>
      <c r="DN97" s="76">
        <f t="shared" ref="DN97" si="1675">DN98/0.7*0.3</f>
        <v>4922.8901954855655</v>
      </c>
      <c r="DO97" s="76">
        <f t="shared" ref="DO97" si="1676">DO98/0.7*0.3</f>
        <v>4922.8901954855655</v>
      </c>
      <c r="DP97" s="76">
        <f t="shared" ref="DP97" si="1677">DP98/0.7*0.3</f>
        <v>4922.8901954855655</v>
      </c>
      <c r="DQ97" s="76">
        <f t="shared" ref="DQ97" si="1678">DQ98/0.7*0.3</f>
        <v>4922.8901954855655</v>
      </c>
      <c r="DR97" s="76">
        <f t="shared" ref="DR97" si="1679">DR98/0.7*0.3</f>
        <v>4922.8901954855655</v>
      </c>
      <c r="DS97" s="33">
        <f t="shared" si="1270"/>
        <v>59074.682345826797</v>
      </c>
      <c r="DT97" s="76">
        <v>0</v>
      </c>
      <c r="DU97" s="76">
        <v>0</v>
      </c>
      <c r="DV97" s="76">
        <v>0</v>
      </c>
      <c r="DW97" s="76">
        <v>0</v>
      </c>
      <c r="DX97" s="76">
        <v>0</v>
      </c>
      <c r="DY97" s="76">
        <v>0</v>
      </c>
      <c r="DZ97" s="76">
        <v>0</v>
      </c>
      <c r="EA97" s="76">
        <v>0</v>
      </c>
      <c r="EB97" s="76">
        <v>0</v>
      </c>
      <c r="EC97" s="76">
        <v>0</v>
      </c>
      <c r="ED97" s="76">
        <v>0</v>
      </c>
      <c r="EE97" s="76">
        <v>0</v>
      </c>
      <c r="EF97" s="33">
        <f t="shared" si="1271"/>
        <v>0</v>
      </c>
      <c r="EG97" s="76">
        <v>0</v>
      </c>
      <c r="EH97" s="76">
        <v>0</v>
      </c>
      <c r="EI97" s="76">
        <v>0</v>
      </c>
      <c r="EJ97" s="76">
        <v>0</v>
      </c>
      <c r="EK97" s="76">
        <v>0</v>
      </c>
      <c r="EL97" s="76">
        <v>0</v>
      </c>
      <c r="EM97" s="76">
        <v>0</v>
      </c>
      <c r="EN97" s="76">
        <v>0</v>
      </c>
      <c r="EO97" s="76">
        <v>0</v>
      </c>
      <c r="EP97" s="76">
        <v>0</v>
      </c>
      <c r="EQ97" s="76">
        <v>0</v>
      </c>
      <c r="ER97" s="76">
        <v>0</v>
      </c>
      <c r="ES97" s="33">
        <f t="shared" si="1370"/>
        <v>0</v>
      </c>
      <c r="ET97" s="33" t="s">
        <v>241</v>
      </c>
      <c r="EU97" s="33"/>
      <c r="EV97" s="38"/>
      <c r="EW97" s="136"/>
      <c r="EX97" s="37"/>
      <c r="EY97" s="37"/>
      <c r="FN97" s="17"/>
      <c r="FO97" s="201"/>
      <c r="FP97" s="2"/>
      <c r="FY97" s="1"/>
    </row>
    <row r="98" spans="1:181">
      <c r="A98" s="149">
        <v>82</v>
      </c>
      <c r="B98" s="149" t="str">
        <f t="shared" si="1252"/>
        <v>112201020100229</v>
      </c>
      <c r="C98" s="231">
        <v>1122010201002</v>
      </c>
      <c r="D98" s="41">
        <v>29</v>
      </c>
      <c r="E98" s="37" t="s">
        <v>98</v>
      </c>
      <c r="F98" s="65">
        <v>107328.19</v>
      </c>
      <c r="G98" s="123">
        <v>7396.0249999999996</v>
      </c>
      <c r="H98" s="123">
        <v>7396.0249999999996</v>
      </c>
      <c r="I98" s="123">
        <v>7396.0249999999996</v>
      </c>
      <c r="J98" s="123">
        <v>7396.0249999999996</v>
      </c>
      <c r="K98" s="123">
        <v>7396.0249999999996</v>
      </c>
      <c r="L98" s="123">
        <v>7396.0249999999996</v>
      </c>
      <c r="M98" s="123">
        <v>7396.0249999999996</v>
      </c>
      <c r="N98" s="123">
        <v>7396.0249999999996</v>
      </c>
      <c r="O98" s="123">
        <v>7396.0249999999996</v>
      </c>
      <c r="P98" s="123">
        <v>7396.0249999999996</v>
      </c>
      <c r="Q98" s="123">
        <v>7396.0249999999996</v>
      </c>
      <c r="R98" s="123">
        <v>7396.0249999999996</v>
      </c>
      <c r="S98" s="33">
        <f t="shared" si="1254"/>
        <v>88752.299999999988</v>
      </c>
      <c r="T98" s="123">
        <f t="shared" ref="T98:AE98" si="1680">+$S98*$FC$9/12</f>
        <v>7828.1599486999994</v>
      </c>
      <c r="U98" s="123">
        <f t="shared" si="1680"/>
        <v>7828.1599486999994</v>
      </c>
      <c r="V98" s="123">
        <f t="shared" si="1680"/>
        <v>7828.1599486999994</v>
      </c>
      <c r="W98" s="123">
        <f t="shared" si="1680"/>
        <v>7828.1599486999994</v>
      </c>
      <c r="X98" s="123">
        <f t="shared" si="1680"/>
        <v>7828.1599486999994</v>
      </c>
      <c r="Y98" s="123">
        <f t="shared" si="1680"/>
        <v>7828.1599486999994</v>
      </c>
      <c r="Z98" s="123">
        <f t="shared" si="1680"/>
        <v>7828.1599486999994</v>
      </c>
      <c r="AA98" s="123">
        <f t="shared" si="1680"/>
        <v>7828.1599486999994</v>
      </c>
      <c r="AB98" s="123">
        <f t="shared" si="1680"/>
        <v>7828.1599486999994</v>
      </c>
      <c r="AC98" s="123">
        <f t="shared" si="1680"/>
        <v>7828.1599486999994</v>
      </c>
      <c r="AD98" s="123">
        <f t="shared" si="1680"/>
        <v>7828.1599486999994</v>
      </c>
      <c r="AE98" s="123">
        <f t="shared" si="1680"/>
        <v>7828.1599486999994</v>
      </c>
      <c r="AF98" s="33">
        <f t="shared" si="1256"/>
        <v>93937.919384400011</v>
      </c>
      <c r="AG98" s="123">
        <f t="shared" ref="AG98:AR98" si="1681">+$AF98*$FD$9/12</f>
        <v>8266.1924667894582</v>
      </c>
      <c r="AH98" s="123">
        <f t="shared" si="1681"/>
        <v>8266.1924667894582</v>
      </c>
      <c r="AI98" s="123">
        <f t="shared" si="1681"/>
        <v>8266.1924667894582</v>
      </c>
      <c r="AJ98" s="123">
        <f t="shared" si="1681"/>
        <v>8266.1924667894582</v>
      </c>
      <c r="AK98" s="123">
        <f t="shared" si="1681"/>
        <v>8266.1924667894582</v>
      </c>
      <c r="AL98" s="123">
        <f t="shared" si="1681"/>
        <v>8266.1924667894582</v>
      </c>
      <c r="AM98" s="123">
        <f t="shared" si="1681"/>
        <v>8266.1924667894582</v>
      </c>
      <c r="AN98" s="123">
        <f t="shared" si="1681"/>
        <v>8266.1924667894582</v>
      </c>
      <c r="AO98" s="123">
        <f t="shared" si="1681"/>
        <v>8266.1924667894582</v>
      </c>
      <c r="AP98" s="123">
        <f t="shared" si="1681"/>
        <v>8266.1924667894582</v>
      </c>
      <c r="AQ98" s="123">
        <f t="shared" si="1681"/>
        <v>8266.1924667894582</v>
      </c>
      <c r="AR98" s="123">
        <f t="shared" si="1681"/>
        <v>8266.1924667894582</v>
      </c>
      <c r="AS98" s="33">
        <f t="shared" si="1258"/>
        <v>99194.30960147352</v>
      </c>
      <c r="AT98" s="123">
        <f t="shared" ref="AT98:BE98" si="1682">+$AS98*$FE$9/12</f>
        <v>8732.1412037574501</v>
      </c>
      <c r="AU98" s="123">
        <f t="shared" si="1682"/>
        <v>8732.1412037574501</v>
      </c>
      <c r="AV98" s="123">
        <f t="shared" si="1682"/>
        <v>8732.1412037574501</v>
      </c>
      <c r="AW98" s="123">
        <f t="shared" si="1682"/>
        <v>8732.1412037574501</v>
      </c>
      <c r="AX98" s="123">
        <f t="shared" si="1682"/>
        <v>8732.1412037574501</v>
      </c>
      <c r="AY98" s="123">
        <f t="shared" si="1682"/>
        <v>8732.1412037574501</v>
      </c>
      <c r="AZ98" s="123">
        <f t="shared" si="1682"/>
        <v>8732.1412037574501</v>
      </c>
      <c r="BA98" s="123">
        <f t="shared" si="1682"/>
        <v>8732.1412037574501</v>
      </c>
      <c r="BB98" s="123">
        <f t="shared" si="1682"/>
        <v>8732.1412037574501</v>
      </c>
      <c r="BC98" s="123">
        <f t="shared" si="1682"/>
        <v>8732.1412037574501</v>
      </c>
      <c r="BD98" s="123">
        <f t="shared" si="1682"/>
        <v>8732.1412037574501</v>
      </c>
      <c r="BE98" s="123">
        <f t="shared" si="1682"/>
        <v>8732.1412037574501</v>
      </c>
      <c r="BF98" s="33">
        <f t="shared" si="1260"/>
        <v>104785.69444508939</v>
      </c>
      <c r="BG98" s="123">
        <f t="shared" ref="BG98:BR98" si="1683">+$BF98*$FF$9/12</f>
        <v>9224.3545391308508</v>
      </c>
      <c r="BH98" s="123">
        <f t="shared" si="1683"/>
        <v>9224.3545391308508</v>
      </c>
      <c r="BI98" s="123">
        <f t="shared" si="1683"/>
        <v>9224.3545391308508</v>
      </c>
      <c r="BJ98" s="123">
        <f t="shared" si="1683"/>
        <v>9224.3545391308508</v>
      </c>
      <c r="BK98" s="123">
        <f t="shared" si="1683"/>
        <v>9224.3545391308508</v>
      </c>
      <c r="BL98" s="123">
        <f t="shared" si="1683"/>
        <v>9224.3545391308508</v>
      </c>
      <c r="BM98" s="123">
        <f t="shared" si="1683"/>
        <v>9224.3545391308508</v>
      </c>
      <c r="BN98" s="123">
        <f t="shared" si="1683"/>
        <v>9224.3545391308508</v>
      </c>
      <c r="BO98" s="123">
        <f t="shared" si="1683"/>
        <v>9224.3545391308508</v>
      </c>
      <c r="BP98" s="123">
        <f t="shared" si="1683"/>
        <v>9224.3545391308508</v>
      </c>
      <c r="BQ98" s="123">
        <f t="shared" si="1683"/>
        <v>9224.3545391308508</v>
      </c>
      <c r="BR98" s="123">
        <f t="shared" si="1683"/>
        <v>9224.3545391308508</v>
      </c>
      <c r="BS98" s="33">
        <f t="shared" si="1262"/>
        <v>110692.25446957018</v>
      </c>
      <c r="BT98" s="123">
        <f t="shared" ref="BT98:CE98" si="1684">+$BS98*$FG$9/12</f>
        <v>9744.3129557925768</v>
      </c>
      <c r="BU98" s="123">
        <f t="shared" si="1684"/>
        <v>9744.3129557925768</v>
      </c>
      <c r="BV98" s="123">
        <f t="shared" si="1684"/>
        <v>9744.3129557925768</v>
      </c>
      <c r="BW98" s="123">
        <f t="shared" si="1684"/>
        <v>9744.3129557925768</v>
      </c>
      <c r="BX98" s="123">
        <f t="shared" si="1684"/>
        <v>9744.3129557925768</v>
      </c>
      <c r="BY98" s="123">
        <f t="shared" si="1684"/>
        <v>9744.3129557925768</v>
      </c>
      <c r="BZ98" s="123">
        <f t="shared" si="1684"/>
        <v>9744.3129557925768</v>
      </c>
      <c r="CA98" s="123">
        <f t="shared" si="1684"/>
        <v>9744.3129557925768</v>
      </c>
      <c r="CB98" s="123">
        <f t="shared" si="1684"/>
        <v>9744.3129557925768</v>
      </c>
      <c r="CC98" s="123">
        <f t="shared" si="1684"/>
        <v>9744.3129557925768</v>
      </c>
      <c r="CD98" s="123">
        <f t="shared" si="1684"/>
        <v>9744.3129557925768</v>
      </c>
      <c r="CE98" s="123">
        <f t="shared" si="1684"/>
        <v>9744.3129557925768</v>
      </c>
      <c r="CF98" s="33">
        <f t="shared" si="1264"/>
        <v>116931.7554695109</v>
      </c>
      <c r="CG98" s="123">
        <f t="shared" ref="CG98:CR98" si="1685">+$CF98*$FH$9/12</f>
        <v>10293.580388484692</v>
      </c>
      <c r="CH98" s="123">
        <f t="shared" si="1685"/>
        <v>10293.580388484692</v>
      </c>
      <c r="CI98" s="123">
        <f t="shared" si="1685"/>
        <v>10293.580388484692</v>
      </c>
      <c r="CJ98" s="123">
        <f t="shared" si="1685"/>
        <v>10293.580388484692</v>
      </c>
      <c r="CK98" s="123">
        <f t="shared" si="1685"/>
        <v>10293.580388484692</v>
      </c>
      <c r="CL98" s="123">
        <f t="shared" si="1685"/>
        <v>10293.580388484692</v>
      </c>
      <c r="CM98" s="123">
        <f t="shared" si="1685"/>
        <v>10293.580388484692</v>
      </c>
      <c r="CN98" s="123">
        <f t="shared" si="1685"/>
        <v>10293.580388484692</v>
      </c>
      <c r="CO98" s="123">
        <f t="shared" si="1685"/>
        <v>10293.580388484692</v>
      </c>
      <c r="CP98" s="123">
        <f t="shared" si="1685"/>
        <v>10293.580388484692</v>
      </c>
      <c r="CQ98" s="123">
        <f t="shared" si="1685"/>
        <v>10293.580388484692</v>
      </c>
      <c r="CR98" s="123">
        <f t="shared" si="1685"/>
        <v>10293.580388484692</v>
      </c>
      <c r="CS98" s="33">
        <f t="shared" si="1266"/>
        <v>123522.96466181632</v>
      </c>
      <c r="CT98" s="123">
        <f t="shared" ref="CT98:DE98" si="1686">+$CS98*$FI$9/12</f>
        <v>10873.808927822802</v>
      </c>
      <c r="CU98" s="123">
        <f t="shared" si="1686"/>
        <v>10873.808927822802</v>
      </c>
      <c r="CV98" s="123">
        <f t="shared" si="1686"/>
        <v>10873.808927822802</v>
      </c>
      <c r="CW98" s="123">
        <f t="shared" si="1686"/>
        <v>10873.808927822802</v>
      </c>
      <c r="CX98" s="123">
        <f t="shared" si="1686"/>
        <v>10873.808927822802</v>
      </c>
      <c r="CY98" s="123">
        <f t="shared" si="1686"/>
        <v>10873.808927822802</v>
      </c>
      <c r="CZ98" s="123">
        <f t="shared" si="1686"/>
        <v>10873.808927822802</v>
      </c>
      <c r="DA98" s="123">
        <f t="shared" si="1686"/>
        <v>10873.808927822802</v>
      </c>
      <c r="DB98" s="123">
        <f t="shared" si="1686"/>
        <v>10873.808927822802</v>
      </c>
      <c r="DC98" s="123">
        <f t="shared" si="1686"/>
        <v>10873.808927822802</v>
      </c>
      <c r="DD98" s="123">
        <f t="shared" si="1686"/>
        <v>10873.808927822802</v>
      </c>
      <c r="DE98" s="123">
        <f t="shared" si="1686"/>
        <v>10873.808927822802</v>
      </c>
      <c r="DF98" s="33">
        <f t="shared" si="1268"/>
        <v>130485.70713387361</v>
      </c>
      <c r="DG98" s="123">
        <f t="shared" ref="DG98:DR98" si="1687">+$DF98*$FJ$9/12</f>
        <v>11486.743789466318</v>
      </c>
      <c r="DH98" s="123">
        <f t="shared" si="1687"/>
        <v>11486.743789466318</v>
      </c>
      <c r="DI98" s="123">
        <f t="shared" si="1687"/>
        <v>11486.743789466318</v>
      </c>
      <c r="DJ98" s="123">
        <f t="shared" si="1687"/>
        <v>11486.743789466318</v>
      </c>
      <c r="DK98" s="123">
        <f t="shared" si="1687"/>
        <v>11486.743789466318</v>
      </c>
      <c r="DL98" s="123">
        <f t="shared" si="1687"/>
        <v>11486.743789466318</v>
      </c>
      <c r="DM98" s="123">
        <f t="shared" si="1687"/>
        <v>11486.743789466318</v>
      </c>
      <c r="DN98" s="123">
        <f t="shared" si="1687"/>
        <v>11486.743789466318</v>
      </c>
      <c r="DO98" s="123">
        <f t="shared" si="1687"/>
        <v>11486.743789466318</v>
      </c>
      <c r="DP98" s="123">
        <f t="shared" si="1687"/>
        <v>11486.743789466318</v>
      </c>
      <c r="DQ98" s="123">
        <f t="shared" si="1687"/>
        <v>11486.743789466318</v>
      </c>
      <c r="DR98" s="123">
        <f t="shared" si="1687"/>
        <v>11486.743789466318</v>
      </c>
      <c r="DS98" s="33">
        <f t="shared" si="1270"/>
        <v>137840.92547359582</v>
      </c>
      <c r="DT98" s="123">
        <f t="shared" ref="DT98:EE98" si="1688">($DS98+$DS97)*$FK9/12</f>
        <v>17334.612233415657</v>
      </c>
      <c r="DU98" s="123">
        <f t="shared" si="1688"/>
        <v>17334.612233415657</v>
      </c>
      <c r="DV98" s="123">
        <f t="shared" si="1688"/>
        <v>17334.612233415657</v>
      </c>
      <c r="DW98" s="123">
        <f t="shared" si="1688"/>
        <v>17334.612233415657</v>
      </c>
      <c r="DX98" s="123">
        <f t="shared" si="1688"/>
        <v>17334.612233415657</v>
      </c>
      <c r="DY98" s="123">
        <f t="shared" si="1688"/>
        <v>17334.612233415657</v>
      </c>
      <c r="DZ98" s="123">
        <f t="shared" si="1688"/>
        <v>17334.612233415657</v>
      </c>
      <c r="EA98" s="123">
        <f t="shared" si="1688"/>
        <v>17334.612233415657</v>
      </c>
      <c r="EB98" s="123">
        <f t="shared" si="1688"/>
        <v>17334.612233415657</v>
      </c>
      <c r="EC98" s="123">
        <f t="shared" si="1688"/>
        <v>17334.612233415657</v>
      </c>
      <c r="ED98" s="123">
        <f t="shared" si="1688"/>
        <v>17334.612233415657</v>
      </c>
      <c r="EE98" s="123">
        <f t="shared" si="1688"/>
        <v>17334.612233415657</v>
      </c>
      <c r="EF98" s="33">
        <f t="shared" si="1271"/>
        <v>208015.34680098787</v>
      </c>
      <c r="EG98" s="123">
        <f t="shared" ref="EG98:ER98" si="1689">+$EF98*$FL9/12</f>
        <v>18311.729655788833</v>
      </c>
      <c r="EH98" s="123">
        <f t="shared" si="1689"/>
        <v>18311.729655788833</v>
      </c>
      <c r="EI98" s="123">
        <f t="shared" si="1689"/>
        <v>18311.729655788833</v>
      </c>
      <c r="EJ98" s="123">
        <f t="shared" si="1689"/>
        <v>18311.729655788833</v>
      </c>
      <c r="EK98" s="123">
        <f t="shared" si="1689"/>
        <v>18311.729655788833</v>
      </c>
      <c r="EL98" s="123">
        <f t="shared" si="1689"/>
        <v>18311.729655788833</v>
      </c>
      <c r="EM98" s="123">
        <f t="shared" si="1689"/>
        <v>18311.729655788833</v>
      </c>
      <c r="EN98" s="123">
        <f t="shared" si="1689"/>
        <v>18311.729655788833</v>
      </c>
      <c r="EO98" s="123">
        <f t="shared" si="1689"/>
        <v>18311.729655788833</v>
      </c>
      <c r="EP98" s="123">
        <f t="shared" si="1689"/>
        <v>18311.729655788833</v>
      </c>
      <c r="EQ98" s="123">
        <f t="shared" si="1689"/>
        <v>18311.729655788833</v>
      </c>
      <c r="ER98" s="123">
        <f t="shared" si="1689"/>
        <v>18311.729655788833</v>
      </c>
      <c r="ES98" s="33">
        <f t="shared" si="1370"/>
        <v>219740.755869466</v>
      </c>
      <c r="ET98" s="33" t="s">
        <v>241</v>
      </c>
      <c r="EU98" s="33"/>
      <c r="EV98" s="38"/>
      <c r="EW98" s="136"/>
      <c r="EX98" s="37"/>
      <c r="EY98" s="37"/>
      <c r="FN98" s="17"/>
      <c r="FO98" s="201"/>
      <c r="FP98" s="2"/>
      <c r="FY98" s="1"/>
    </row>
    <row r="99" spans="1:181">
      <c r="A99" s="149">
        <v>83</v>
      </c>
      <c r="B99" s="188" t="str">
        <f t="shared" si="1252"/>
        <v>112201020100411</v>
      </c>
      <c r="C99" s="231">
        <v>1122010201004</v>
      </c>
      <c r="D99" s="41">
        <v>11</v>
      </c>
      <c r="E99" s="37" t="s">
        <v>99</v>
      </c>
      <c r="F99" s="65">
        <v>18894.970000000005</v>
      </c>
      <c r="G99" s="123">
        <f>G100/0.7*0.3</f>
        <v>1286</v>
      </c>
      <c r="H99" s="123">
        <f t="shared" ref="H99:R99" si="1690">H100/0.7*0.3</f>
        <v>1286</v>
      </c>
      <c r="I99" s="123">
        <f t="shared" si="1690"/>
        <v>1286</v>
      </c>
      <c r="J99" s="123">
        <f t="shared" si="1690"/>
        <v>1286</v>
      </c>
      <c r="K99" s="123">
        <f t="shared" si="1690"/>
        <v>1286</v>
      </c>
      <c r="L99" s="123">
        <f t="shared" si="1690"/>
        <v>1286</v>
      </c>
      <c r="M99" s="123">
        <f t="shared" si="1690"/>
        <v>1286</v>
      </c>
      <c r="N99" s="123">
        <f t="shared" si="1690"/>
        <v>1286</v>
      </c>
      <c r="O99" s="123">
        <f t="shared" si="1690"/>
        <v>1286</v>
      </c>
      <c r="P99" s="123">
        <f t="shared" si="1690"/>
        <v>1286</v>
      </c>
      <c r="Q99" s="123">
        <f t="shared" si="1690"/>
        <v>1286</v>
      </c>
      <c r="R99" s="123">
        <f t="shared" si="1690"/>
        <v>1286</v>
      </c>
      <c r="S99" s="33">
        <f t="shared" si="1254"/>
        <v>15432</v>
      </c>
      <c r="T99" s="178">
        <f>T100/0.7*0.3</f>
        <v>1361.138408</v>
      </c>
      <c r="U99" s="178">
        <f t="shared" ref="U99" si="1691">U100/0.7*0.3</f>
        <v>1361.138408</v>
      </c>
      <c r="V99" s="178">
        <f t="shared" ref="V99" si="1692">V100/0.7*0.3</f>
        <v>1361.138408</v>
      </c>
      <c r="W99" s="178">
        <f t="shared" ref="W99" si="1693">W100/0.7*0.3</f>
        <v>1361.138408</v>
      </c>
      <c r="X99" s="178">
        <f t="shared" ref="X99" si="1694">X100/0.7*0.3</f>
        <v>1361.138408</v>
      </c>
      <c r="Y99" s="178">
        <f t="shared" ref="Y99" si="1695">Y100/0.7*0.3</f>
        <v>1361.138408</v>
      </c>
      <c r="Z99" s="178">
        <f t="shared" ref="Z99" si="1696">Z100/0.7*0.3</f>
        <v>1361.138408</v>
      </c>
      <c r="AA99" s="178">
        <f t="shared" ref="AA99" si="1697">AA100/0.7*0.3</f>
        <v>1361.138408</v>
      </c>
      <c r="AB99" s="178">
        <f t="shared" ref="AB99" si="1698">AB100/0.7*0.3</f>
        <v>1361.138408</v>
      </c>
      <c r="AC99" s="178">
        <f t="shared" ref="AC99" si="1699">AC100/0.7*0.3</f>
        <v>1361.138408</v>
      </c>
      <c r="AD99" s="178">
        <f t="shared" ref="AD99" si="1700">AD100/0.7*0.3</f>
        <v>1361.138408</v>
      </c>
      <c r="AE99" s="178">
        <f t="shared" ref="AE99" si="1701">AE100/0.7*0.3</f>
        <v>1361.138408</v>
      </c>
      <c r="AF99" s="33">
        <f t="shared" si="1256"/>
        <v>16333.660896000003</v>
      </c>
      <c r="AG99" s="178">
        <f>AG100/0.7*0.3</f>
        <v>1437.3022687580478</v>
      </c>
      <c r="AH99" s="178">
        <f t="shared" ref="AH99" si="1702">AH100/0.7*0.3</f>
        <v>1437.3022687580478</v>
      </c>
      <c r="AI99" s="178">
        <f t="shared" ref="AI99" si="1703">AI100/0.7*0.3</f>
        <v>1437.3022687580478</v>
      </c>
      <c r="AJ99" s="178">
        <f t="shared" ref="AJ99" si="1704">AJ100/0.7*0.3</f>
        <v>1437.3022687580478</v>
      </c>
      <c r="AK99" s="178">
        <f t="shared" ref="AK99" si="1705">AK100/0.7*0.3</f>
        <v>1437.3022687580478</v>
      </c>
      <c r="AL99" s="178">
        <f t="shared" ref="AL99" si="1706">AL100/0.7*0.3</f>
        <v>1437.3022687580478</v>
      </c>
      <c r="AM99" s="178">
        <f t="shared" ref="AM99" si="1707">AM100/0.7*0.3</f>
        <v>1437.3022687580478</v>
      </c>
      <c r="AN99" s="178">
        <f t="shared" ref="AN99" si="1708">AN100/0.7*0.3</f>
        <v>1437.3022687580478</v>
      </c>
      <c r="AO99" s="178">
        <f t="shared" ref="AO99" si="1709">AO100/0.7*0.3</f>
        <v>1437.3022687580478</v>
      </c>
      <c r="AP99" s="178">
        <f t="shared" ref="AP99" si="1710">AP100/0.7*0.3</f>
        <v>1437.3022687580478</v>
      </c>
      <c r="AQ99" s="178">
        <f t="shared" ref="AQ99" si="1711">AQ100/0.7*0.3</f>
        <v>1437.3022687580478</v>
      </c>
      <c r="AR99" s="178">
        <f t="shared" ref="AR99" si="1712">AR100/0.7*0.3</f>
        <v>1437.3022687580478</v>
      </c>
      <c r="AS99" s="33">
        <f t="shared" si="1258"/>
        <v>17247.627225096578</v>
      </c>
      <c r="AT99" s="178">
        <f>AT100/0.7*0.3</f>
        <v>1518.3201230434015</v>
      </c>
      <c r="AU99" s="178">
        <f t="shared" ref="AU99" si="1713">AU100/0.7*0.3</f>
        <v>1518.3201230434015</v>
      </c>
      <c r="AV99" s="178">
        <f t="shared" ref="AV99" si="1714">AV100/0.7*0.3</f>
        <v>1518.3201230434015</v>
      </c>
      <c r="AW99" s="178">
        <f t="shared" ref="AW99" si="1715">AW100/0.7*0.3</f>
        <v>1518.3201230434015</v>
      </c>
      <c r="AX99" s="178">
        <f t="shared" ref="AX99" si="1716">AX100/0.7*0.3</f>
        <v>1518.3201230434015</v>
      </c>
      <c r="AY99" s="178">
        <f t="shared" ref="AY99" si="1717">AY100/0.7*0.3</f>
        <v>1518.3201230434015</v>
      </c>
      <c r="AZ99" s="178">
        <f t="shared" ref="AZ99" si="1718">AZ100/0.7*0.3</f>
        <v>1518.3201230434015</v>
      </c>
      <c r="BA99" s="178">
        <f t="shared" ref="BA99" si="1719">BA100/0.7*0.3</f>
        <v>1518.3201230434015</v>
      </c>
      <c r="BB99" s="178">
        <f t="shared" ref="BB99" si="1720">BB100/0.7*0.3</f>
        <v>1518.3201230434015</v>
      </c>
      <c r="BC99" s="178">
        <f t="shared" ref="BC99" si="1721">BC100/0.7*0.3</f>
        <v>1518.3201230434015</v>
      </c>
      <c r="BD99" s="178">
        <f t="shared" ref="BD99" si="1722">BD100/0.7*0.3</f>
        <v>1518.3201230434015</v>
      </c>
      <c r="BE99" s="178">
        <f t="shared" ref="BE99" si="1723">BE100/0.7*0.3</f>
        <v>1518.3201230434015</v>
      </c>
      <c r="BF99" s="33">
        <f t="shared" si="1260"/>
        <v>18219.841476520822</v>
      </c>
      <c r="BG99" s="178">
        <f>BG100/0.7*0.3</f>
        <v>1603.9047917391119</v>
      </c>
      <c r="BH99" s="178">
        <f t="shared" ref="BH99" si="1724">BH100/0.7*0.3</f>
        <v>1603.9047917391119</v>
      </c>
      <c r="BI99" s="178">
        <f t="shared" ref="BI99" si="1725">BI100/0.7*0.3</f>
        <v>1603.9047917391119</v>
      </c>
      <c r="BJ99" s="178">
        <f t="shared" ref="BJ99" si="1726">BJ100/0.7*0.3</f>
        <v>1603.9047917391119</v>
      </c>
      <c r="BK99" s="178">
        <f t="shared" ref="BK99" si="1727">BK100/0.7*0.3</f>
        <v>1603.9047917391119</v>
      </c>
      <c r="BL99" s="178">
        <f t="shared" ref="BL99" si="1728">BL100/0.7*0.3</f>
        <v>1603.9047917391119</v>
      </c>
      <c r="BM99" s="178">
        <f t="shared" ref="BM99" si="1729">BM100/0.7*0.3</f>
        <v>1603.9047917391119</v>
      </c>
      <c r="BN99" s="178">
        <f t="shared" ref="BN99" si="1730">BN100/0.7*0.3</f>
        <v>1603.9047917391119</v>
      </c>
      <c r="BO99" s="178">
        <f t="shared" ref="BO99" si="1731">BO100/0.7*0.3</f>
        <v>1603.9047917391119</v>
      </c>
      <c r="BP99" s="178">
        <f t="shared" ref="BP99" si="1732">BP100/0.7*0.3</f>
        <v>1603.9047917391119</v>
      </c>
      <c r="BQ99" s="178">
        <f t="shared" ref="BQ99" si="1733">BQ100/0.7*0.3</f>
        <v>1603.9047917391119</v>
      </c>
      <c r="BR99" s="178">
        <f t="shared" ref="BR99" si="1734">BR100/0.7*0.3</f>
        <v>1603.9047917391119</v>
      </c>
      <c r="BS99" s="33">
        <f t="shared" si="1262"/>
        <v>19246.857500869344</v>
      </c>
      <c r="BT99" s="178">
        <f>BT100/0.7*0.3</f>
        <v>1694.3136970398623</v>
      </c>
      <c r="BU99" s="178">
        <f t="shared" ref="BU99" si="1735">BU100/0.7*0.3</f>
        <v>1694.3136970398623</v>
      </c>
      <c r="BV99" s="178">
        <f t="shared" ref="BV99" si="1736">BV100/0.7*0.3</f>
        <v>1694.3136970398623</v>
      </c>
      <c r="BW99" s="178">
        <f t="shared" ref="BW99" si="1737">BW100/0.7*0.3</f>
        <v>1694.3136970398623</v>
      </c>
      <c r="BX99" s="178">
        <f t="shared" ref="BX99" si="1738">BX100/0.7*0.3</f>
        <v>1694.3136970398623</v>
      </c>
      <c r="BY99" s="178">
        <f t="shared" ref="BY99" si="1739">BY100/0.7*0.3</f>
        <v>1694.3136970398623</v>
      </c>
      <c r="BZ99" s="178">
        <f t="shared" ref="BZ99" si="1740">BZ100/0.7*0.3</f>
        <v>1694.3136970398623</v>
      </c>
      <c r="CA99" s="178">
        <f t="shared" ref="CA99" si="1741">CA100/0.7*0.3</f>
        <v>1694.3136970398623</v>
      </c>
      <c r="CB99" s="178">
        <f t="shared" ref="CB99" si="1742">CB100/0.7*0.3</f>
        <v>1694.3136970398623</v>
      </c>
      <c r="CC99" s="178">
        <f t="shared" ref="CC99" si="1743">CC100/0.7*0.3</f>
        <v>1694.3136970398623</v>
      </c>
      <c r="CD99" s="178">
        <f t="shared" ref="CD99" si="1744">CD100/0.7*0.3</f>
        <v>1694.3136970398623</v>
      </c>
      <c r="CE99" s="178">
        <f t="shared" ref="CE99" si="1745">CE100/0.7*0.3</f>
        <v>1694.3136970398623</v>
      </c>
      <c r="CF99" s="33">
        <f t="shared" si="1264"/>
        <v>20331.764364478349</v>
      </c>
      <c r="CG99" s="178">
        <f>CG100/0.7*0.3</f>
        <v>1789.8187715146055</v>
      </c>
      <c r="CH99" s="178">
        <f t="shared" ref="CH99" si="1746">CH100/0.7*0.3</f>
        <v>1789.8187715146055</v>
      </c>
      <c r="CI99" s="178">
        <f t="shared" ref="CI99" si="1747">CI100/0.7*0.3</f>
        <v>1789.8187715146055</v>
      </c>
      <c r="CJ99" s="178">
        <f t="shared" ref="CJ99" si="1748">CJ100/0.7*0.3</f>
        <v>1789.8187715146055</v>
      </c>
      <c r="CK99" s="178">
        <f t="shared" ref="CK99" si="1749">CK100/0.7*0.3</f>
        <v>1789.8187715146055</v>
      </c>
      <c r="CL99" s="178">
        <f t="shared" ref="CL99" si="1750">CL100/0.7*0.3</f>
        <v>1789.8187715146055</v>
      </c>
      <c r="CM99" s="178">
        <f t="shared" ref="CM99" si="1751">CM100/0.7*0.3</f>
        <v>1789.8187715146055</v>
      </c>
      <c r="CN99" s="178">
        <f t="shared" ref="CN99" si="1752">CN100/0.7*0.3</f>
        <v>1789.8187715146055</v>
      </c>
      <c r="CO99" s="178">
        <f t="shared" ref="CO99" si="1753">CO100/0.7*0.3</f>
        <v>1789.8187715146055</v>
      </c>
      <c r="CP99" s="178">
        <f t="shared" ref="CP99" si="1754">CP100/0.7*0.3</f>
        <v>1789.8187715146055</v>
      </c>
      <c r="CQ99" s="178">
        <f t="shared" ref="CQ99" si="1755">CQ100/0.7*0.3</f>
        <v>1789.8187715146055</v>
      </c>
      <c r="CR99" s="178">
        <f t="shared" ref="CR99" si="1756">CR100/0.7*0.3</f>
        <v>1789.8187715146055</v>
      </c>
      <c r="CS99" s="33">
        <f t="shared" si="1266"/>
        <v>21477.825258175264</v>
      </c>
      <c r="CT99" s="178">
        <f>CT100/0.7*0.3</f>
        <v>1890.7072760273415</v>
      </c>
      <c r="CU99" s="178">
        <f t="shared" ref="CU99" si="1757">CU100/0.7*0.3</f>
        <v>1890.7072760273415</v>
      </c>
      <c r="CV99" s="178">
        <f t="shared" ref="CV99" si="1758">CV100/0.7*0.3</f>
        <v>1890.7072760273415</v>
      </c>
      <c r="CW99" s="178">
        <f t="shared" ref="CW99" si="1759">CW100/0.7*0.3</f>
        <v>1890.7072760273415</v>
      </c>
      <c r="CX99" s="178">
        <f t="shared" ref="CX99" si="1760">CX100/0.7*0.3</f>
        <v>1890.7072760273415</v>
      </c>
      <c r="CY99" s="178">
        <f t="shared" ref="CY99" si="1761">CY100/0.7*0.3</f>
        <v>1890.7072760273415</v>
      </c>
      <c r="CZ99" s="178">
        <f t="shared" ref="CZ99" si="1762">CZ100/0.7*0.3</f>
        <v>1890.7072760273415</v>
      </c>
      <c r="DA99" s="178">
        <f t="shared" ref="DA99" si="1763">DA100/0.7*0.3</f>
        <v>1890.7072760273415</v>
      </c>
      <c r="DB99" s="178">
        <f t="shared" ref="DB99" si="1764">DB100/0.7*0.3</f>
        <v>1890.7072760273415</v>
      </c>
      <c r="DC99" s="178">
        <f t="shared" ref="DC99" si="1765">DC100/0.7*0.3</f>
        <v>1890.7072760273415</v>
      </c>
      <c r="DD99" s="178">
        <f t="shared" ref="DD99" si="1766">DD100/0.7*0.3</f>
        <v>1890.7072760273415</v>
      </c>
      <c r="DE99" s="178">
        <f t="shared" ref="DE99" si="1767">DE100/0.7*0.3</f>
        <v>1890.7072760273415</v>
      </c>
      <c r="DF99" s="33">
        <f t="shared" si="1268"/>
        <v>22688.487312328096</v>
      </c>
      <c r="DG99" s="178">
        <f>DG100/0.7*0.3</f>
        <v>1997.2826637624507</v>
      </c>
      <c r="DH99" s="178">
        <f t="shared" ref="DH99" si="1768">DH100/0.7*0.3</f>
        <v>1997.2826637624507</v>
      </c>
      <c r="DI99" s="178">
        <f t="shared" ref="DI99" si="1769">DI100/0.7*0.3</f>
        <v>1997.2826637624507</v>
      </c>
      <c r="DJ99" s="178">
        <f t="shared" ref="DJ99" si="1770">DJ100/0.7*0.3</f>
        <v>1997.2826637624507</v>
      </c>
      <c r="DK99" s="178">
        <f t="shared" ref="DK99" si="1771">DK100/0.7*0.3</f>
        <v>1997.2826637624507</v>
      </c>
      <c r="DL99" s="178">
        <f t="shared" ref="DL99" si="1772">DL100/0.7*0.3</f>
        <v>1997.2826637624507</v>
      </c>
      <c r="DM99" s="178">
        <f t="shared" ref="DM99" si="1773">DM100/0.7*0.3</f>
        <v>1997.2826637624507</v>
      </c>
      <c r="DN99" s="178">
        <f t="shared" ref="DN99" si="1774">DN100/0.7*0.3</f>
        <v>1997.2826637624507</v>
      </c>
      <c r="DO99" s="178">
        <f t="shared" ref="DO99" si="1775">DO100/0.7*0.3</f>
        <v>1997.2826637624507</v>
      </c>
      <c r="DP99" s="178">
        <f t="shared" ref="DP99" si="1776">DP100/0.7*0.3</f>
        <v>1997.2826637624507</v>
      </c>
      <c r="DQ99" s="178">
        <f t="shared" ref="DQ99" si="1777">DQ100/0.7*0.3</f>
        <v>1997.2826637624507</v>
      </c>
      <c r="DR99" s="178">
        <f t="shared" ref="DR99" si="1778">DR100/0.7*0.3</f>
        <v>1997.2826637624507</v>
      </c>
      <c r="DS99" s="33">
        <f t="shared" si="1270"/>
        <v>23967.391965149407</v>
      </c>
      <c r="DT99" s="178">
        <v>0</v>
      </c>
      <c r="DU99" s="178">
        <v>0</v>
      </c>
      <c r="DV99" s="178">
        <v>0</v>
      </c>
      <c r="DW99" s="178">
        <v>0</v>
      </c>
      <c r="DX99" s="178">
        <v>0</v>
      </c>
      <c r="DY99" s="178">
        <v>0</v>
      </c>
      <c r="DZ99" s="178">
        <v>0</v>
      </c>
      <c r="EA99" s="178">
        <v>0</v>
      </c>
      <c r="EB99" s="178">
        <v>0</v>
      </c>
      <c r="EC99" s="178">
        <v>0</v>
      </c>
      <c r="ED99" s="178">
        <v>0</v>
      </c>
      <c r="EE99" s="178">
        <v>0</v>
      </c>
      <c r="EF99" s="33">
        <f t="shared" si="1271"/>
        <v>0</v>
      </c>
      <c r="EG99" s="178">
        <v>0</v>
      </c>
      <c r="EH99" s="178">
        <v>0</v>
      </c>
      <c r="EI99" s="178">
        <v>0</v>
      </c>
      <c r="EJ99" s="178">
        <v>0</v>
      </c>
      <c r="EK99" s="178">
        <v>0</v>
      </c>
      <c r="EL99" s="178">
        <v>0</v>
      </c>
      <c r="EM99" s="178">
        <v>0</v>
      </c>
      <c r="EN99" s="178">
        <v>0</v>
      </c>
      <c r="EO99" s="178">
        <v>0</v>
      </c>
      <c r="EP99" s="178">
        <v>0</v>
      </c>
      <c r="EQ99" s="178">
        <v>0</v>
      </c>
      <c r="ER99" s="178">
        <v>0</v>
      </c>
      <c r="ES99" s="33">
        <f t="shared" si="1370"/>
        <v>0</v>
      </c>
      <c r="ET99" s="33" t="s">
        <v>241</v>
      </c>
      <c r="EU99" s="33"/>
      <c r="EV99" s="38"/>
      <c r="EW99" s="136"/>
      <c r="EX99" s="37"/>
      <c r="EY99" s="37"/>
      <c r="FN99" s="17"/>
      <c r="FO99" s="201"/>
      <c r="FP99" s="2"/>
      <c r="FY99" s="1"/>
    </row>
    <row r="100" spans="1:181">
      <c r="A100" s="149">
        <v>84</v>
      </c>
      <c r="B100" s="149" t="str">
        <f t="shared" si="1252"/>
        <v>112201020100429</v>
      </c>
      <c r="C100" s="231">
        <v>1122010201004</v>
      </c>
      <c r="D100" s="41">
        <v>29</v>
      </c>
      <c r="E100" s="37" t="s">
        <v>99</v>
      </c>
      <c r="F100" s="65">
        <v>44088.36</v>
      </c>
      <c r="G100" s="123">
        <v>3000.6666666666665</v>
      </c>
      <c r="H100" s="123">
        <v>3000.6666666666665</v>
      </c>
      <c r="I100" s="123">
        <v>3000.6666666666665</v>
      </c>
      <c r="J100" s="123">
        <v>3000.6666666666665</v>
      </c>
      <c r="K100" s="123">
        <v>3000.6666666666665</v>
      </c>
      <c r="L100" s="123">
        <v>3000.6666666666665</v>
      </c>
      <c r="M100" s="123">
        <v>3000.6666666666665</v>
      </c>
      <c r="N100" s="123">
        <v>3000.6666666666665</v>
      </c>
      <c r="O100" s="123">
        <v>3000.6666666666665</v>
      </c>
      <c r="P100" s="123">
        <v>3000.6666666666665</v>
      </c>
      <c r="Q100" s="123">
        <v>3000.6666666666665</v>
      </c>
      <c r="R100" s="123">
        <v>3000.6666666666665</v>
      </c>
      <c r="S100" s="33">
        <f t="shared" si="1254"/>
        <v>36008</v>
      </c>
      <c r="T100" s="155">
        <f t="shared" ref="T100:AE103" si="1779">+$S100*$FC$9/12</f>
        <v>3175.989618666667</v>
      </c>
      <c r="U100" s="155">
        <f t="shared" si="1779"/>
        <v>3175.989618666667</v>
      </c>
      <c r="V100" s="155">
        <f t="shared" si="1779"/>
        <v>3175.989618666667</v>
      </c>
      <c r="W100" s="155">
        <f t="shared" si="1779"/>
        <v>3175.989618666667</v>
      </c>
      <c r="X100" s="155">
        <f t="shared" si="1779"/>
        <v>3175.989618666667</v>
      </c>
      <c r="Y100" s="155">
        <f t="shared" si="1779"/>
        <v>3175.989618666667</v>
      </c>
      <c r="Z100" s="155">
        <f t="shared" si="1779"/>
        <v>3175.989618666667</v>
      </c>
      <c r="AA100" s="155">
        <f t="shared" si="1779"/>
        <v>3175.989618666667</v>
      </c>
      <c r="AB100" s="155">
        <f t="shared" si="1779"/>
        <v>3175.989618666667</v>
      </c>
      <c r="AC100" s="155">
        <f t="shared" si="1779"/>
        <v>3175.989618666667</v>
      </c>
      <c r="AD100" s="155">
        <f t="shared" si="1779"/>
        <v>3175.989618666667</v>
      </c>
      <c r="AE100" s="155">
        <f t="shared" si="1779"/>
        <v>3175.989618666667</v>
      </c>
      <c r="AF100" s="33">
        <f t="shared" si="1256"/>
        <v>38111.875424000005</v>
      </c>
      <c r="AG100" s="155">
        <f t="shared" ref="AG100:AR103" si="1780">+$AF100*$FD$9/12</f>
        <v>3353.7052937687786</v>
      </c>
      <c r="AH100" s="155">
        <f t="shared" si="1780"/>
        <v>3353.7052937687786</v>
      </c>
      <c r="AI100" s="155">
        <f t="shared" si="1780"/>
        <v>3353.7052937687786</v>
      </c>
      <c r="AJ100" s="155">
        <f t="shared" si="1780"/>
        <v>3353.7052937687786</v>
      </c>
      <c r="AK100" s="155">
        <f t="shared" si="1780"/>
        <v>3353.7052937687786</v>
      </c>
      <c r="AL100" s="155">
        <f t="shared" si="1780"/>
        <v>3353.7052937687786</v>
      </c>
      <c r="AM100" s="155">
        <f t="shared" si="1780"/>
        <v>3353.7052937687786</v>
      </c>
      <c r="AN100" s="155">
        <f t="shared" si="1780"/>
        <v>3353.7052937687786</v>
      </c>
      <c r="AO100" s="155">
        <f t="shared" si="1780"/>
        <v>3353.7052937687786</v>
      </c>
      <c r="AP100" s="155">
        <f t="shared" si="1780"/>
        <v>3353.7052937687786</v>
      </c>
      <c r="AQ100" s="155">
        <f t="shared" si="1780"/>
        <v>3353.7052937687786</v>
      </c>
      <c r="AR100" s="155">
        <f t="shared" si="1780"/>
        <v>3353.7052937687786</v>
      </c>
      <c r="AS100" s="33">
        <f t="shared" si="1258"/>
        <v>40244.463525225328</v>
      </c>
      <c r="AT100" s="155">
        <f t="shared" ref="AT100:BE103" si="1781">+$AS100*$FE$9/12</f>
        <v>3542.7469537679367</v>
      </c>
      <c r="AU100" s="155">
        <f t="shared" si="1781"/>
        <v>3542.7469537679367</v>
      </c>
      <c r="AV100" s="155">
        <f t="shared" si="1781"/>
        <v>3542.7469537679367</v>
      </c>
      <c r="AW100" s="155">
        <f t="shared" si="1781"/>
        <v>3542.7469537679367</v>
      </c>
      <c r="AX100" s="155">
        <f t="shared" si="1781"/>
        <v>3542.7469537679367</v>
      </c>
      <c r="AY100" s="155">
        <f t="shared" si="1781"/>
        <v>3542.7469537679367</v>
      </c>
      <c r="AZ100" s="155">
        <f t="shared" si="1781"/>
        <v>3542.7469537679367</v>
      </c>
      <c r="BA100" s="155">
        <f t="shared" si="1781"/>
        <v>3542.7469537679367</v>
      </c>
      <c r="BB100" s="155">
        <f t="shared" si="1781"/>
        <v>3542.7469537679367</v>
      </c>
      <c r="BC100" s="155">
        <f t="shared" si="1781"/>
        <v>3542.7469537679367</v>
      </c>
      <c r="BD100" s="155">
        <f t="shared" si="1781"/>
        <v>3542.7469537679367</v>
      </c>
      <c r="BE100" s="155">
        <f t="shared" si="1781"/>
        <v>3542.7469537679367</v>
      </c>
      <c r="BF100" s="33">
        <f t="shared" si="1260"/>
        <v>42512.963445215231</v>
      </c>
      <c r="BG100" s="155">
        <f t="shared" ref="BG100:BR103" si="1782">+$BF100*$FF$9/12</f>
        <v>3742.4445140579278</v>
      </c>
      <c r="BH100" s="155">
        <f t="shared" si="1782"/>
        <v>3742.4445140579278</v>
      </c>
      <c r="BI100" s="155">
        <f t="shared" si="1782"/>
        <v>3742.4445140579278</v>
      </c>
      <c r="BJ100" s="155">
        <f t="shared" si="1782"/>
        <v>3742.4445140579278</v>
      </c>
      <c r="BK100" s="155">
        <f t="shared" si="1782"/>
        <v>3742.4445140579278</v>
      </c>
      <c r="BL100" s="155">
        <f t="shared" si="1782"/>
        <v>3742.4445140579278</v>
      </c>
      <c r="BM100" s="155">
        <f t="shared" si="1782"/>
        <v>3742.4445140579278</v>
      </c>
      <c r="BN100" s="155">
        <f t="shared" si="1782"/>
        <v>3742.4445140579278</v>
      </c>
      <c r="BO100" s="155">
        <f t="shared" si="1782"/>
        <v>3742.4445140579278</v>
      </c>
      <c r="BP100" s="155">
        <f t="shared" si="1782"/>
        <v>3742.4445140579278</v>
      </c>
      <c r="BQ100" s="155">
        <f t="shared" si="1782"/>
        <v>3742.4445140579278</v>
      </c>
      <c r="BR100" s="155">
        <f t="shared" si="1782"/>
        <v>3742.4445140579278</v>
      </c>
      <c r="BS100" s="33">
        <f t="shared" si="1262"/>
        <v>44909.334168695124</v>
      </c>
      <c r="BT100" s="155">
        <f t="shared" ref="BT100:CE103" si="1783">+$BS100*$FG$9/12</f>
        <v>3953.3986264263453</v>
      </c>
      <c r="BU100" s="155">
        <f t="shared" si="1783"/>
        <v>3953.3986264263453</v>
      </c>
      <c r="BV100" s="155">
        <f t="shared" si="1783"/>
        <v>3953.3986264263453</v>
      </c>
      <c r="BW100" s="155">
        <f t="shared" si="1783"/>
        <v>3953.3986264263453</v>
      </c>
      <c r="BX100" s="155">
        <f t="shared" si="1783"/>
        <v>3953.3986264263453</v>
      </c>
      <c r="BY100" s="155">
        <f t="shared" si="1783"/>
        <v>3953.3986264263453</v>
      </c>
      <c r="BZ100" s="155">
        <f t="shared" si="1783"/>
        <v>3953.3986264263453</v>
      </c>
      <c r="CA100" s="155">
        <f t="shared" si="1783"/>
        <v>3953.3986264263453</v>
      </c>
      <c r="CB100" s="155">
        <f t="shared" si="1783"/>
        <v>3953.3986264263453</v>
      </c>
      <c r="CC100" s="155">
        <f t="shared" si="1783"/>
        <v>3953.3986264263453</v>
      </c>
      <c r="CD100" s="155">
        <f t="shared" si="1783"/>
        <v>3953.3986264263453</v>
      </c>
      <c r="CE100" s="155">
        <f t="shared" si="1783"/>
        <v>3953.3986264263453</v>
      </c>
      <c r="CF100" s="33">
        <f t="shared" si="1264"/>
        <v>47440.783517116135</v>
      </c>
      <c r="CG100" s="155">
        <f t="shared" ref="CG100:CR103" si="1784">+$CF100*$FH$9/12</f>
        <v>4176.2438002007457</v>
      </c>
      <c r="CH100" s="155">
        <f t="shared" si="1784"/>
        <v>4176.2438002007457</v>
      </c>
      <c r="CI100" s="155">
        <f t="shared" si="1784"/>
        <v>4176.2438002007457</v>
      </c>
      <c r="CJ100" s="155">
        <f t="shared" si="1784"/>
        <v>4176.2438002007457</v>
      </c>
      <c r="CK100" s="155">
        <f t="shared" si="1784"/>
        <v>4176.2438002007457</v>
      </c>
      <c r="CL100" s="155">
        <f t="shared" si="1784"/>
        <v>4176.2438002007457</v>
      </c>
      <c r="CM100" s="155">
        <f t="shared" si="1784"/>
        <v>4176.2438002007457</v>
      </c>
      <c r="CN100" s="155">
        <f t="shared" si="1784"/>
        <v>4176.2438002007457</v>
      </c>
      <c r="CO100" s="155">
        <f t="shared" si="1784"/>
        <v>4176.2438002007457</v>
      </c>
      <c r="CP100" s="155">
        <f t="shared" si="1784"/>
        <v>4176.2438002007457</v>
      </c>
      <c r="CQ100" s="155">
        <f t="shared" si="1784"/>
        <v>4176.2438002007457</v>
      </c>
      <c r="CR100" s="155">
        <f t="shared" si="1784"/>
        <v>4176.2438002007457</v>
      </c>
      <c r="CS100" s="33">
        <f t="shared" si="1266"/>
        <v>50114.925602408963</v>
      </c>
      <c r="CT100" s="155">
        <f t="shared" ref="CT100:DE103" si="1785">+$CS100*$FI$9/12</f>
        <v>4411.6503107304634</v>
      </c>
      <c r="CU100" s="155">
        <f t="shared" si="1785"/>
        <v>4411.6503107304634</v>
      </c>
      <c r="CV100" s="155">
        <f t="shared" si="1785"/>
        <v>4411.6503107304634</v>
      </c>
      <c r="CW100" s="155">
        <f t="shared" si="1785"/>
        <v>4411.6503107304634</v>
      </c>
      <c r="CX100" s="155">
        <f t="shared" si="1785"/>
        <v>4411.6503107304634</v>
      </c>
      <c r="CY100" s="155">
        <f t="shared" si="1785"/>
        <v>4411.6503107304634</v>
      </c>
      <c r="CZ100" s="155">
        <f t="shared" si="1785"/>
        <v>4411.6503107304634</v>
      </c>
      <c r="DA100" s="155">
        <f t="shared" si="1785"/>
        <v>4411.6503107304634</v>
      </c>
      <c r="DB100" s="155">
        <f t="shared" si="1785"/>
        <v>4411.6503107304634</v>
      </c>
      <c r="DC100" s="155">
        <f t="shared" si="1785"/>
        <v>4411.6503107304634</v>
      </c>
      <c r="DD100" s="155">
        <f t="shared" si="1785"/>
        <v>4411.6503107304634</v>
      </c>
      <c r="DE100" s="155">
        <f t="shared" si="1785"/>
        <v>4411.6503107304634</v>
      </c>
      <c r="DF100" s="33">
        <f t="shared" si="1268"/>
        <v>52939.803728765546</v>
      </c>
      <c r="DG100" s="155">
        <f t="shared" ref="DG100:DR103" si="1786">+$DF100*$FJ$9/12</f>
        <v>4660.3262154457179</v>
      </c>
      <c r="DH100" s="155">
        <f t="shared" si="1786"/>
        <v>4660.3262154457179</v>
      </c>
      <c r="DI100" s="155">
        <f t="shared" si="1786"/>
        <v>4660.3262154457179</v>
      </c>
      <c r="DJ100" s="155">
        <f t="shared" si="1786"/>
        <v>4660.3262154457179</v>
      </c>
      <c r="DK100" s="155">
        <f t="shared" si="1786"/>
        <v>4660.3262154457179</v>
      </c>
      <c r="DL100" s="155">
        <f t="shared" si="1786"/>
        <v>4660.3262154457179</v>
      </c>
      <c r="DM100" s="155">
        <f t="shared" si="1786"/>
        <v>4660.3262154457179</v>
      </c>
      <c r="DN100" s="155">
        <f t="shared" si="1786"/>
        <v>4660.3262154457179</v>
      </c>
      <c r="DO100" s="155">
        <f t="shared" si="1786"/>
        <v>4660.3262154457179</v>
      </c>
      <c r="DP100" s="155">
        <f t="shared" si="1786"/>
        <v>4660.3262154457179</v>
      </c>
      <c r="DQ100" s="155">
        <f t="shared" si="1786"/>
        <v>4660.3262154457179</v>
      </c>
      <c r="DR100" s="155">
        <f t="shared" si="1786"/>
        <v>4660.3262154457179</v>
      </c>
      <c r="DS100" s="33">
        <f t="shared" si="1270"/>
        <v>55923.914585348619</v>
      </c>
      <c r="DT100" s="155">
        <f t="shared" ref="DT100:EE100" si="1787">($DS100+$DS99)*$FK9/12</f>
        <v>7032.8849765113773</v>
      </c>
      <c r="DU100" s="155">
        <f t="shared" si="1787"/>
        <v>7032.8849765113773</v>
      </c>
      <c r="DV100" s="155">
        <f t="shared" si="1787"/>
        <v>7032.8849765113773</v>
      </c>
      <c r="DW100" s="155">
        <f t="shared" si="1787"/>
        <v>7032.8849765113773</v>
      </c>
      <c r="DX100" s="155">
        <f t="shared" si="1787"/>
        <v>7032.8849765113773</v>
      </c>
      <c r="DY100" s="155">
        <f t="shared" si="1787"/>
        <v>7032.8849765113773</v>
      </c>
      <c r="DZ100" s="155">
        <f t="shared" si="1787"/>
        <v>7032.8849765113773</v>
      </c>
      <c r="EA100" s="155">
        <f t="shared" si="1787"/>
        <v>7032.8849765113773</v>
      </c>
      <c r="EB100" s="155">
        <f t="shared" si="1787"/>
        <v>7032.8849765113773</v>
      </c>
      <c r="EC100" s="155">
        <f t="shared" si="1787"/>
        <v>7032.8849765113773</v>
      </c>
      <c r="ED100" s="155">
        <f t="shared" si="1787"/>
        <v>7032.8849765113773</v>
      </c>
      <c r="EE100" s="155">
        <f t="shared" si="1787"/>
        <v>7032.8849765113773</v>
      </c>
      <c r="EF100" s="33">
        <f t="shared" si="1271"/>
        <v>84394.619718136528</v>
      </c>
      <c r="EG100" s="155">
        <f t="shared" ref="EG100:ER100" si="1788">$EF100*$FL9/12</f>
        <v>7429.3146368673724</v>
      </c>
      <c r="EH100" s="155">
        <f t="shared" si="1788"/>
        <v>7429.3146368673724</v>
      </c>
      <c r="EI100" s="155">
        <f t="shared" si="1788"/>
        <v>7429.3146368673724</v>
      </c>
      <c r="EJ100" s="155">
        <f t="shared" si="1788"/>
        <v>7429.3146368673724</v>
      </c>
      <c r="EK100" s="155">
        <f t="shared" si="1788"/>
        <v>7429.3146368673724</v>
      </c>
      <c r="EL100" s="155">
        <f t="shared" si="1788"/>
        <v>7429.3146368673724</v>
      </c>
      <c r="EM100" s="155">
        <f t="shared" si="1788"/>
        <v>7429.3146368673724</v>
      </c>
      <c r="EN100" s="155">
        <f t="shared" si="1788"/>
        <v>7429.3146368673724</v>
      </c>
      <c r="EO100" s="155">
        <f t="shared" si="1788"/>
        <v>7429.3146368673724</v>
      </c>
      <c r="EP100" s="155">
        <f t="shared" si="1788"/>
        <v>7429.3146368673724</v>
      </c>
      <c r="EQ100" s="155">
        <f t="shared" si="1788"/>
        <v>7429.3146368673724</v>
      </c>
      <c r="ER100" s="155">
        <f t="shared" si="1788"/>
        <v>7429.3146368673724</v>
      </c>
      <c r="ES100" s="33">
        <f t="shared" si="1370"/>
        <v>89151.77564240848</v>
      </c>
      <c r="ET100" s="33" t="s">
        <v>241</v>
      </c>
      <c r="EU100" s="33"/>
      <c r="EV100" s="38"/>
      <c r="EW100" s="136"/>
      <c r="EX100" s="37"/>
      <c r="EY100" s="37"/>
      <c r="FN100" s="17"/>
      <c r="FO100" s="201"/>
      <c r="FP100" s="2"/>
      <c r="FY100" s="1"/>
    </row>
    <row r="101" spans="1:181">
      <c r="A101" s="149">
        <v>85</v>
      </c>
      <c r="B101" s="149" t="str">
        <f t="shared" si="1252"/>
        <v>112201020199915</v>
      </c>
      <c r="C101" s="231">
        <v>1122010201999</v>
      </c>
      <c r="D101" s="41">
        <v>15</v>
      </c>
      <c r="E101" s="37" t="s">
        <v>100</v>
      </c>
      <c r="F101" s="65">
        <v>6610.46</v>
      </c>
      <c r="G101" s="123">
        <f>_xlfn.XLOOKUP($B101,'9999'!$A:$A,'9999'!I:I)</f>
        <v>598.58333333333337</v>
      </c>
      <c r="H101" s="123">
        <f>_xlfn.XLOOKUP($B101,'9999'!$A:$A,'9999'!J:J)</f>
        <v>598.58333333333337</v>
      </c>
      <c r="I101" s="123">
        <f>_xlfn.XLOOKUP($B101,'9999'!$A:$A,'9999'!K:K)</f>
        <v>598.58333333333337</v>
      </c>
      <c r="J101" s="123">
        <f>_xlfn.XLOOKUP($B101,'9999'!$A:$A,'9999'!L:L)</f>
        <v>598.58333333333337</v>
      </c>
      <c r="K101" s="123">
        <f>_xlfn.XLOOKUP($B101,'9999'!$A:$A,'9999'!M:M)</f>
        <v>598.58333333333337</v>
      </c>
      <c r="L101" s="123">
        <f>_xlfn.XLOOKUP($B101,'9999'!$A:$A,'9999'!N:N)</f>
        <v>598.58333333333337</v>
      </c>
      <c r="M101" s="123">
        <f>_xlfn.XLOOKUP($B101,'9999'!$A:$A,'9999'!O:O)</f>
        <v>598.58333333333337</v>
      </c>
      <c r="N101" s="123">
        <f>_xlfn.XLOOKUP($B101,'9999'!$A:$A,'9999'!P:P)</f>
        <v>598.58333333333337</v>
      </c>
      <c r="O101" s="123">
        <f>_xlfn.XLOOKUP($B101,'9999'!$A:$A,'9999'!Q:Q)</f>
        <v>598.58333333333337</v>
      </c>
      <c r="P101" s="123">
        <f>_xlfn.XLOOKUP($B101,'9999'!$A:$A,'9999'!R:R)</f>
        <v>598.58333333333337</v>
      </c>
      <c r="Q101" s="123">
        <f>_xlfn.XLOOKUP($B101,'9999'!$A:$A,'9999'!S:S)</f>
        <v>598.58333333333337</v>
      </c>
      <c r="R101" s="123">
        <f>_xlfn.XLOOKUP($B101,'9999'!$A:$A,'9999'!T:T)</f>
        <v>598.58333333333337</v>
      </c>
      <c r="S101" s="33">
        <f t="shared" si="1254"/>
        <v>7182.9999999999991</v>
      </c>
      <c r="T101" s="123">
        <f t="shared" si="1779"/>
        <v>633.55736033333335</v>
      </c>
      <c r="U101" s="123">
        <f t="shared" si="1779"/>
        <v>633.55736033333335</v>
      </c>
      <c r="V101" s="123">
        <f t="shared" si="1779"/>
        <v>633.55736033333335</v>
      </c>
      <c r="W101" s="123">
        <f t="shared" si="1779"/>
        <v>633.55736033333335</v>
      </c>
      <c r="X101" s="123">
        <f t="shared" si="1779"/>
        <v>633.55736033333335</v>
      </c>
      <c r="Y101" s="123">
        <f t="shared" si="1779"/>
        <v>633.55736033333335</v>
      </c>
      <c r="Z101" s="123">
        <f t="shared" si="1779"/>
        <v>633.55736033333335</v>
      </c>
      <c r="AA101" s="123">
        <f t="shared" si="1779"/>
        <v>633.55736033333335</v>
      </c>
      <c r="AB101" s="123">
        <f t="shared" si="1779"/>
        <v>633.55736033333335</v>
      </c>
      <c r="AC101" s="123">
        <f t="shared" si="1779"/>
        <v>633.55736033333335</v>
      </c>
      <c r="AD101" s="123">
        <f t="shared" si="1779"/>
        <v>633.55736033333335</v>
      </c>
      <c r="AE101" s="123">
        <f t="shared" si="1779"/>
        <v>633.55736033333335</v>
      </c>
      <c r="AF101" s="33">
        <f t="shared" si="1256"/>
        <v>7602.6883239999997</v>
      </c>
      <c r="AG101" s="123">
        <f t="shared" si="1780"/>
        <v>669.00869598814518</v>
      </c>
      <c r="AH101" s="123">
        <f t="shared" si="1780"/>
        <v>669.00869598814518</v>
      </c>
      <c r="AI101" s="123">
        <f t="shared" si="1780"/>
        <v>669.00869598814518</v>
      </c>
      <c r="AJ101" s="123">
        <f t="shared" si="1780"/>
        <v>669.00869598814518</v>
      </c>
      <c r="AK101" s="123">
        <f t="shared" si="1780"/>
        <v>669.00869598814518</v>
      </c>
      <c r="AL101" s="123">
        <f t="shared" si="1780"/>
        <v>669.00869598814518</v>
      </c>
      <c r="AM101" s="123">
        <f t="shared" si="1780"/>
        <v>669.00869598814518</v>
      </c>
      <c r="AN101" s="123">
        <f t="shared" si="1780"/>
        <v>669.00869598814518</v>
      </c>
      <c r="AO101" s="123">
        <f t="shared" si="1780"/>
        <v>669.00869598814518</v>
      </c>
      <c r="AP101" s="123">
        <f t="shared" si="1780"/>
        <v>669.00869598814518</v>
      </c>
      <c r="AQ101" s="123">
        <f t="shared" si="1780"/>
        <v>669.00869598814518</v>
      </c>
      <c r="AR101" s="123">
        <f t="shared" si="1780"/>
        <v>669.00869598814518</v>
      </c>
      <c r="AS101" s="33">
        <f t="shared" si="1258"/>
        <v>8028.1043518577435</v>
      </c>
      <c r="AT101" s="123">
        <f t="shared" si="1781"/>
        <v>706.71937816360514</v>
      </c>
      <c r="AU101" s="123">
        <f t="shared" si="1781"/>
        <v>706.71937816360514</v>
      </c>
      <c r="AV101" s="123">
        <f t="shared" si="1781"/>
        <v>706.71937816360514</v>
      </c>
      <c r="AW101" s="123">
        <f t="shared" si="1781"/>
        <v>706.71937816360514</v>
      </c>
      <c r="AX101" s="123">
        <f t="shared" si="1781"/>
        <v>706.71937816360514</v>
      </c>
      <c r="AY101" s="123">
        <f t="shared" si="1781"/>
        <v>706.71937816360514</v>
      </c>
      <c r="AZ101" s="123">
        <f t="shared" si="1781"/>
        <v>706.71937816360514</v>
      </c>
      <c r="BA101" s="123">
        <f t="shared" si="1781"/>
        <v>706.71937816360514</v>
      </c>
      <c r="BB101" s="123">
        <f t="shared" si="1781"/>
        <v>706.71937816360514</v>
      </c>
      <c r="BC101" s="123">
        <f t="shared" si="1781"/>
        <v>706.71937816360514</v>
      </c>
      <c r="BD101" s="123">
        <f t="shared" si="1781"/>
        <v>706.71937816360514</v>
      </c>
      <c r="BE101" s="123">
        <f t="shared" si="1781"/>
        <v>706.71937816360514</v>
      </c>
      <c r="BF101" s="33">
        <f t="shared" si="1260"/>
        <v>8480.6325379632617</v>
      </c>
      <c r="BG101" s="123">
        <f t="shared" si="1782"/>
        <v>746.55573607193139</v>
      </c>
      <c r="BH101" s="123">
        <f t="shared" si="1782"/>
        <v>746.55573607193139</v>
      </c>
      <c r="BI101" s="123">
        <f t="shared" si="1782"/>
        <v>746.55573607193139</v>
      </c>
      <c r="BJ101" s="123">
        <f t="shared" si="1782"/>
        <v>746.55573607193139</v>
      </c>
      <c r="BK101" s="123">
        <f t="shared" si="1782"/>
        <v>746.55573607193139</v>
      </c>
      <c r="BL101" s="123">
        <f t="shared" si="1782"/>
        <v>746.55573607193139</v>
      </c>
      <c r="BM101" s="123">
        <f t="shared" si="1782"/>
        <v>746.55573607193139</v>
      </c>
      <c r="BN101" s="123">
        <f t="shared" si="1782"/>
        <v>746.55573607193139</v>
      </c>
      <c r="BO101" s="123">
        <f t="shared" si="1782"/>
        <v>746.55573607193139</v>
      </c>
      <c r="BP101" s="123">
        <f t="shared" si="1782"/>
        <v>746.55573607193139</v>
      </c>
      <c r="BQ101" s="123">
        <f t="shared" si="1782"/>
        <v>746.55573607193139</v>
      </c>
      <c r="BR101" s="123">
        <f t="shared" si="1782"/>
        <v>746.55573607193139</v>
      </c>
      <c r="BS101" s="33">
        <f t="shared" si="1262"/>
        <v>8958.6688328631772</v>
      </c>
      <c r="BT101" s="123">
        <f t="shared" si="1783"/>
        <v>788.63758980283421</v>
      </c>
      <c r="BU101" s="123">
        <f t="shared" si="1783"/>
        <v>788.63758980283421</v>
      </c>
      <c r="BV101" s="123">
        <f t="shared" si="1783"/>
        <v>788.63758980283421</v>
      </c>
      <c r="BW101" s="123">
        <f t="shared" si="1783"/>
        <v>788.63758980283421</v>
      </c>
      <c r="BX101" s="123">
        <f t="shared" si="1783"/>
        <v>788.63758980283421</v>
      </c>
      <c r="BY101" s="123">
        <f t="shared" si="1783"/>
        <v>788.63758980283421</v>
      </c>
      <c r="BZ101" s="123">
        <f t="shared" si="1783"/>
        <v>788.63758980283421</v>
      </c>
      <c r="CA101" s="123">
        <f t="shared" si="1783"/>
        <v>788.63758980283421</v>
      </c>
      <c r="CB101" s="123">
        <f t="shared" si="1783"/>
        <v>788.63758980283421</v>
      </c>
      <c r="CC101" s="123">
        <f t="shared" si="1783"/>
        <v>788.63758980283421</v>
      </c>
      <c r="CD101" s="123">
        <f t="shared" si="1783"/>
        <v>788.63758980283421</v>
      </c>
      <c r="CE101" s="123">
        <f t="shared" si="1783"/>
        <v>788.63758980283421</v>
      </c>
      <c r="CF101" s="33">
        <f t="shared" si="1264"/>
        <v>9463.6510776340128</v>
      </c>
      <c r="CG101" s="123">
        <f t="shared" si="1784"/>
        <v>833.09151346484077</v>
      </c>
      <c r="CH101" s="123">
        <f t="shared" si="1784"/>
        <v>833.09151346484077</v>
      </c>
      <c r="CI101" s="123">
        <f t="shared" si="1784"/>
        <v>833.09151346484077</v>
      </c>
      <c r="CJ101" s="123">
        <f t="shared" si="1784"/>
        <v>833.09151346484077</v>
      </c>
      <c r="CK101" s="123">
        <f t="shared" si="1784"/>
        <v>833.09151346484077</v>
      </c>
      <c r="CL101" s="123">
        <f t="shared" si="1784"/>
        <v>833.09151346484077</v>
      </c>
      <c r="CM101" s="123">
        <f t="shared" si="1784"/>
        <v>833.09151346484077</v>
      </c>
      <c r="CN101" s="123">
        <f t="shared" si="1784"/>
        <v>833.09151346484077</v>
      </c>
      <c r="CO101" s="123">
        <f t="shared" si="1784"/>
        <v>833.09151346484077</v>
      </c>
      <c r="CP101" s="123">
        <f t="shared" si="1784"/>
        <v>833.09151346484077</v>
      </c>
      <c r="CQ101" s="123">
        <f t="shared" si="1784"/>
        <v>833.09151346484077</v>
      </c>
      <c r="CR101" s="123">
        <f t="shared" si="1784"/>
        <v>833.09151346484077</v>
      </c>
      <c r="CS101" s="33">
        <f t="shared" si="1266"/>
        <v>9997.0981615780856</v>
      </c>
      <c r="CT101" s="123">
        <f t="shared" si="1785"/>
        <v>880.05121589582677</v>
      </c>
      <c r="CU101" s="123">
        <f t="shared" si="1785"/>
        <v>880.05121589582677</v>
      </c>
      <c r="CV101" s="123">
        <f t="shared" si="1785"/>
        <v>880.05121589582677</v>
      </c>
      <c r="CW101" s="123">
        <f t="shared" si="1785"/>
        <v>880.05121589582677</v>
      </c>
      <c r="CX101" s="123">
        <f t="shared" si="1785"/>
        <v>880.05121589582677</v>
      </c>
      <c r="CY101" s="123">
        <f t="shared" si="1785"/>
        <v>880.05121589582677</v>
      </c>
      <c r="CZ101" s="123">
        <f t="shared" si="1785"/>
        <v>880.05121589582677</v>
      </c>
      <c r="DA101" s="123">
        <f t="shared" si="1785"/>
        <v>880.05121589582677</v>
      </c>
      <c r="DB101" s="123">
        <f t="shared" si="1785"/>
        <v>880.05121589582677</v>
      </c>
      <c r="DC101" s="123">
        <f t="shared" si="1785"/>
        <v>880.05121589582677</v>
      </c>
      <c r="DD101" s="123">
        <f t="shared" si="1785"/>
        <v>880.05121589582677</v>
      </c>
      <c r="DE101" s="123">
        <f t="shared" si="1785"/>
        <v>880.05121589582677</v>
      </c>
      <c r="DF101" s="33">
        <f t="shared" si="1268"/>
        <v>10560.614590749918</v>
      </c>
      <c r="DG101" s="123">
        <f t="shared" si="1786"/>
        <v>929.65794283344258</v>
      </c>
      <c r="DH101" s="123">
        <f t="shared" si="1786"/>
        <v>929.65794283344258</v>
      </c>
      <c r="DI101" s="123">
        <f t="shared" si="1786"/>
        <v>929.65794283344258</v>
      </c>
      <c r="DJ101" s="123">
        <f t="shared" si="1786"/>
        <v>929.65794283344258</v>
      </c>
      <c r="DK101" s="123">
        <f t="shared" si="1786"/>
        <v>929.65794283344258</v>
      </c>
      <c r="DL101" s="123">
        <f t="shared" si="1786"/>
        <v>929.65794283344258</v>
      </c>
      <c r="DM101" s="123">
        <f t="shared" si="1786"/>
        <v>929.65794283344258</v>
      </c>
      <c r="DN101" s="123">
        <f t="shared" si="1786"/>
        <v>929.65794283344258</v>
      </c>
      <c r="DO101" s="123">
        <f t="shared" si="1786"/>
        <v>929.65794283344258</v>
      </c>
      <c r="DP101" s="123">
        <f t="shared" si="1786"/>
        <v>929.65794283344258</v>
      </c>
      <c r="DQ101" s="123">
        <f t="shared" si="1786"/>
        <v>929.65794283344258</v>
      </c>
      <c r="DR101" s="123">
        <f t="shared" si="1786"/>
        <v>929.65794283344258</v>
      </c>
      <c r="DS101" s="33">
        <f t="shared" si="1270"/>
        <v>11155.895314001311</v>
      </c>
      <c r="DT101" s="123">
        <f t="shared" ref="DT101:EE101" si="1789">+$DS101*$FK9/12</f>
        <v>982.06090175507825</v>
      </c>
      <c r="DU101" s="123">
        <f t="shared" si="1789"/>
        <v>982.06090175507825</v>
      </c>
      <c r="DV101" s="123">
        <f t="shared" si="1789"/>
        <v>982.06090175507825</v>
      </c>
      <c r="DW101" s="123">
        <f t="shared" si="1789"/>
        <v>982.06090175507825</v>
      </c>
      <c r="DX101" s="123">
        <f t="shared" si="1789"/>
        <v>982.06090175507825</v>
      </c>
      <c r="DY101" s="123">
        <f t="shared" si="1789"/>
        <v>982.06090175507825</v>
      </c>
      <c r="DZ101" s="123">
        <f t="shared" si="1789"/>
        <v>982.06090175507825</v>
      </c>
      <c r="EA101" s="123">
        <f t="shared" si="1789"/>
        <v>982.06090175507825</v>
      </c>
      <c r="EB101" s="123">
        <f t="shared" si="1789"/>
        <v>982.06090175507825</v>
      </c>
      <c r="EC101" s="123">
        <f t="shared" si="1789"/>
        <v>982.06090175507825</v>
      </c>
      <c r="ED101" s="123">
        <f t="shared" si="1789"/>
        <v>982.06090175507825</v>
      </c>
      <c r="EE101" s="123">
        <f t="shared" si="1789"/>
        <v>982.06090175507825</v>
      </c>
      <c r="EF101" s="33">
        <f t="shared" si="1271"/>
        <v>11784.730821060935</v>
      </c>
      <c r="EG101" s="123">
        <f t="shared" ref="EG101:ER101" si="1790">+$EF101*$FL9/12</f>
        <v>1037.4177106652085</v>
      </c>
      <c r="EH101" s="123">
        <f t="shared" si="1790"/>
        <v>1037.4177106652085</v>
      </c>
      <c r="EI101" s="123">
        <f t="shared" si="1790"/>
        <v>1037.4177106652085</v>
      </c>
      <c r="EJ101" s="123">
        <f t="shared" si="1790"/>
        <v>1037.4177106652085</v>
      </c>
      <c r="EK101" s="123">
        <f t="shared" si="1790"/>
        <v>1037.4177106652085</v>
      </c>
      <c r="EL101" s="123">
        <f t="shared" si="1790"/>
        <v>1037.4177106652085</v>
      </c>
      <c r="EM101" s="123">
        <f t="shared" si="1790"/>
        <v>1037.4177106652085</v>
      </c>
      <c r="EN101" s="123">
        <f t="shared" si="1790"/>
        <v>1037.4177106652085</v>
      </c>
      <c r="EO101" s="123">
        <f t="shared" si="1790"/>
        <v>1037.4177106652085</v>
      </c>
      <c r="EP101" s="123">
        <f t="shared" si="1790"/>
        <v>1037.4177106652085</v>
      </c>
      <c r="EQ101" s="123">
        <f t="shared" si="1790"/>
        <v>1037.4177106652085</v>
      </c>
      <c r="ER101" s="123">
        <f t="shared" si="1790"/>
        <v>1037.4177106652085</v>
      </c>
      <c r="ES101" s="33">
        <f t="shared" si="1370"/>
        <v>12449.012527982499</v>
      </c>
      <c r="ET101" s="33" t="s">
        <v>241</v>
      </c>
      <c r="EU101" s="33"/>
      <c r="EV101" s="38"/>
      <c r="EW101" s="136"/>
      <c r="EX101" s="37"/>
      <c r="EY101" s="37"/>
      <c r="FN101" s="17"/>
      <c r="FO101" s="201"/>
      <c r="FP101" s="2"/>
      <c r="FY101" s="1"/>
    </row>
    <row r="102" spans="1:181">
      <c r="A102" s="149">
        <v>86</v>
      </c>
      <c r="B102" s="149" t="str">
        <f t="shared" si="1252"/>
        <v>112201030199915</v>
      </c>
      <c r="C102" s="231">
        <v>1122010301999</v>
      </c>
      <c r="D102" s="35">
        <v>15</v>
      </c>
      <c r="E102" s="37" t="s">
        <v>101</v>
      </c>
      <c r="F102" s="65">
        <v>12189.88</v>
      </c>
      <c r="G102" s="123">
        <f>_xlfn.XLOOKUP($B102,'9999'!$A:$A,'9999'!I:I)</f>
        <v>7704.416666666667</v>
      </c>
      <c r="H102" s="123">
        <f>_xlfn.XLOOKUP($B102,'9999'!$A:$A,'9999'!J:J)</f>
        <v>7704.416666666667</v>
      </c>
      <c r="I102" s="123">
        <f>_xlfn.XLOOKUP($B102,'9999'!$A:$A,'9999'!K:K)</f>
        <v>7704.416666666667</v>
      </c>
      <c r="J102" s="123">
        <f>_xlfn.XLOOKUP($B102,'9999'!$A:$A,'9999'!L:L)</f>
        <v>7704.416666666667</v>
      </c>
      <c r="K102" s="123">
        <f>_xlfn.XLOOKUP($B102,'9999'!$A:$A,'9999'!M:M)</f>
        <v>7704.416666666667</v>
      </c>
      <c r="L102" s="123">
        <f>_xlfn.XLOOKUP($B102,'9999'!$A:$A,'9999'!N:N)</f>
        <v>7704.416666666667</v>
      </c>
      <c r="M102" s="123">
        <f>_xlfn.XLOOKUP($B102,'9999'!$A:$A,'9999'!O:O)</f>
        <v>7704.416666666667</v>
      </c>
      <c r="N102" s="123">
        <f>_xlfn.XLOOKUP($B102,'9999'!$A:$A,'9999'!P:P)</f>
        <v>7704.416666666667</v>
      </c>
      <c r="O102" s="123">
        <f>_xlfn.XLOOKUP($B102,'9999'!$A:$A,'9999'!Q:Q)</f>
        <v>7704.416666666667</v>
      </c>
      <c r="P102" s="123">
        <f>_xlfn.XLOOKUP($B102,'9999'!$A:$A,'9999'!R:R)</f>
        <v>7704.416666666667</v>
      </c>
      <c r="Q102" s="123">
        <f>_xlfn.XLOOKUP($B102,'9999'!$A:$A,'9999'!S:S)</f>
        <v>7704.416666666667</v>
      </c>
      <c r="R102" s="123">
        <f>_xlfn.XLOOKUP($B102,'9999'!$A:$A,'9999'!T:T)</f>
        <v>7704.416666666667</v>
      </c>
      <c r="S102" s="33">
        <f t="shared" si="1254"/>
        <v>92453.000000000015</v>
      </c>
      <c r="T102" s="123">
        <f t="shared" si="1779"/>
        <v>8154.5703236666695</v>
      </c>
      <c r="U102" s="123">
        <f t="shared" si="1779"/>
        <v>8154.5703236666695</v>
      </c>
      <c r="V102" s="123">
        <f t="shared" si="1779"/>
        <v>8154.5703236666695</v>
      </c>
      <c r="W102" s="123">
        <f t="shared" si="1779"/>
        <v>8154.5703236666695</v>
      </c>
      <c r="X102" s="123">
        <f t="shared" si="1779"/>
        <v>8154.5703236666695</v>
      </c>
      <c r="Y102" s="123">
        <f t="shared" si="1779"/>
        <v>8154.5703236666695</v>
      </c>
      <c r="Z102" s="123">
        <f t="shared" si="1779"/>
        <v>8154.5703236666695</v>
      </c>
      <c r="AA102" s="123">
        <f t="shared" si="1779"/>
        <v>8154.5703236666695</v>
      </c>
      <c r="AB102" s="123">
        <f t="shared" si="1779"/>
        <v>8154.5703236666695</v>
      </c>
      <c r="AC102" s="123">
        <f t="shared" si="1779"/>
        <v>8154.5703236666695</v>
      </c>
      <c r="AD102" s="123">
        <f t="shared" si="1779"/>
        <v>8154.5703236666695</v>
      </c>
      <c r="AE102" s="123">
        <f t="shared" si="1779"/>
        <v>8154.5703236666695</v>
      </c>
      <c r="AF102" s="33">
        <f t="shared" si="1256"/>
        <v>97854.843884000045</v>
      </c>
      <c r="AG102" s="123">
        <f t="shared" si="1780"/>
        <v>8610.867460697762</v>
      </c>
      <c r="AH102" s="123">
        <f t="shared" si="1780"/>
        <v>8610.867460697762</v>
      </c>
      <c r="AI102" s="123">
        <f t="shared" si="1780"/>
        <v>8610.867460697762</v>
      </c>
      <c r="AJ102" s="123">
        <f t="shared" si="1780"/>
        <v>8610.867460697762</v>
      </c>
      <c r="AK102" s="123">
        <f t="shared" si="1780"/>
        <v>8610.867460697762</v>
      </c>
      <c r="AL102" s="123">
        <f t="shared" si="1780"/>
        <v>8610.867460697762</v>
      </c>
      <c r="AM102" s="123">
        <f t="shared" si="1780"/>
        <v>8610.867460697762</v>
      </c>
      <c r="AN102" s="123">
        <f t="shared" si="1780"/>
        <v>8610.867460697762</v>
      </c>
      <c r="AO102" s="123">
        <f t="shared" si="1780"/>
        <v>8610.867460697762</v>
      </c>
      <c r="AP102" s="123">
        <f t="shared" si="1780"/>
        <v>8610.867460697762</v>
      </c>
      <c r="AQ102" s="123">
        <f t="shared" si="1780"/>
        <v>8610.867460697762</v>
      </c>
      <c r="AR102" s="123">
        <f t="shared" si="1780"/>
        <v>8610.867460697762</v>
      </c>
      <c r="AS102" s="33">
        <f t="shared" si="1258"/>
        <v>103330.40952837311</v>
      </c>
      <c r="AT102" s="123">
        <f t="shared" si="1781"/>
        <v>9096.2448377223718</v>
      </c>
      <c r="AU102" s="123">
        <f t="shared" si="1781"/>
        <v>9096.2448377223718</v>
      </c>
      <c r="AV102" s="123">
        <f t="shared" si="1781"/>
        <v>9096.2448377223718</v>
      </c>
      <c r="AW102" s="123">
        <f t="shared" si="1781"/>
        <v>9096.2448377223718</v>
      </c>
      <c r="AX102" s="123">
        <f t="shared" si="1781"/>
        <v>9096.2448377223718</v>
      </c>
      <c r="AY102" s="123">
        <f t="shared" si="1781"/>
        <v>9096.2448377223718</v>
      </c>
      <c r="AZ102" s="123">
        <f t="shared" si="1781"/>
        <v>9096.2448377223718</v>
      </c>
      <c r="BA102" s="123">
        <f t="shared" si="1781"/>
        <v>9096.2448377223718</v>
      </c>
      <c r="BB102" s="123">
        <f t="shared" si="1781"/>
        <v>9096.2448377223718</v>
      </c>
      <c r="BC102" s="123">
        <f t="shared" si="1781"/>
        <v>9096.2448377223718</v>
      </c>
      <c r="BD102" s="123">
        <f t="shared" si="1781"/>
        <v>9096.2448377223718</v>
      </c>
      <c r="BE102" s="123">
        <f t="shared" si="1781"/>
        <v>9096.2448377223718</v>
      </c>
      <c r="BF102" s="33">
        <f t="shared" si="1260"/>
        <v>109154.93805266848</v>
      </c>
      <c r="BG102" s="123">
        <f t="shared" si="1782"/>
        <v>9608.9819667351094</v>
      </c>
      <c r="BH102" s="123">
        <f t="shared" si="1782"/>
        <v>9608.9819667351094</v>
      </c>
      <c r="BI102" s="123">
        <f t="shared" si="1782"/>
        <v>9608.9819667351094</v>
      </c>
      <c r="BJ102" s="123">
        <f t="shared" si="1782"/>
        <v>9608.9819667351094</v>
      </c>
      <c r="BK102" s="123">
        <f t="shared" si="1782"/>
        <v>9608.9819667351094</v>
      </c>
      <c r="BL102" s="123">
        <f t="shared" si="1782"/>
        <v>9608.9819667351094</v>
      </c>
      <c r="BM102" s="123">
        <f t="shared" si="1782"/>
        <v>9608.9819667351094</v>
      </c>
      <c r="BN102" s="123">
        <f t="shared" si="1782"/>
        <v>9608.9819667351094</v>
      </c>
      <c r="BO102" s="123">
        <f t="shared" si="1782"/>
        <v>9608.9819667351094</v>
      </c>
      <c r="BP102" s="123">
        <f t="shared" si="1782"/>
        <v>9608.9819667351094</v>
      </c>
      <c r="BQ102" s="123">
        <f t="shared" si="1782"/>
        <v>9608.9819667351094</v>
      </c>
      <c r="BR102" s="123">
        <f t="shared" si="1782"/>
        <v>9608.9819667351094</v>
      </c>
      <c r="BS102" s="33">
        <f t="shared" si="1262"/>
        <v>115307.78360082132</v>
      </c>
      <c r="BT102" s="123">
        <f t="shared" si="1783"/>
        <v>10150.621062236036</v>
      </c>
      <c r="BU102" s="123">
        <f t="shared" si="1783"/>
        <v>10150.621062236036</v>
      </c>
      <c r="BV102" s="123">
        <f t="shared" si="1783"/>
        <v>10150.621062236036</v>
      </c>
      <c r="BW102" s="123">
        <f t="shared" si="1783"/>
        <v>10150.621062236036</v>
      </c>
      <c r="BX102" s="123">
        <f t="shared" si="1783"/>
        <v>10150.621062236036</v>
      </c>
      <c r="BY102" s="123">
        <f t="shared" si="1783"/>
        <v>10150.621062236036</v>
      </c>
      <c r="BZ102" s="123">
        <f t="shared" si="1783"/>
        <v>10150.621062236036</v>
      </c>
      <c r="CA102" s="123">
        <f t="shared" si="1783"/>
        <v>10150.621062236036</v>
      </c>
      <c r="CB102" s="123">
        <f t="shared" si="1783"/>
        <v>10150.621062236036</v>
      </c>
      <c r="CC102" s="123">
        <f t="shared" si="1783"/>
        <v>10150.621062236036</v>
      </c>
      <c r="CD102" s="123">
        <f t="shared" si="1783"/>
        <v>10150.621062236036</v>
      </c>
      <c r="CE102" s="123">
        <f t="shared" si="1783"/>
        <v>10150.621062236036</v>
      </c>
      <c r="CF102" s="33">
        <f t="shared" si="1264"/>
        <v>121807.45274683244</v>
      </c>
      <c r="CG102" s="123">
        <f t="shared" si="1784"/>
        <v>10722.791270272161</v>
      </c>
      <c r="CH102" s="123">
        <f t="shared" si="1784"/>
        <v>10722.791270272161</v>
      </c>
      <c r="CI102" s="123">
        <f t="shared" si="1784"/>
        <v>10722.791270272161</v>
      </c>
      <c r="CJ102" s="123">
        <f t="shared" si="1784"/>
        <v>10722.791270272161</v>
      </c>
      <c r="CK102" s="123">
        <f t="shared" si="1784"/>
        <v>10722.791270272161</v>
      </c>
      <c r="CL102" s="123">
        <f t="shared" si="1784"/>
        <v>10722.791270272161</v>
      </c>
      <c r="CM102" s="123">
        <f t="shared" si="1784"/>
        <v>10722.791270272161</v>
      </c>
      <c r="CN102" s="123">
        <f t="shared" si="1784"/>
        <v>10722.791270272161</v>
      </c>
      <c r="CO102" s="123">
        <f t="shared" si="1784"/>
        <v>10722.791270272161</v>
      </c>
      <c r="CP102" s="123">
        <f t="shared" si="1784"/>
        <v>10722.791270272161</v>
      </c>
      <c r="CQ102" s="123">
        <f t="shared" si="1784"/>
        <v>10722.791270272161</v>
      </c>
      <c r="CR102" s="123">
        <f t="shared" si="1784"/>
        <v>10722.791270272161</v>
      </c>
      <c r="CS102" s="33">
        <f t="shared" si="1266"/>
        <v>128673.49524326595</v>
      </c>
      <c r="CT102" s="123">
        <f t="shared" si="1785"/>
        <v>11327.213568594865</v>
      </c>
      <c r="CU102" s="123">
        <f t="shared" si="1785"/>
        <v>11327.213568594865</v>
      </c>
      <c r="CV102" s="123">
        <f t="shared" si="1785"/>
        <v>11327.213568594865</v>
      </c>
      <c r="CW102" s="123">
        <f t="shared" si="1785"/>
        <v>11327.213568594865</v>
      </c>
      <c r="CX102" s="123">
        <f t="shared" si="1785"/>
        <v>11327.213568594865</v>
      </c>
      <c r="CY102" s="123">
        <f t="shared" si="1785"/>
        <v>11327.213568594865</v>
      </c>
      <c r="CZ102" s="123">
        <f t="shared" si="1785"/>
        <v>11327.213568594865</v>
      </c>
      <c r="DA102" s="123">
        <f t="shared" si="1785"/>
        <v>11327.213568594865</v>
      </c>
      <c r="DB102" s="123">
        <f t="shared" si="1785"/>
        <v>11327.213568594865</v>
      </c>
      <c r="DC102" s="123">
        <f t="shared" si="1785"/>
        <v>11327.213568594865</v>
      </c>
      <c r="DD102" s="123">
        <f t="shared" si="1785"/>
        <v>11327.213568594865</v>
      </c>
      <c r="DE102" s="123">
        <f t="shared" si="1785"/>
        <v>11327.213568594865</v>
      </c>
      <c r="DF102" s="33">
        <f t="shared" si="1268"/>
        <v>135926.56282313835</v>
      </c>
      <c r="DG102" s="123">
        <f t="shared" si="1786"/>
        <v>11965.705943029419</v>
      </c>
      <c r="DH102" s="123">
        <f t="shared" si="1786"/>
        <v>11965.705943029419</v>
      </c>
      <c r="DI102" s="123">
        <f t="shared" si="1786"/>
        <v>11965.705943029419</v>
      </c>
      <c r="DJ102" s="123">
        <f t="shared" si="1786"/>
        <v>11965.705943029419</v>
      </c>
      <c r="DK102" s="123">
        <f t="shared" si="1786"/>
        <v>11965.705943029419</v>
      </c>
      <c r="DL102" s="123">
        <f t="shared" si="1786"/>
        <v>11965.705943029419</v>
      </c>
      <c r="DM102" s="123">
        <f t="shared" si="1786"/>
        <v>11965.705943029419</v>
      </c>
      <c r="DN102" s="123">
        <f t="shared" si="1786"/>
        <v>11965.705943029419</v>
      </c>
      <c r="DO102" s="123">
        <f t="shared" si="1786"/>
        <v>11965.705943029419</v>
      </c>
      <c r="DP102" s="123">
        <f t="shared" si="1786"/>
        <v>11965.705943029419</v>
      </c>
      <c r="DQ102" s="123">
        <f t="shared" si="1786"/>
        <v>11965.705943029419</v>
      </c>
      <c r="DR102" s="123">
        <f t="shared" si="1786"/>
        <v>11965.705943029419</v>
      </c>
      <c r="DS102" s="33">
        <f t="shared" si="1270"/>
        <v>143588.47131635304</v>
      </c>
      <c r="DT102" s="123">
        <f t="shared" ref="DT102:EE102" si="1791">+$DS102*$FK9/12</f>
        <v>12640.188855626104</v>
      </c>
      <c r="DU102" s="123">
        <f t="shared" si="1791"/>
        <v>12640.188855626104</v>
      </c>
      <c r="DV102" s="123">
        <f t="shared" si="1791"/>
        <v>12640.188855626104</v>
      </c>
      <c r="DW102" s="123">
        <f t="shared" si="1791"/>
        <v>12640.188855626104</v>
      </c>
      <c r="DX102" s="123">
        <f t="shared" si="1791"/>
        <v>12640.188855626104</v>
      </c>
      <c r="DY102" s="123">
        <f t="shared" si="1791"/>
        <v>12640.188855626104</v>
      </c>
      <c r="DZ102" s="123">
        <f t="shared" si="1791"/>
        <v>12640.188855626104</v>
      </c>
      <c r="EA102" s="123">
        <f t="shared" si="1791"/>
        <v>12640.188855626104</v>
      </c>
      <c r="EB102" s="123">
        <f t="shared" si="1791"/>
        <v>12640.188855626104</v>
      </c>
      <c r="EC102" s="123">
        <f t="shared" si="1791"/>
        <v>12640.188855626104</v>
      </c>
      <c r="ED102" s="123">
        <f t="shared" si="1791"/>
        <v>12640.188855626104</v>
      </c>
      <c r="EE102" s="123">
        <f t="shared" si="1791"/>
        <v>12640.188855626104</v>
      </c>
      <c r="EF102" s="33">
        <f t="shared" si="1271"/>
        <v>151682.26626751322</v>
      </c>
      <c r="EG102" s="123">
        <f t="shared" ref="EG102:ER102" si="1792">+$EF102*$FL9/12</f>
        <v>13352.691021040037</v>
      </c>
      <c r="EH102" s="123">
        <f t="shared" si="1792"/>
        <v>13352.691021040037</v>
      </c>
      <c r="EI102" s="123">
        <f t="shared" si="1792"/>
        <v>13352.691021040037</v>
      </c>
      <c r="EJ102" s="123">
        <f t="shared" si="1792"/>
        <v>13352.691021040037</v>
      </c>
      <c r="EK102" s="123">
        <f t="shared" si="1792"/>
        <v>13352.691021040037</v>
      </c>
      <c r="EL102" s="123">
        <f t="shared" si="1792"/>
        <v>13352.691021040037</v>
      </c>
      <c r="EM102" s="123">
        <f t="shared" si="1792"/>
        <v>13352.691021040037</v>
      </c>
      <c r="EN102" s="123">
        <f t="shared" si="1792"/>
        <v>13352.691021040037</v>
      </c>
      <c r="EO102" s="123">
        <f t="shared" si="1792"/>
        <v>13352.691021040037</v>
      </c>
      <c r="EP102" s="123">
        <f t="shared" si="1792"/>
        <v>13352.691021040037</v>
      </c>
      <c r="EQ102" s="123">
        <f t="shared" si="1792"/>
        <v>13352.691021040037</v>
      </c>
      <c r="ER102" s="123">
        <f t="shared" si="1792"/>
        <v>13352.691021040037</v>
      </c>
      <c r="ES102" s="33">
        <f t="shared" si="1370"/>
        <v>160232.2922524804</v>
      </c>
      <c r="ET102" s="33" t="s">
        <v>241</v>
      </c>
      <c r="EU102" s="33"/>
      <c r="EV102" s="38"/>
      <c r="EW102" s="136"/>
      <c r="EX102" s="37"/>
      <c r="EY102" s="37"/>
      <c r="FN102" s="17"/>
      <c r="FO102" s="201"/>
      <c r="FP102" s="2"/>
      <c r="FY102" s="1"/>
    </row>
    <row r="103" spans="1:181">
      <c r="A103" s="149">
        <v>87</v>
      </c>
      <c r="B103" s="149" t="str">
        <f t="shared" si="1252"/>
        <v>112201040199915</v>
      </c>
      <c r="C103" s="231">
        <v>1122010401999</v>
      </c>
      <c r="D103" s="35">
        <v>15</v>
      </c>
      <c r="E103" s="37" t="s">
        <v>102</v>
      </c>
      <c r="F103" s="65">
        <v>68327.75</v>
      </c>
      <c r="G103" s="123">
        <f>_xlfn.XLOOKUP($B103,'9999'!$A:$A,'9999'!I:I)</f>
        <v>19865.166666666668</v>
      </c>
      <c r="H103" s="123">
        <f>_xlfn.XLOOKUP($B103,'9999'!$A:$A,'9999'!J:J)</f>
        <v>19865.166666666668</v>
      </c>
      <c r="I103" s="123">
        <f>_xlfn.XLOOKUP($B103,'9999'!$A:$A,'9999'!K:K)</f>
        <v>19865.166666666668</v>
      </c>
      <c r="J103" s="123">
        <f>_xlfn.XLOOKUP($B103,'9999'!$A:$A,'9999'!L:L)</f>
        <v>19865.166666666668</v>
      </c>
      <c r="K103" s="123">
        <f>_xlfn.XLOOKUP($B103,'9999'!$A:$A,'9999'!M:M)</f>
        <v>19865.166666666668</v>
      </c>
      <c r="L103" s="123">
        <f>_xlfn.XLOOKUP($B103,'9999'!$A:$A,'9999'!N:N)</f>
        <v>19865.166666666668</v>
      </c>
      <c r="M103" s="123">
        <f>_xlfn.XLOOKUP($B103,'9999'!$A:$A,'9999'!O:O)</f>
        <v>19865.166666666668</v>
      </c>
      <c r="N103" s="123">
        <f>_xlfn.XLOOKUP($B103,'9999'!$A:$A,'9999'!P:P)</f>
        <v>19865.166666666668</v>
      </c>
      <c r="O103" s="123">
        <f>_xlfn.XLOOKUP($B103,'9999'!$A:$A,'9999'!Q:Q)</f>
        <v>19865.166666666668</v>
      </c>
      <c r="P103" s="123">
        <f>_xlfn.XLOOKUP($B103,'9999'!$A:$A,'9999'!R:R)</f>
        <v>19865.166666666668</v>
      </c>
      <c r="Q103" s="123">
        <f>_xlfn.XLOOKUP($B103,'9999'!$A:$A,'9999'!S:S)</f>
        <v>19865.166666666668</v>
      </c>
      <c r="R103" s="123">
        <f>_xlfn.XLOOKUP($B103,'9999'!$A:$A,'9999'!T:T)</f>
        <v>19865.166666666668</v>
      </c>
      <c r="S103" s="33">
        <f t="shared" si="1254"/>
        <v>238381.99999999997</v>
      </c>
      <c r="T103" s="123">
        <f t="shared" si="1779"/>
        <v>21025.848624666669</v>
      </c>
      <c r="U103" s="123">
        <f t="shared" si="1779"/>
        <v>21025.848624666669</v>
      </c>
      <c r="V103" s="123">
        <f t="shared" si="1779"/>
        <v>21025.848624666669</v>
      </c>
      <c r="W103" s="123">
        <f t="shared" si="1779"/>
        <v>21025.848624666669</v>
      </c>
      <c r="X103" s="123">
        <f t="shared" si="1779"/>
        <v>21025.848624666669</v>
      </c>
      <c r="Y103" s="123">
        <f t="shared" si="1779"/>
        <v>21025.848624666669</v>
      </c>
      <c r="Z103" s="123">
        <f t="shared" si="1779"/>
        <v>21025.848624666669</v>
      </c>
      <c r="AA103" s="123">
        <f t="shared" si="1779"/>
        <v>21025.848624666669</v>
      </c>
      <c r="AB103" s="123">
        <f t="shared" si="1779"/>
        <v>21025.848624666669</v>
      </c>
      <c r="AC103" s="123">
        <f t="shared" si="1779"/>
        <v>21025.848624666669</v>
      </c>
      <c r="AD103" s="123">
        <f t="shared" si="1779"/>
        <v>21025.848624666669</v>
      </c>
      <c r="AE103" s="123">
        <f t="shared" si="1779"/>
        <v>21025.848624666669</v>
      </c>
      <c r="AF103" s="33">
        <f t="shared" si="1256"/>
        <v>252310.18349599998</v>
      </c>
      <c r="AG103" s="123">
        <f t="shared" si="1780"/>
        <v>22202.371010308514</v>
      </c>
      <c r="AH103" s="123">
        <f t="shared" si="1780"/>
        <v>22202.371010308514</v>
      </c>
      <c r="AI103" s="123">
        <f t="shared" si="1780"/>
        <v>22202.371010308514</v>
      </c>
      <c r="AJ103" s="123">
        <f t="shared" si="1780"/>
        <v>22202.371010308514</v>
      </c>
      <c r="AK103" s="123">
        <f t="shared" si="1780"/>
        <v>22202.371010308514</v>
      </c>
      <c r="AL103" s="123">
        <f t="shared" si="1780"/>
        <v>22202.371010308514</v>
      </c>
      <c r="AM103" s="123">
        <f t="shared" si="1780"/>
        <v>22202.371010308514</v>
      </c>
      <c r="AN103" s="123">
        <f t="shared" si="1780"/>
        <v>22202.371010308514</v>
      </c>
      <c r="AO103" s="123">
        <f t="shared" si="1780"/>
        <v>22202.371010308514</v>
      </c>
      <c r="AP103" s="123">
        <f t="shared" si="1780"/>
        <v>22202.371010308514</v>
      </c>
      <c r="AQ103" s="123">
        <f t="shared" si="1780"/>
        <v>22202.371010308514</v>
      </c>
      <c r="AR103" s="123">
        <f t="shared" si="1780"/>
        <v>22202.371010308514</v>
      </c>
      <c r="AS103" s="33">
        <f t="shared" si="1258"/>
        <v>266428.4521237021</v>
      </c>
      <c r="AT103" s="123">
        <f t="shared" si="1781"/>
        <v>23453.874259417582</v>
      </c>
      <c r="AU103" s="123">
        <f t="shared" si="1781"/>
        <v>23453.874259417582</v>
      </c>
      <c r="AV103" s="123">
        <f t="shared" si="1781"/>
        <v>23453.874259417582</v>
      </c>
      <c r="AW103" s="123">
        <f t="shared" si="1781"/>
        <v>23453.874259417582</v>
      </c>
      <c r="AX103" s="123">
        <f t="shared" si="1781"/>
        <v>23453.874259417582</v>
      </c>
      <c r="AY103" s="123">
        <f t="shared" si="1781"/>
        <v>23453.874259417582</v>
      </c>
      <c r="AZ103" s="123">
        <f t="shared" si="1781"/>
        <v>23453.874259417582</v>
      </c>
      <c r="BA103" s="123">
        <f t="shared" si="1781"/>
        <v>23453.874259417582</v>
      </c>
      <c r="BB103" s="123">
        <f t="shared" si="1781"/>
        <v>23453.874259417582</v>
      </c>
      <c r="BC103" s="123">
        <f t="shared" si="1781"/>
        <v>23453.874259417582</v>
      </c>
      <c r="BD103" s="123">
        <f t="shared" si="1781"/>
        <v>23453.874259417582</v>
      </c>
      <c r="BE103" s="123">
        <f t="shared" si="1781"/>
        <v>23453.874259417582</v>
      </c>
      <c r="BF103" s="33">
        <f t="shared" si="1260"/>
        <v>281446.49111301097</v>
      </c>
      <c r="BG103" s="123">
        <f t="shared" si="1782"/>
        <v>24775.922243672438</v>
      </c>
      <c r="BH103" s="123">
        <f t="shared" si="1782"/>
        <v>24775.922243672438</v>
      </c>
      <c r="BI103" s="123">
        <f t="shared" si="1782"/>
        <v>24775.922243672438</v>
      </c>
      <c r="BJ103" s="123">
        <f t="shared" si="1782"/>
        <v>24775.922243672438</v>
      </c>
      <c r="BK103" s="123">
        <f t="shared" si="1782"/>
        <v>24775.922243672438</v>
      </c>
      <c r="BL103" s="123">
        <f t="shared" si="1782"/>
        <v>24775.922243672438</v>
      </c>
      <c r="BM103" s="123">
        <f t="shared" si="1782"/>
        <v>24775.922243672438</v>
      </c>
      <c r="BN103" s="123">
        <f t="shared" si="1782"/>
        <v>24775.922243672438</v>
      </c>
      <c r="BO103" s="123">
        <f t="shared" si="1782"/>
        <v>24775.922243672438</v>
      </c>
      <c r="BP103" s="123">
        <f t="shared" si="1782"/>
        <v>24775.922243672438</v>
      </c>
      <c r="BQ103" s="123">
        <f t="shared" si="1782"/>
        <v>24775.922243672438</v>
      </c>
      <c r="BR103" s="123">
        <f t="shared" si="1782"/>
        <v>24775.922243672438</v>
      </c>
      <c r="BS103" s="33">
        <f t="shared" si="1262"/>
        <v>297311.06692406919</v>
      </c>
      <c r="BT103" s="123">
        <f t="shared" si="1783"/>
        <v>26172.491428703765</v>
      </c>
      <c r="BU103" s="123">
        <f t="shared" si="1783"/>
        <v>26172.491428703765</v>
      </c>
      <c r="BV103" s="123">
        <f t="shared" si="1783"/>
        <v>26172.491428703765</v>
      </c>
      <c r="BW103" s="123">
        <f t="shared" si="1783"/>
        <v>26172.491428703765</v>
      </c>
      <c r="BX103" s="123">
        <f t="shared" si="1783"/>
        <v>26172.491428703765</v>
      </c>
      <c r="BY103" s="123">
        <f t="shared" si="1783"/>
        <v>26172.491428703765</v>
      </c>
      <c r="BZ103" s="123">
        <f t="shared" si="1783"/>
        <v>26172.491428703765</v>
      </c>
      <c r="CA103" s="123">
        <f t="shared" si="1783"/>
        <v>26172.491428703765</v>
      </c>
      <c r="CB103" s="123">
        <f t="shared" si="1783"/>
        <v>26172.491428703765</v>
      </c>
      <c r="CC103" s="123">
        <f t="shared" si="1783"/>
        <v>26172.491428703765</v>
      </c>
      <c r="CD103" s="123">
        <f t="shared" si="1783"/>
        <v>26172.491428703765</v>
      </c>
      <c r="CE103" s="123">
        <f t="shared" si="1783"/>
        <v>26172.491428703765</v>
      </c>
      <c r="CF103" s="33">
        <f t="shared" si="1264"/>
        <v>314069.89714444516</v>
      </c>
      <c r="CG103" s="123">
        <f t="shared" si="1784"/>
        <v>27647.782425556943</v>
      </c>
      <c r="CH103" s="123">
        <f t="shared" si="1784"/>
        <v>27647.782425556943</v>
      </c>
      <c r="CI103" s="123">
        <f t="shared" si="1784"/>
        <v>27647.782425556943</v>
      </c>
      <c r="CJ103" s="123">
        <f t="shared" si="1784"/>
        <v>27647.782425556943</v>
      </c>
      <c r="CK103" s="123">
        <f t="shared" si="1784"/>
        <v>27647.782425556943</v>
      </c>
      <c r="CL103" s="123">
        <f t="shared" si="1784"/>
        <v>27647.782425556943</v>
      </c>
      <c r="CM103" s="123">
        <f t="shared" si="1784"/>
        <v>27647.782425556943</v>
      </c>
      <c r="CN103" s="123">
        <f t="shared" si="1784"/>
        <v>27647.782425556943</v>
      </c>
      <c r="CO103" s="123">
        <f t="shared" si="1784"/>
        <v>27647.782425556943</v>
      </c>
      <c r="CP103" s="123">
        <f t="shared" si="1784"/>
        <v>27647.782425556943</v>
      </c>
      <c r="CQ103" s="123">
        <f t="shared" si="1784"/>
        <v>27647.782425556943</v>
      </c>
      <c r="CR103" s="123">
        <f t="shared" si="1784"/>
        <v>27647.782425556943</v>
      </c>
      <c r="CS103" s="33">
        <f t="shared" si="1266"/>
        <v>331773.38910668332</v>
      </c>
      <c r="CT103" s="123">
        <f t="shared" si="1785"/>
        <v>29206.232625320743</v>
      </c>
      <c r="CU103" s="123">
        <f t="shared" si="1785"/>
        <v>29206.232625320743</v>
      </c>
      <c r="CV103" s="123">
        <f t="shared" si="1785"/>
        <v>29206.232625320743</v>
      </c>
      <c r="CW103" s="123">
        <f t="shared" si="1785"/>
        <v>29206.232625320743</v>
      </c>
      <c r="CX103" s="123">
        <f t="shared" si="1785"/>
        <v>29206.232625320743</v>
      </c>
      <c r="CY103" s="123">
        <f t="shared" si="1785"/>
        <v>29206.232625320743</v>
      </c>
      <c r="CZ103" s="123">
        <f t="shared" si="1785"/>
        <v>29206.232625320743</v>
      </c>
      <c r="DA103" s="123">
        <f t="shared" si="1785"/>
        <v>29206.232625320743</v>
      </c>
      <c r="DB103" s="123">
        <f t="shared" si="1785"/>
        <v>29206.232625320743</v>
      </c>
      <c r="DC103" s="123">
        <f t="shared" si="1785"/>
        <v>29206.232625320743</v>
      </c>
      <c r="DD103" s="123">
        <f t="shared" si="1785"/>
        <v>29206.232625320743</v>
      </c>
      <c r="DE103" s="123">
        <f t="shared" si="1785"/>
        <v>29206.232625320743</v>
      </c>
      <c r="DF103" s="33">
        <f t="shared" si="1268"/>
        <v>350474.7915038488</v>
      </c>
      <c r="DG103" s="123">
        <f t="shared" si="1786"/>
        <v>30852.529545944821</v>
      </c>
      <c r="DH103" s="123">
        <f t="shared" si="1786"/>
        <v>30852.529545944821</v>
      </c>
      <c r="DI103" s="123">
        <f t="shared" si="1786"/>
        <v>30852.529545944821</v>
      </c>
      <c r="DJ103" s="123">
        <f t="shared" si="1786"/>
        <v>30852.529545944821</v>
      </c>
      <c r="DK103" s="123">
        <f t="shared" si="1786"/>
        <v>30852.529545944821</v>
      </c>
      <c r="DL103" s="123">
        <f t="shared" si="1786"/>
        <v>30852.529545944821</v>
      </c>
      <c r="DM103" s="123">
        <f t="shared" si="1786"/>
        <v>30852.529545944821</v>
      </c>
      <c r="DN103" s="123">
        <f t="shared" si="1786"/>
        <v>30852.529545944821</v>
      </c>
      <c r="DO103" s="123">
        <f t="shared" si="1786"/>
        <v>30852.529545944821</v>
      </c>
      <c r="DP103" s="123">
        <f t="shared" si="1786"/>
        <v>30852.529545944821</v>
      </c>
      <c r="DQ103" s="123">
        <f t="shared" si="1786"/>
        <v>30852.529545944821</v>
      </c>
      <c r="DR103" s="123">
        <f t="shared" si="1786"/>
        <v>30852.529545944821</v>
      </c>
      <c r="DS103" s="33">
        <f t="shared" si="1270"/>
        <v>370230.35455133783</v>
      </c>
      <c r="DT103" s="123">
        <f t="shared" ref="DT103:EE103" si="1793">+$DS103*$FK9/12</f>
        <v>32591.624931390645</v>
      </c>
      <c r="DU103" s="123">
        <f t="shared" si="1793"/>
        <v>32591.624931390645</v>
      </c>
      <c r="DV103" s="123">
        <f t="shared" si="1793"/>
        <v>32591.624931390645</v>
      </c>
      <c r="DW103" s="123">
        <f t="shared" si="1793"/>
        <v>32591.624931390645</v>
      </c>
      <c r="DX103" s="123">
        <f t="shared" si="1793"/>
        <v>32591.624931390645</v>
      </c>
      <c r="DY103" s="123">
        <f t="shared" si="1793"/>
        <v>32591.624931390645</v>
      </c>
      <c r="DZ103" s="123">
        <f t="shared" si="1793"/>
        <v>32591.624931390645</v>
      </c>
      <c r="EA103" s="123">
        <f t="shared" si="1793"/>
        <v>32591.624931390645</v>
      </c>
      <c r="EB103" s="123">
        <f t="shared" si="1793"/>
        <v>32591.624931390645</v>
      </c>
      <c r="EC103" s="123">
        <f t="shared" si="1793"/>
        <v>32591.624931390645</v>
      </c>
      <c r="ED103" s="123">
        <f t="shared" si="1793"/>
        <v>32591.624931390645</v>
      </c>
      <c r="EE103" s="123">
        <f t="shared" si="1793"/>
        <v>32591.624931390645</v>
      </c>
      <c r="EF103" s="33">
        <f t="shared" si="1271"/>
        <v>391099.49917668762</v>
      </c>
      <c r="EG103" s="123">
        <f t="shared" ref="EG103:ER103" si="1794">+$EF103*$FL9/12</f>
        <v>34428.749645523269</v>
      </c>
      <c r="EH103" s="123">
        <f t="shared" si="1794"/>
        <v>34428.749645523269</v>
      </c>
      <c r="EI103" s="123">
        <f t="shared" si="1794"/>
        <v>34428.749645523269</v>
      </c>
      <c r="EJ103" s="123">
        <f t="shared" si="1794"/>
        <v>34428.749645523269</v>
      </c>
      <c r="EK103" s="123">
        <f t="shared" si="1794"/>
        <v>34428.749645523269</v>
      </c>
      <c r="EL103" s="123">
        <f t="shared" si="1794"/>
        <v>34428.749645523269</v>
      </c>
      <c r="EM103" s="123">
        <f t="shared" si="1794"/>
        <v>34428.749645523269</v>
      </c>
      <c r="EN103" s="123">
        <f t="shared" si="1794"/>
        <v>34428.749645523269</v>
      </c>
      <c r="EO103" s="123">
        <f t="shared" si="1794"/>
        <v>34428.749645523269</v>
      </c>
      <c r="EP103" s="123">
        <f t="shared" si="1794"/>
        <v>34428.749645523269</v>
      </c>
      <c r="EQ103" s="123">
        <f t="shared" si="1794"/>
        <v>34428.749645523269</v>
      </c>
      <c r="ER103" s="123">
        <f t="shared" si="1794"/>
        <v>34428.749645523269</v>
      </c>
      <c r="ES103" s="33">
        <f t="shared" si="1370"/>
        <v>413144.99574627919</v>
      </c>
      <c r="ET103" s="33" t="s">
        <v>241</v>
      </c>
      <c r="EU103" s="33"/>
      <c r="EV103" s="38"/>
      <c r="EW103" s="136"/>
      <c r="EX103" s="37"/>
      <c r="EY103" s="37"/>
      <c r="FN103" s="17"/>
      <c r="FO103" s="201"/>
      <c r="FP103" s="2"/>
      <c r="FY103" s="1"/>
    </row>
    <row r="104" spans="1:181">
      <c r="A104" s="59"/>
      <c r="B104" s="286"/>
      <c r="C104" s="235"/>
      <c r="D104" s="13"/>
      <c r="E104" s="12" t="s">
        <v>430</v>
      </c>
      <c r="F104" s="48">
        <f t="shared" ref="F104:S104" si="1795">F105+F124+F112+F129</f>
        <v>3922860141.77</v>
      </c>
      <c r="G104" s="48">
        <f t="shared" si="1795"/>
        <v>285676624.14824998</v>
      </c>
      <c r="H104" s="48">
        <f t="shared" si="1795"/>
        <v>166829108.00234458</v>
      </c>
      <c r="I104" s="48">
        <f t="shared" si="1795"/>
        <v>203297303.92152759</v>
      </c>
      <c r="J104" s="48">
        <f t="shared" si="1795"/>
        <v>211353865.54451764</v>
      </c>
      <c r="K104" s="48">
        <f t="shared" si="1795"/>
        <v>818208050.40761852</v>
      </c>
      <c r="L104" s="48">
        <f t="shared" si="1795"/>
        <v>500355953.73332518</v>
      </c>
      <c r="M104" s="48">
        <f t="shared" si="1795"/>
        <v>209546850.30779135</v>
      </c>
      <c r="N104" s="48">
        <f t="shared" si="1795"/>
        <v>331711151.30538332</v>
      </c>
      <c r="O104" s="48">
        <f t="shared" si="1795"/>
        <v>200801595.20986602</v>
      </c>
      <c r="P104" s="48">
        <f t="shared" si="1795"/>
        <v>185370509.93935761</v>
      </c>
      <c r="Q104" s="48">
        <f t="shared" si="1795"/>
        <v>254042231.70149335</v>
      </c>
      <c r="R104" s="48">
        <f t="shared" si="1795"/>
        <v>466562742.10966903</v>
      </c>
      <c r="S104" s="48">
        <f t="shared" si="1795"/>
        <v>3833755986.3311439</v>
      </c>
      <c r="T104" s="48">
        <f t="shared" ref="T104:CE104" si="1796">T105+T124+T112+T129</f>
        <v>289783358.17041516</v>
      </c>
      <c r="U104" s="48">
        <f t="shared" si="1796"/>
        <v>179031218.91952938</v>
      </c>
      <c r="V104" s="48">
        <f t="shared" si="1796"/>
        <v>194088327.65010357</v>
      </c>
      <c r="W104" s="48">
        <f t="shared" si="1796"/>
        <v>183346587.03475624</v>
      </c>
      <c r="X104" s="48">
        <f t="shared" si="1796"/>
        <v>832657017.38800049</v>
      </c>
      <c r="Y104" s="48">
        <f t="shared" si="1796"/>
        <v>485324486.63997352</v>
      </c>
      <c r="Z104" s="48">
        <f t="shared" si="1796"/>
        <v>177113603.03072828</v>
      </c>
      <c r="AA104" s="48">
        <f t="shared" si="1796"/>
        <v>318072341.53460628</v>
      </c>
      <c r="AB104" s="48">
        <f t="shared" si="1796"/>
        <v>175019635.39671984</v>
      </c>
      <c r="AC104" s="48">
        <f t="shared" si="1796"/>
        <v>176365722.03406125</v>
      </c>
      <c r="AD104" s="48">
        <f t="shared" si="1796"/>
        <v>273141838.41021943</v>
      </c>
      <c r="AE104" s="48">
        <f t="shared" si="1796"/>
        <v>782399611.06393445</v>
      </c>
      <c r="AF104" s="48">
        <f t="shared" si="1796"/>
        <v>4066343747.2730479</v>
      </c>
      <c r="AG104" s="48">
        <f t="shared" si="1796"/>
        <v>285270683.9521004</v>
      </c>
      <c r="AH104" s="48">
        <f t="shared" si="1796"/>
        <v>170673093.79525834</v>
      </c>
      <c r="AI104" s="48">
        <f t="shared" si="1796"/>
        <v>184608244.60989359</v>
      </c>
      <c r="AJ104" s="48">
        <f t="shared" si="1796"/>
        <v>175792222.22171992</v>
      </c>
      <c r="AK104" s="48">
        <f t="shared" si="1796"/>
        <v>882875914.63042426</v>
      </c>
      <c r="AL104" s="48">
        <f t="shared" si="1796"/>
        <v>442917581.6085974</v>
      </c>
      <c r="AM104" s="48">
        <f t="shared" si="1796"/>
        <v>164269690.41204911</v>
      </c>
      <c r="AN104" s="48">
        <f t="shared" si="1796"/>
        <v>334459958.60708857</v>
      </c>
      <c r="AO104" s="48">
        <f t="shared" si="1796"/>
        <v>162551117.39836508</v>
      </c>
      <c r="AP104" s="48">
        <f t="shared" si="1796"/>
        <v>163655885.27129883</v>
      </c>
      <c r="AQ104" s="48">
        <f t="shared" si="1796"/>
        <v>299206705.26301807</v>
      </c>
      <c r="AR104" s="48">
        <f t="shared" si="1796"/>
        <v>3450593050.3139582</v>
      </c>
      <c r="AS104" s="48">
        <f t="shared" si="1796"/>
        <v>6716874148.0837708</v>
      </c>
      <c r="AT104" s="48">
        <f t="shared" si="1796"/>
        <v>294261862.79773176</v>
      </c>
      <c r="AU104" s="48">
        <f t="shared" si="1796"/>
        <v>175020374.28514078</v>
      </c>
      <c r="AV104" s="48">
        <f t="shared" si="1796"/>
        <v>188449136.40868127</v>
      </c>
      <c r="AW104" s="48">
        <f t="shared" si="1796"/>
        <v>180772793.1593464</v>
      </c>
      <c r="AX104" s="48">
        <f t="shared" si="1796"/>
        <v>923648840.3742528</v>
      </c>
      <c r="AY104" s="48">
        <f t="shared" si="1796"/>
        <v>449451742.63040859</v>
      </c>
      <c r="AZ104" s="48">
        <f t="shared" si="1796"/>
        <v>165479634.35279697</v>
      </c>
      <c r="BA104" s="48">
        <f t="shared" si="1796"/>
        <v>332093039.57769382</v>
      </c>
      <c r="BB104" s="48">
        <f t="shared" si="1796"/>
        <v>163983227.49591565</v>
      </c>
      <c r="BC104" s="48">
        <f t="shared" si="1796"/>
        <v>164945178.02531239</v>
      </c>
      <c r="BD104" s="48">
        <f t="shared" si="1796"/>
        <v>801999015.82024288</v>
      </c>
      <c r="BE104" s="48">
        <f t="shared" si="1796"/>
        <v>831782417.26754236</v>
      </c>
      <c r="BF104" s="48">
        <f t="shared" si="1796"/>
        <v>4671887262.1950665</v>
      </c>
      <c r="BG104" s="48">
        <f t="shared" si="1796"/>
        <v>302313452.4160111</v>
      </c>
      <c r="BH104" s="48">
        <f t="shared" si="1796"/>
        <v>168354116.20750481</v>
      </c>
      <c r="BI104" s="48">
        <f t="shared" si="1796"/>
        <v>180918466.90226379</v>
      </c>
      <c r="BJ104" s="48">
        <f t="shared" si="1796"/>
        <v>174875833.37574828</v>
      </c>
      <c r="BK104" s="48">
        <f t="shared" si="1796"/>
        <v>953525746.81202054</v>
      </c>
      <c r="BL104" s="48">
        <f t="shared" si="1796"/>
        <v>442101073.90620345</v>
      </c>
      <c r="BM104" s="48">
        <f t="shared" si="1796"/>
        <v>154740148.25859135</v>
      </c>
      <c r="BN104" s="48">
        <f t="shared" si="1796"/>
        <v>317921224.92666775</v>
      </c>
      <c r="BO104" s="48">
        <f t="shared" si="1796"/>
        <v>153562212.62582999</v>
      </c>
      <c r="BP104" s="48">
        <f t="shared" si="1796"/>
        <v>154319437.03997871</v>
      </c>
      <c r="BQ104" s="48">
        <f t="shared" si="1796"/>
        <v>803556671.79418004</v>
      </c>
      <c r="BR104" s="48">
        <f t="shared" si="1796"/>
        <v>828111203.96664953</v>
      </c>
      <c r="BS104" s="48">
        <f t="shared" si="1796"/>
        <v>4634299588.2316494</v>
      </c>
      <c r="BT104" s="48">
        <f t="shared" si="1796"/>
        <v>292029823.63283414</v>
      </c>
      <c r="BU104" s="48">
        <f t="shared" si="1796"/>
        <v>163075805.4314974</v>
      </c>
      <c r="BV104" s="48">
        <f t="shared" si="1796"/>
        <v>174730550.80612141</v>
      </c>
      <c r="BW104" s="48">
        <f t="shared" si="1796"/>
        <v>170436966.90885633</v>
      </c>
      <c r="BX104" s="48">
        <f t="shared" si="1796"/>
        <v>988968028.37093461</v>
      </c>
      <c r="BY104" s="48">
        <f t="shared" si="1796"/>
        <v>449739027.13435119</v>
      </c>
      <c r="BZ104" s="48">
        <f t="shared" si="1796"/>
        <v>145052561.40358809</v>
      </c>
      <c r="CA104" s="48">
        <f t="shared" si="1796"/>
        <v>315238530.37140846</v>
      </c>
      <c r="CB104" s="48">
        <f t="shared" si="1796"/>
        <v>144215581.06336954</v>
      </c>
      <c r="CC104" s="48">
        <f t="shared" si="1796"/>
        <v>144753625.69853371</v>
      </c>
      <c r="CD104" s="48">
        <f t="shared" si="1796"/>
        <v>897791223.00695443</v>
      </c>
      <c r="CE104" s="48">
        <f t="shared" si="1796"/>
        <v>824344766.99029827</v>
      </c>
      <c r="CF104" s="48">
        <f t="shared" ref="CF104:EQ104" si="1797">CF105+CF124+CF112+CF129</f>
        <v>4710376490.8187475</v>
      </c>
      <c r="CG104" s="48">
        <f t="shared" si="1797"/>
        <v>291620896.14153898</v>
      </c>
      <c r="CH104" s="48">
        <f t="shared" si="1797"/>
        <v>157279238.70709306</v>
      </c>
      <c r="CI104" s="48">
        <f t="shared" si="1797"/>
        <v>167952722.7251105</v>
      </c>
      <c r="CJ104" s="48">
        <f t="shared" si="1797"/>
        <v>165531671.36092094</v>
      </c>
      <c r="CK104" s="48">
        <f t="shared" si="1797"/>
        <v>1026036029.3135009</v>
      </c>
      <c r="CL104" s="48">
        <f t="shared" si="1797"/>
        <v>457519281.00638849</v>
      </c>
      <c r="CM104" s="48">
        <f t="shared" si="1797"/>
        <v>134558196.59670284</v>
      </c>
      <c r="CN104" s="48">
        <f t="shared" si="1797"/>
        <v>312095678.17548954</v>
      </c>
      <c r="CO104" s="48">
        <f t="shared" si="1797"/>
        <v>134086242.99268061</v>
      </c>
      <c r="CP104" s="48">
        <f t="shared" si="1797"/>
        <v>134389633.75646397</v>
      </c>
      <c r="CQ104" s="48">
        <f t="shared" si="1797"/>
        <v>918690438.19374478</v>
      </c>
      <c r="CR104" s="48">
        <f t="shared" si="1797"/>
        <v>851095547.82920527</v>
      </c>
      <c r="CS104" s="48">
        <f t="shared" si="1797"/>
        <v>4750855576.7988396</v>
      </c>
      <c r="CT104" s="48">
        <f t="shared" si="1797"/>
        <v>291744386.93154758</v>
      </c>
      <c r="CU104" s="48">
        <f t="shared" si="1797"/>
        <v>151752397.44042295</v>
      </c>
      <c r="CV104" s="48">
        <f t="shared" si="1797"/>
        <v>161367511.17101613</v>
      </c>
      <c r="CW104" s="48">
        <f t="shared" si="1797"/>
        <v>160951193.13673723</v>
      </c>
      <c r="CX104" s="48">
        <f t="shared" si="1797"/>
        <v>1065630380.7423451</v>
      </c>
      <c r="CY104" s="48">
        <f t="shared" si="1797"/>
        <v>466263139.43788326</v>
      </c>
      <c r="CZ104" s="48">
        <f t="shared" si="1797"/>
        <v>124025871.84770887</v>
      </c>
      <c r="DA104" s="48">
        <f t="shared" si="1797"/>
        <v>309278122.29882187</v>
      </c>
      <c r="DB104" s="48">
        <f t="shared" si="1797"/>
        <v>123944715.86745848</v>
      </c>
      <c r="DC104" s="48">
        <f t="shared" si="1797"/>
        <v>123996886.19654149</v>
      </c>
      <c r="DD104" s="48">
        <f t="shared" si="1797"/>
        <v>927014524.00809526</v>
      </c>
      <c r="DE104" s="48">
        <f t="shared" si="1797"/>
        <v>3594072248.5105972</v>
      </c>
      <c r="DF104" s="48">
        <f t="shared" si="1797"/>
        <v>7500041377.5891752</v>
      </c>
      <c r="DG104" s="48">
        <f t="shared" si="1797"/>
        <v>285643435.48987782</v>
      </c>
      <c r="DH104" s="48">
        <f t="shared" si="1797"/>
        <v>147021254.44225293</v>
      </c>
      <c r="DI104" s="48">
        <f t="shared" si="1797"/>
        <v>156566230.62181476</v>
      </c>
      <c r="DJ104" s="48">
        <f t="shared" si="1797"/>
        <v>156120520.53431576</v>
      </c>
      <c r="DK104" s="48">
        <f t="shared" si="1797"/>
        <v>1108724495.7653613</v>
      </c>
      <c r="DL104" s="48">
        <f t="shared" si="1797"/>
        <v>477611906.32838088</v>
      </c>
      <c r="DM104" s="48">
        <f t="shared" si="1797"/>
        <v>119630367.8438264</v>
      </c>
      <c r="DN104" s="48">
        <f t="shared" si="1797"/>
        <v>314701057.76186228</v>
      </c>
      <c r="DO104" s="48">
        <f t="shared" si="1797"/>
        <v>119543482.25137031</v>
      </c>
      <c r="DP104" s="48">
        <f t="shared" si="1797"/>
        <v>119599335.80568659</v>
      </c>
      <c r="DQ104" s="48">
        <f t="shared" si="1797"/>
        <v>311487498.68190861</v>
      </c>
      <c r="DR104" s="48">
        <f t="shared" si="1797"/>
        <v>1594393371.0975373</v>
      </c>
      <c r="DS104" s="48">
        <f t="shared" si="1797"/>
        <v>4911042956.6241941</v>
      </c>
      <c r="DT104" s="48">
        <f t="shared" si="1797"/>
        <v>293232541.45690501</v>
      </c>
      <c r="DU104" s="48">
        <f t="shared" si="1797"/>
        <v>147590160.96981716</v>
      </c>
      <c r="DV104" s="48">
        <f t="shared" si="1797"/>
        <v>157283454.30274233</v>
      </c>
      <c r="DW104" s="48">
        <f t="shared" si="1797"/>
        <v>157283454.30274233</v>
      </c>
      <c r="DX104" s="48">
        <f t="shared" si="1797"/>
        <v>1160036717.2716959</v>
      </c>
      <c r="DY104" s="48">
        <f t="shared" si="1797"/>
        <v>495332622.30489796</v>
      </c>
      <c r="DZ104" s="48">
        <f t="shared" si="1797"/>
        <v>117911857.33373792</v>
      </c>
      <c r="EA104" s="48">
        <f t="shared" si="1797"/>
        <v>322943568.36827844</v>
      </c>
      <c r="EB104" s="48">
        <f t="shared" si="1797"/>
        <v>117911857.33373792</v>
      </c>
      <c r="EC104" s="48">
        <f t="shared" si="1797"/>
        <v>117911857.33373792</v>
      </c>
      <c r="ED104" s="48">
        <f t="shared" si="1797"/>
        <v>320131010.83265966</v>
      </c>
      <c r="EE104" s="48">
        <f t="shared" si="1797"/>
        <v>1673171356.7377937</v>
      </c>
      <c r="EF104" s="48">
        <f t="shared" si="1797"/>
        <v>5080740458.5487461</v>
      </c>
      <c r="EG104" s="48">
        <f t="shared" si="1797"/>
        <v>303600033.45382935</v>
      </c>
      <c r="EH104" s="48">
        <f t="shared" si="1797"/>
        <v>150243121.7147209</v>
      </c>
      <c r="EI104" s="48">
        <f t="shared" si="1797"/>
        <v>160449859.1021978</v>
      </c>
      <c r="EJ104" s="48">
        <f t="shared" si="1797"/>
        <v>160449859.1021978</v>
      </c>
      <c r="EK104" s="48">
        <f t="shared" si="1797"/>
        <v>1216317959.6573541</v>
      </c>
      <c r="EL104" s="48">
        <f t="shared" si="1797"/>
        <v>516405153.48425972</v>
      </c>
      <c r="EM104" s="48">
        <f t="shared" si="1797"/>
        <v>118992788.0133422</v>
      </c>
      <c r="EN104" s="48">
        <f t="shared" si="1797"/>
        <v>334884823.74967128</v>
      </c>
      <c r="EO104" s="48">
        <f t="shared" si="1797"/>
        <v>118992788.0133422</v>
      </c>
      <c r="EP104" s="48">
        <f t="shared" si="1797"/>
        <v>118992788.0133422</v>
      </c>
      <c r="EQ104" s="48">
        <f t="shared" si="1797"/>
        <v>331923287.85394835</v>
      </c>
      <c r="ER104" s="48">
        <f t="shared" ref="ER104:ES104" si="1798">ER105+ER124+ER112+ER129</f>
        <v>1787050318.6964474</v>
      </c>
      <c r="ES104" s="48">
        <f t="shared" si="1798"/>
        <v>5318302780.8546553</v>
      </c>
      <c r="ET104" s="32"/>
      <c r="EU104" s="32"/>
      <c r="EV104" s="38"/>
      <c r="EW104" s="172"/>
      <c r="EX104" s="36"/>
      <c r="EY104" s="36"/>
      <c r="EZ104" s="4"/>
      <c r="FA104" s="4"/>
      <c r="FB104" s="4"/>
      <c r="FC104" s="4"/>
      <c r="FD104" s="4"/>
      <c r="FK104" s="138"/>
      <c r="FL104" s="4"/>
      <c r="FO104" s="201"/>
      <c r="FY104" s="1"/>
    </row>
    <row r="105" spans="1:181" s="4" customFormat="1">
      <c r="A105" s="147"/>
      <c r="B105" s="149"/>
      <c r="C105" s="231"/>
      <c r="D105" s="7"/>
      <c r="E105" s="31" t="s">
        <v>431</v>
      </c>
      <c r="F105" s="26">
        <f t="shared" ref="F105:R105" si="1799">SUM(F106:F111)</f>
        <v>1909280.68</v>
      </c>
      <c r="G105" s="26">
        <f t="shared" si="1799"/>
        <v>191052.58333333334</v>
      </c>
      <c r="H105" s="26">
        <f t="shared" si="1799"/>
        <v>191052.58333333334</v>
      </c>
      <c r="I105" s="26">
        <f t="shared" si="1799"/>
        <v>191052.58333333334</v>
      </c>
      <c r="J105" s="26">
        <f t="shared" si="1799"/>
        <v>191052.58333333334</v>
      </c>
      <c r="K105" s="26">
        <f t="shared" si="1799"/>
        <v>191052.58333333334</v>
      </c>
      <c r="L105" s="26">
        <f t="shared" si="1799"/>
        <v>191052.58333333334</v>
      </c>
      <c r="M105" s="26">
        <f t="shared" si="1799"/>
        <v>191052.58333333334</v>
      </c>
      <c r="N105" s="26">
        <f t="shared" si="1799"/>
        <v>191052.58333333334</v>
      </c>
      <c r="O105" s="26">
        <f t="shared" si="1799"/>
        <v>191052.58333333334</v>
      </c>
      <c r="P105" s="26">
        <f t="shared" si="1799"/>
        <v>191052.58333333334</v>
      </c>
      <c r="Q105" s="26">
        <f t="shared" si="1799"/>
        <v>191052.58333333334</v>
      </c>
      <c r="R105" s="26">
        <f t="shared" si="1799"/>
        <v>191052.58333333334</v>
      </c>
      <c r="S105" s="26">
        <f t="shared" ref="S105:X105" si="1800">SUM(S106:S111)</f>
        <v>2292631</v>
      </c>
      <c r="T105" s="26">
        <f t="shared" si="1800"/>
        <v>200556.4822893333</v>
      </c>
      <c r="U105" s="26">
        <f t="shared" si="1800"/>
        <v>200556.4822893333</v>
      </c>
      <c r="V105" s="26">
        <f t="shared" si="1800"/>
        <v>200556.4822893333</v>
      </c>
      <c r="W105" s="26">
        <f t="shared" si="1800"/>
        <v>200556.4822893333</v>
      </c>
      <c r="X105" s="26">
        <f t="shared" si="1800"/>
        <v>200556.4822893333</v>
      </c>
      <c r="Y105" s="26">
        <f t="shared" ref="Y105:BD105" si="1801">SUM(Y106:Y111)</f>
        <v>200556.4822893333</v>
      </c>
      <c r="Z105" s="26">
        <f t="shared" si="1801"/>
        <v>200556.4822893333</v>
      </c>
      <c r="AA105" s="26">
        <f t="shared" si="1801"/>
        <v>200556.4822893333</v>
      </c>
      <c r="AB105" s="26">
        <f t="shared" si="1801"/>
        <v>200556.4822893333</v>
      </c>
      <c r="AC105" s="26">
        <f t="shared" si="1801"/>
        <v>200556.4822893333</v>
      </c>
      <c r="AD105" s="26">
        <f t="shared" si="1801"/>
        <v>200556.4822893333</v>
      </c>
      <c r="AE105" s="26">
        <f t="shared" si="1801"/>
        <v>200556.4822893333</v>
      </c>
      <c r="AF105" s="26">
        <f t="shared" si="1801"/>
        <v>2406677.7874719999</v>
      </c>
      <c r="AG105" s="26">
        <f t="shared" si="1801"/>
        <v>210218.62941908525</v>
      </c>
      <c r="AH105" s="26">
        <f t="shared" si="1801"/>
        <v>210218.62941908525</v>
      </c>
      <c r="AI105" s="26">
        <f t="shared" si="1801"/>
        <v>210218.62941908525</v>
      </c>
      <c r="AJ105" s="26">
        <f t="shared" si="1801"/>
        <v>210218.62941908525</v>
      </c>
      <c r="AK105" s="26">
        <f t="shared" si="1801"/>
        <v>210218.62941908525</v>
      </c>
      <c r="AL105" s="26">
        <f t="shared" si="1801"/>
        <v>210218.62941908525</v>
      </c>
      <c r="AM105" s="26">
        <f t="shared" si="1801"/>
        <v>210218.62941908525</v>
      </c>
      <c r="AN105" s="26">
        <f t="shared" si="1801"/>
        <v>210218.62941908525</v>
      </c>
      <c r="AO105" s="26">
        <f t="shared" si="1801"/>
        <v>210218.62941908525</v>
      </c>
      <c r="AP105" s="26">
        <f t="shared" si="1801"/>
        <v>210218.62941908525</v>
      </c>
      <c r="AQ105" s="26">
        <f t="shared" si="1801"/>
        <v>210218.62941908525</v>
      </c>
      <c r="AR105" s="26">
        <f t="shared" si="1801"/>
        <v>210218.62941908525</v>
      </c>
      <c r="AS105" s="26">
        <f t="shared" si="1801"/>
        <v>2522623.5530290226</v>
      </c>
      <c r="AT105" s="26">
        <f t="shared" si="1801"/>
        <v>220435.90988913708</v>
      </c>
      <c r="AU105" s="26">
        <f t="shared" si="1801"/>
        <v>220435.90988913708</v>
      </c>
      <c r="AV105" s="26">
        <f t="shared" si="1801"/>
        <v>220435.90988913708</v>
      </c>
      <c r="AW105" s="26">
        <f t="shared" si="1801"/>
        <v>220435.90988913708</v>
      </c>
      <c r="AX105" s="26">
        <f t="shared" si="1801"/>
        <v>220435.90988913708</v>
      </c>
      <c r="AY105" s="26">
        <f t="shared" si="1801"/>
        <v>220435.90988913708</v>
      </c>
      <c r="AZ105" s="26">
        <f t="shared" si="1801"/>
        <v>220435.90988913708</v>
      </c>
      <c r="BA105" s="26">
        <f t="shared" si="1801"/>
        <v>220435.90988913708</v>
      </c>
      <c r="BB105" s="26">
        <f t="shared" si="1801"/>
        <v>220435.90988913708</v>
      </c>
      <c r="BC105" s="26">
        <f t="shared" si="1801"/>
        <v>220435.90988913708</v>
      </c>
      <c r="BD105" s="26">
        <f t="shared" si="1801"/>
        <v>220435.90988913708</v>
      </c>
      <c r="BE105" s="26">
        <f t="shared" ref="BE105:CJ105" si="1802">SUM(BE106:BE111)</f>
        <v>220435.90988913708</v>
      </c>
      <c r="BF105" s="26">
        <f t="shared" si="1802"/>
        <v>2645230.9186696443</v>
      </c>
      <c r="BG105" s="26">
        <f t="shared" si="1802"/>
        <v>231180.28924773345</v>
      </c>
      <c r="BH105" s="26">
        <f t="shared" si="1802"/>
        <v>231180.28924773345</v>
      </c>
      <c r="BI105" s="26">
        <f t="shared" si="1802"/>
        <v>231180.28924773345</v>
      </c>
      <c r="BJ105" s="26">
        <f t="shared" si="1802"/>
        <v>231180.28924773345</v>
      </c>
      <c r="BK105" s="26">
        <f t="shared" si="1802"/>
        <v>231180.28924773345</v>
      </c>
      <c r="BL105" s="26">
        <f t="shared" si="1802"/>
        <v>231180.28924773345</v>
      </c>
      <c r="BM105" s="26">
        <f t="shared" si="1802"/>
        <v>231180.28924773345</v>
      </c>
      <c r="BN105" s="26">
        <f t="shared" si="1802"/>
        <v>231180.28924773345</v>
      </c>
      <c r="BO105" s="26">
        <f t="shared" si="1802"/>
        <v>231180.28924773345</v>
      </c>
      <c r="BP105" s="26">
        <f t="shared" si="1802"/>
        <v>231180.28924773345</v>
      </c>
      <c r="BQ105" s="26">
        <f t="shared" si="1802"/>
        <v>231180.28924773345</v>
      </c>
      <c r="BR105" s="26">
        <f t="shared" si="1802"/>
        <v>231180.28924773345</v>
      </c>
      <c r="BS105" s="26">
        <f t="shared" si="1802"/>
        <v>2774163.4709728016</v>
      </c>
      <c r="BT105" s="26">
        <f t="shared" si="1802"/>
        <v>242480.01414171423</v>
      </c>
      <c r="BU105" s="26">
        <f t="shared" si="1802"/>
        <v>242480.01414171423</v>
      </c>
      <c r="BV105" s="26">
        <f t="shared" si="1802"/>
        <v>242480.01414171423</v>
      </c>
      <c r="BW105" s="26">
        <f t="shared" si="1802"/>
        <v>242480.01414171423</v>
      </c>
      <c r="BX105" s="26">
        <f t="shared" si="1802"/>
        <v>242480.01414171423</v>
      </c>
      <c r="BY105" s="26">
        <f t="shared" si="1802"/>
        <v>242480.01414171423</v>
      </c>
      <c r="BZ105" s="26">
        <f t="shared" si="1802"/>
        <v>242480.01414171423</v>
      </c>
      <c r="CA105" s="26">
        <f t="shared" si="1802"/>
        <v>242480.01414171423</v>
      </c>
      <c r="CB105" s="26">
        <f t="shared" si="1802"/>
        <v>242480.01414171423</v>
      </c>
      <c r="CC105" s="26">
        <f t="shared" si="1802"/>
        <v>242480.01414171423</v>
      </c>
      <c r="CD105" s="26">
        <f t="shared" si="1802"/>
        <v>242480.01414171423</v>
      </c>
      <c r="CE105" s="26">
        <f t="shared" si="1802"/>
        <v>242480.01414171423</v>
      </c>
      <c r="CF105" s="26">
        <f t="shared" si="1802"/>
        <v>2909760.1697005709</v>
      </c>
      <c r="CG105" s="26">
        <f t="shared" si="1802"/>
        <v>254364.87947900878</v>
      </c>
      <c r="CH105" s="26">
        <f t="shared" si="1802"/>
        <v>254364.87947900878</v>
      </c>
      <c r="CI105" s="26">
        <f t="shared" si="1802"/>
        <v>254364.87947900878</v>
      </c>
      <c r="CJ105" s="26">
        <f t="shared" si="1802"/>
        <v>254364.87947900878</v>
      </c>
      <c r="CK105" s="26">
        <f t="shared" ref="CK105:DP105" si="1803">SUM(CK106:CK111)</f>
        <v>254364.87947900878</v>
      </c>
      <c r="CL105" s="26">
        <f t="shared" si="1803"/>
        <v>254364.87947900878</v>
      </c>
      <c r="CM105" s="26">
        <f t="shared" si="1803"/>
        <v>254364.87947900878</v>
      </c>
      <c r="CN105" s="26">
        <f t="shared" si="1803"/>
        <v>254364.87947900878</v>
      </c>
      <c r="CO105" s="26">
        <f t="shared" si="1803"/>
        <v>254364.87947900878</v>
      </c>
      <c r="CP105" s="26">
        <f t="shared" si="1803"/>
        <v>254364.87947900878</v>
      </c>
      <c r="CQ105" s="26">
        <f t="shared" si="1803"/>
        <v>254364.87947900878</v>
      </c>
      <c r="CR105" s="26">
        <f t="shared" si="1803"/>
        <v>254364.87947900878</v>
      </c>
      <c r="CS105" s="26">
        <f t="shared" si="1803"/>
        <v>3052378.5537481052</v>
      </c>
      <c r="CT105" s="26">
        <f t="shared" si="1803"/>
        <v>266866.31438264059</v>
      </c>
      <c r="CU105" s="26">
        <f t="shared" si="1803"/>
        <v>266866.31438264059</v>
      </c>
      <c r="CV105" s="26">
        <f t="shared" si="1803"/>
        <v>266866.31438264059</v>
      </c>
      <c r="CW105" s="26">
        <f t="shared" si="1803"/>
        <v>266866.31438264059</v>
      </c>
      <c r="CX105" s="26">
        <f t="shared" si="1803"/>
        <v>266866.31438264059</v>
      </c>
      <c r="CY105" s="26">
        <f t="shared" si="1803"/>
        <v>266866.31438264059</v>
      </c>
      <c r="CZ105" s="26">
        <f t="shared" si="1803"/>
        <v>266866.31438264059</v>
      </c>
      <c r="DA105" s="26">
        <f t="shared" si="1803"/>
        <v>266866.31438264059</v>
      </c>
      <c r="DB105" s="26">
        <f t="shared" si="1803"/>
        <v>266866.31438264059</v>
      </c>
      <c r="DC105" s="26">
        <f t="shared" si="1803"/>
        <v>266866.31438264059</v>
      </c>
      <c r="DD105" s="26">
        <f t="shared" si="1803"/>
        <v>266866.31438264059</v>
      </c>
      <c r="DE105" s="26">
        <f t="shared" si="1803"/>
        <v>266866.31438264059</v>
      </c>
      <c r="DF105" s="26">
        <f t="shared" si="1803"/>
        <v>3202395.7725916873</v>
      </c>
      <c r="DG105" s="26">
        <f t="shared" si="1803"/>
        <v>280017.47295023507</v>
      </c>
      <c r="DH105" s="26">
        <f t="shared" si="1803"/>
        <v>280017.47295023507</v>
      </c>
      <c r="DI105" s="26">
        <f t="shared" si="1803"/>
        <v>280017.47295023507</v>
      </c>
      <c r="DJ105" s="26">
        <f t="shared" si="1803"/>
        <v>280017.47295023507</v>
      </c>
      <c r="DK105" s="26">
        <f t="shared" si="1803"/>
        <v>280017.47295023507</v>
      </c>
      <c r="DL105" s="26">
        <f t="shared" si="1803"/>
        <v>280017.47295023507</v>
      </c>
      <c r="DM105" s="26">
        <f t="shared" si="1803"/>
        <v>280017.47295023507</v>
      </c>
      <c r="DN105" s="26">
        <f t="shared" si="1803"/>
        <v>280017.47295023507</v>
      </c>
      <c r="DO105" s="26">
        <f t="shared" si="1803"/>
        <v>280017.47295023507</v>
      </c>
      <c r="DP105" s="26">
        <f t="shared" si="1803"/>
        <v>280017.47295023507</v>
      </c>
      <c r="DQ105" s="26">
        <f t="shared" ref="DQ105:EF105" si="1804">SUM(DQ106:DQ111)</f>
        <v>280017.47295023507</v>
      </c>
      <c r="DR105" s="26">
        <f t="shared" si="1804"/>
        <v>280017.47295023507</v>
      </c>
      <c r="DS105" s="26">
        <f t="shared" si="1804"/>
        <v>3360209.675402821</v>
      </c>
      <c r="DT105" s="26">
        <f t="shared" si="1804"/>
        <v>293853.330088722</v>
      </c>
      <c r="DU105" s="26">
        <f t="shared" si="1804"/>
        <v>293853.330088722</v>
      </c>
      <c r="DV105" s="26">
        <f t="shared" si="1804"/>
        <v>293853.330088722</v>
      </c>
      <c r="DW105" s="26">
        <f t="shared" si="1804"/>
        <v>293853.330088722</v>
      </c>
      <c r="DX105" s="26">
        <f t="shared" si="1804"/>
        <v>293853.330088722</v>
      </c>
      <c r="DY105" s="26">
        <f t="shared" si="1804"/>
        <v>293853.330088722</v>
      </c>
      <c r="DZ105" s="26">
        <f t="shared" si="1804"/>
        <v>293853.330088722</v>
      </c>
      <c r="EA105" s="26">
        <f t="shared" si="1804"/>
        <v>293853.330088722</v>
      </c>
      <c r="EB105" s="26">
        <f t="shared" si="1804"/>
        <v>293853.330088722</v>
      </c>
      <c r="EC105" s="26">
        <f t="shared" si="1804"/>
        <v>293853.330088722</v>
      </c>
      <c r="ED105" s="26">
        <f t="shared" si="1804"/>
        <v>293853.330088722</v>
      </c>
      <c r="EE105" s="26">
        <f t="shared" si="1804"/>
        <v>293853.330088722</v>
      </c>
      <c r="EF105" s="26">
        <f t="shared" si="1804"/>
        <v>3526239.9610646632</v>
      </c>
      <c r="EG105" s="26">
        <f t="shared" ref="EG105:ES105" si="1805">SUM(EG106:EG111)</f>
        <v>308410.78270908789</v>
      </c>
      <c r="EH105" s="26">
        <f t="shared" si="1805"/>
        <v>308410.78270908789</v>
      </c>
      <c r="EI105" s="26">
        <f t="shared" si="1805"/>
        <v>308410.78270908789</v>
      </c>
      <c r="EJ105" s="26">
        <f t="shared" si="1805"/>
        <v>308410.78270908789</v>
      </c>
      <c r="EK105" s="26">
        <f t="shared" si="1805"/>
        <v>308410.78270908789</v>
      </c>
      <c r="EL105" s="26">
        <f t="shared" si="1805"/>
        <v>308410.78270908789</v>
      </c>
      <c r="EM105" s="26">
        <f t="shared" si="1805"/>
        <v>308410.78270908789</v>
      </c>
      <c r="EN105" s="26">
        <f t="shared" si="1805"/>
        <v>308410.78270908789</v>
      </c>
      <c r="EO105" s="26">
        <f t="shared" si="1805"/>
        <v>308410.78270908789</v>
      </c>
      <c r="EP105" s="26">
        <f t="shared" si="1805"/>
        <v>308410.78270908789</v>
      </c>
      <c r="EQ105" s="26">
        <f t="shared" si="1805"/>
        <v>308410.78270908789</v>
      </c>
      <c r="ER105" s="26">
        <f t="shared" si="1805"/>
        <v>308410.78270908789</v>
      </c>
      <c r="ES105" s="26">
        <f t="shared" si="1805"/>
        <v>3700929.3925090563</v>
      </c>
      <c r="ET105" s="32"/>
      <c r="EU105" s="32"/>
      <c r="EV105" s="38"/>
      <c r="EW105" s="136"/>
      <c r="EX105" s="8"/>
      <c r="EY105" s="37"/>
      <c r="EZ105" s="3"/>
      <c r="FA105" s="3"/>
      <c r="FB105" s="3"/>
      <c r="FC105" s="3"/>
      <c r="FD105" s="3"/>
      <c r="FF105" s="3"/>
      <c r="FK105" s="40"/>
      <c r="FL105" s="3"/>
      <c r="FM105" s="40"/>
      <c r="FO105" s="201"/>
      <c r="FP105" s="199"/>
      <c r="FY105" s="1"/>
    </row>
    <row r="106" spans="1:181">
      <c r="A106" s="149">
        <v>88</v>
      </c>
      <c r="B106" s="149" t="str">
        <f t="shared" ref="B106:B111" si="1806">CONCATENATE(C106,D106)</f>
        <v>131101110100015</v>
      </c>
      <c r="C106" s="231">
        <v>1311011101000</v>
      </c>
      <c r="D106" s="35">
        <v>15</v>
      </c>
      <c r="E106" s="37" t="s">
        <v>106</v>
      </c>
      <c r="F106" s="65">
        <v>444477.11999999994</v>
      </c>
      <c r="G106" s="123">
        <f>_xlfn.XLOOKUP($B106,'9999'!$A:$A,'9999'!I:I)</f>
        <v>58183.916666666664</v>
      </c>
      <c r="H106" s="123">
        <f>_xlfn.XLOOKUP($B106,'9999'!$A:$A,'9999'!J:J)</f>
        <v>58183.916666666664</v>
      </c>
      <c r="I106" s="123">
        <f>_xlfn.XLOOKUP($B106,'9999'!$A:$A,'9999'!K:K)</f>
        <v>58183.916666666664</v>
      </c>
      <c r="J106" s="123">
        <f>_xlfn.XLOOKUP($B106,'9999'!$A:$A,'9999'!L:L)</f>
        <v>58183.916666666664</v>
      </c>
      <c r="K106" s="123">
        <f>_xlfn.XLOOKUP($B106,'9999'!$A:$A,'9999'!M:M)</f>
        <v>58183.916666666664</v>
      </c>
      <c r="L106" s="123">
        <f>_xlfn.XLOOKUP($B106,'9999'!$A:$A,'9999'!N:N)</f>
        <v>58183.916666666664</v>
      </c>
      <c r="M106" s="123">
        <f>_xlfn.XLOOKUP($B106,'9999'!$A:$A,'9999'!O:O)</f>
        <v>58183.916666666664</v>
      </c>
      <c r="N106" s="123">
        <f>_xlfn.XLOOKUP($B106,'9999'!$A:$A,'9999'!P:P)</f>
        <v>58183.916666666664</v>
      </c>
      <c r="O106" s="123">
        <f>_xlfn.XLOOKUP($B106,'9999'!$A:$A,'9999'!Q:Q)</f>
        <v>58183.916666666664</v>
      </c>
      <c r="P106" s="123">
        <f>_xlfn.XLOOKUP($B106,'9999'!$A:$A,'9999'!R:R)</f>
        <v>58183.916666666664</v>
      </c>
      <c r="Q106" s="123">
        <f>_xlfn.XLOOKUP($B106,'9999'!$A:$A,'9999'!S:S)</f>
        <v>58183.916666666664</v>
      </c>
      <c r="R106" s="123">
        <f>_xlfn.XLOOKUP($B106,'9999'!$A:$A,'9999'!T:T)</f>
        <v>58183.916666666664</v>
      </c>
      <c r="S106" s="33">
        <f t="shared" ref="S106:S111" si="1807">+SUM(G106:R106)</f>
        <v>698207</v>
      </c>
      <c r="T106" s="124">
        <f t="shared" ref="T106:AE106" si="1808">+$S106*$FC$8/12</f>
        <v>59929.434166666666</v>
      </c>
      <c r="U106" s="124">
        <f t="shared" si="1808"/>
        <v>59929.434166666666</v>
      </c>
      <c r="V106" s="124">
        <f t="shared" si="1808"/>
        <v>59929.434166666666</v>
      </c>
      <c r="W106" s="124">
        <f t="shared" si="1808"/>
        <v>59929.434166666666</v>
      </c>
      <c r="X106" s="124">
        <f t="shared" si="1808"/>
        <v>59929.434166666666</v>
      </c>
      <c r="Y106" s="124">
        <f t="shared" si="1808"/>
        <v>59929.434166666666</v>
      </c>
      <c r="Z106" s="124">
        <f t="shared" si="1808"/>
        <v>59929.434166666666</v>
      </c>
      <c r="AA106" s="124">
        <f t="shared" si="1808"/>
        <v>59929.434166666666</v>
      </c>
      <c r="AB106" s="124">
        <f t="shared" si="1808"/>
        <v>59929.434166666666</v>
      </c>
      <c r="AC106" s="124">
        <f t="shared" si="1808"/>
        <v>59929.434166666666</v>
      </c>
      <c r="AD106" s="124">
        <f t="shared" si="1808"/>
        <v>59929.434166666666</v>
      </c>
      <c r="AE106" s="124">
        <f t="shared" si="1808"/>
        <v>59929.434166666666</v>
      </c>
      <c r="AF106" s="33">
        <f t="shared" ref="AF106:AF111" si="1809">+SUM(T106:AE106)</f>
        <v>719153.21000000008</v>
      </c>
      <c r="AG106" s="124">
        <f t="shared" ref="AG106:AR106" si="1810">+$AF106*$FD$8/12</f>
        <v>61727.317191666669</v>
      </c>
      <c r="AH106" s="124">
        <f t="shared" si="1810"/>
        <v>61727.317191666669</v>
      </c>
      <c r="AI106" s="124">
        <f t="shared" si="1810"/>
        <v>61727.317191666669</v>
      </c>
      <c r="AJ106" s="124">
        <f t="shared" si="1810"/>
        <v>61727.317191666669</v>
      </c>
      <c r="AK106" s="124">
        <f t="shared" si="1810"/>
        <v>61727.317191666669</v>
      </c>
      <c r="AL106" s="124">
        <f t="shared" si="1810"/>
        <v>61727.317191666669</v>
      </c>
      <c r="AM106" s="124">
        <f t="shared" si="1810"/>
        <v>61727.317191666669</v>
      </c>
      <c r="AN106" s="124">
        <f t="shared" si="1810"/>
        <v>61727.317191666669</v>
      </c>
      <c r="AO106" s="124">
        <f t="shared" si="1810"/>
        <v>61727.317191666669</v>
      </c>
      <c r="AP106" s="124">
        <f t="shared" si="1810"/>
        <v>61727.317191666669</v>
      </c>
      <c r="AQ106" s="124">
        <f t="shared" si="1810"/>
        <v>61727.317191666669</v>
      </c>
      <c r="AR106" s="124">
        <f t="shared" si="1810"/>
        <v>61727.317191666669</v>
      </c>
      <c r="AS106" s="33">
        <f t="shared" ref="AS106:AS111" si="1811">+SUM(AG106:AR106)</f>
        <v>740727.80630000017</v>
      </c>
      <c r="AT106" s="124">
        <f t="shared" ref="AT106:BE106" si="1812">+$AS106*$FE$8/12</f>
        <v>63579.136707416685</v>
      </c>
      <c r="AU106" s="124">
        <f t="shared" si="1812"/>
        <v>63579.136707416685</v>
      </c>
      <c r="AV106" s="124">
        <f t="shared" si="1812"/>
        <v>63579.136707416685</v>
      </c>
      <c r="AW106" s="124">
        <f t="shared" si="1812"/>
        <v>63579.136707416685</v>
      </c>
      <c r="AX106" s="124">
        <f t="shared" si="1812"/>
        <v>63579.136707416685</v>
      </c>
      <c r="AY106" s="124">
        <f t="shared" si="1812"/>
        <v>63579.136707416685</v>
      </c>
      <c r="AZ106" s="124">
        <f t="shared" si="1812"/>
        <v>63579.136707416685</v>
      </c>
      <c r="BA106" s="124">
        <f t="shared" si="1812"/>
        <v>63579.136707416685</v>
      </c>
      <c r="BB106" s="124">
        <f t="shared" si="1812"/>
        <v>63579.136707416685</v>
      </c>
      <c r="BC106" s="124">
        <f t="shared" si="1812"/>
        <v>63579.136707416685</v>
      </c>
      <c r="BD106" s="124">
        <f t="shared" si="1812"/>
        <v>63579.136707416685</v>
      </c>
      <c r="BE106" s="124">
        <f t="shared" si="1812"/>
        <v>63579.136707416685</v>
      </c>
      <c r="BF106" s="33">
        <f t="shared" ref="BF106:BF111" si="1813">+SUM(AT106:BE106)</f>
        <v>762949.64048900036</v>
      </c>
      <c r="BG106" s="124">
        <f t="shared" ref="BG106:BR106" si="1814">+$BF106*$FF$8/12</f>
        <v>65486.510808639199</v>
      </c>
      <c r="BH106" s="124">
        <f t="shared" si="1814"/>
        <v>65486.510808639199</v>
      </c>
      <c r="BI106" s="124">
        <f t="shared" si="1814"/>
        <v>65486.510808639199</v>
      </c>
      <c r="BJ106" s="124">
        <f t="shared" si="1814"/>
        <v>65486.510808639199</v>
      </c>
      <c r="BK106" s="124">
        <f t="shared" si="1814"/>
        <v>65486.510808639199</v>
      </c>
      <c r="BL106" s="124">
        <f t="shared" si="1814"/>
        <v>65486.510808639199</v>
      </c>
      <c r="BM106" s="124">
        <f t="shared" si="1814"/>
        <v>65486.510808639199</v>
      </c>
      <c r="BN106" s="124">
        <f t="shared" si="1814"/>
        <v>65486.510808639199</v>
      </c>
      <c r="BO106" s="124">
        <f t="shared" si="1814"/>
        <v>65486.510808639199</v>
      </c>
      <c r="BP106" s="124">
        <f t="shared" si="1814"/>
        <v>65486.510808639199</v>
      </c>
      <c r="BQ106" s="124">
        <f t="shared" si="1814"/>
        <v>65486.510808639199</v>
      </c>
      <c r="BR106" s="124">
        <f t="shared" si="1814"/>
        <v>65486.510808639199</v>
      </c>
      <c r="BS106" s="33">
        <f t="shared" ref="BS106:BS111" si="1815">+SUM(BG106:BR106)</f>
        <v>785838.12970367062</v>
      </c>
      <c r="BT106" s="124">
        <f t="shared" ref="BT106:CE106" si="1816">+$BS106*$FG$8/12</f>
        <v>67451.106132898392</v>
      </c>
      <c r="BU106" s="124">
        <f t="shared" si="1816"/>
        <v>67451.106132898392</v>
      </c>
      <c r="BV106" s="124">
        <f t="shared" si="1816"/>
        <v>67451.106132898392</v>
      </c>
      <c r="BW106" s="124">
        <f t="shared" si="1816"/>
        <v>67451.106132898392</v>
      </c>
      <c r="BX106" s="124">
        <f t="shared" si="1816"/>
        <v>67451.106132898392</v>
      </c>
      <c r="BY106" s="124">
        <f t="shared" si="1816"/>
        <v>67451.106132898392</v>
      </c>
      <c r="BZ106" s="124">
        <f t="shared" si="1816"/>
        <v>67451.106132898392</v>
      </c>
      <c r="CA106" s="124">
        <f t="shared" si="1816"/>
        <v>67451.106132898392</v>
      </c>
      <c r="CB106" s="124">
        <f t="shared" si="1816"/>
        <v>67451.106132898392</v>
      </c>
      <c r="CC106" s="124">
        <f t="shared" si="1816"/>
        <v>67451.106132898392</v>
      </c>
      <c r="CD106" s="124">
        <f t="shared" si="1816"/>
        <v>67451.106132898392</v>
      </c>
      <c r="CE106" s="124">
        <f t="shared" si="1816"/>
        <v>67451.106132898392</v>
      </c>
      <c r="CF106" s="33">
        <f t="shared" ref="CF106:CF111" si="1817">+SUM(BT106:CE106)</f>
        <v>809413.27359478048</v>
      </c>
      <c r="CG106" s="124">
        <f t="shared" ref="CG106:CR106" si="1818">+$CF106*$FH$8/12</f>
        <v>69474.639316885325</v>
      </c>
      <c r="CH106" s="124">
        <f t="shared" si="1818"/>
        <v>69474.639316885325</v>
      </c>
      <c r="CI106" s="124">
        <f t="shared" si="1818"/>
        <v>69474.639316885325</v>
      </c>
      <c r="CJ106" s="124">
        <f t="shared" si="1818"/>
        <v>69474.639316885325</v>
      </c>
      <c r="CK106" s="124">
        <f t="shared" si="1818"/>
        <v>69474.639316885325</v>
      </c>
      <c r="CL106" s="124">
        <f t="shared" si="1818"/>
        <v>69474.639316885325</v>
      </c>
      <c r="CM106" s="124">
        <f t="shared" si="1818"/>
        <v>69474.639316885325</v>
      </c>
      <c r="CN106" s="124">
        <f t="shared" si="1818"/>
        <v>69474.639316885325</v>
      </c>
      <c r="CO106" s="124">
        <f t="shared" si="1818"/>
        <v>69474.639316885325</v>
      </c>
      <c r="CP106" s="124">
        <f t="shared" si="1818"/>
        <v>69474.639316885325</v>
      </c>
      <c r="CQ106" s="124">
        <f t="shared" si="1818"/>
        <v>69474.639316885325</v>
      </c>
      <c r="CR106" s="124">
        <f t="shared" si="1818"/>
        <v>69474.639316885325</v>
      </c>
      <c r="CS106" s="33">
        <f>+SUM(CG106:CR106)</f>
        <v>833695.67180262366</v>
      </c>
      <c r="CT106" s="124">
        <f t="shared" ref="CT106:DE106" si="1819">+$CS106*$FI$8/12</f>
        <v>71558.878496391859</v>
      </c>
      <c r="CU106" s="124">
        <f t="shared" si="1819"/>
        <v>71558.878496391859</v>
      </c>
      <c r="CV106" s="124">
        <f t="shared" si="1819"/>
        <v>71558.878496391859</v>
      </c>
      <c r="CW106" s="124">
        <f t="shared" si="1819"/>
        <v>71558.878496391859</v>
      </c>
      <c r="CX106" s="124">
        <f t="shared" si="1819"/>
        <v>71558.878496391859</v>
      </c>
      <c r="CY106" s="124">
        <f t="shared" si="1819"/>
        <v>71558.878496391859</v>
      </c>
      <c r="CZ106" s="124">
        <f t="shared" si="1819"/>
        <v>71558.878496391859</v>
      </c>
      <c r="DA106" s="124">
        <f t="shared" si="1819"/>
        <v>71558.878496391859</v>
      </c>
      <c r="DB106" s="124">
        <f t="shared" si="1819"/>
        <v>71558.878496391859</v>
      </c>
      <c r="DC106" s="124">
        <f t="shared" si="1819"/>
        <v>71558.878496391859</v>
      </c>
      <c r="DD106" s="124">
        <f t="shared" si="1819"/>
        <v>71558.878496391859</v>
      </c>
      <c r="DE106" s="124">
        <f t="shared" si="1819"/>
        <v>71558.878496391859</v>
      </c>
      <c r="DF106" s="33">
        <f t="shared" ref="DF106:DF111" si="1820">+SUM(CT106:DE106)</f>
        <v>858706.54195670213</v>
      </c>
      <c r="DG106" s="124">
        <f t="shared" ref="DG106:DR106" si="1821">+$DF106*$FJ$8/12</f>
        <v>73705.644851283592</v>
      </c>
      <c r="DH106" s="124">
        <f t="shared" si="1821"/>
        <v>73705.644851283592</v>
      </c>
      <c r="DI106" s="124">
        <f t="shared" si="1821"/>
        <v>73705.644851283592</v>
      </c>
      <c r="DJ106" s="124">
        <f t="shared" si="1821"/>
        <v>73705.644851283592</v>
      </c>
      <c r="DK106" s="124">
        <f t="shared" si="1821"/>
        <v>73705.644851283592</v>
      </c>
      <c r="DL106" s="124">
        <f t="shared" si="1821"/>
        <v>73705.644851283592</v>
      </c>
      <c r="DM106" s="124">
        <f t="shared" si="1821"/>
        <v>73705.644851283592</v>
      </c>
      <c r="DN106" s="124">
        <f t="shared" si="1821"/>
        <v>73705.644851283592</v>
      </c>
      <c r="DO106" s="124">
        <f t="shared" si="1821"/>
        <v>73705.644851283592</v>
      </c>
      <c r="DP106" s="124">
        <f t="shared" si="1821"/>
        <v>73705.644851283592</v>
      </c>
      <c r="DQ106" s="124">
        <f t="shared" si="1821"/>
        <v>73705.644851283592</v>
      </c>
      <c r="DR106" s="124">
        <f t="shared" si="1821"/>
        <v>73705.644851283592</v>
      </c>
      <c r="DS106" s="33">
        <f t="shared" ref="DS106:DS111" si="1822">+SUM(DG106:DR106)</f>
        <v>884467.73821540328</v>
      </c>
      <c r="DT106" s="124">
        <f t="shared" ref="DT106:EE106" si="1823">+$DS106*$FK8/12</f>
        <v>75916.814196822117</v>
      </c>
      <c r="DU106" s="124">
        <f t="shared" si="1823"/>
        <v>75916.814196822117</v>
      </c>
      <c r="DV106" s="124">
        <f t="shared" si="1823"/>
        <v>75916.814196822117</v>
      </c>
      <c r="DW106" s="124">
        <f t="shared" si="1823"/>
        <v>75916.814196822117</v>
      </c>
      <c r="DX106" s="124">
        <f t="shared" si="1823"/>
        <v>75916.814196822117</v>
      </c>
      <c r="DY106" s="124">
        <f t="shared" si="1823"/>
        <v>75916.814196822117</v>
      </c>
      <c r="DZ106" s="124">
        <f t="shared" si="1823"/>
        <v>75916.814196822117</v>
      </c>
      <c r="EA106" s="124">
        <f t="shared" si="1823"/>
        <v>75916.814196822117</v>
      </c>
      <c r="EB106" s="124">
        <f t="shared" si="1823"/>
        <v>75916.814196822117</v>
      </c>
      <c r="EC106" s="124">
        <f t="shared" si="1823"/>
        <v>75916.814196822117</v>
      </c>
      <c r="ED106" s="124">
        <f t="shared" si="1823"/>
        <v>75916.814196822117</v>
      </c>
      <c r="EE106" s="124">
        <f t="shared" si="1823"/>
        <v>75916.814196822117</v>
      </c>
      <c r="EF106" s="33">
        <f t="shared" ref="EF106:EF111" si="1824">+SUM(DT106:EE106)</f>
        <v>911001.7703618654</v>
      </c>
      <c r="EG106" s="124">
        <f t="shared" ref="EG106:ER106" si="1825">+$EF106*$FL8/12</f>
        <v>78194.318622726787</v>
      </c>
      <c r="EH106" s="124">
        <f t="shared" si="1825"/>
        <v>78194.318622726787</v>
      </c>
      <c r="EI106" s="124">
        <f t="shared" si="1825"/>
        <v>78194.318622726787</v>
      </c>
      <c r="EJ106" s="124">
        <f t="shared" si="1825"/>
        <v>78194.318622726787</v>
      </c>
      <c r="EK106" s="124">
        <f t="shared" si="1825"/>
        <v>78194.318622726787</v>
      </c>
      <c r="EL106" s="124">
        <f t="shared" si="1825"/>
        <v>78194.318622726787</v>
      </c>
      <c r="EM106" s="124">
        <f t="shared" si="1825"/>
        <v>78194.318622726787</v>
      </c>
      <c r="EN106" s="124">
        <f t="shared" si="1825"/>
        <v>78194.318622726787</v>
      </c>
      <c r="EO106" s="124">
        <f t="shared" si="1825"/>
        <v>78194.318622726787</v>
      </c>
      <c r="EP106" s="124">
        <f t="shared" si="1825"/>
        <v>78194.318622726787</v>
      </c>
      <c r="EQ106" s="124">
        <f t="shared" si="1825"/>
        <v>78194.318622726787</v>
      </c>
      <c r="ER106" s="124">
        <f t="shared" si="1825"/>
        <v>78194.318622726787</v>
      </c>
      <c r="ES106" s="33">
        <f t="shared" ref="ES106:ES111" si="1826">+SUM(EG106:ER106)</f>
        <v>938331.82347272162</v>
      </c>
      <c r="ET106" s="33" t="s">
        <v>241</v>
      </c>
      <c r="EU106" s="33"/>
      <c r="EV106" s="38"/>
      <c r="EW106" s="136"/>
      <c r="EX106" s="8"/>
      <c r="EY106" s="37"/>
      <c r="FE106" s="4"/>
      <c r="FG106" s="4"/>
      <c r="FH106" s="4"/>
      <c r="FI106" s="4"/>
      <c r="FJ106" s="4"/>
      <c r="FN106" s="17"/>
      <c r="FO106" s="201"/>
      <c r="FP106" s="2"/>
      <c r="FY106" s="1"/>
    </row>
    <row r="107" spans="1:181">
      <c r="A107" s="149">
        <v>89</v>
      </c>
      <c r="B107" s="149" t="str">
        <f t="shared" si="1806"/>
        <v>131102019900015</v>
      </c>
      <c r="C107" s="231">
        <v>1311020199000</v>
      </c>
      <c r="D107" s="35">
        <v>15</v>
      </c>
      <c r="E107" s="37" t="s">
        <v>107</v>
      </c>
      <c r="F107" s="65">
        <v>1464803.56</v>
      </c>
      <c r="G107" s="123">
        <v>0</v>
      </c>
      <c r="H107" s="123">
        <v>0</v>
      </c>
      <c r="I107" s="123">
        <v>0</v>
      </c>
      <c r="J107" s="123">
        <v>0</v>
      </c>
      <c r="K107" s="123">
        <v>0</v>
      </c>
      <c r="L107" s="123">
        <v>0</v>
      </c>
      <c r="M107" s="123">
        <v>0</v>
      </c>
      <c r="N107" s="123">
        <v>0</v>
      </c>
      <c r="O107" s="123">
        <v>0</v>
      </c>
      <c r="P107" s="123">
        <v>0</v>
      </c>
      <c r="Q107" s="123"/>
      <c r="R107" s="123"/>
      <c r="S107" s="33">
        <f t="shared" si="1807"/>
        <v>0</v>
      </c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33">
        <f t="shared" si="1809"/>
        <v>0</v>
      </c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33">
        <f t="shared" si="1811"/>
        <v>0</v>
      </c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33">
        <f t="shared" si="1813"/>
        <v>0</v>
      </c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33">
        <f t="shared" si="1815"/>
        <v>0</v>
      </c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33">
        <f t="shared" si="1817"/>
        <v>0</v>
      </c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33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33">
        <f t="shared" si="1820"/>
        <v>0</v>
      </c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33">
        <f t="shared" si="1822"/>
        <v>0</v>
      </c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33">
        <f t="shared" si="1824"/>
        <v>0</v>
      </c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33">
        <f t="shared" si="1826"/>
        <v>0</v>
      </c>
      <c r="ET107" s="33"/>
      <c r="EU107" s="33"/>
      <c r="EV107" s="38"/>
      <c r="EW107" s="136"/>
      <c r="EX107" s="8"/>
      <c r="EY107" s="37"/>
      <c r="FE107" s="4"/>
      <c r="FG107" s="4"/>
      <c r="FH107" s="4"/>
      <c r="FI107" s="4"/>
      <c r="FJ107" s="4"/>
      <c r="FN107" s="17"/>
      <c r="FO107" s="201"/>
      <c r="FP107" s="2"/>
      <c r="FY107" s="1"/>
    </row>
    <row r="108" spans="1:181">
      <c r="A108" s="149">
        <v>90</v>
      </c>
      <c r="B108" s="149" t="str">
        <f t="shared" si="1806"/>
        <v>131102110200015</v>
      </c>
      <c r="C108" s="231">
        <v>1311021102000</v>
      </c>
      <c r="D108" s="35">
        <v>15</v>
      </c>
      <c r="E108" s="37" t="s">
        <v>108</v>
      </c>
      <c r="F108" s="65">
        <v>0</v>
      </c>
      <c r="G108" s="123">
        <f>_xlfn.XLOOKUP($B108,'9999'!$A:$A,'9999'!I:I)</f>
        <v>83.333333333333329</v>
      </c>
      <c r="H108" s="123">
        <f>_xlfn.XLOOKUP($B108,'9999'!$A:$A,'9999'!J:J)</f>
        <v>83.333333333333329</v>
      </c>
      <c r="I108" s="123">
        <f>_xlfn.XLOOKUP($B108,'9999'!$A:$A,'9999'!K:K)</f>
        <v>83.333333333333329</v>
      </c>
      <c r="J108" s="123">
        <f>_xlfn.XLOOKUP($B108,'9999'!$A:$A,'9999'!L:L)</f>
        <v>83.333333333333329</v>
      </c>
      <c r="K108" s="123">
        <f>_xlfn.XLOOKUP($B108,'9999'!$A:$A,'9999'!M:M)</f>
        <v>83.333333333333329</v>
      </c>
      <c r="L108" s="123">
        <f>_xlfn.XLOOKUP($B108,'9999'!$A:$A,'9999'!N:N)</f>
        <v>83.333333333333329</v>
      </c>
      <c r="M108" s="123">
        <f>_xlfn.XLOOKUP($B108,'9999'!$A:$A,'9999'!O:O)</f>
        <v>83.333333333333329</v>
      </c>
      <c r="N108" s="123">
        <f>_xlfn.XLOOKUP($B108,'9999'!$A:$A,'9999'!P:P)</f>
        <v>83.333333333333329</v>
      </c>
      <c r="O108" s="123">
        <f>_xlfn.XLOOKUP($B108,'9999'!$A:$A,'9999'!Q:Q)</f>
        <v>83.333333333333329</v>
      </c>
      <c r="P108" s="123">
        <f>_xlfn.XLOOKUP($B108,'9999'!$A:$A,'9999'!R:R)</f>
        <v>83.333333333333329</v>
      </c>
      <c r="Q108" s="123">
        <f>_xlfn.XLOOKUP($B108,'9999'!$A:$A,'9999'!S:S)</f>
        <v>83.333333333333329</v>
      </c>
      <c r="R108" s="123">
        <f>_xlfn.XLOOKUP($B108,'9999'!$A:$A,'9999'!T:T)</f>
        <v>83.333333333333329</v>
      </c>
      <c r="S108" s="33">
        <f t="shared" si="1807"/>
        <v>1000.0000000000001</v>
      </c>
      <c r="T108" s="124">
        <f>1000/12</f>
        <v>83.333333333333329</v>
      </c>
      <c r="U108" s="124">
        <f t="shared" ref="U108:AE108" si="1827">1000/12</f>
        <v>83.333333333333329</v>
      </c>
      <c r="V108" s="124">
        <f t="shared" si="1827"/>
        <v>83.333333333333329</v>
      </c>
      <c r="W108" s="124">
        <f t="shared" si="1827"/>
        <v>83.333333333333329</v>
      </c>
      <c r="X108" s="124">
        <f t="shared" si="1827"/>
        <v>83.333333333333329</v>
      </c>
      <c r="Y108" s="124">
        <f t="shared" si="1827"/>
        <v>83.333333333333329</v>
      </c>
      <c r="Z108" s="124">
        <f t="shared" si="1827"/>
        <v>83.333333333333329</v>
      </c>
      <c r="AA108" s="124">
        <f t="shared" si="1827"/>
        <v>83.333333333333329</v>
      </c>
      <c r="AB108" s="124">
        <f t="shared" si="1827"/>
        <v>83.333333333333329</v>
      </c>
      <c r="AC108" s="124">
        <f t="shared" si="1827"/>
        <v>83.333333333333329</v>
      </c>
      <c r="AD108" s="124">
        <f t="shared" si="1827"/>
        <v>83.333333333333329</v>
      </c>
      <c r="AE108" s="124">
        <f t="shared" si="1827"/>
        <v>83.333333333333329</v>
      </c>
      <c r="AF108" s="33">
        <f t="shared" si="1809"/>
        <v>1000.0000000000001</v>
      </c>
      <c r="AG108" s="124">
        <f>1000/12</f>
        <v>83.333333333333329</v>
      </c>
      <c r="AH108" s="124">
        <f t="shared" ref="AH108:AR108" si="1828">1000/12</f>
        <v>83.333333333333329</v>
      </c>
      <c r="AI108" s="124">
        <f t="shared" si="1828"/>
        <v>83.333333333333329</v>
      </c>
      <c r="AJ108" s="124">
        <f t="shared" si="1828"/>
        <v>83.333333333333329</v>
      </c>
      <c r="AK108" s="124">
        <f t="shared" si="1828"/>
        <v>83.333333333333329</v>
      </c>
      <c r="AL108" s="124">
        <f t="shared" si="1828"/>
        <v>83.333333333333329</v>
      </c>
      <c r="AM108" s="124">
        <f t="shared" si="1828"/>
        <v>83.333333333333329</v>
      </c>
      <c r="AN108" s="124">
        <f t="shared" si="1828"/>
        <v>83.333333333333329</v>
      </c>
      <c r="AO108" s="124">
        <f t="shared" si="1828"/>
        <v>83.333333333333329</v>
      </c>
      <c r="AP108" s="124">
        <f t="shared" si="1828"/>
        <v>83.333333333333329</v>
      </c>
      <c r="AQ108" s="124">
        <f t="shared" si="1828"/>
        <v>83.333333333333329</v>
      </c>
      <c r="AR108" s="124">
        <f t="shared" si="1828"/>
        <v>83.333333333333329</v>
      </c>
      <c r="AS108" s="33">
        <f t="shared" si="1811"/>
        <v>1000.0000000000001</v>
      </c>
      <c r="AT108" s="124">
        <f>1000/12</f>
        <v>83.333333333333329</v>
      </c>
      <c r="AU108" s="124">
        <f t="shared" ref="AU108:BE108" si="1829">1000/12</f>
        <v>83.333333333333329</v>
      </c>
      <c r="AV108" s="124">
        <f t="shared" si="1829"/>
        <v>83.333333333333329</v>
      </c>
      <c r="AW108" s="124">
        <f t="shared" si="1829"/>
        <v>83.333333333333329</v>
      </c>
      <c r="AX108" s="124">
        <f t="shared" si="1829"/>
        <v>83.333333333333329</v>
      </c>
      <c r="AY108" s="124">
        <f t="shared" si="1829"/>
        <v>83.333333333333329</v>
      </c>
      <c r="AZ108" s="124">
        <f t="shared" si="1829"/>
        <v>83.333333333333329</v>
      </c>
      <c r="BA108" s="124">
        <f t="shared" si="1829"/>
        <v>83.333333333333329</v>
      </c>
      <c r="BB108" s="124">
        <f t="shared" si="1829"/>
        <v>83.333333333333329</v>
      </c>
      <c r="BC108" s="124">
        <f t="shared" si="1829"/>
        <v>83.333333333333329</v>
      </c>
      <c r="BD108" s="124">
        <f t="shared" si="1829"/>
        <v>83.333333333333329</v>
      </c>
      <c r="BE108" s="124">
        <f t="shared" si="1829"/>
        <v>83.333333333333329</v>
      </c>
      <c r="BF108" s="33">
        <f t="shared" si="1813"/>
        <v>1000.0000000000001</v>
      </c>
      <c r="BG108" s="124">
        <f>1000/12</f>
        <v>83.333333333333329</v>
      </c>
      <c r="BH108" s="124">
        <f t="shared" ref="BH108:BR108" si="1830">1000/12</f>
        <v>83.333333333333329</v>
      </c>
      <c r="BI108" s="124">
        <f t="shared" si="1830"/>
        <v>83.333333333333329</v>
      </c>
      <c r="BJ108" s="124">
        <f t="shared" si="1830"/>
        <v>83.333333333333329</v>
      </c>
      <c r="BK108" s="124">
        <f t="shared" si="1830"/>
        <v>83.333333333333329</v>
      </c>
      <c r="BL108" s="124">
        <f t="shared" si="1830"/>
        <v>83.333333333333329</v>
      </c>
      <c r="BM108" s="124">
        <f t="shared" si="1830"/>
        <v>83.333333333333329</v>
      </c>
      <c r="BN108" s="124">
        <f t="shared" si="1830"/>
        <v>83.333333333333329</v>
      </c>
      <c r="BO108" s="124">
        <f t="shared" si="1830"/>
        <v>83.333333333333329</v>
      </c>
      <c r="BP108" s="124">
        <f t="shared" si="1830"/>
        <v>83.333333333333329</v>
      </c>
      <c r="BQ108" s="124">
        <f t="shared" si="1830"/>
        <v>83.333333333333329</v>
      </c>
      <c r="BR108" s="124">
        <f t="shared" si="1830"/>
        <v>83.333333333333329</v>
      </c>
      <c r="BS108" s="33">
        <f t="shared" si="1815"/>
        <v>1000.0000000000001</v>
      </c>
      <c r="BT108" s="124">
        <f>1000/12</f>
        <v>83.333333333333329</v>
      </c>
      <c r="BU108" s="124">
        <f t="shared" ref="BU108:CE108" si="1831">1000/12</f>
        <v>83.333333333333329</v>
      </c>
      <c r="BV108" s="124">
        <f t="shared" si="1831"/>
        <v>83.333333333333329</v>
      </c>
      <c r="BW108" s="124">
        <f t="shared" si="1831"/>
        <v>83.333333333333329</v>
      </c>
      <c r="BX108" s="124">
        <f t="shared" si="1831"/>
        <v>83.333333333333329</v>
      </c>
      <c r="BY108" s="124">
        <f t="shared" si="1831"/>
        <v>83.333333333333329</v>
      </c>
      <c r="BZ108" s="124">
        <f t="shared" si="1831"/>
        <v>83.333333333333329</v>
      </c>
      <c r="CA108" s="124">
        <f t="shared" si="1831"/>
        <v>83.333333333333329</v>
      </c>
      <c r="CB108" s="124">
        <f t="shared" si="1831"/>
        <v>83.333333333333329</v>
      </c>
      <c r="CC108" s="124">
        <f t="shared" si="1831"/>
        <v>83.333333333333329</v>
      </c>
      <c r="CD108" s="124">
        <f t="shared" si="1831"/>
        <v>83.333333333333329</v>
      </c>
      <c r="CE108" s="124">
        <f t="shared" si="1831"/>
        <v>83.333333333333329</v>
      </c>
      <c r="CF108" s="33">
        <f t="shared" si="1817"/>
        <v>1000.0000000000001</v>
      </c>
      <c r="CG108" s="124">
        <f>1000/12</f>
        <v>83.333333333333329</v>
      </c>
      <c r="CH108" s="124">
        <f t="shared" ref="CH108:CR108" si="1832">1000/12</f>
        <v>83.333333333333329</v>
      </c>
      <c r="CI108" s="124">
        <f t="shared" si="1832"/>
        <v>83.333333333333329</v>
      </c>
      <c r="CJ108" s="124">
        <f t="shared" si="1832"/>
        <v>83.333333333333329</v>
      </c>
      <c r="CK108" s="124">
        <f t="shared" si="1832"/>
        <v>83.333333333333329</v>
      </c>
      <c r="CL108" s="124">
        <f t="shared" si="1832"/>
        <v>83.333333333333329</v>
      </c>
      <c r="CM108" s="124">
        <f t="shared" si="1832"/>
        <v>83.333333333333329</v>
      </c>
      <c r="CN108" s="124">
        <f t="shared" si="1832"/>
        <v>83.333333333333329</v>
      </c>
      <c r="CO108" s="124">
        <f t="shared" si="1832"/>
        <v>83.333333333333329</v>
      </c>
      <c r="CP108" s="124">
        <f t="shared" si="1832"/>
        <v>83.333333333333329</v>
      </c>
      <c r="CQ108" s="124">
        <f t="shared" si="1832"/>
        <v>83.333333333333329</v>
      </c>
      <c r="CR108" s="124">
        <f t="shared" si="1832"/>
        <v>83.333333333333329</v>
      </c>
      <c r="CS108" s="33">
        <f>+SUM(CG108:CR108)</f>
        <v>1000.0000000000001</v>
      </c>
      <c r="CT108" s="124">
        <f>1000/12</f>
        <v>83.333333333333329</v>
      </c>
      <c r="CU108" s="124">
        <f t="shared" ref="CU108:DE108" si="1833">1000/12</f>
        <v>83.333333333333329</v>
      </c>
      <c r="CV108" s="124">
        <f t="shared" si="1833"/>
        <v>83.333333333333329</v>
      </c>
      <c r="CW108" s="124">
        <f t="shared" si="1833"/>
        <v>83.333333333333329</v>
      </c>
      <c r="CX108" s="124">
        <f t="shared" si="1833"/>
        <v>83.333333333333329</v>
      </c>
      <c r="CY108" s="124">
        <f t="shared" si="1833"/>
        <v>83.333333333333329</v>
      </c>
      <c r="CZ108" s="124">
        <f t="shared" si="1833"/>
        <v>83.333333333333329</v>
      </c>
      <c r="DA108" s="124">
        <f t="shared" si="1833"/>
        <v>83.333333333333329</v>
      </c>
      <c r="DB108" s="124">
        <f t="shared" si="1833"/>
        <v>83.333333333333329</v>
      </c>
      <c r="DC108" s="124">
        <f t="shared" si="1833"/>
        <v>83.333333333333329</v>
      </c>
      <c r="DD108" s="124">
        <f t="shared" si="1833"/>
        <v>83.333333333333329</v>
      </c>
      <c r="DE108" s="124">
        <f t="shared" si="1833"/>
        <v>83.333333333333329</v>
      </c>
      <c r="DF108" s="33">
        <f t="shared" si="1820"/>
        <v>1000.0000000000001</v>
      </c>
      <c r="DG108" s="124">
        <f>1000/12</f>
        <v>83.333333333333329</v>
      </c>
      <c r="DH108" s="124">
        <f t="shared" ref="DH108:DR108" si="1834">1000/12</f>
        <v>83.333333333333329</v>
      </c>
      <c r="DI108" s="124">
        <f t="shared" si="1834"/>
        <v>83.333333333333329</v>
      </c>
      <c r="DJ108" s="124">
        <f t="shared" si="1834"/>
        <v>83.333333333333329</v>
      </c>
      <c r="DK108" s="124">
        <f t="shared" si="1834"/>
        <v>83.333333333333329</v>
      </c>
      <c r="DL108" s="124">
        <f t="shared" si="1834"/>
        <v>83.333333333333329</v>
      </c>
      <c r="DM108" s="124">
        <f t="shared" si="1834"/>
        <v>83.333333333333329</v>
      </c>
      <c r="DN108" s="124">
        <f t="shared" si="1834"/>
        <v>83.333333333333329</v>
      </c>
      <c r="DO108" s="124">
        <f t="shared" si="1834"/>
        <v>83.333333333333329</v>
      </c>
      <c r="DP108" s="124">
        <f t="shared" si="1834"/>
        <v>83.333333333333329</v>
      </c>
      <c r="DQ108" s="124">
        <f t="shared" si="1834"/>
        <v>83.333333333333329</v>
      </c>
      <c r="DR108" s="124">
        <f t="shared" si="1834"/>
        <v>83.333333333333329</v>
      </c>
      <c r="DS108" s="33">
        <f t="shared" si="1822"/>
        <v>1000.0000000000001</v>
      </c>
      <c r="DT108" s="124">
        <f>1000/12</f>
        <v>83.333333333333329</v>
      </c>
      <c r="DU108" s="124">
        <f t="shared" ref="DU108:EE108" si="1835">1000/12</f>
        <v>83.333333333333329</v>
      </c>
      <c r="DV108" s="124">
        <f t="shared" si="1835"/>
        <v>83.333333333333329</v>
      </c>
      <c r="DW108" s="124">
        <f t="shared" si="1835"/>
        <v>83.333333333333329</v>
      </c>
      <c r="DX108" s="124">
        <f t="shared" si="1835"/>
        <v>83.333333333333329</v>
      </c>
      <c r="DY108" s="124">
        <f t="shared" si="1835"/>
        <v>83.333333333333329</v>
      </c>
      <c r="DZ108" s="124">
        <f t="shared" si="1835"/>
        <v>83.333333333333329</v>
      </c>
      <c r="EA108" s="124">
        <f t="shared" si="1835"/>
        <v>83.333333333333329</v>
      </c>
      <c r="EB108" s="124">
        <f t="shared" si="1835"/>
        <v>83.333333333333329</v>
      </c>
      <c r="EC108" s="124">
        <f t="shared" si="1835"/>
        <v>83.333333333333329</v>
      </c>
      <c r="ED108" s="124">
        <f t="shared" si="1835"/>
        <v>83.333333333333329</v>
      </c>
      <c r="EE108" s="124">
        <f t="shared" si="1835"/>
        <v>83.333333333333329</v>
      </c>
      <c r="EF108" s="33">
        <f t="shared" si="1824"/>
        <v>1000.0000000000001</v>
      </c>
      <c r="EG108" s="124">
        <f>1000/12</f>
        <v>83.333333333333329</v>
      </c>
      <c r="EH108" s="124">
        <f t="shared" ref="EH108:ER108" si="1836">1000/12</f>
        <v>83.333333333333329</v>
      </c>
      <c r="EI108" s="124">
        <f t="shared" si="1836"/>
        <v>83.333333333333329</v>
      </c>
      <c r="EJ108" s="124">
        <f t="shared" si="1836"/>
        <v>83.333333333333329</v>
      </c>
      <c r="EK108" s="124">
        <f t="shared" si="1836"/>
        <v>83.333333333333329</v>
      </c>
      <c r="EL108" s="124">
        <f t="shared" si="1836"/>
        <v>83.333333333333329</v>
      </c>
      <c r="EM108" s="124">
        <f t="shared" si="1836"/>
        <v>83.333333333333329</v>
      </c>
      <c r="EN108" s="124">
        <f t="shared" si="1836"/>
        <v>83.333333333333329</v>
      </c>
      <c r="EO108" s="124">
        <f t="shared" si="1836"/>
        <v>83.333333333333329</v>
      </c>
      <c r="EP108" s="124">
        <f t="shared" si="1836"/>
        <v>83.333333333333329</v>
      </c>
      <c r="EQ108" s="124">
        <f t="shared" si="1836"/>
        <v>83.333333333333329</v>
      </c>
      <c r="ER108" s="124">
        <f t="shared" si="1836"/>
        <v>83.333333333333329</v>
      </c>
      <c r="ES108" s="33">
        <f t="shared" si="1826"/>
        <v>1000.0000000000001</v>
      </c>
      <c r="ET108" s="33"/>
      <c r="EU108" s="33"/>
      <c r="EV108" s="38"/>
      <c r="EW108" s="136"/>
      <c r="EX108" s="37"/>
      <c r="EY108" s="37"/>
      <c r="FN108" s="17"/>
      <c r="FO108" s="201"/>
      <c r="FP108" s="2"/>
      <c r="FY108" s="1"/>
    </row>
    <row r="109" spans="1:181">
      <c r="A109" s="149">
        <v>91</v>
      </c>
      <c r="B109" s="149" t="str">
        <f t="shared" si="1806"/>
        <v>131102119900015</v>
      </c>
      <c r="C109" s="231">
        <v>1311021199000</v>
      </c>
      <c r="D109" s="35">
        <v>15</v>
      </c>
      <c r="E109" s="37" t="s">
        <v>109</v>
      </c>
      <c r="F109" s="65">
        <v>0</v>
      </c>
      <c r="G109" s="123">
        <f>_xlfn.XLOOKUP($B109,'9999'!$A:$A,'9999'!I:I)</f>
        <v>132477.83333333334</v>
      </c>
      <c r="H109" s="123">
        <f>_xlfn.XLOOKUP($B109,'9999'!$A:$A,'9999'!J:J)</f>
        <v>132477.83333333334</v>
      </c>
      <c r="I109" s="123">
        <f>_xlfn.XLOOKUP($B109,'9999'!$A:$A,'9999'!K:K)</f>
        <v>132477.83333333334</v>
      </c>
      <c r="J109" s="123">
        <f>_xlfn.XLOOKUP($B109,'9999'!$A:$A,'9999'!L:L)</f>
        <v>132477.83333333334</v>
      </c>
      <c r="K109" s="123">
        <f>_xlfn.XLOOKUP($B109,'9999'!$A:$A,'9999'!M:M)</f>
        <v>132477.83333333334</v>
      </c>
      <c r="L109" s="123">
        <f>_xlfn.XLOOKUP($B109,'9999'!$A:$A,'9999'!N:N)</f>
        <v>132477.83333333334</v>
      </c>
      <c r="M109" s="123">
        <f>_xlfn.XLOOKUP($B109,'9999'!$A:$A,'9999'!O:O)</f>
        <v>132477.83333333334</v>
      </c>
      <c r="N109" s="123">
        <f>_xlfn.XLOOKUP($B109,'9999'!$A:$A,'9999'!P:P)</f>
        <v>132477.83333333334</v>
      </c>
      <c r="O109" s="123">
        <f>_xlfn.XLOOKUP($B109,'9999'!$A:$A,'9999'!Q:Q)</f>
        <v>132477.83333333334</v>
      </c>
      <c r="P109" s="123">
        <f>_xlfn.XLOOKUP($B109,'9999'!$A:$A,'9999'!R:R)</f>
        <v>132477.83333333334</v>
      </c>
      <c r="Q109" s="123">
        <f>_xlfn.XLOOKUP($B109,'9999'!$A:$A,'9999'!S:S)</f>
        <v>132477.83333333334</v>
      </c>
      <c r="R109" s="123">
        <f>_xlfn.XLOOKUP($B109,'9999'!$A:$A,'9999'!T:T)</f>
        <v>132477.83333333334</v>
      </c>
      <c r="S109" s="33">
        <f t="shared" si="1807"/>
        <v>1589733.9999999998</v>
      </c>
      <c r="T109" s="124">
        <f t="shared" ref="T109:AE111" si="1837">+$S109*$FC$9/12</f>
        <v>140218.24817933331</v>
      </c>
      <c r="U109" s="124">
        <f t="shared" si="1837"/>
        <v>140218.24817933331</v>
      </c>
      <c r="V109" s="124">
        <f t="shared" si="1837"/>
        <v>140218.24817933331</v>
      </c>
      <c r="W109" s="124">
        <f t="shared" si="1837"/>
        <v>140218.24817933331</v>
      </c>
      <c r="X109" s="124">
        <f t="shared" si="1837"/>
        <v>140218.24817933331</v>
      </c>
      <c r="Y109" s="124">
        <f t="shared" si="1837"/>
        <v>140218.24817933331</v>
      </c>
      <c r="Z109" s="124">
        <f t="shared" si="1837"/>
        <v>140218.24817933331</v>
      </c>
      <c r="AA109" s="124">
        <f t="shared" si="1837"/>
        <v>140218.24817933331</v>
      </c>
      <c r="AB109" s="124">
        <f t="shared" si="1837"/>
        <v>140218.24817933331</v>
      </c>
      <c r="AC109" s="124">
        <f t="shared" si="1837"/>
        <v>140218.24817933331</v>
      </c>
      <c r="AD109" s="124">
        <f t="shared" si="1837"/>
        <v>140218.24817933331</v>
      </c>
      <c r="AE109" s="124">
        <f t="shared" si="1837"/>
        <v>140218.24817933331</v>
      </c>
      <c r="AF109" s="33">
        <f t="shared" si="1809"/>
        <v>1682618.9781519996</v>
      </c>
      <c r="AG109" s="124">
        <f t="shared" ref="AG109:AR111" si="1838">+$AF109*$FD$9/12</f>
        <v>148064.30047445607</v>
      </c>
      <c r="AH109" s="124">
        <f t="shared" si="1838"/>
        <v>148064.30047445607</v>
      </c>
      <c r="AI109" s="124">
        <f t="shared" si="1838"/>
        <v>148064.30047445607</v>
      </c>
      <c r="AJ109" s="124">
        <f t="shared" si="1838"/>
        <v>148064.30047445607</v>
      </c>
      <c r="AK109" s="124">
        <f t="shared" si="1838"/>
        <v>148064.30047445607</v>
      </c>
      <c r="AL109" s="124">
        <f t="shared" si="1838"/>
        <v>148064.30047445607</v>
      </c>
      <c r="AM109" s="124">
        <f t="shared" si="1838"/>
        <v>148064.30047445607</v>
      </c>
      <c r="AN109" s="124">
        <f t="shared" si="1838"/>
        <v>148064.30047445607</v>
      </c>
      <c r="AO109" s="124">
        <f t="shared" si="1838"/>
        <v>148064.30047445607</v>
      </c>
      <c r="AP109" s="124">
        <f t="shared" si="1838"/>
        <v>148064.30047445607</v>
      </c>
      <c r="AQ109" s="124">
        <f t="shared" si="1838"/>
        <v>148064.30047445607</v>
      </c>
      <c r="AR109" s="124">
        <f t="shared" si="1838"/>
        <v>148064.30047445607</v>
      </c>
      <c r="AS109" s="33">
        <f t="shared" si="1811"/>
        <v>1776771.6056934728</v>
      </c>
      <c r="AT109" s="124">
        <f t="shared" ref="AT109:BE111" si="1839">+$AS109*$FE$9/12</f>
        <v>156410.38896360024</v>
      </c>
      <c r="AU109" s="124">
        <f t="shared" si="1839"/>
        <v>156410.38896360024</v>
      </c>
      <c r="AV109" s="124">
        <f t="shared" si="1839"/>
        <v>156410.38896360024</v>
      </c>
      <c r="AW109" s="124">
        <f t="shared" si="1839"/>
        <v>156410.38896360024</v>
      </c>
      <c r="AX109" s="124">
        <f t="shared" si="1839"/>
        <v>156410.38896360024</v>
      </c>
      <c r="AY109" s="124">
        <f t="shared" si="1839"/>
        <v>156410.38896360024</v>
      </c>
      <c r="AZ109" s="124">
        <f t="shared" si="1839"/>
        <v>156410.38896360024</v>
      </c>
      <c r="BA109" s="124">
        <f t="shared" si="1839"/>
        <v>156410.38896360024</v>
      </c>
      <c r="BB109" s="124">
        <f t="shared" si="1839"/>
        <v>156410.38896360024</v>
      </c>
      <c r="BC109" s="124">
        <f t="shared" si="1839"/>
        <v>156410.38896360024</v>
      </c>
      <c r="BD109" s="124">
        <f t="shared" si="1839"/>
        <v>156410.38896360024</v>
      </c>
      <c r="BE109" s="124">
        <f t="shared" si="1839"/>
        <v>156410.38896360024</v>
      </c>
      <c r="BF109" s="33">
        <f t="shared" si="1813"/>
        <v>1876924.6675632026</v>
      </c>
      <c r="BG109" s="124">
        <f t="shared" ref="BG109:BR111" si="1840">+$BF109*$FF$9/12</f>
        <v>165226.92976870047</v>
      </c>
      <c r="BH109" s="124">
        <f t="shared" si="1840"/>
        <v>165226.92976870047</v>
      </c>
      <c r="BI109" s="124">
        <f t="shared" si="1840"/>
        <v>165226.92976870047</v>
      </c>
      <c r="BJ109" s="124">
        <f t="shared" si="1840"/>
        <v>165226.92976870047</v>
      </c>
      <c r="BK109" s="124">
        <f t="shared" si="1840"/>
        <v>165226.92976870047</v>
      </c>
      <c r="BL109" s="124">
        <f t="shared" si="1840"/>
        <v>165226.92976870047</v>
      </c>
      <c r="BM109" s="124">
        <f t="shared" si="1840"/>
        <v>165226.92976870047</v>
      </c>
      <c r="BN109" s="124">
        <f t="shared" si="1840"/>
        <v>165226.92976870047</v>
      </c>
      <c r="BO109" s="124">
        <f t="shared" si="1840"/>
        <v>165226.92976870047</v>
      </c>
      <c r="BP109" s="124">
        <f t="shared" si="1840"/>
        <v>165226.92976870047</v>
      </c>
      <c r="BQ109" s="124">
        <f t="shared" si="1840"/>
        <v>165226.92976870047</v>
      </c>
      <c r="BR109" s="124">
        <f t="shared" si="1840"/>
        <v>165226.92976870047</v>
      </c>
      <c r="BS109" s="33">
        <f t="shared" si="1815"/>
        <v>1982723.1572244053</v>
      </c>
      <c r="BT109" s="124">
        <f t="shared" ref="BT109:CE111" si="1841">+$BS109*$FG$9/12</f>
        <v>174540.4413459026</v>
      </c>
      <c r="BU109" s="124">
        <f t="shared" si="1841"/>
        <v>174540.4413459026</v>
      </c>
      <c r="BV109" s="124">
        <f t="shared" si="1841"/>
        <v>174540.4413459026</v>
      </c>
      <c r="BW109" s="124">
        <f t="shared" si="1841"/>
        <v>174540.4413459026</v>
      </c>
      <c r="BX109" s="124">
        <f t="shared" si="1841"/>
        <v>174540.4413459026</v>
      </c>
      <c r="BY109" s="124">
        <f t="shared" si="1841"/>
        <v>174540.4413459026</v>
      </c>
      <c r="BZ109" s="124">
        <f t="shared" si="1841"/>
        <v>174540.4413459026</v>
      </c>
      <c r="CA109" s="124">
        <f t="shared" si="1841"/>
        <v>174540.4413459026</v>
      </c>
      <c r="CB109" s="124">
        <f t="shared" si="1841"/>
        <v>174540.4413459026</v>
      </c>
      <c r="CC109" s="124">
        <f t="shared" si="1841"/>
        <v>174540.4413459026</v>
      </c>
      <c r="CD109" s="124">
        <f t="shared" si="1841"/>
        <v>174540.4413459026</v>
      </c>
      <c r="CE109" s="124">
        <f t="shared" si="1841"/>
        <v>174540.4413459026</v>
      </c>
      <c r="CF109" s="33">
        <f t="shared" si="1817"/>
        <v>2094485.2961508313</v>
      </c>
      <c r="CG109" s="124">
        <f t="shared" ref="CG109:CR111" si="1842">+$CF109*$FH$9/12</f>
        <v>184378.93694368846</v>
      </c>
      <c r="CH109" s="124">
        <f t="shared" si="1842"/>
        <v>184378.93694368846</v>
      </c>
      <c r="CI109" s="124">
        <f t="shared" si="1842"/>
        <v>184378.93694368846</v>
      </c>
      <c r="CJ109" s="124">
        <f t="shared" si="1842"/>
        <v>184378.93694368846</v>
      </c>
      <c r="CK109" s="124">
        <f t="shared" si="1842"/>
        <v>184378.93694368846</v>
      </c>
      <c r="CL109" s="124">
        <f t="shared" si="1842"/>
        <v>184378.93694368846</v>
      </c>
      <c r="CM109" s="124">
        <f t="shared" si="1842"/>
        <v>184378.93694368846</v>
      </c>
      <c r="CN109" s="124">
        <f t="shared" si="1842"/>
        <v>184378.93694368846</v>
      </c>
      <c r="CO109" s="124">
        <f t="shared" si="1842"/>
        <v>184378.93694368846</v>
      </c>
      <c r="CP109" s="124">
        <f t="shared" si="1842"/>
        <v>184378.93694368846</v>
      </c>
      <c r="CQ109" s="124">
        <f t="shared" si="1842"/>
        <v>184378.93694368846</v>
      </c>
      <c r="CR109" s="124">
        <f t="shared" si="1842"/>
        <v>184378.93694368846</v>
      </c>
      <c r="CS109" s="33">
        <f>+SUM(CG109:CR109)</f>
        <v>2212547.2433242616</v>
      </c>
      <c r="CT109" s="124">
        <f t="shared" ref="CT109:DE111" si="1843">+$CS109*$FI$9/12</f>
        <v>194772.00886133034</v>
      </c>
      <c r="CU109" s="124">
        <f t="shared" si="1843"/>
        <v>194772.00886133034</v>
      </c>
      <c r="CV109" s="124">
        <f t="shared" si="1843"/>
        <v>194772.00886133034</v>
      </c>
      <c r="CW109" s="124">
        <f t="shared" si="1843"/>
        <v>194772.00886133034</v>
      </c>
      <c r="CX109" s="124">
        <f t="shared" si="1843"/>
        <v>194772.00886133034</v>
      </c>
      <c r="CY109" s="124">
        <f t="shared" si="1843"/>
        <v>194772.00886133034</v>
      </c>
      <c r="CZ109" s="124">
        <f t="shared" si="1843"/>
        <v>194772.00886133034</v>
      </c>
      <c r="DA109" s="124">
        <f t="shared" si="1843"/>
        <v>194772.00886133034</v>
      </c>
      <c r="DB109" s="124">
        <f t="shared" si="1843"/>
        <v>194772.00886133034</v>
      </c>
      <c r="DC109" s="124">
        <f t="shared" si="1843"/>
        <v>194772.00886133034</v>
      </c>
      <c r="DD109" s="124">
        <f t="shared" si="1843"/>
        <v>194772.00886133034</v>
      </c>
      <c r="DE109" s="124">
        <f t="shared" si="1843"/>
        <v>194772.00886133034</v>
      </c>
      <c r="DF109" s="33">
        <f t="shared" si="1820"/>
        <v>2337264.1063359641</v>
      </c>
      <c r="DG109" s="124">
        <f t="shared" ref="DG109:DR111" si="1844">+$DF109*$FJ$9/12</f>
        <v>205750.91745682585</v>
      </c>
      <c r="DH109" s="124">
        <f t="shared" si="1844"/>
        <v>205750.91745682585</v>
      </c>
      <c r="DI109" s="124">
        <f t="shared" si="1844"/>
        <v>205750.91745682585</v>
      </c>
      <c r="DJ109" s="124">
        <f t="shared" si="1844"/>
        <v>205750.91745682585</v>
      </c>
      <c r="DK109" s="124">
        <f t="shared" si="1844"/>
        <v>205750.91745682585</v>
      </c>
      <c r="DL109" s="124">
        <f t="shared" si="1844"/>
        <v>205750.91745682585</v>
      </c>
      <c r="DM109" s="124">
        <f t="shared" si="1844"/>
        <v>205750.91745682585</v>
      </c>
      <c r="DN109" s="124">
        <f t="shared" si="1844"/>
        <v>205750.91745682585</v>
      </c>
      <c r="DO109" s="124">
        <f t="shared" si="1844"/>
        <v>205750.91745682585</v>
      </c>
      <c r="DP109" s="124">
        <f t="shared" si="1844"/>
        <v>205750.91745682585</v>
      </c>
      <c r="DQ109" s="124">
        <f t="shared" si="1844"/>
        <v>205750.91745682585</v>
      </c>
      <c r="DR109" s="124">
        <f t="shared" si="1844"/>
        <v>205750.91745682585</v>
      </c>
      <c r="DS109" s="33">
        <f t="shared" si="1822"/>
        <v>2469011.0094819097</v>
      </c>
      <c r="DT109" s="124">
        <f t="shared" ref="DT109:EE111" si="1845">+$DS109*$FK$9/12</f>
        <v>217348.68517203222</v>
      </c>
      <c r="DU109" s="124">
        <f t="shared" si="1845"/>
        <v>217348.68517203222</v>
      </c>
      <c r="DV109" s="124">
        <f t="shared" si="1845"/>
        <v>217348.68517203222</v>
      </c>
      <c r="DW109" s="124">
        <f t="shared" si="1845"/>
        <v>217348.68517203222</v>
      </c>
      <c r="DX109" s="124">
        <f t="shared" si="1845"/>
        <v>217348.68517203222</v>
      </c>
      <c r="DY109" s="124">
        <f t="shared" si="1845"/>
        <v>217348.68517203222</v>
      </c>
      <c r="DZ109" s="124">
        <f t="shared" si="1845"/>
        <v>217348.68517203222</v>
      </c>
      <c r="EA109" s="124">
        <f t="shared" si="1845"/>
        <v>217348.68517203222</v>
      </c>
      <c r="EB109" s="124">
        <f t="shared" si="1845"/>
        <v>217348.68517203222</v>
      </c>
      <c r="EC109" s="124">
        <f t="shared" si="1845"/>
        <v>217348.68517203222</v>
      </c>
      <c r="ED109" s="124">
        <f t="shared" si="1845"/>
        <v>217348.68517203222</v>
      </c>
      <c r="EE109" s="124">
        <f t="shared" si="1845"/>
        <v>217348.68517203222</v>
      </c>
      <c r="EF109" s="33">
        <f t="shared" si="1824"/>
        <v>2608184.2220643857</v>
      </c>
      <c r="EG109" s="124">
        <f t="shared" ref="EG109:ER111" si="1846">+$EF109*$FL$9/12</f>
        <v>229600.19585780927</v>
      </c>
      <c r="EH109" s="124">
        <f t="shared" si="1846"/>
        <v>229600.19585780927</v>
      </c>
      <c r="EI109" s="124">
        <f t="shared" si="1846"/>
        <v>229600.19585780927</v>
      </c>
      <c r="EJ109" s="124">
        <f t="shared" si="1846"/>
        <v>229600.19585780927</v>
      </c>
      <c r="EK109" s="124">
        <f t="shared" si="1846"/>
        <v>229600.19585780927</v>
      </c>
      <c r="EL109" s="124">
        <f t="shared" si="1846"/>
        <v>229600.19585780927</v>
      </c>
      <c r="EM109" s="124">
        <f t="shared" si="1846"/>
        <v>229600.19585780927</v>
      </c>
      <c r="EN109" s="124">
        <f t="shared" si="1846"/>
        <v>229600.19585780927</v>
      </c>
      <c r="EO109" s="124">
        <f t="shared" si="1846"/>
        <v>229600.19585780927</v>
      </c>
      <c r="EP109" s="124">
        <f t="shared" si="1846"/>
        <v>229600.19585780927</v>
      </c>
      <c r="EQ109" s="124">
        <f t="shared" si="1846"/>
        <v>229600.19585780927</v>
      </c>
      <c r="ER109" s="124">
        <f t="shared" si="1846"/>
        <v>229600.19585780927</v>
      </c>
      <c r="ES109" s="33">
        <f t="shared" si="1826"/>
        <v>2755202.3502937122</v>
      </c>
      <c r="ET109" s="33" t="s">
        <v>241</v>
      </c>
      <c r="EU109" s="33"/>
      <c r="EV109" s="38"/>
      <c r="EW109" s="136"/>
      <c r="EX109" s="37"/>
      <c r="EY109" s="37"/>
      <c r="FN109" s="17"/>
      <c r="FO109" s="201"/>
      <c r="FP109" s="2"/>
      <c r="FY109" s="1"/>
    </row>
    <row r="110" spans="1:181">
      <c r="A110" s="149">
        <v>92</v>
      </c>
      <c r="B110" s="279" t="str">
        <f t="shared" si="1806"/>
        <v>131199110100015</v>
      </c>
      <c r="C110" s="231">
        <v>1311991101000</v>
      </c>
      <c r="D110" s="35">
        <v>15</v>
      </c>
      <c r="E110" s="37" t="s">
        <v>110</v>
      </c>
      <c r="F110" s="65">
        <v>0</v>
      </c>
      <c r="G110" s="123">
        <f>_xlfn.XLOOKUP($B110,'9999'!$A:$A,'9999'!I:I)</f>
        <v>105.16666666666667</v>
      </c>
      <c r="H110" s="123">
        <f>_xlfn.XLOOKUP($B110,'9999'!$A:$A,'9999'!J:J)</f>
        <v>105.16666666666667</v>
      </c>
      <c r="I110" s="123">
        <f>_xlfn.XLOOKUP($B110,'9999'!$A:$A,'9999'!K:K)</f>
        <v>105.16666666666667</v>
      </c>
      <c r="J110" s="123">
        <f>_xlfn.XLOOKUP($B110,'9999'!$A:$A,'9999'!L:L)</f>
        <v>105.16666666666667</v>
      </c>
      <c r="K110" s="123">
        <f>_xlfn.XLOOKUP($B110,'9999'!$A:$A,'9999'!M:M)</f>
        <v>105.16666666666667</v>
      </c>
      <c r="L110" s="123">
        <f>_xlfn.XLOOKUP($B110,'9999'!$A:$A,'9999'!N:N)</f>
        <v>105.16666666666667</v>
      </c>
      <c r="M110" s="123">
        <f>_xlfn.XLOOKUP($B110,'9999'!$A:$A,'9999'!O:O)</f>
        <v>105.16666666666667</v>
      </c>
      <c r="N110" s="123">
        <f>_xlfn.XLOOKUP($B110,'9999'!$A:$A,'9999'!P:P)</f>
        <v>105.16666666666667</v>
      </c>
      <c r="O110" s="123">
        <f>_xlfn.XLOOKUP($B110,'9999'!$A:$A,'9999'!Q:Q)</f>
        <v>105.16666666666667</v>
      </c>
      <c r="P110" s="123">
        <f>_xlfn.XLOOKUP($B110,'9999'!$A:$A,'9999'!R:R)</f>
        <v>105.16666666666667</v>
      </c>
      <c r="Q110" s="123">
        <f>_xlfn.XLOOKUP($B110,'9999'!$A:$A,'9999'!S:S)</f>
        <v>105.16666666666667</v>
      </c>
      <c r="R110" s="123">
        <f>_xlfn.XLOOKUP($B110,'9999'!$A:$A,'9999'!T:T)</f>
        <v>105.16666666666667</v>
      </c>
      <c r="S110" s="33">
        <f t="shared" si="1807"/>
        <v>1262</v>
      </c>
      <c r="T110" s="124">
        <f t="shared" si="1837"/>
        <v>111.31134466666668</v>
      </c>
      <c r="U110" s="124">
        <f t="shared" si="1837"/>
        <v>111.31134466666668</v>
      </c>
      <c r="V110" s="124">
        <f t="shared" si="1837"/>
        <v>111.31134466666668</v>
      </c>
      <c r="W110" s="124">
        <f t="shared" si="1837"/>
        <v>111.31134466666668</v>
      </c>
      <c r="X110" s="124">
        <f t="shared" si="1837"/>
        <v>111.31134466666668</v>
      </c>
      <c r="Y110" s="124">
        <f t="shared" si="1837"/>
        <v>111.31134466666668</v>
      </c>
      <c r="Z110" s="124">
        <f t="shared" si="1837"/>
        <v>111.31134466666668</v>
      </c>
      <c r="AA110" s="124">
        <f t="shared" si="1837"/>
        <v>111.31134466666668</v>
      </c>
      <c r="AB110" s="124">
        <f t="shared" si="1837"/>
        <v>111.31134466666668</v>
      </c>
      <c r="AC110" s="124">
        <f t="shared" si="1837"/>
        <v>111.31134466666668</v>
      </c>
      <c r="AD110" s="124">
        <f t="shared" si="1837"/>
        <v>111.31134466666668</v>
      </c>
      <c r="AE110" s="124">
        <f t="shared" si="1837"/>
        <v>111.31134466666668</v>
      </c>
      <c r="AF110" s="33">
        <f t="shared" si="1809"/>
        <v>1335.7361359999998</v>
      </c>
      <c r="AG110" s="124">
        <f t="shared" si="1838"/>
        <v>117.53988226883463</v>
      </c>
      <c r="AH110" s="124">
        <f t="shared" si="1838"/>
        <v>117.53988226883463</v>
      </c>
      <c r="AI110" s="124">
        <f t="shared" si="1838"/>
        <v>117.53988226883463</v>
      </c>
      <c r="AJ110" s="124">
        <f t="shared" si="1838"/>
        <v>117.53988226883463</v>
      </c>
      <c r="AK110" s="124">
        <f t="shared" si="1838"/>
        <v>117.53988226883463</v>
      </c>
      <c r="AL110" s="124">
        <f t="shared" si="1838"/>
        <v>117.53988226883463</v>
      </c>
      <c r="AM110" s="124">
        <f t="shared" si="1838"/>
        <v>117.53988226883463</v>
      </c>
      <c r="AN110" s="124">
        <f t="shared" si="1838"/>
        <v>117.53988226883463</v>
      </c>
      <c r="AO110" s="124">
        <f t="shared" si="1838"/>
        <v>117.53988226883463</v>
      </c>
      <c r="AP110" s="124">
        <f t="shared" si="1838"/>
        <v>117.53988226883463</v>
      </c>
      <c r="AQ110" s="124">
        <f t="shared" si="1838"/>
        <v>117.53988226883463</v>
      </c>
      <c r="AR110" s="124">
        <f t="shared" si="1838"/>
        <v>117.53988226883463</v>
      </c>
      <c r="AS110" s="33">
        <f t="shared" si="1811"/>
        <v>1410.4785872260156</v>
      </c>
      <c r="AT110" s="124">
        <f t="shared" si="1839"/>
        <v>124.16537035256432</v>
      </c>
      <c r="AU110" s="124">
        <f t="shared" si="1839"/>
        <v>124.16537035256432</v>
      </c>
      <c r="AV110" s="124">
        <f t="shared" si="1839"/>
        <v>124.16537035256432</v>
      </c>
      <c r="AW110" s="124">
        <f t="shared" si="1839"/>
        <v>124.16537035256432</v>
      </c>
      <c r="AX110" s="124">
        <f t="shared" si="1839"/>
        <v>124.16537035256432</v>
      </c>
      <c r="AY110" s="124">
        <f t="shared" si="1839"/>
        <v>124.16537035256432</v>
      </c>
      <c r="AZ110" s="124">
        <f t="shared" si="1839"/>
        <v>124.16537035256432</v>
      </c>
      <c r="BA110" s="124">
        <f t="shared" si="1839"/>
        <v>124.16537035256432</v>
      </c>
      <c r="BB110" s="124">
        <f t="shared" si="1839"/>
        <v>124.16537035256432</v>
      </c>
      <c r="BC110" s="124">
        <f t="shared" si="1839"/>
        <v>124.16537035256432</v>
      </c>
      <c r="BD110" s="124">
        <f t="shared" si="1839"/>
        <v>124.16537035256432</v>
      </c>
      <c r="BE110" s="124">
        <f t="shared" si="1839"/>
        <v>124.16537035256432</v>
      </c>
      <c r="BF110" s="33">
        <f t="shared" si="1813"/>
        <v>1489.9844442307722</v>
      </c>
      <c r="BG110" s="124">
        <f t="shared" si="1840"/>
        <v>131.16432394859771</v>
      </c>
      <c r="BH110" s="124">
        <f t="shared" si="1840"/>
        <v>131.16432394859771</v>
      </c>
      <c r="BI110" s="124">
        <f t="shared" si="1840"/>
        <v>131.16432394859771</v>
      </c>
      <c r="BJ110" s="124">
        <f t="shared" si="1840"/>
        <v>131.16432394859771</v>
      </c>
      <c r="BK110" s="124">
        <f t="shared" si="1840"/>
        <v>131.16432394859771</v>
      </c>
      <c r="BL110" s="124">
        <f t="shared" si="1840"/>
        <v>131.16432394859771</v>
      </c>
      <c r="BM110" s="124">
        <f t="shared" si="1840"/>
        <v>131.16432394859771</v>
      </c>
      <c r="BN110" s="124">
        <f t="shared" si="1840"/>
        <v>131.16432394859771</v>
      </c>
      <c r="BO110" s="124">
        <f t="shared" si="1840"/>
        <v>131.16432394859771</v>
      </c>
      <c r="BP110" s="124">
        <f t="shared" si="1840"/>
        <v>131.16432394859771</v>
      </c>
      <c r="BQ110" s="124">
        <f t="shared" si="1840"/>
        <v>131.16432394859771</v>
      </c>
      <c r="BR110" s="124">
        <f t="shared" si="1840"/>
        <v>131.16432394859771</v>
      </c>
      <c r="BS110" s="33">
        <f t="shared" si="1815"/>
        <v>1573.9718873831725</v>
      </c>
      <c r="BT110" s="124">
        <f t="shared" si="1841"/>
        <v>138.55779456093231</v>
      </c>
      <c r="BU110" s="124">
        <f t="shared" si="1841"/>
        <v>138.55779456093231</v>
      </c>
      <c r="BV110" s="124">
        <f t="shared" si="1841"/>
        <v>138.55779456093231</v>
      </c>
      <c r="BW110" s="124">
        <f t="shared" si="1841"/>
        <v>138.55779456093231</v>
      </c>
      <c r="BX110" s="124">
        <f t="shared" si="1841"/>
        <v>138.55779456093231</v>
      </c>
      <c r="BY110" s="124">
        <f t="shared" si="1841"/>
        <v>138.55779456093231</v>
      </c>
      <c r="BZ110" s="124">
        <f t="shared" si="1841"/>
        <v>138.55779456093231</v>
      </c>
      <c r="CA110" s="124">
        <f t="shared" si="1841"/>
        <v>138.55779456093231</v>
      </c>
      <c r="CB110" s="124">
        <f t="shared" si="1841"/>
        <v>138.55779456093231</v>
      </c>
      <c r="CC110" s="124">
        <f t="shared" si="1841"/>
        <v>138.55779456093231</v>
      </c>
      <c r="CD110" s="124">
        <f t="shared" si="1841"/>
        <v>138.55779456093231</v>
      </c>
      <c r="CE110" s="124">
        <f t="shared" si="1841"/>
        <v>138.55779456093231</v>
      </c>
      <c r="CF110" s="33">
        <f t="shared" si="1817"/>
        <v>1662.6935347311876</v>
      </c>
      <c r="CG110" s="124">
        <f t="shared" si="1842"/>
        <v>146.36802032474296</v>
      </c>
      <c r="CH110" s="124">
        <f t="shared" si="1842"/>
        <v>146.36802032474296</v>
      </c>
      <c r="CI110" s="124">
        <f t="shared" si="1842"/>
        <v>146.36802032474296</v>
      </c>
      <c r="CJ110" s="124">
        <f t="shared" si="1842"/>
        <v>146.36802032474296</v>
      </c>
      <c r="CK110" s="124">
        <f t="shared" si="1842"/>
        <v>146.36802032474296</v>
      </c>
      <c r="CL110" s="124">
        <f t="shared" si="1842"/>
        <v>146.36802032474296</v>
      </c>
      <c r="CM110" s="124">
        <f t="shared" si="1842"/>
        <v>146.36802032474296</v>
      </c>
      <c r="CN110" s="124">
        <f t="shared" si="1842"/>
        <v>146.36802032474296</v>
      </c>
      <c r="CO110" s="124">
        <f t="shared" si="1842"/>
        <v>146.36802032474296</v>
      </c>
      <c r="CP110" s="124">
        <f t="shared" si="1842"/>
        <v>146.36802032474296</v>
      </c>
      <c r="CQ110" s="124">
        <f t="shared" si="1842"/>
        <v>146.36802032474296</v>
      </c>
      <c r="CR110" s="124">
        <f t="shared" si="1842"/>
        <v>146.36802032474296</v>
      </c>
      <c r="CS110" s="33">
        <f>+SUM(CG110:CR110)</f>
        <v>1756.4162438969154</v>
      </c>
      <c r="CT110" s="124">
        <f t="shared" si="1843"/>
        <v>154.61849289440809</v>
      </c>
      <c r="CU110" s="124">
        <f t="shared" si="1843"/>
        <v>154.61849289440809</v>
      </c>
      <c r="CV110" s="124">
        <f t="shared" si="1843"/>
        <v>154.61849289440809</v>
      </c>
      <c r="CW110" s="124">
        <f t="shared" si="1843"/>
        <v>154.61849289440809</v>
      </c>
      <c r="CX110" s="124">
        <f t="shared" si="1843"/>
        <v>154.61849289440809</v>
      </c>
      <c r="CY110" s="124">
        <f t="shared" si="1843"/>
        <v>154.61849289440809</v>
      </c>
      <c r="CZ110" s="124">
        <f t="shared" si="1843"/>
        <v>154.61849289440809</v>
      </c>
      <c r="DA110" s="124">
        <f t="shared" si="1843"/>
        <v>154.61849289440809</v>
      </c>
      <c r="DB110" s="124">
        <f t="shared" si="1843"/>
        <v>154.61849289440809</v>
      </c>
      <c r="DC110" s="124">
        <f t="shared" si="1843"/>
        <v>154.61849289440809</v>
      </c>
      <c r="DD110" s="124">
        <f t="shared" si="1843"/>
        <v>154.61849289440809</v>
      </c>
      <c r="DE110" s="124">
        <f t="shared" si="1843"/>
        <v>154.61849289440809</v>
      </c>
      <c r="DF110" s="33">
        <f t="shared" si="1820"/>
        <v>1855.421914732897</v>
      </c>
      <c r="DG110" s="124">
        <f t="shared" si="1844"/>
        <v>163.33402810188011</v>
      </c>
      <c r="DH110" s="124">
        <f t="shared" si="1844"/>
        <v>163.33402810188011</v>
      </c>
      <c r="DI110" s="124">
        <f t="shared" si="1844"/>
        <v>163.33402810188011</v>
      </c>
      <c r="DJ110" s="124">
        <f t="shared" si="1844"/>
        <v>163.33402810188011</v>
      </c>
      <c r="DK110" s="124">
        <f t="shared" si="1844"/>
        <v>163.33402810188011</v>
      </c>
      <c r="DL110" s="124">
        <f t="shared" si="1844"/>
        <v>163.33402810188011</v>
      </c>
      <c r="DM110" s="124">
        <f t="shared" si="1844"/>
        <v>163.33402810188011</v>
      </c>
      <c r="DN110" s="124">
        <f t="shared" si="1844"/>
        <v>163.33402810188011</v>
      </c>
      <c r="DO110" s="124">
        <f t="shared" si="1844"/>
        <v>163.33402810188011</v>
      </c>
      <c r="DP110" s="124">
        <f t="shared" si="1844"/>
        <v>163.33402810188011</v>
      </c>
      <c r="DQ110" s="124">
        <f t="shared" si="1844"/>
        <v>163.33402810188011</v>
      </c>
      <c r="DR110" s="124">
        <f t="shared" si="1844"/>
        <v>163.33402810188011</v>
      </c>
      <c r="DS110" s="33">
        <f t="shared" si="1822"/>
        <v>1960.0083372225608</v>
      </c>
      <c r="DT110" s="124">
        <f t="shared" si="1845"/>
        <v>172.54084059792686</v>
      </c>
      <c r="DU110" s="124">
        <f t="shared" si="1845"/>
        <v>172.54084059792686</v>
      </c>
      <c r="DV110" s="124">
        <f t="shared" si="1845"/>
        <v>172.54084059792686</v>
      </c>
      <c r="DW110" s="124">
        <f t="shared" si="1845"/>
        <v>172.54084059792686</v>
      </c>
      <c r="DX110" s="124">
        <f t="shared" si="1845"/>
        <v>172.54084059792686</v>
      </c>
      <c r="DY110" s="124">
        <f t="shared" si="1845"/>
        <v>172.54084059792686</v>
      </c>
      <c r="DZ110" s="124">
        <f t="shared" si="1845"/>
        <v>172.54084059792686</v>
      </c>
      <c r="EA110" s="124">
        <f t="shared" si="1845"/>
        <v>172.54084059792686</v>
      </c>
      <c r="EB110" s="124">
        <f t="shared" si="1845"/>
        <v>172.54084059792686</v>
      </c>
      <c r="EC110" s="124">
        <f t="shared" si="1845"/>
        <v>172.54084059792686</v>
      </c>
      <c r="ED110" s="124">
        <f t="shared" si="1845"/>
        <v>172.54084059792686</v>
      </c>
      <c r="EE110" s="124">
        <f t="shared" si="1845"/>
        <v>172.54084059792686</v>
      </c>
      <c r="EF110" s="33">
        <f t="shared" si="1824"/>
        <v>2070.4900871751229</v>
      </c>
      <c r="EG110" s="124">
        <f t="shared" si="1846"/>
        <v>182.26662270075087</v>
      </c>
      <c r="EH110" s="124">
        <f t="shared" si="1846"/>
        <v>182.26662270075087</v>
      </c>
      <c r="EI110" s="124">
        <f t="shared" si="1846"/>
        <v>182.26662270075087</v>
      </c>
      <c r="EJ110" s="124">
        <f t="shared" si="1846"/>
        <v>182.26662270075087</v>
      </c>
      <c r="EK110" s="124">
        <f t="shared" si="1846"/>
        <v>182.26662270075087</v>
      </c>
      <c r="EL110" s="124">
        <f t="shared" si="1846"/>
        <v>182.26662270075087</v>
      </c>
      <c r="EM110" s="124">
        <f t="shared" si="1846"/>
        <v>182.26662270075087</v>
      </c>
      <c r="EN110" s="124">
        <f t="shared" si="1846"/>
        <v>182.26662270075087</v>
      </c>
      <c r="EO110" s="124">
        <f t="shared" si="1846"/>
        <v>182.26662270075087</v>
      </c>
      <c r="EP110" s="124">
        <f t="shared" si="1846"/>
        <v>182.26662270075087</v>
      </c>
      <c r="EQ110" s="124">
        <f t="shared" si="1846"/>
        <v>182.26662270075087</v>
      </c>
      <c r="ER110" s="124">
        <f t="shared" si="1846"/>
        <v>182.26662270075087</v>
      </c>
      <c r="ES110" s="33">
        <f t="shared" si="1826"/>
        <v>2187.19947240901</v>
      </c>
      <c r="ET110" s="33" t="s">
        <v>241</v>
      </c>
      <c r="EU110" s="33"/>
      <c r="EV110" s="38"/>
      <c r="EW110" s="136"/>
      <c r="EX110" s="37"/>
      <c r="EY110" s="37"/>
      <c r="FN110" s="17"/>
      <c r="FO110" s="201"/>
      <c r="FP110" s="2"/>
      <c r="FY110" s="1"/>
    </row>
    <row r="111" spans="1:181">
      <c r="A111" s="149">
        <v>93</v>
      </c>
      <c r="B111" s="279" t="str">
        <f t="shared" si="1806"/>
        <v>131199120100015</v>
      </c>
      <c r="C111" s="231">
        <v>1311991201000</v>
      </c>
      <c r="D111" s="41">
        <v>15</v>
      </c>
      <c r="E111" s="37" t="s">
        <v>111</v>
      </c>
      <c r="F111" s="65">
        <v>0</v>
      </c>
      <c r="G111" s="123">
        <f>_xlfn.XLOOKUP($B111,'9999'!$A:$A,'9999'!I:I)</f>
        <v>202.33333333333334</v>
      </c>
      <c r="H111" s="123">
        <f>_xlfn.XLOOKUP($B111,'9999'!$A:$A,'9999'!J:J)</f>
        <v>202.33333333333334</v>
      </c>
      <c r="I111" s="123">
        <f>_xlfn.XLOOKUP($B111,'9999'!$A:$A,'9999'!K:K)</f>
        <v>202.33333333333334</v>
      </c>
      <c r="J111" s="123">
        <f>_xlfn.XLOOKUP($B111,'9999'!$A:$A,'9999'!L:L)</f>
        <v>202.33333333333334</v>
      </c>
      <c r="K111" s="123">
        <f>_xlfn.XLOOKUP($B111,'9999'!$A:$A,'9999'!M:M)</f>
        <v>202.33333333333334</v>
      </c>
      <c r="L111" s="123">
        <f>_xlfn.XLOOKUP($B111,'9999'!$A:$A,'9999'!N:N)</f>
        <v>202.33333333333334</v>
      </c>
      <c r="M111" s="123">
        <f>_xlfn.XLOOKUP($B111,'9999'!$A:$A,'9999'!O:O)</f>
        <v>202.33333333333334</v>
      </c>
      <c r="N111" s="123">
        <f>_xlfn.XLOOKUP($B111,'9999'!$A:$A,'9999'!P:P)</f>
        <v>202.33333333333334</v>
      </c>
      <c r="O111" s="123">
        <f>_xlfn.XLOOKUP($B111,'9999'!$A:$A,'9999'!Q:Q)</f>
        <v>202.33333333333334</v>
      </c>
      <c r="P111" s="123">
        <f>_xlfn.XLOOKUP($B111,'9999'!$A:$A,'9999'!R:R)</f>
        <v>202.33333333333334</v>
      </c>
      <c r="Q111" s="123">
        <f>_xlfn.XLOOKUP($B111,'9999'!$A:$A,'9999'!S:S)</f>
        <v>202.33333333333334</v>
      </c>
      <c r="R111" s="123">
        <f>_xlfn.XLOOKUP($B111,'9999'!$A:$A,'9999'!T:T)</f>
        <v>202.33333333333334</v>
      </c>
      <c r="S111" s="33">
        <f t="shared" si="1807"/>
        <v>2428</v>
      </c>
      <c r="T111" s="124">
        <f t="shared" si="1837"/>
        <v>214.15526533333335</v>
      </c>
      <c r="U111" s="124">
        <f t="shared" si="1837"/>
        <v>214.15526533333335</v>
      </c>
      <c r="V111" s="124">
        <f t="shared" si="1837"/>
        <v>214.15526533333335</v>
      </c>
      <c r="W111" s="124">
        <f t="shared" si="1837"/>
        <v>214.15526533333335</v>
      </c>
      <c r="X111" s="124">
        <f t="shared" si="1837"/>
        <v>214.15526533333335</v>
      </c>
      <c r="Y111" s="124">
        <f t="shared" si="1837"/>
        <v>214.15526533333335</v>
      </c>
      <c r="Z111" s="124">
        <f t="shared" si="1837"/>
        <v>214.15526533333335</v>
      </c>
      <c r="AA111" s="124">
        <f t="shared" si="1837"/>
        <v>214.15526533333335</v>
      </c>
      <c r="AB111" s="124">
        <f t="shared" si="1837"/>
        <v>214.15526533333335</v>
      </c>
      <c r="AC111" s="124">
        <f t="shared" si="1837"/>
        <v>214.15526533333335</v>
      </c>
      <c r="AD111" s="124">
        <f t="shared" si="1837"/>
        <v>214.15526533333335</v>
      </c>
      <c r="AE111" s="124">
        <f t="shared" si="1837"/>
        <v>214.15526533333335</v>
      </c>
      <c r="AF111" s="33">
        <f t="shared" si="1809"/>
        <v>2569.8631840000003</v>
      </c>
      <c r="AG111" s="124">
        <f t="shared" si="1838"/>
        <v>226.13853736032533</v>
      </c>
      <c r="AH111" s="124">
        <f t="shared" si="1838"/>
        <v>226.13853736032533</v>
      </c>
      <c r="AI111" s="124">
        <f t="shared" si="1838"/>
        <v>226.13853736032533</v>
      </c>
      <c r="AJ111" s="124">
        <f t="shared" si="1838"/>
        <v>226.13853736032533</v>
      </c>
      <c r="AK111" s="124">
        <f t="shared" si="1838"/>
        <v>226.13853736032533</v>
      </c>
      <c r="AL111" s="124">
        <f t="shared" si="1838"/>
        <v>226.13853736032533</v>
      </c>
      <c r="AM111" s="124">
        <f t="shared" si="1838"/>
        <v>226.13853736032533</v>
      </c>
      <c r="AN111" s="124">
        <f t="shared" si="1838"/>
        <v>226.13853736032533</v>
      </c>
      <c r="AO111" s="124">
        <f t="shared" si="1838"/>
        <v>226.13853736032533</v>
      </c>
      <c r="AP111" s="124">
        <f t="shared" si="1838"/>
        <v>226.13853736032533</v>
      </c>
      <c r="AQ111" s="124">
        <f t="shared" si="1838"/>
        <v>226.13853736032533</v>
      </c>
      <c r="AR111" s="124">
        <f t="shared" si="1838"/>
        <v>226.13853736032533</v>
      </c>
      <c r="AS111" s="33">
        <f t="shared" si="1811"/>
        <v>2713.6624483239034</v>
      </c>
      <c r="AT111" s="124">
        <f t="shared" si="1839"/>
        <v>238.88551443425214</v>
      </c>
      <c r="AU111" s="124">
        <f t="shared" si="1839"/>
        <v>238.88551443425214</v>
      </c>
      <c r="AV111" s="124">
        <f t="shared" si="1839"/>
        <v>238.88551443425214</v>
      </c>
      <c r="AW111" s="124">
        <f t="shared" si="1839"/>
        <v>238.88551443425214</v>
      </c>
      <c r="AX111" s="124">
        <f t="shared" si="1839"/>
        <v>238.88551443425214</v>
      </c>
      <c r="AY111" s="124">
        <f t="shared" si="1839"/>
        <v>238.88551443425214</v>
      </c>
      <c r="AZ111" s="124">
        <f t="shared" si="1839"/>
        <v>238.88551443425214</v>
      </c>
      <c r="BA111" s="124">
        <f t="shared" si="1839"/>
        <v>238.88551443425214</v>
      </c>
      <c r="BB111" s="124">
        <f t="shared" si="1839"/>
        <v>238.88551443425214</v>
      </c>
      <c r="BC111" s="124">
        <f t="shared" si="1839"/>
        <v>238.88551443425214</v>
      </c>
      <c r="BD111" s="124">
        <f t="shared" si="1839"/>
        <v>238.88551443425214</v>
      </c>
      <c r="BE111" s="124">
        <f t="shared" si="1839"/>
        <v>238.88551443425214</v>
      </c>
      <c r="BF111" s="33">
        <f t="shared" si="1813"/>
        <v>2866.6261732110252</v>
      </c>
      <c r="BG111" s="124">
        <f t="shared" si="1840"/>
        <v>252.35101311188205</v>
      </c>
      <c r="BH111" s="124">
        <f t="shared" si="1840"/>
        <v>252.35101311188205</v>
      </c>
      <c r="BI111" s="124">
        <f t="shared" si="1840"/>
        <v>252.35101311188205</v>
      </c>
      <c r="BJ111" s="124">
        <f t="shared" si="1840"/>
        <v>252.35101311188205</v>
      </c>
      <c r="BK111" s="124">
        <f t="shared" si="1840"/>
        <v>252.35101311188205</v>
      </c>
      <c r="BL111" s="124">
        <f t="shared" si="1840"/>
        <v>252.35101311188205</v>
      </c>
      <c r="BM111" s="124">
        <f t="shared" si="1840"/>
        <v>252.35101311188205</v>
      </c>
      <c r="BN111" s="124">
        <f t="shared" si="1840"/>
        <v>252.35101311188205</v>
      </c>
      <c r="BO111" s="124">
        <f t="shared" si="1840"/>
        <v>252.35101311188205</v>
      </c>
      <c r="BP111" s="124">
        <f t="shared" si="1840"/>
        <v>252.35101311188205</v>
      </c>
      <c r="BQ111" s="124">
        <f t="shared" si="1840"/>
        <v>252.35101311188205</v>
      </c>
      <c r="BR111" s="124">
        <f t="shared" si="1840"/>
        <v>252.35101311188205</v>
      </c>
      <c r="BS111" s="33">
        <f t="shared" si="1815"/>
        <v>3028.2121573425843</v>
      </c>
      <c r="BT111" s="124">
        <f t="shared" si="1841"/>
        <v>266.57553501897263</v>
      </c>
      <c r="BU111" s="124">
        <f t="shared" si="1841"/>
        <v>266.57553501897263</v>
      </c>
      <c r="BV111" s="124">
        <f t="shared" si="1841"/>
        <v>266.57553501897263</v>
      </c>
      <c r="BW111" s="124">
        <f t="shared" si="1841"/>
        <v>266.57553501897263</v>
      </c>
      <c r="BX111" s="124">
        <f t="shared" si="1841"/>
        <v>266.57553501897263</v>
      </c>
      <c r="BY111" s="124">
        <f t="shared" si="1841"/>
        <v>266.57553501897263</v>
      </c>
      <c r="BZ111" s="124">
        <f t="shared" si="1841"/>
        <v>266.57553501897263</v>
      </c>
      <c r="CA111" s="124">
        <f t="shared" si="1841"/>
        <v>266.57553501897263</v>
      </c>
      <c r="CB111" s="124">
        <f t="shared" si="1841"/>
        <v>266.57553501897263</v>
      </c>
      <c r="CC111" s="124">
        <f t="shared" si="1841"/>
        <v>266.57553501897263</v>
      </c>
      <c r="CD111" s="124">
        <f t="shared" si="1841"/>
        <v>266.57553501897263</v>
      </c>
      <c r="CE111" s="124">
        <f t="shared" si="1841"/>
        <v>266.57553501897263</v>
      </c>
      <c r="CF111" s="33">
        <f t="shared" si="1817"/>
        <v>3198.9064202276709</v>
      </c>
      <c r="CG111" s="124">
        <f t="shared" si="1842"/>
        <v>281.60186477692207</v>
      </c>
      <c r="CH111" s="124">
        <f t="shared" si="1842"/>
        <v>281.60186477692207</v>
      </c>
      <c r="CI111" s="124">
        <f t="shared" si="1842"/>
        <v>281.60186477692207</v>
      </c>
      <c r="CJ111" s="124">
        <f t="shared" si="1842"/>
        <v>281.60186477692207</v>
      </c>
      <c r="CK111" s="124">
        <f t="shared" si="1842"/>
        <v>281.60186477692207</v>
      </c>
      <c r="CL111" s="124">
        <f t="shared" si="1842"/>
        <v>281.60186477692207</v>
      </c>
      <c r="CM111" s="124">
        <f t="shared" si="1842"/>
        <v>281.60186477692207</v>
      </c>
      <c r="CN111" s="124">
        <f t="shared" si="1842"/>
        <v>281.60186477692207</v>
      </c>
      <c r="CO111" s="124">
        <f t="shared" si="1842"/>
        <v>281.60186477692207</v>
      </c>
      <c r="CP111" s="124">
        <f t="shared" si="1842"/>
        <v>281.60186477692207</v>
      </c>
      <c r="CQ111" s="124">
        <f t="shared" si="1842"/>
        <v>281.60186477692207</v>
      </c>
      <c r="CR111" s="124">
        <f t="shared" si="1842"/>
        <v>281.60186477692207</v>
      </c>
      <c r="CS111" s="33">
        <f>+SUM(CG111:CR111)</f>
        <v>3379.2223773230639</v>
      </c>
      <c r="CT111" s="124">
        <f t="shared" si="1843"/>
        <v>297.47519869066758</v>
      </c>
      <c r="CU111" s="124">
        <f t="shared" si="1843"/>
        <v>297.47519869066758</v>
      </c>
      <c r="CV111" s="124">
        <f t="shared" si="1843"/>
        <v>297.47519869066758</v>
      </c>
      <c r="CW111" s="124">
        <f t="shared" si="1843"/>
        <v>297.47519869066758</v>
      </c>
      <c r="CX111" s="124">
        <f t="shared" si="1843"/>
        <v>297.47519869066758</v>
      </c>
      <c r="CY111" s="124">
        <f t="shared" si="1843"/>
        <v>297.47519869066758</v>
      </c>
      <c r="CZ111" s="124">
        <f t="shared" si="1843"/>
        <v>297.47519869066758</v>
      </c>
      <c r="DA111" s="124">
        <f t="shared" si="1843"/>
        <v>297.47519869066758</v>
      </c>
      <c r="DB111" s="124">
        <f t="shared" si="1843"/>
        <v>297.47519869066758</v>
      </c>
      <c r="DC111" s="124">
        <f t="shared" si="1843"/>
        <v>297.47519869066758</v>
      </c>
      <c r="DD111" s="124">
        <f t="shared" si="1843"/>
        <v>297.47519869066758</v>
      </c>
      <c r="DE111" s="124">
        <f t="shared" si="1843"/>
        <v>297.47519869066758</v>
      </c>
      <c r="DF111" s="33">
        <f t="shared" si="1820"/>
        <v>3569.7023842880112</v>
      </c>
      <c r="DG111" s="124">
        <f t="shared" si="1844"/>
        <v>314.24328069046322</v>
      </c>
      <c r="DH111" s="124">
        <f t="shared" si="1844"/>
        <v>314.24328069046322</v>
      </c>
      <c r="DI111" s="124">
        <f t="shared" si="1844"/>
        <v>314.24328069046322</v>
      </c>
      <c r="DJ111" s="124">
        <f t="shared" si="1844"/>
        <v>314.24328069046322</v>
      </c>
      <c r="DK111" s="124">
        <f t="shared" si="1844"/>
        <v>314.24328069046322</v>
      </c>
      <c r="DL111" s="124">
        <f t="shared" si="1844"/>
        <v>314.24328069046322</v>
      </c>
      <c r="DM111" s="124">
        <f t="shared" si="1844"/>
        <v>314.24328069046322</v>
      </c>
      <c r="DN111" s="124">
        <f t="shared" si="1844"/>
        <v>314.24328069046322</v>
      </c>
      <c r="DO111" s="124">
        <f t="shared" si="1844"/>
        <v>314.24328069046322</v>
      </c>
      <c r="DP111" s="124">
        <f t="shared" si="1844"/>
        <v>314.24328069046322</v>
      </c>
      <c r="DQ111" s="124">
        <f t="shared" si="1844"/>
        <v>314.24328069046322</v>
      </c>
      <c r="DR111" s="124">
        <f t="shared" si="1844"/>
        <v>314.24328069046322</v>
      </c>
      <c r="DS111" s="33">
        <f t="shared" si="1822"/>
        <v>3770.919368285558</v>
      </c>
      <c r="DT111" s="124">
        <f t="shared" si="1845"/>
        <v>331.95654593642325</v>
      </c>
      <c r="DU111" s="124">
        <f t="shared" si="1845"/>
        <v>331.95654593642325</v>
      </c>
      <c r="DV111" s="124">
        <f t="shared" si="1845"/>
        <v>331.95654593642325</v>
      </c>
      <c r="DW111" s="124">
        <f t="shared" si="1845"/>
        <v>331.95654593642325</v>
      </c>
      <c r="DX111" s="124">
        <f t="shared" si="1845"/>
        <v>331.95654593642325</v>
      </c>
      <c r="DY111" s="124">
        <f t="shared" si="1845"/>
        <v>331.95654593642325</v>
      </c>
      <c r="DZ111" s="124">
        <f t="shared" si="1845"/>
        <v>331.95654593642325</v>
      </c>
      <c r="EA111" s="124">
        <f t="shared" si="1845"/>
        <v>331.95654593642325</v>
      </c>
      <c r="EB111" s="124">
        <f t="shared" si="1845"/>
        <v>331.95654593642325</v>
      </c>
      <c r="EC111" s="124">
        <f t="shared" si="1845"/>
        <v>331.95654593642325</v>
      </c>
      <c r="ED111" s="124">
        <f t="shared" si="1845"/>
        <v>331.95654593642325</v>
      </c>
      <c r="EE111" s="124">
        <f t="shared" si="1845"/>
        <v>331.95654593642325</v>
      </c>
      <c r="EF111" s="33">
        <f t="shared" si="1824"/>
        <v>3983.4785512370781</v>
      </c>
      <c r="EG111" s="124">
        <f t="shared" si="1846"/>
        <v>350.66827251776755</v>
      </c>
      <c r="EH111" s="124">
        <f t="shared" si="1846"/>
        <v>350.66827251776755</v>
      </c>
      <c r="EI111" s="124">
        <f t="shared" si="1846"/>
        <v>350.66827251776755</v>
      </c>
      <c r="EJ111" s="124">
        <f t="shared" si="1846"/>
        <v>350.66827251776755</v>
      </c>
      <c r="EK111" s="124">
        <f t="shared" si="1846"/>
        <v>350.66827251776755</v>
      </c>
      <c r="EL111" s="124">
        <f t="shared" si="1846"/>
        <v>350.66827251776755</v>
      </c>
      <c r="EM111" s="124">
        <f t="shared" si="1846"/>
        <v>350.66827251776755</v>
      </c>
      <c r="EN111" s="124">
        <f t="shared" si="1846"/>
        <v>350.66827251776755</v>
      </c>
      <c r="EO111" s="124">
        <f t="shared" si="1846"/>
        <v>350.66827251776755</v>
      </c>
      <c r="EP111" s="124">
        <f t="shared" si="1846"/>
        <v>350.66827251776755</v>
      </c>
      <c r="EQ111" s="124">
        <f t="shared" si="1846"/>
        <v>350.66827251776755</v>
      </c>
      <c r="ER111" s="124">
        <f t="shared" si="1846"/>
        <v>350.66827251776755</v>
      </c>
      <c r="ES111" s="33">
        <f t="shared" si="1826"/>
        <v>4208.0192702132108</v>
      </c>
      <c r="ET111" s="33" t="s">
        <v>241</v>
      </c>
      <c r="EU111" s="33"/>
      <c r="EV111" s="38"/>
      <c r="EW111" s="136"/>
      <c r="EX111" s="37"/>
      <c r="EY111" s="37"/>
      <c r="FK111" s="138"/>
      <c r="FL111" s="4"/>
      <c r="FN111" s="17"/>
      <c r="FO111" s="201"/>
      <c r="FP111" s="2"/>
      <c r="FY111" s="1"/>
    </row>
    <row r="112" spans="1:181" s="4" customFormat="1">
      <c r="A112" s="149"/>
      <c r="B112" s="149"/>
      <c r="C112" s="231"/>
      <c r="D112" s="7"/>
      <c r="E112" s="31" t="s">
        <v>432</v>
      </c>
      <c r="F112" s="83">
        <f>SUM(F113:F123)</f>
        <v>1805791501.6499999</v>
      </c>
      <c r="G112" s="83">
        <f t="shared" ref="G112:BR112" si="1847">SUM(G113:G123)</f>
        <v>113987288.41783068</v>
      </c>
      <c r="H112" s="83">
        <f t="shared" si="1847"/>
        <v>93365888.831309125</v>
      </c>
      <c r="I112" s="83">
        <f t="shared" si="1847"/>
        <v>123296601.92729273</v>
      </c>
      <c r="J112" s="83">
        <f t="shared" si="1847"/>
        <v>101871149.55028279</v>
      </c>
      <c r="K112" s="83">
        <f t="shared" si="1847"/>
        <v>126688345.24994366</v>
      </c>
      <c r="L112" s="83">
        <f t="shared" si="1847"/>
        <v>130370815.58917925</v>
      </c>
      <c r="M112" s="83">
        <f t="shared" si="1847"/>
        <v>156099676.620857</v>
      </c>
      <c r="N112" s="83">
        <f t="shared" si="1847"/>
        <v>159457317.33625898</v>
      </c>
      <c r="O112" s="83">
        <f t="shared" si="1847"/>
        <v>147354421.52293167</v>
      </c>
      <c r="P112" s="83">
        <f t="shared" si="1847"/>
        <v>131923336.25242327</v>
      </c>
      <c r="Q112" s="83">
        <f t="shared" si="1847"/>
        <v>124782970.5227081</v>
      </c>
      <c r="R112" s="83">
        <f t="shared" si="1847"/>
        <v>114520073.86818279</v>
      </c>
      <c r="S112" s="83">
        <f t="shared" si="1847"/>
        <v>1523717885.6891999</v>
      </c>
      <c r="T112" s="83">
        <f t="shared" si="1847"/>
        <v>109100436.22187477</v>
      </c>
      <c r="U112" s="83">
        <f t="shared" si="1847"/>
        <v>101719560.82779025</v>
      </c>
      <c r="V112" s="83">
        <f t="shared" si="1847"/>
        <v>109896749.17112522</v>
      </c>
      <c r="W112" s="83">
        <f t="shared" si="1847"/>
        <v>99155008.555777878</v>
      </c>
      <c r="X112" s="83">
        <f t="shared" si="1847"/>
        <v>106231780.14295407</v>
      </c>
      <c r="Y112" s="83">
        <f t="shared" si="1847"/>
        <v>109941978.0404319</v>
      </c>
      <c r="Z112" s="83">
        <f t="shared" si="1847"/>
        <v>120866443.78696963</v>
      </c>
      <c r="AA112" s="83">
        <f t="shared" si="1847"/>
        <v>129373391.60789938</v>
      </c>
      <c r="AB112" s="83">
        <f t="shared" si="1847"/>
        <v>118772476.15296121</v>
      </c>
      <c r="AC112" s="83">
        <f t="shared" si="1847"/>
        <v>120118562.79030262</v>
      </c>
      <c r="AD112" s="83">
        <f t="shared" si="1847"/>
        <v>116299332.64380078</v>
      </c>
      <c r="AE112" s="83">
        <f t="shared" si="1847"/>
        <v>114778625.50528865</v>
      </c>
      <c r="AF112" s="83">
        <f t="shared" si="1847"/>
        <v>1356254345.4471765</v>
      </c>
      <c r="AG112" s="83">
        <f t="shared" si="1847"/>
        <v>95552895.803307727</v>
      </c>
      <c r="AH112" s="83">
        <f t="shared" si="1847"/>
        <v>89495221.814643338</v>
      </c>
      <c r="AI112" s="83">
        <f t="shared" si="1847"/>
        <v>96206450.291353568</v>
      </c>
      <c r="AJ112" s="83">
        <f t="shared" si="1847"/>
        <v>87390427.903179899</v>
      </c>
      <c r="AK112" s="83">
        <f t="shared" si="1847"/>
        <v>93198516.087640241</v>
      </c>
      <c r="AL112" s="83">
        <f t="shared" si="1847"/>
        <v>96243570.785943583</v>
      </c>
      <c r="AM112" s="83">
        <f t="shared" si="1847"/>
        <v>105209560.3819602</v>
      </c>
      <c r="AN112" s="83">
        <f t="shared" si="1847"/>
        <v>112191430.93068568</v>
      </c>
      <c r="AO112" s="83">
        <f t="shared" si="1847"/>
        <v>103490987.36827619</v>
      </c>
      <c r="AP112" s="83">
        <f t="shared" si="1847"/>
        <v>104595755.24120994</v>
      </c>
      <c r="AQ112" s="83">
        <f t="shared" si="1847"/>
        <v>101461214.97600923</v>
      </c>
      <c r="AR112" s="83">
        <f t="shared" si="1847"/>
        <v>100213131.57322963</v>
      </c>
      <c r="AS112" s="83">
        <f t="shared" si="1847"/>
        <v>1185249163.157439</v>
      </c>
      <c r="AT112" s="83">
        <f t="shared" si="1847"/>
        <v>95057427.48766841</v>
      </c>
      <c r="AU112" s="83">
        <f t="shared" si="1847"/>
        <v>89782850.95166342</v>
      </c>
      <c r="AV112" s="83">
        <f t="shared" si="1847"/>
        <v>95626494.620382726</v>
      </c>
      <c r="AW112" s="83">
        <f t="shared" si="1847"/>
        <v>87950151.371047825</v>
      </c>
      <c r="AX112" s="83">
        <f t="shared" si="1847"/>
        <v>93007406.963562265</v>
      </c>
      <c r="AY112" s="83">
        <f t="shared" si="1847"/>
        <v>95658816.414215773</v>
      </c>
      <c r="AZ112" s="83">
        <f t="shared" si="1847"/>
        <v>103465740.0673721</v>
      </c>
      <c r="BA112" s="83">
        <f t="shared" si="1847"/>
        <v>109545038.92740391</v>
      </c>
      <c r="BB112" s="83">
        <f t="shared" si="1847"/>
        <v>101969333.21049079</v>
      </c>
      <c r="BC112" s="83">
        <f t="shared" si="1847"/>
        <v>102931283.73988752</v>
      </c>
      <c r="BD112" s="83">
        <f t="shared" si="1847"/>
        <v>100201956.84561604</v>
      </c>
      <c r="BE112" s="83">
        <f t="shared" si="1847"/>
        <v>99115217.70389308</v>
      </c>
      <c r="BF112" s="83">
        <f t="shared" si="1847"/>
        <v>1174311718.3032041</v>
      </c>
      <c r="BG112" s="83">
        <f t="shared" si="1847"/>
        <v>93147961.616427153</v>
      </c>
      <c r="BH112" s="83">
        <f t="shared" si="1847"/>
        <v>78853882.983336002</v>
      </c>
      <c r="BI112" s="83">
        <f t="shared" si="1847"/>
        <v>83453859.300532699</v>
      </c>
      <c r="BJ112" s="83">
        <f t="shared" si="1847"/>
        <v>77411225.7740172</v>
      </c>
      <c r="BK112" s="83">
        <f t="shared" si="1847"/>
        <v>81392176.234789461</v>
      </c>
      <c r="BL112" s="83">
        <f t="shared" si="1847"/>
        <v>83479302.24240084</v>
      </c>
      <c r="BM112" s="83">
        <f t="shared" si="1847"/>
        <v>89624725.534877598</v>
      </c>
      <c r="BN112" s="83">
        <f t="shared" si="1847"/>
        <v>94410203.973783851</v>
      </c>
      <c r="BO112" s="83">
        <f t="shared" si="1847"/>
        <v>88446789.902116239</v>
      </c>
      <c r="BP112" s="83">
        <f t="shared" si="1847"/>
        <v>89204014.316264942</v>
      </c>
      <c r="BQ112" s="83">
        <f t="shared" si="1847"/>
        <v>87055553.563474312</v>
      </c>
      <c r="BR112" s="83">
        <f t="shared" si="1847"/>
        <v>86200098.542892635</v>
      </c>
      <c r="BS112" s="83">
        <f t="shared" ref="BS112:ED112" si="1848">SUM(BS113:BS123)</f>
        <v>1032679793.9849131</v>
      </c>
      <c r="BT112" s="83">
        <f t="shared" si="1848"/>
        <v>71785369.228321314</v>
      </c>
      <c r="BU112" s="83">
        <f t="shared" si="1848"/>
        <v>68835157.630911916</v>
      </c>
      <c r="BV112" s="83">
        <f t="shared" si="1848"/>
        <v>72103663.681568518</v>
      </c>
      <c r="BW112" s="83">
        <f t="shared" si="1848"/>
        <v>67810079.784303457</v>
      </c>
      <c r="BX112" s="83">
        <f t="shared" si="1848"/>
        <v>70638737.971032545</v>
      </c>
      <c r="BY112" s="83">
        <f t="shared" si="1848"/>
        <v>72121742.124523014</v>
      </c>
      <c r="BZ112" s="83">
        <f t="shared" si="1848"/>
        <v>76488363.130856216</v>
      </c>
      <c r="CA112" s="83">
        <f t="shared" si="1848"/>
        <v>79888677.426905453</v>
      </c>
      <c r="CB112" s="83">
        <f t="shared" si="1848"/>
        <v>75651382.790637672</v>
      </c>
      <c r="CC112" s="83">
        <f t="shared" si="1848"/>
        <v>76189427.425801858</v>
      </c>
      <c r="CD112" s="83">
        <f t="shared" si="1848"/>
        <v>74662841.964080632</v>
      </c>
      <c r="CE112" s="83">
        <f t="shared" si="1848"/>
        <v>74054999.723592818</v>
      </c>
      <c r="CF112" s="83">
        <f t="shared" si="1848"/>
        <v>880230442.88253534</v>
      </c>
      <c r="CG112" s="83">
        <f t="shared" si="1848"/>
        <v>59710614.32327763</v>
      </c>
      <c r="CH112" s="83">
        <f t="shared" si="1848"/>
        <v>58047059.124762572</v>
      </c>
      <c r="CI112" s="83">
        <f t="shared" si="1848"/>
        <v>59890093.108061358</v>
      </c>
      <c r="CJ112" s="83">
        <f t="shared" si="1848"/>
        <v>57469041.743871816</v>
      </c>
      <c r="CK112" s="83">
        <f t="shared" si="1848"/>
        <v>59064055.822010279</v>
      </c>
      <c r="CL112" s="83">
        <f t="shared" si="1848"/>
        <v>59900287.118478924</v>
      </c>
      <c r="CM112" s="83">
        <f t="shared" si="1848"/>
        <v>62362522.397266835</v>
      </c>
      <c r="CN112" s="83">
        <f t="shared" si="1848"/>
        <v>64279879.961973332</v>
      </c>
      <c r="CO112" s="83">
        <f t="shared" si="1848"/>
        <v>61890568.79324463</v>
      </c>
      <c r="CP112" s="83">
        <f t="shared" si="1848"/>
        <v>62193959.557027973</v>
      </c>
      <c r="CQ112" s="83">
        <f t="shared" si="1848"/>
        <v>61333153.781925656</v>
      </c>
      <c r="CR112" s="83">
        <f t="shared" si="1848"/>
        <v>60990405.783806302</v>
      </c>
      <c r="CS112" s="83">
        <f t="shared" si="1848"/>
        <v>727131641.51570737</v>
      </c>
      <c r="CT112" s="83">
        <f t="shared" si="1848"/>
        <v>47550325.861218847</v>
      </c>
      <c r="CU112" s="83">
        <f t="shared" si="1848"/>
        <v>47264265.00336007</v>
      </c>
      <c r="CV112" s="83">
        <f t="shared" si="1848"/>
        <v>47581188.591345571</v>
      </c>
      <c r="CW112" s="83">
        <f t="shared" si="1848"/>
        <v>47164870.557066686</v>
      </c>
      <c r="CX112" s="83">
        <f t="shared" si="1848"/>
        <v>47439145.252548017</v>
      </c>
      <c r="CY112" s="83">
        <f t="shared" si="1848"/>
        <v>47582941.528289102</v>
      </c>
      <c r="CZ112" s="83">
        <f t="shared" si="1848"/>
        <v>48006341.447167017</v>
      </c>
      <c r="DA112" s="83">
        <f t="shared" si="1848"/>
        <v>48336045.53529799</v>
      </c>
      <c r="DB112" s="83">
        <f t="shared" si="1848"/>
        <v>47925185.466916621</v>
      </c>
      <c r="DC112" s="83">
        <f t="shared" si="1848"/>
        <v>47977355.795999631</v>
      </c>
      <c r="DD112" s="83">
        <f t="shared" si="1848"/>
        <v>47829333.753391512</v>
      </c>
      <c r="DE112" s="83">
        <f t="shared" si="1848"/>
        <v>47770395.651151851</v>
      </c>
      <c r="DF112" s="83">
        <f t="shared" si="1848"/>
        <v>572427394.44375265</v>
      </c>
      <c r="DG112" s="83">
        <f t="shared" si="1848"/>
        <v>43848657.813323438</v>
      </c>
      <c r="DH112" s="83">
        <f t="shared" si="1848"/>
        <v>43542401.058899835</v>
      </c>
      <c r="DI112" s="83">
        <f t="shared" si="1848"/>
        <v>43881699.452197112</v>
      </c>
      <c r="DJ112" s="83">
        <f t="shared" si="1848"/>
        <v>43435989.364698134</v>
      </c>
      <c r="DK112" s="83">
        <f t="shared" si="1848"/>
        <v>43729627.853680454</v>
      </c>
      <c r="DL112" s="83">
        <f t="shared" si="1848"/>
        <v>43883576.146488853</v>
      </c>
      <c r="DM112" s="83">
        <f t="shared" si="1848"/>
        <v>44336868.09963955</v>
      </c>
      <c r="DN112" s="83">
        <f t="shared" si="1848"/>
        <v>44689849.296392567</v>
      </c>
      <c r="DO112" s="83">
        <f t="shared" si="1848"/>
        <v>44249982.50718347</v>
      </c>
      <c r="DP112" s="83">
        <f t="shared" si="1848"/>
        <v>44305836.061499752</v>
      </c>
      <c r="DQ112" s="83">
        <f t="shared" si="1848"/>
        <v>44147363.662683494</v>
      </c>
      <c r="DR112" s="83">
        <f t="shared" si="1848"/>
        <v>44084264.530425712</v>
      </c>
      <c r="DS112" s="83">
        <f t="shared" si="1848"/>
        <v>528136115.84711254</v>
      </c>
      <c r="DT112" s="83">
        <f t="shared" si="1848"/>
        <v>38630355.389991626</v>
      </c>
      <c r="DU112" s="83">
        <f t="shared" si="1848"/>
        <v>38630355.389991626</v>
      </c>
      <c r="DV112" s="83">
        <f t="shared" si="1848"/>
        <v>38630355.389991626</v>
      </c>
      <c r="DW112" s="83">
        <f t="shared" si="1848"/>
        <v>38630355.389991626</v>
      </c>
      <c r="DX112" s="83">
        <f t="shared" si="1848"/>
        <v>38630355.389991626</v>
      </c>
      <c r="DY112" s="83">
        <f t="shared" si="1848"/>
        <v>38630355.389991626</v>
      </c>
      <c r="DZ112" s="83">
        <f t="shared" si="1848"/>
        <v>38630355.389991626</v>
      </c>
      <c r="EA112" s="83">
        <f t="shared" si="1848"/>
        <v>38630355.389991626</v>
      </c>
      <c r="EB112" s="83">
        <f t="shared" si="1848"/>
        <v>38630355.389991626</v>
      </c>
      <c r="EC112" s="83">
        <f t="shared" si="1848"/>
        <v>38630355.389991626</v>
      </c>
      <c r="ED112" s="83">
        <f t="shared" si="1848"/>
        <v>38630355.389991626</v>
      </c>
      <c r="EE112" s="83">
        <f t="shared" ref="EE112:ES112" si="1849">SUM(EE113:EE123)</f>
        <v>38630355.389991626</v>
      </c>
      <c r="EF112" s="83">
        <f t="shared" si="1849"/>
        <v>463564264.67989957</v>
      </c>
      <c r="EG112" s="83">
        <f t="shared" si="1849"/>
        <v>35512010.350727379</v>
      </c>
      <c r="EH112" s="83">
        <f t="shared" si="1849"/>
        <v>35512010.350727379</v>
      </c>
      <c r="EI112" s="83">
        <f t="shared" si="1849"/>
        <v>35512010.350727379</v>
      </c>
      <c r="EJ112" s="83">
        <f t="shared" si="1849"/>
        <v>35512010.350727379</v>
      </c>
      <c r="EK112" s="83">
        <f t="shared" si="1849"/>
        <v>35512010.350727379</v>
      </c>
      <c r="EL112" s="83">
        <f t="shared" si="1849"/>
        <v>35512010.350727379</v>
      </c>
      <c r="EM112" s="83">
        <f t="shared" si="1849"/>
        <v>35512010.350727379</v>
      </c>
      <c r="EN112" s="83">
        <f t="shared" si="1849"/>
        <v>35512010.350727379</v>
      </c>
      <c r="EO112" s="83">
        <f t="shared" si="1849"/>
        <v>35512010.350727379</v>
      </c>
      <c r="EP112" s="83">
        <f t="shared" si="1849"/>
        <v>35512010.350727379</v>
      </c>
      <c r="EQ112" s="83">
        <f t="shared" si="1849"/>
        <v>35512010.350727379</v>
      </c>
      <c r="ER112" s="83">
        <f t="shared" si="1849"/>
        <v>35512010.350727379</v>
      </c>
      <c r="ES112" s="83">
        <f t="shared" si="1849"/>
        <v>426144124.20872855</v>
      </c>
      <c r="ET112" s="32"/>
      <c r="EU112" s="32"/>
      <c r="EV112" s="38"/>
      <c r="EW112" s="136"/>
      <c r="EX112" s="37"/>
      <c r="EY112" s="37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138"/>
      <c r="FM112" s="40"/>
      <c r="FO112" s="201"/>
      <c r="FP112" s="199"/>
      <c r="FY112" s="1"/>
    </row>
    <row r="113" spans="1:181" s="4" customFormat="1">
      <c r="A113" s="149"/>
      <c r="B113" s="279" t="str">
        <f t="shared" ref="B113:B123" si="1850">CONCATENATE(C113,D113)</f>
        <v>132101010100010</v>
      </c>
      <c r="C113" s="231">
        <v>1321010101000</v>
      </c>
      <c r="D113" s="35">
        <v>10</v>
      </c>
      <c r="E113" s="37" t="s">
        <v>112</v>
      </c>
      <c r="F113" s="65">
        <v>4333974.99</v>
      </c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33">
        <f t="shared" ref="S113:S123" si="1851">+SUM(G113:R113)</f>
        <v>0</v>
      </c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33">
        <f t="shared" ref="AF113:AF123" si="1852">+SUM(T113:AE113)</f>
        <v>0</v>
      </c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33">
        <f t="shared" ref="AS113:AS123" si="1853">+SUM(AG113:AR113)</f>
        <v>0</v>
      </c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33">
        <f t="shared" ref="BF113:BF123" si="1854">+SUM(AT113:BE113)</f>
        <v>0</v>
      </c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33">
        <f t="shared" ref="BS113:BS123" si="1855">+SUM(BG113:BR113)</f>
        <v>0</v>
      </c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33">
        <f t="shared" ref="CF113:CF123" si="1856">+SUM(BT113:CE113)</f>
        <v>0</v>
      </c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33">
        <f t="shared" ref="CS113:CS123" si="1857">+SUM(CG113:CR113)</f>
        <v>0</v>
      </c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33">
        <f t="shared" ref="DF113:DF123" si="1858">+SUM(CT113:DE113)</f>
        <v>0</v>
      </c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33">
        <f t="shared" ref="DS113:DS123" si="1859">+SUM(DG113:DR113)</f>
        <v>0</v>
      </c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33">
        <f t="shared" ref="EF113:EF123" si="1860">+SUM(DT113:EE113)</f>
        <v>0</v>
      </c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33">
        <f t="shared" ref="ES113:ES123" si="1861">+SUM(EG113:ER113)</f>
        <v>0</v>
      </c>
      <c r="ET113" s="32"/>
      <c r="EU113" s="32"/>
      <c r="EV113" s="38"/>
      <c r="EW113" s="174"/>
      <c r="EX113" s="116"/>
      <c r="EY113" s="37"/>
      <c r="EZ113" s="3"/>
      <c r="FA113" s="3"/>
      <c r="FB113" s="3"/>
      <c r="FC113" s="3"/>
      <c r="FD113" s="3"/>
      <c r="FF113" s="3"/>
      <c r="FK113" s="40"/>
      <c r="FL113" s="3"/>
      <c r="FM113" s="40"/>
      <c r="FO113" s="201"/>
      <c r="FP113" s="199"/>
      <c r="FY113" s="1"/>
    </row>
    <row r="114" spans="1:181">
      <c r="A114" s="149">
        <v>93</v>
      </c>
      <c r="B114" s="279" t="str">
        <f t="shared" si="1850"/>
        <v>132101010100015</v>
      </c>
      <c r="C114" s="231">
        <v>1321010101000</v>
      </c>
      <c r="D114" s="35">
        <v>15</v>
      </c>
      <c r="E114" s="37" t="s">
        <v>112</v>
      </c>
      <c r="F114" s="65">
        <v>1112766675.29</v>
      </c>
      <c r="G114" s="123">
        <f>_xlfn.XLOOKUP($B114,'9999'!$A:$A,'9999'!I:I)</f>
        <v>61869390.271552175</v>
      </c>
      <c r="H114" s="123">
        <f>_xlfn.XLOOKUP($B114,'9999'!$A:$A,'9999'!J:J)</f>
        <v>49950260.09788923</v>
      </c>
      <c r="I114" s="123">
        <f>_xlfn.XLOOKUP($B114,'9999'!$A:$A,'9999'!K:K)</f>
        <v>70239827.367129862</v>
      </c>
      <c r="J114" s="123">
        <f>_xlfn.XLOOKUP($B114,'9999'!$A:$A,'9999'!L:L)</f>
        <v>61479203.456498966</v>
      </c>
      <c r="K114" s="123">
        <f>_xlfn.XLOOKUP($B114,'9999'!$A:$A,'9999'!M:M)</f>
        <v>77952677.08570902</v>
      </c>
      <c r="L114" s="123">
        <f>_xlfn.XLOOKUP($B114,'9999'!$A:$A,'9999'!N:N)</f>
        <v>77260714.860380471</v>
      </c>
      <c r="M114" s="123">
        <f>_xlfn.XLOOKUP($B114,'9999'!$A:$A,'9999'!O:O)</f>
        <v>90109309.115828678</v>
      </c>
      <c r="N114" s="123">
        <f>_xlfn.XLOOKUP($B114,'9999'!$A:$A,'9999'!P:P)</f>
        <v>83437007.870932415</v>
      </c>
      <c r="O114" s="123">
        <f>_xlfn.XLOOKUP($B114,'9999'!$A:$A,'9999'!Q:Q)</f>
        <v>83832903.513391614</v>
      </c>
      <c r="P114" s="123">
        <f>_xlfn.XLOOKUP($B114,'9999'!$A:$A,'9999'!R:R)</f>
        <v>66814742.463148199</v>
      </c>
      <c r="Q114" s="123">
        <f>_xlfn.XLOOKUP($B114,'9999'!$A:$A,'9999'!S:S)</f>
        <v>64177361.529952936</v>
      </c>
      <c r="R114" s="123">
        <f>_xlfn.XLOOKUP($B114,'9999'!$A:$A,'9999'!T:T)</f>
        <v>55707423.367586456</v>
      </c>
      <c r="S114" s="33">
        <f t="shared" si="1851"/>
        <v>842830821.00000012</v>
      </c>
      <c r="T114" s="124">
        <f t="shared" ref="T114:AE114" si="1862">+$S114*$FC$6/12*0.85-T115</f>
        <v>64751180.182342507</v>
      </c>
      <c r="U114" s="124">
        <f t="shared" si="1862"/>
        <v>64751180.182342507</v>
      </c>
      <c r="V114" s="124">
        <f t="shared" si="1862"/>
        <v>64751180.182342507</v>
      </c>
      <c r="W114" s="124">
        <f t="shared" si="1862"/>
        <v>64751180.182342507</v>
      </c>
      <c r="X114" s="124">
        <f t="shared" si="1862"/>
        <v>64751180.182342507</v>
      </c>
      <c r="Y114" s="124">
        <f t="shared" si="1862"/>
        <v>64751180.182342507</v>
      </c>
      <c r="Z114" s="124">
        <f t="shared" si="1862"/>
        <v>64751180.182342507</v>
      </c>
      <c r="AA114" s="124">
        <f t="shared" si="1862"/>
        <v>64751180.182342507</v>
      </c>
      <c r="AB114" s="124">
        <f t="shared" si="1862"/>
        <v>64751180.182342507</v>
      </c>
      <c r="AC114" s="124">
        <f t="shared" si="1862"/>
        <v>64751180.182342507</v>
      </c>
      <c r="AD114" s="124">
        <f t="shared" si="1862"/>
        <v>64751180.182342507</v>
      </c>
      <c r="AE114" s="124">
        <f t="shared" si="1862"/>
        <v>64751180.182342507</v>
      </c>
      <c r="AF114" s="33">
        <f t="shared" si="1852"/>
        <v>777014162.18811023</v>
      </c>
      <c r="AG114" s="124">
        <f t="shared" ref="AG114:AR114" si="1863">+$AF114*$FD$6/12*0.85-AG115</f>
        <v>58990267.681519501</v>
      </c>
      <c r="AH114" s="124">
        <f t="shared" si="1863"/>
        <v>58990267.681519501</v>
      </c>
      <c r="AI114" s="124">
        <f t="shared" si="1863"/>
        <v>58990267.681519501</v>
      </c>
      <c r="AJ114" s="124">
        <f t="shared" si="1863"/>
        <v>58990267.681519501</v>
      </c>
      <c r="AK114" s="124">
        <f t="shared" si="1863"/>
        <v>58990267.681519501</v>
      </c>
      <c r="AL114" s="124">
        <f t="shared" si="1863"/>
        <v>58990267.681519501</v>
      </c>
      <c r="AM114" s="124">
        <f t="shared" si="1863"/>
        <v>58990267.681519501</v>
      </c>
      <c r="AN114" s="124">
        <f t="shared" si="1863"/>
        <v>58990267.681519501</v>
      </c>
      <c r="AO114" s="124">
        <f t="shared" si="1863"/>
        <v>58990267.681519501</v>
      </c>
      <c r="AP114" s="124">
        <f t="shared" si="1863"/>
        <v>58990267.681519501</v>
      </c>
      <c r="AQ114" s="124">
        <f t="shared" si="1863"/>
        <v>58990267.681519501</v>
      </c>
      <c r="AR114" s="124">
        <f t="shared" si="1863"/>
        <v>58990267.681519501</v>
      </c>
      <c r="AS114" s="33">
        <f t="shared" si="1853"/>
        <v>707883212.17823398</v>
      </c>
      <c r="AT114" s="124">
        <f t="shared" ref="AT114:BE114" si="1864">+$AS114*$FE$6/12-AT115</f>
        <v>63154980.579834782</v>
      </c>
      <c r="AU114" s="124">
        <f t="shared" si="1864"/>
        <v>63154980.579834782</v>
      </c>
      <c r="AV114" s="124">
        <f t="shared" si="1864"/>
        <v>63154980.579834782</v>
      </c>
      <c r="AW114" s="124">
        <f t="shared" si="1864"/>
        <v>63154980.579834782</v>
      </c>
      <c r="AX114" s="124">
        <f t="shared" si="1864"/>
        <v>63154980.579834782</v>
      </c>
      <c r="AY114" s="124">
        <f t="shared" si="1864"/>
        <v>63154980.579834782</v>
      </c>
      <c r="AZ114" s="124">
        <f t="shared" si="1864"/>
        <v>63154980.579834782</v>
      </c>
      <c r="BA114" s="124">
        <f t="shared" si="1864"/>
        <v>63154980.579834782</v>
      </c>
      <c r="BB114" s="124">
        <f t="shared" si="1864"/>
        <v>63154980.579834782</v>
      </c>
      <c r="BC114" s="124">
        <f t="shared" si="1864"/>
        <v>63154980.579834782</v>
      </c>
      <c r="BD114" s="124">
        <f t="shared" si="1864"/>
        <v>63154980.579834782</v>
      </c>
      <c r="BE114" s="124">
        <f t="shared" si="1864"/>
        <v>63154980.579834782</v>
      </c>
      <c r="BF114" s="33">
        <f t="shared" si="1854"/>
        <v>757859766.95801747</v>
      </c>
      <c r="BG114" s="124">
        <f>+$BF114*$FF$6/12-BG115</f>
        <v>67613722.208771124</v>
      </c>
      <c r="BH114" s="124">
        <f t="shared" ref="BH114:BR114" si="1865">+$BF114*$FF$6/12*0.85-BH115</f>
        <v>57471663.877455451</v>
      </c>
      <c r="BI114" s="124">
        <f t="shared" si="1865"/>
        <v>57471663.877455451</v>
      </c>
      <c r="BJ114" s="124">
        <f t="shared" si="1865"/>
        <v>57471663.877455451</v>
      </c>
      <c r="BK114" s="124">
        <f t="shared" si="1865"/>
        <v>57471663.877455451</v>
      </c>
      <c r="BL114" s="124">
        <f t="shared" si="1865"/>
        <v>57471663.877455451</v>
      </c>
      <c r="BM114" s="124">
        <f t="shared" si="1865"/>
        <v>57471663.877455451</v>
      </c>
      <c r="BN114" s="124">
        <f t="shared" si="1865"/>
        <v>57471663.877455451</v>
      </c>
      <c r="BO114" s="124">
        <f t="shared" si="1865"/>
        <v>57471663.877455451</v>
      </c>
      <c r="BP114" s="124">
        <f t="shared" si="1865"/>
        <v>57471663.877455451</v>
      </c>
      <c r="BQ114" s="124">
        <f t="shared" si="1865"/>
        <v>57471663.877455451</v>
      </c>
      <c r="BR114" s="124">
        <f t="shared" si="1865"/>
        <v>57471663.877455451</v>
      </c>
      <c r="BS114" s="33">
        <f t="shared" si="1855"/>
        <v>699802024.86078119</v>
      </c>
      <c r="BT114" s="124">
        <f t="shared" ref="BT114:CE114" si="1866">+$BS114*$FG$6/12*0.85-BT115</f>
        <v>53068903.386963286</v>
      </c>
      <c r="BU114" s="124">
        <f t="shared" si="1866"/>
        <v>53068903.386963286</v>
      </c>
      <c r="BV114" s="124">
        <f t="shared" si="1866"/>
        <v>53068903.386963286</v>
      </c>
      <c r="BW114" s="124">
        <f t="shared" si="1866"/>
        <v>53068903.386963286</v>
      </c>
      <c r="BX114" s="124">
        <f t="shared" si="1866"/>
        <v>53068903.386963286</v>
      </c>
      <c r="BY114" s="124">
        <f t="shared" si="1866"/>
        <v>53068903.386963286</v>
      </c>
      <c r="BZ114" s="124">
        <f t="shared" si="1866"/>
        <v>53068903.386963286</v>
      </c>
      <c r="CA114" s="124">
        <f t="shared" si="1866"/>
        <v>53068903.386963286</v>
      </c>
      <c r="CB114" s="124">
        <f t="shared" si="1866"/>
        <v>53068903.386963286</v>
      </c>
      <c r="CC114" s="124">
        <f t="shared" si="1866"/>
        <v>53068903.386963286</v>
      </c>
      <c r="CD114" s="124">
        <f t="shared" si="1866"/>
        <v>53068903.386963286</v>
      </c>
      <c r="CE114" s="124">
        <f t="shared" si="1866"/>
        <v>53068903.386963286</v>
      </c>
      <c r="CF114" s="33">
        <f t="shared" si="1856"/>
        <v>636826840.64355946</v>
      </c>
      <c r="CG114" s="124">
        <f t="shared" ref="CG114:CR114" si="1867">+$CF114*$FH$6/12*0.85-CG115</f>
        <v>48293232.771170467</v>
      </c>
      <c r="CH114" s="124">
        <f t="shared" si="1867"/>
        <v>48293232.771170467</v>
      </c>
      <c r="CI114" s="124">
        <f t="shared" si="1867"/>
        <v>48293232.771170467</v>
      </c>
      <c r="CJ114" s="124">
        <f t="shared" si="1867"/>
        <v>48293232.771170467</v>
      </c>
      <c r="CK114" s="124">
        <f t="shared" si="1867"/>
        <v>48293232.771170467</v>
      </c>
      <c r="CL114" s="124">
        <f t="shared" si="1867"/>
        <v>48293232.771170467</v>
      </c>
      <c r="CM114" s="124">
        <f t="shared" si="1867"/>
        <v>48293232.771170467</v>
      </c>
      <c r="CN114" s="124">
        <f t="shared" si="1867"/>
        <v>48293232.771170467</v>
      </c>
      <c r="CO114" s="124">
        <f t="shared" si="1867"/>
        <v>48293232.771170467</v>
      </c>
      <c r="CP114" s="124">
        <f t="shared" si="1867"/>
        <v>48293232.771170467</v>
      </c>
      <c r="CQ114" s="124">
        <f t="shared" si="1867"/>
        <v>48293232.771170467</v>
      </c>
      <c r="CR114" s="124">
        <f t="shared" si="1867"/>
        <v>48293232.771170467</v>
      </c>
      <c r="CS114" s="33">
        <f t="shared" si="1857"/>
        <v>579518793.25404572</v>
      </c>
      <c r="CT114" s="124">
        <f t="shared" ref="CT114:DE114" si="1868">+$CS114*$FI$6/12*0.85-CT115</f>
        <v>43947324.754092842</v>
      </c>
      <c r="CU114" s="124">
        <f t="shared" si="1868"/>
        <v>43947324.754092842</v>
      </c>
      <c r="CV114" s="124">
        <f t="shared" si="1868"/>
        <v>43947324.754092842</v>
      </c>
      <c r="CW114" s="124">
        <f t="shared" si="1868"/>
        <v>43947324.754092842</v>
      </c>
      <c r="CX114" s="124">
        <f t="shared" si="1868"/>
        <v>43947324.754092842</v>
      </c>
      <c r="CY114" s="124">
        <f t="shared" si="1868"/>
        <v>43947324.754092842</v>
      </c>
      <c r="CZ114" s="124">
        <f t="shared" si="1868"/>
        <v>43947324.754092842</v>
      </c>
      <c r="DA114" s="124">
        <f t="shared" si="1868"/>
        <v>43947324.754092842</v>
      </c>
      <c r="DB114" s="124">
        <f t="shared" si="1868"/>
        <v>43947324.754092842</v>
      </c>
      <c r="DC114" s="124">
        <f t="shared" si="1868"/>
        <v>43947324.754092842</v>
      </c>
      <c r="DD114" s="124">
        <f t="shared" si="1868"/>
        <v>43947324.754092842</v>
      </c>
      <c r="DE114" s="124">
        <f t="shared" si="1868"/>
        <v>43947324.754092842</v>
      </c>
      <c r="DF114" s="33">
        <f t="shared" si="1858"/>
        <v>527367897.04911399</v>
      </c>
      <c r="DG114" s="124">
        <f t="shared" ref="DG114:DR114" si="1869">+$DF114*$FJ$6/12*0.85-DG115</f>
        <v>39992504.999472015</v>
      </c>
      <c r="DH114" s="124">
        <f t="shared" si="1869"/>
        <v>39992504.999472015</v>
      </c>
      <c r="DI114" s="124">
        <f t="shared" si="1869"/>
        <v>39992504.999472015</v>
      </c>
      <c r="DJ114" s="124">
        <f t="shared" si="1869"/>
        <v>39992504.999472015</v>
      </c>
      <c r="DK114" s="124">
        <f t="shared" si="1869"/>
        <v>39992504.999472015</v>
      </c>
      <c r="DL114" s="124">
        <f t="shared" si="1869"/>
        <v>39992504.999472015</v>
      </c>
      <c r="DM114" s="124">
        <f t="shared" si="1869"/>
        <v>39992504.999472015</v>
      </c>
      <c r="DN114" s="124">
        <f t="shared" si="1869"/>
        <v>39992504.999472015</v>
      </c>
      <c r="DO114" s="124">
        <f t="shared" si="1869"/>
        <v>39992504.999472015</v>
      </c>
      <c r="DP114" s="124">
        <f t="shared" si="1869"/>
        <v>39992504.999472015</v>
      </c>
      <c r="DQ114" s="124">
        <f t="shared" si="1869"/>
        <v>39992504.999472015</v>
      </c>
      <c r="DR114" s="124">
        <f t="shared" si="1869"/>
        <v>39992504.999472015</v>
      </c>
      <c r="DS114" s="33">
        <f t="shared" si="1859"/>
        <v>479910059.99366421</v>
      </c>
      <c r="DT114" s="124">
        <f t="shared" ref="DT114:EE114" si="1870">$DS114*$FK6/12*0.85-DT115</f>
        <v>36393579.474569529</v>
      </c>
      <c r="DU114" s="124">
        <f t="shared" si="1870"/>
        <v>36393579.474569529</v>
      </c>
      <c r="DV114" s="124">
        <f t="shared" si="1870"/>
        <v>36393579.474569529</v>
      </c>
      <c r="DW114" s="124">
        <f t="shared" si="1870"/>
        <v>36393579.474569529</v>
      </c>
      <c r="DX114" s="124">
        <f t="shared" si="1870"/>
        <v>36393579.474569529</v>
      </c>
      <c r="DY114" s="124">
        <f t="shared" si="1870"/>
        <v>36393579.474569529</v>
      </c>
      <c r="DZ114" s="124">
        <f t="shared" si="1870"/>
        <v>36393579.474569529</v>
      </c>
      <c r="EA114" s="124">
        <f t="shared" si="1870"/>
        <v>36393579.474569529</v>
      </c>
      <c r="EB114" s="124">
        <f t="shared" si="1870"/>
        <v>36393579.474569529</v>
      </c>
      <c r="EC114" s="124">
        <f t="shared" si="1870"/>
        <v>36393579.474569529</v>
      </c>
      <c r="ED114" s="124">
        <f t="shared" si="1870"/>
        <v>36393579.474569529</v>
      </c>
      <c r="EE114" s="124">
        <f t="shared" si="1870"/>
        <v>36393579.474569529</v>
      </c>
      <c r="EF114" s="33">
        <f t="shared" si="1860"/>
        <v>436722953.69483447</v>
      </c>
      <c r="EG114" s="124">
        <f t="shared" ref="EG114:ER114" si="1871">$EF114*$FL6/12*0.85-EG115</f>
        <v>33118521.257653028</v>
      </c>
      <c r="EH114" s="124">
        <f t="shared" si="1871"/>
        <v>33118521.257653028</v>
      </c>
      <c r="EI114" s="124">
        <f t="shared" si="1871"/>
        <v>33118521.257653028</v>
      </c>
      <c r="EJ114" s="124">
        <f t="shared" si="1871"/>
        <v>33118521.257653028</v>
      </c>
      <c r="EK114" s="124">
        <f t="shared" si="1871"/>
        <v>33118521.257653028</v>
      </c>
      <c r="EL114" s="124">
        <f t="shared" si="1871"/>
        <v>33118521.257653028</v>
      </c>
      <c r="EM114" s="124">
        <f t="shared" si="1871"/>
        <v>33118521.257653028</v>
      </c>
      <c r="EN114" s="124">
        <f t="shared" si="1871"/>
        <v>33118521.257653028</v>
      </c>
      <c r="EO114" s="124">
        <f t="shared" si="1871"/>
        <v>33118521.257653028</v>
      </c>
      <c r="EP114" s="124">
        <f t="shared" si="1871"/>
        <v>33118521.257653028</v>
      </c>
      <c r="EQ114" s="124">
        <f t="shared" si="1871"/>
        <v>33118521.257653028</v>
      </c>
      <c r="ER114" s="124">
        <f t="shared" si="1871"/>
        <v>33118521.257653028</v>
      </c>
      <c r="ES114" s="33">
        <f t="shared" si="1861"/>
        <v>397422255.09183621</v>
      </c>
      <c r="ET114" s="33" t="s">
        <v>241</v>
      </c>
      <c r="EU114" s="33"/>
      <c r="EV114" s="38"/>
      <c r="EW114" s="174"/>
      <c r="EX114" s="116"/>
      <c r="EY114" s="37"/>
      <c r="FE114" s="4"/>
      <c r="FG114" s="4"/>
      <c r="FH114" s="4"/>
      <c r="FI114" s="4"/>
      <c r="FJ114" s="4"/>
      <c r="FN114" s="17"/>
      <c r="FO114" s="201"/>
      <c r="FP114" s="2"/>
      <c r="FY114" s="1"/>
    </row>
    <row r="115" spans="1:181">
      <c r="A115" s="149">
        <v>95</v>
      </c>
      <c r="B115" s="279" t="str">
        <f t="shared" si="1850"/>
        <v>132101010100023</v>
      </c>
      <c r="C115" s="231">
        <v>1321010101000</v>
      </c>
      <c r="D115" s="35">
        <v>23</v>
      </c>
      <c r="E115" s="37" t="s">
        <v>112</v>
      </c>
      <c r="F115" s="65">
        <v>0</v>
      </c>
      <c r="G115" s="123">
        <v>0</v>
      </c>
      <c r="H115" s="123">
        <v>0</v>
      </c>
      <c r="I115" s="123">
        <v>0</v>
      </c>
      <c r="J115" s="123">
        <v>0</v>
      </c>
      <c r="K115" s="123">
        <v>0</v>
      </c>
      <c r="L115" s="123">
        <v>0</v>
      </c>
      <c r="M115" s="123">
        <v>0</v>
      </c>
      <c r="N115" s="123">
        <v>0</v>
      </c>
      <c r="O115" s="123">
        <v>0</v>
      </c>
      <c r="P115" s="123">
        <v>0</v>
      </c>
      <c r="Q115" s="123">
        <v>0</v>
      </c>
      <c r="R115" s="123">
        <v>0</v>
      </c>
      <c r="S115" s="33">
        <f t="shared" si="1851"/>
        <v>0</v>
      </c>
      <c r="T115" s="124">
        <f t="shared" ref="T115:AE117" si="1872">+$S115*$FC$6/12*0.85</f>
        <v>0</v>
      </c>
      <c r="U115" s="124">
        <f t="shared" si="1872"/>
        <v>0</v>
      </c>
      <c r="V115" s="124">
        <f t="shared" si="1872"/>
        <v>0</v>
      </c>
      <c r="W115" s="124">
        <f t="shared" si="1872"/>
        <v>0</v>
      </c>
      <c r="X115" s="124">
        <f t="shared" si="1872"/>
        <v>0</v>
      </c>
      <c r="Y115" s="124">
        <f t="shared" si="1872"/>
        <v>0</v>
      </c>
      <c r="Z115" s="124">
        <f t="shared" si="1872"/>
        <v>0</v>
      </c>
      <c r="AA115" s="124">
        <f t="shared" si="1872"/>
        <v>0</v>
      </c>
      <c r="AB115" s="124">
        <f t="shared" si="1872"/>
        <v>0</v>
      </c>
      <c r="AC115" s="124">
        <f t="shared" si="1872"/>
        <v>0</v>
      </c>
      <c r="AD115" s="124">
        <f t="shared" si="1872"/>
        <v>0</v>
      </c>
      <c r="AE115" s="124">
        <f t="shared" si="1872"/>
        <v>0</v>
      </c>
      <c r="AF115" s="33">
        <f t="shared" si="1852"/>
        <v>0</v>
      </c>
      <c r="AG115" s="124">
        <f t="shared" ref="AG115:AR117" si="1873">+$AF115*$FD$6/12*0.85</f>
        <v>0</v>
      </c>
      <c r="AH115" s="124">
        <f t="shared" si="1873"/>
        <v>0</v>
      </c>
      <c r="AI115" s="124">
        <f t="shared" si="1873"/>
        <v>0</v>
      </c>
      <c r="AJ115" s="124">
        <f t="shared" si="1873"/>
        <v>0</v>
      </c>
      <c r="AK115" s="124">
        <f t="shared" si="1873"/>
        <v>0</v>
      </c>
      <c r="AL115" s="124">
        <f t="shared" si="1873"/>
        <v>0</v>
      </c>
      <c r="AM115" s="124">
        <f t="shared" si="1873"/>
        <v>0</v>
      </c>
      <c r="AN115" s="124">
        <f t="shared" si="1873"/>
        <v>0</v>
      </c>
      <c r="AO115" s="124">
        <f t="shared" si="1873"/>
        <v>0</v>
      </c>
      <c r="AP115" s="124">
        <f t="shared" si="1873"/>
        <v>0</v>
      </c>
      <c r="AQ115" s="124">
        <f t="shared" si="1873"/>
        <v>0</v>
      </c>
      <c r="AR115" s="124">
        <f t="shared" si="1873"/>
        <v>0</v>
      </c>
      <c r="AS115" s="33">
        <f t="shared" si="1853"/>
        <v>0</v>
      </c>
      <c r="AT115" s="124">
        <f t="shared" ref="AT115:BE115" si="1874">+$AS115*$FE$6/12*0.6</f>
        <v>0</v>
      </c>
      <c r="AU115" s="124">
        <f t="shared" si="1874"/>
        <v>0</v>
      </c>
      <c r="AV115" s="124">
        <f t="shared" si="1874"/>
        <v>0</v>
      </c>
      <c r="AW115" s="124">
        <f t="shared" si="1874"/>
        <v>0</v>
      </c>
      <c r="AX115" s="124">
        <f t="shared" si="1874"/>
        <v>0</v>
      </c>
      <c r="AY115" s="124">
        <f t="shared" si="1874"/>
        <v>0</v>
      </c>
      <c r="AZ115" s="124">
        <f t="shared" si="1874"/>
        <v>0</v>
      </c>
      <c r="BA115" s="124">
        <f t="shared" si="1874"/>
        <v>0</v>
      </c>
      <c r="BB115" s="124">
        <f t="shared" si="1874"/>
        <v>0</v>
      </c>
      <c r="BC115" s="124">
        <f t="shared" si="1874"/>
        <v>0</v>
      </c>
      <c r="BD115" s="124">
        <f t="shared" si="1874"/>
        <v>0</v>
      </c>
      <c r="BE115" s="124">
        <f t="shared" si="1874"/>
        <v>0</v>
      </c>
      <c r="BF115" s="33">
        <f t="shared" si="1854"/>
        <v>0</v>
      </c>
      <c r="BG115" s="124">
        <f>BF115*$FF$6/12*0.6</f>
        <v>0</v>
      </c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33">
        <f t="shared" si="1855"/>
        <v>0</v>
      </c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33">
        <f t="shared" si="1856"/>
        <v>0</v>
      </c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33">
        <f t="shared" si="1857"/>
        <v>0</v>
      </c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33">
        <f t="shared" si="1858"/>
        <v>0</v>
      </c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33">
        <f t="shared" si="1859"/>
        <v>0</v>
      </c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33">
        <f t="shared" si="1860"/>
        <v>0</v>
      </c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33">
        <f t="shared" si="1861"/>
        <v>0</v>
      </c>
      <c r="ET115" s="33" t="s">
        <v>241</v>
      </c>
      <c r="EU115" s="33"/>
      <c r="EV115" s="38"/>
      <c r="EW115" s="136"/>
      <c r="EX115" s="37"/>
      <c r="EY115" s="37"/>
      <c r="FN115" s="17"/>
      <c r="FO115" s="201"/>
      <c r="FP115" s="2"/>
      <c r="FY115" s="1"/>
    </row>
    <row r="116" spans="1:181">
      <c r="A116" s="149">
        <v>96</v>
      </c>
      <c r="B116" s="279" t="str">
        <f t="shared" si="1850"/>
        <v>132101010100025</v>
      </c>
      <c r="C116" s="231">
        <v>1321010101000</v>
      </c>
      <c r="D116" s="35">
        <v>25</v>
      </c>
      <c r="E116" s="37" t="s">
        <v>112</v>
      </c>
      <c r="F116" s="65">
        <v>24480603.829999994</v>
      </c>
      <c r="G116" s="123">
        <f>_xlfn.XLOOKUP($B116,'9999'!$A:$A,'9999'!I:I)</f>
        <v>1922974.1666666667</v>
      </c>
      <c r="H116" s="123">
        <f>_xlfn.XLOOKUP($B116,'9999'!$A:$A,'9999'!J:J)</f>
        <v>1922974.1666666667</v>
      </c>
      <c r="I116" s="123">
        <f>_xlfn.XLOOKUP($B116,'9999'!$A:$A,'9999'!K:K)</f>
        <v>1922974.1666666667</v>
      </c>
      <c r="J116" s="123">
        <f>_xlfn.XLOOKUP($B116,'9999'!$A:$A,'9999'!L:L)</f>
        <v>1922974.1666666667</v>
      </c>
      <c r="K116" s="123">
        <f>_xlfn.XLOOKUP($B116,'9999'!$A:$A,'9999'!M:M)</f>
        <v>1922974.1666666667</v>
      </c>
      <c r="L116" s="123">
        <f>_xlfn.XLOOKUP($B116,'9999'!$A:$A,'9999'!N:N)</f>
        <v>1922974.1666666667</v>
      </c>
      <c r="M116" s="123">
        <f>_xlfn.XLOOKUP($B116,'9999'!$A:$A,'9999'!O:O)</f>
        <v>1922974.1666666667</v>
      </c>
      <c r="N116" s="123">
        <f>_xlfn.XLOOKUP($B116,'9999'!$A:$A,'9999'!P:P)</f>
        <v>1922974.1666666667</v>
      </c>
      <c r="O116" s="123">
        <f>_xlfn.XLOOKUP($B116,'9999'!$A:$A,'9999'!Q:Q)</f>
        <v>1922974.1666666667</v>
      </c>
      <c r="P116" s="123">
        <f>_xlfn.XLOOKUP($B116,'9999'!$A:$A,'9999'!R:R)</f>
        <v>1922974.1666666667</v>
      </c>
      <c r="Q116" s="123">
        <f>_xlfn.XLOOKUP($B116,'9999'!$A:$A,'9999'!S:S)</f>
        <v>1922974.1666666667</v>
      </c>
      <c r="R116" s="123">
        <f>_xlfn.XLOOKUP($B116,'9999'!$A:$A,'9999'!T:T)</f>
        <v>1922974.1666666667</v>
      </c>
      <c r="S116" s="33">
        <f t="shared" si="1851"/>
        <v>23075690.000000004</v>
      </c>
      <c r="T116" s="124">
        <f t="shared" si="1872"/>
        <v>1772809.1139916671</v>
      </c>
      <c r="U116" s="124">
        <f t="shared" si="1872"/>
        <v>1772809.1139916671</v>
      </c>
      <c r="V116" s="124">
        <f t="shared" si="1872"/>
        <v>1772809.1139916671</v>
      </c>
      <c r="W116" s="124">
        <f t="shared" si="1872"/>
        <v>1772809.1139916671</v>
      </c>
      <c r="X116" s="124">
        <f t="shared" si="1872"/>
        <v>1772809.1139916671</v>
      </c>
      <c r="Y116" s="124">
        <f t="shared" si="1872"/>
        <v>1772809.1139916671</v>
      </c>
      <c r="Z116" s="124">
        <f t="shared" si="1872"/>
        <v>1772809.1139916671</v>
      </c>
      <c r="AA116" s="124">
        <f t="shared" si="1872"/>
        <v>1772809.1139916671</v>
      </c>
      <c r="AB116" s="124">
        <f t="shared" si="1872"/>
        <v>1772809.1139916671</v>
      </c>
      <c r="AC116" s="124">
        <f t="shared" si="1872"/>
        <v>1772809.1139916671</v>
      </c>
      <c r="AD116" s="124">
        <f t="shared" si="1872"/>
        <v>1772809.1139916671</v>
      </c>
      <c r="AE116" s="124">
        <f t="shared" si="1872"/>
        <v>1772809.1139916671</v>
      </c>
      <c r="AF116" s="33">
        <f t="shared" si="1852"/>
        <v>21273709.367900003</v>
      </c>
      <c r="AG116" s="124">
        <f t="shared" si="1873"/>
        <v>1615082.2871198284</v>
      </c>
      <c r="AH116" s="124">
        <f t="shared" si="1873"/>
        <v>1615082.2871198284</v>
      </c>
      <c r="AI116" s="124">
        <f t="shared" si="1873"/>
        <v>1615082.2871198284</v>
      </c>
      <c r="AJ116" s="124">
        <f t="shared" si="1873"/>
        <v>1615082.2871198284</v>
      </c>
      <c r="AK116" s="124">
        <f t="shared" si="1873"/>
        <v>1615082.2871198284</v>
      </c>
      <c r="AL116" s="124">
        <f t="shared" si="1873"/>
        <v>1615082.2871198284</v>
      </c>
      <c r="AM116" s="124">
        <f t="shared" si="1873"/>
        <v>1615082.2871198284</v>
      </c>
      <c r="AN116" s="124">
        <f t="shared" si="1873"/>
        <v>1615082.2871198284</v>
      </c>
      <c r="AO116" s="124">
        <f t="shared" si="1873"/>
        <v>1615082.2871198284</v>
      </c>
      <c r="AP116" s="124">
        <f t="shared" si="1873"/>
        <v>1615082.2871198284</v>
      </c>
      <c r="AQ116" s="124">
        <f t="shared" si="1873"/>
        <v>1615082.2871198284</v>
      </c>
      <c r="AR116" s="124">
        <f t="shared" si="1873"/>
        <v>1615082.2871198284</v>
      </c>
      <c r="AS116" s="33">
        <f t="shared" si="1853"/>
        <v>19380987.445437942</v>
      </c>
      <c r="AT116" s="124">
        <f t="shared" ref="AT116:BE117" si="1875">+$AS116*$FE$6/12*0.85</f>
        <v>1469741.032101915</v>
      </c>
      <c r="AU116" s="124">
        <f t="shared" si="1875"/>
        <v>1469741.032101915</v>
      </c>
      <c r="AV116" s="124">
        <f t="shared" si="1875"/>
        <v>1469741.032101915</v>
      </c>
      <c r="AW116" s="124">
        <f t="shared" si="1875"/>
        <v>1469741.032101915</v>
      </c>
      <c r="AX116" s="124">
        <f t="shared" si="1875"/>
        <v>1469741.032101915</v>
      </c>
      <c r="AY116" s="124">
        <f t="shared" si="1875"/>
        <v>1469741.032101915</v>
      </c>
      <c r="AZ116" s="124">
        <f t="shared" si="1875"/>
        <v>1469741.032101915</v>
      </c>
      <c r="BA116" s="124">
        <f t="shared" si="1875"/>
        <v>1469741.032101915</v>
      </c>
      <c r="BB116" s="124">
        <f t="shared" si="1875"/>
        <v>1469741.032101915</v>
      </c>
      <c r="BC116" s="124">
        <f t="shared" si="1875"/>
        <v>1469741.032101915</v>
      </c>
      <c r="BD116" s="124">
        <f t="shared" si="1875"/>
        <v>1469741.032101915</v>
      </c>
      <c r="BE116" s="124">
        <f t="shared" si="1875"/>
        <v>1469741.032101915</v>
      </c>
      <c r="BF116" s="33">
        <f t="shared" si="1854"/>
        <v>17636892.385222975</v>
      </c>
      <c r="BG116" s="124">
        <f t="shared" ref="BG116:BR116" si="1876">+$BF116*$FF$6/12</f>
        <v>1573504.7489683097</v>
      </c>
      <c r="BH116" s="124">
        <f t="shared" si="1876"/>
        <v>1573504.7489683097</v>
      </c>
      <c r="BI116" s="124">
        <f t="shared" si="1876"/>
        <v>1573504.7489683097</v>
      </c>
      <c r="BJ116" s="124">
        <f t="shared" si="1876"/>
        <v>1573504.7489683097</v>
      </c>
      <c r="BK116" s="124">
        <f t="shared" si="1876"/>
        <v>1573504.7489683097</v>
      </c>
      <c r="BL116" s="124">
        <f t="shared" si="1876"/>
        <v>1573504.7489683097</v>
      </c>
      <c r="BM116" s="124">
        <f t="shared" si="1876"/>
        <v>1573504.7489683097</v>
      </c>
      <c r="BN116" s="124">
        <f t="shared" si="1876"/>
        <v>1573504.7489683097</v>
      </c>
      <c r="BO116" s="124">
        <f t="shared" si="1876"/>
        <v>1573504.7489683097</v>
      </c>
      <c r="BP116" s="124">
        <f t="shared" si="1876"/>
        <v>1573504.7489683097</v>
      </c>
      <c r="BQ116" s="124">
        <f t="shared" si="1876"/>
        <v>1573504.7489683097</v>
      </c>
      <c r="BR116" s="124">
        <f t="shared" si="1876"/>
        <v>1573504.7489683097</v>
      </c>
      <c r="BS116" s="33">
        <f t="shared" si="1855"/>
        <v>18882056.98761972</v>
      </c>
      <c r="BT116" s="124">
        <f t="shared" ref="BT116:CE116" si="1877">+$BS116*$FG$6/12</f>
        <v>1684594.1842454728</v>
      </c>
      <c r="BU116" s="124">
        <f t="shared" si="1877"/>
        <v>1684594.1842454728</v>
      </c>
      <c r="BV116" s="124">
        <f t="shared" si="1877"/>
        <v>1684594.1842454728</v>
      </c>
      <c r="BW116" s="124">
        <f t="shared" si="1877"/>
        <v>1684594.1842454728</v>
      </c>
      <c r="BX116" s="124">
        <f t="shared" si="1877"/>
        <v>1684594.1842454728</v>
      </c>
      <c r="BY116" s="124">
        <f t="shared" si="1877"/>
        <v>1684594.1842454728</v>
      </c>
      <c r="BZ116" s="124">
        <f t="shared" si="1877"/>
        <v>1684594.1842454728</v>
      </c>
      <c r="CA116" s="124">
        <f t="shared" si="1877"/>
        <v>1684594.1842454728</v>
      </c>
      <c r="CB116" s="124">
        <f t="shared" si="1877"/>
        <v>1684594.1842454728</v>
      </c>
      <c r="CC116" s="124">
        <f t="shared" si="1877"/>
        <v>1684594.1842454728</v>
      </c>
      <c r="CD116" s="124">
        <f t="shared" si="1877"/>
        <v>1684594.1842454728</v>
      </c>
      <c r="CE116" s="124">
        <f t="shared" si="1877"/>
        <v>1684594.1842454728</v>
      </c>
      <c r="CF116" s="33">
        <f t="shared" si="1856"/>
        <v>20215130.210945673</v>
      </c>
      <c r="CG116" s="124">
        <f t="shared" ref="CG116:CR116" si="1878">+$CF116*$FH$6/12</f>
        <v>1803526.5336532032</v>
      </c>
      <c r="CH116" s="124">
        <f t="shared" si="1878"/>
        <v>1803526.5336532032</v>
      </c>
      <c r="CI116" s="124">
        <f t="shared" si="1878"/>
        <v>1803526.5336532032</v>
      </c>
      <c r="CJ116" s="124">
        <f t="shared" si="1878"/>
        <v>1803526.5336532032</v>
      </c>
      <c r="CK116" s="124">
        <f t="shared" si="1878"/>
        <v>1803526.5336532032</v>
      </c>
      <c r="CL116" s="124">
        <f t="shared" si="1878"/>
        <v>1803526.5336532032</v>
      </c>
      <c r="CM116" s="124">
        <f t="shared" si="1878"/>
        <v>1803526.5336532032</v>
      </c>
      <c r="CN116" s="124">
        <f t="shared" si="1878"/>
        <v>1803526.5336532032</v>
      </c>
      <c r="CO116" s="124">
        <f t="shared" si="1878"/>
        <v>1803526.5336532032</v>
      </c>
      <c r="CP116" s="124">
        <f t="shared" si="1878"/>
        <v>1803526.5336532032</v>
      </c>
      <c r="CQ116" s="124">
        <f t="shared" si="1878"/>
        <v>1803526.5336532032</v>
      </c>
      <c r="CR116" s="124">
        <f t="shared" si="1878"/>
        <v>1803526.5336532032</v>
      </c>
      <c r="CS116" s="33">
        <f t="shared" si="1857"/>
        <v>21642318.403838437</v>
      </c>
      <c r="CT116" s="124">
        <f t="shared" ref="CT116:DE116" si="1879">+$CS116*$FI$6/12</f>
        <v>1930855.5069291191</v>
      </c>
      <c r="CU116" s="124">
        <f t="shared" si="1879"/>
        <v>1930855.5069291191</v>
      </c>
      <c r="CV116" s="124">
        <f t="shared" si="1879"/>
        <v>1930855.5069291191</v>
      </c>
      <c r="CW116" s="124">
        <f t="shared" si="1879"/>
        <v>1930855.5069291191</v>
      </c>
      <c r="CX116" s="124">
        <f t="shared" si="1879"/>
        <v>1930855.5069291191</v>
      </c>
      <c r="CY116" s="124">
        <f t="shared" si="1879"/>
        <v>1930855.5069291191</v>
      </c>
      <c r="CZ116" s="124">
        <f t="shared" si="1879"/>
        <v>1930855.5069291191</v>
      </c>
      <c r="DA116" s="124">
        <f t="shared" si="1879"/>
        <v>1930855.5069291191</v>
      </c>
      <c r="DB116" s="124">
        <f t="shared" si="1879"/>
        <v>1930855.5069291191</v>
      </c>
      <c r="DC116" s="124">
        <f t="shared" si="1879"/>
        <v>1930855.5069291191</v>
      </c>
      <c r="DD116" s="124">
        <f t="shared" si="1879"/>
        <v>1930855.5069291191</v>
      </c>
      <c r="DE116" s="124">
        <f t="shared" si="1879"/>
        <v>1930855.5069291191</v>
      </c>
      <c r="DF116" s="33">
        <f t="shared" si="1858"/>
        <v>23170266.083149422</v>
      </c>
      <c r="DG116" s="124">
        <f t="shared" ref="DG116:DR116" si="1880">+$DF116*$FJ$6/12</f>
        <v>2067173.9057183142</v>
      </c>
      <c r="DH116" s="124">
        <f t="shared" si="1880"/>
        <v>2067173.9057183142</v>
      </c>
      <c r="DI116" s="124">
        <f t="shared" si="1880"/>
        <v>2067173.9057183142</v>
      </c>
      <c r="DJ116" s="124">
        <f t="shared" si="1880"/>
        <v>2067173.9057183142</v>
      </c>
      <c r="DK116" s="124">
        <f t="shared" si="1880"/>
        <v>2067173.9057183142</v>
      </c>
      <c r="DL116" s="124">
        <f t="shared" si="1880"/>
        <v>2067173.9057183142</v>
      </c>
      <c r="DM116" s="124">
        <f t="shared" si="1880"/>
        <v>2067173.9057183142</v>
      </c>
      <c r="DN116" s="124">
        <f t="shared" si="1880"/>
        <v>2067173.9057183142</v>
      </c>
      <c r="DO116" s="124">
        <f t="shared" si="1880"/>
        <v>2067173.9057183142</v>
      </c>
      <c r="DP116" s="124">
        <f t="shared" si="1880"/>
        <v>2067173.9057183142</v>
      </c>
      <c r="DQ116" s="124">
        <f t="shared" si="1880"/>
        <v>2067173.9057183142</v>
      </c>
      <c r="DR116" s="124">
        <f t="shared" si="1880"/>
        <v>2067173.9057183142</v>
      </c>
      <c r="DS116" s="33">
        <f t="shared" si="1859"/>
        <v>24806086.868619774</v>
      </c>
      <c r="DT116" s="124">
        <f t="shared" ref="DT116:EE116" si="1881">$DS116*$FK$6/12</f>
        <v>2213116.3834620272</v>
      </c>
      <c r="DU116" s="124">
        <f t="shared" si="1881"/>
        <v>2213116.3834620272</v>
      </c>
      <c r="DV116" s="124">
        <f t="shared" si="1881"/>
        <v>2213116.3834620272</v>
      </c>
      <c r="DW116" s="124">
        <f t="shared" si="1881"/>
        <v>2213116.3834620272</v>
      </c>
      <c r="DX116" s="124">
        <f t="shared" si="1881"/>
        <v>2213116.3834620272</v>
      </c>
      <c r="DY116" s="124">
        <f t="shared" si="1881"/>
        <v>2213116.3834620272</v>
      </c>
      <c r="DZ116" s="124">
        <f t="shared" si="1881"/>
        <v>2213116.3834620272</v>
      </c>
      <c r="EA116" s="124">
        <f t="shared" si="1881"/>
        <v>2213116.3834620272</v>
      </c>
      <c r="EB116" s="124">
        <f t="shared" si="1881"/>
        <v>2213116.3834620272</v>
      </c>
      <c r="EC116" s="124">
        <f t="shared" si="1881"/>
        <v>2213116.3834620272</v>
      </c>
      <c r="ED116" s="124">
        <f t="shared" si="1881"/>
        <v>2213116.3834620272</v>
      </c>
      <c r="EE116" s="124">
        <f t="shared" si="1881"/>
        <v>2213116.3834620272</v>
      </c>
      <c r="EF116" s="33">
        <f t="shared" si="1860"/>
        <v>26557396.601544324</v>
      </c>
      <c r="EG116" s="124">
        <f t="shared" ref="EG116:ER116" si="1882">$EF116*$FL$6/12</f>
        <v>2369362.4001344461</v>
      </c>
      <c r="EH116" s="124">
        <f t="shared" si="1882"/>
        <v>2369362.4001344461</v>
      </c>
      <c r="EI116" s="124">
        <f t="shared" si="1882"/>
        <v>2369362.4001344461</v>
      </c>
      <c r="EJ116" s="124">
        <f t="shared" si="1882"/>
        <v>2369362.4001344461</v>
      </c>
      <c r="EK116" s="124">
        <f t="shared" si="1882"/>
        <v>2369362.4001344461</v>
      </c>
      <c r="EL116" s="124">
        <f t="shared" si="1882"/>
        <v>2369362.4001344461</v>
      </c>
      <c r="EM116" s="124">
        <f t="shared" si="1882"/>
        <v>2369362.4001344461</v>
      </c>
      <c r="EN116" s="124">
        <f t="shared" si="1882"/>
        <v>2369362.4001344461</v>
      </c>
      <c r="EO116" s="124">
        <f t="shared" si="1882"/>
        <v>2369362.4001344461</v>
      </c>
      <c r="EP116" s="124">
        <f t="shared" si="1882"/>
        <v>2369362.4001344461</v>
      </c>
      <c r="EQ116" s="124">
        <f t="shared" si="1882"/>
        <v>2369362.4001344461</v>
      </c>
      <c r="ER116" s="124">
        <f t="shared" si="1882"/>
        <v>2369362.4001344461</v>
      </c>
      <c r="ES116" s="33">
        <f t="shared" si="1861"/>
        <v>28432348.801613346</v>
      </c>
      <c r="ET116" s="33" t="s">
        <v>241</v>
      </c>
      <c r="EU116" s="33"/>
      <c r="EV116" s="38"/>
      <c r="EW116" s="136"/>
      <c r="EX116" s="37"/>
      <c r="EY116" s="37"/>
      <c r="FN116" s="17"/>
      <c r="FO116" s="201"/>
      <c r="FP116" s="2"/>
      <c r="FY116" s="1"/>
    </row>
    <row r="117" spans="1:181">
      <c r="A117" s="149">
        <v>97</v>
      </c>
      <c r="B117" s="279" t="str">
        <f t="shared" si="1850"/>
        <v>132101010100031</v>
      </c>
      <c r="C117" s="231">
        <v>1321010101000</v>
      </c>
      <c r="D117" s="35">
        <v>31</v>
      </c>
      <c r="E117" s="37" t="s">
        <v>112</v>
      </c>
      <c r="F117" s="65">
        <v>120107.91999999998</v>
      </c>
      <c r="G117" s="123">
        <f>_xlfn.XLOOKUP($B117,'9999'!$A:$A,'9999'!I:I)</f>
        <v>4658.5</v>
      </c>
      <c r="H117" s="123">
        <f>_xlfn.XLOOKUP($B117,'9999'!$A:$A,'9999'!J:J)</f>
        <v>4658.5</v>
      </c>
      <c r="I117" s="123">
        <f>_xlfn.XLOOKUP($B117,'9999'!$A:$A,'9999'!K:K)</f>
        <v>4658.5</v>
      </c>
      <c r="J117" s="123">
        <f>_xlfn.XLOOKUP($B117,'9999'!$A:$A,'9999'!L:L)</f>
        <v>4658.5</v>
      </c>
      <c r="K117" s="123">
        <f>_xlfn.XLOOKUP($B117,'9999'!$A:$A,'9999'!M:M)</f>
        <v>4658.5</v>
      </c>
      <c r="L117" s="123">
        <f>_xlfn.XLOOKUP($B117,'9999'!$A:$A,'9999'!N:N)</f>
        <v>4658.5</v>
      </c>
      <c r="M117" s="123">
        <f>_xlfn.XLOOKUP($B117,'9999'!$A:$A,'9999'!O:O)</f>
        <v>4658.5</v>
      </c>
      <c r="N117" s="123">
        <f>_xlfn.XLOOKUP($B117,'9999'!$A:$A,'9999'!P:P)</f>
        <v>4658.5</v>
      </c>
      <c r="O117" s="123">
        <f>_xlfn.XLOOKUP($B117,'9999'!$A:$A,'9999'!Q:Q)</f>
        <v>4658.5</v>
      </c>
      <c r="P117" s="123">
        <f>_xlfn.XLOOKUP($B117,'9999'!$A:$A,'9999'!R:R)</f>
        <v>4658.5</v>
      </c>
      <c r="Q117" s="123">
        <f>_xlfn.XLOOKUP($B117,'9999'!$A:$A,'9999'!S:S)</f>
        <v>4658.5</v>
      </c>
      <c r="R117" s="123">
        <f>_xlfn.XLOOKUP($B117,'9999'!$A:$A,'9999'!T:T)</f>
        <v>4658.5</v>
      </c>
      <c r="S117" s="33">
        <f t="shared" si="1851"/>
        <v>55902</v>
      </c>
      <c r="T117" s="124">
        <f t="shared" si="1872"/>
        <v>4294.7177350000002</v>
      </c>
      <c r="U117" s="124">
        <f t="shared" si="1872"/>
        <v>4294.7177350000002</v>
      </c>
      <c r="V117" s="124">
        <f t="shared" si="1872"/>
        <v>4294.7177350000002</v>
      </c>
      <c r="W117" s="124">
        <f t="shared" si="1872"/>
        <v>4294.7177350000002</v>
      </c>
      <c r="X117" s="124">
        <f t="shared" si="1872"/>
        <v>4294.7177350000002</v>
      </c>
      <c r="Y117" s="124">
        <f t="shared" si="1872"/>
        <v>4294.7177350000002</v>
      </c>
      <c r="Z117" s="124">
        <f t="shared" si="1872"/>
        <v>4294.7177350000002</v>
      </c>
      <c r="AA117" s="124">
        <f t="shared" si="1872"/>
        <v>4294.7177350000002</v>
      </c>
      <c r="AB117" s="124">
        <f t="shared" si="1872"/>
        <v>4294.7177350000002</v>
      </c>
      <c r="AC117" s="124">
        <f t="shared" si="1872"/>
        <v>4294.7177350000002</v>
      </c>
      <c r="AD117" s="124">
        <f t="shared" si="1872"/>
        <v>4294.7177350000002</v>
      </c>
      <c r="AE117" s="124">
        <f t="shared" si="1872"/>
        <v>4294.7177350000002</v>
      </c>
      <c r="AF117" s="33">
        <f t="shared" si="1852"/>
        <v>51536.612819999988</v>
      </c>
      <c r="AG117" s="124">
        <f t="shared" si="1873"/>
        <v>3912.6166981170491</v>
      </c>
      <c r="AH117" s="124">
        <f t="shared" si="1873"/>
        <v>3912.6166981170491</v>
      </c>
      <c r="AI117" s="124">
        <f t="shared" si="1873"/>
        <v>3912.6166981170491</v>
      </c>
      <c r="AJ117" s="124">
        <f t="shared" si="1873"/>
        <v>3912.6166981170491</v>
      </c>
      <c r="AK117" s="124">
        <f t="shared" si="1873"/>
        <v>3912.6166981170491</v>
      </c>
      <c r="AL117" s="124">
        <f t="shared" si="1873"/>
        <v>3912.6166981170491</v>
      </c>
      <c r="AM117" s="124">
        <f t="shared" si="1873"/>
        <v>3912.6166981170491</v>
      </c>
      <c r="AN117" s="124">
        <f t="shared" si="1873"/>
        <v>3912.6166981170491</v>
      </c>
      <c r="AO117" s="124">
        <f t="shared" si="1873"/>
        <v>3912.6166981170491</v>
      </c>
      <c r="AP117" s="124">
        <f t="shared" si="1873"/>
        <v>3912.6166981170491</v>
      </c>
      <c r="AQ117" s="124">
        <f t="shared" si="1873"/>
        <v>3912.6166981170491</v>
      </c>
      <c r="AR117" s="124">
        <f t="shared" si="1873"/>
        <v>3912.6166981170491</v>
      </c>
      <c r="AS117" s="33">
        <f t="shared" si="1853"/>
        <v>46951.400377404585</v>
      </c>
      <c r="AT117" s="124">
        <f t="shared" si="1875"/>
        <v>3560.5203214534954</v>
      </c>
      <c r="AU117" s="124">
        <f t="shared" si="1875"/>
        <v>3560.5203214534954</v>
      </c>
      <c r="AV117" s="124">
        <f t="shared" si="1875"/>
        <v>3560.5203214534954</v>
      </c>
      <c r="AW117" s="124">
        <f t="shared" si="1875"/>
        <v>3560.5203214534954</v>
      </c>
      <c r="AX117" s="124">
        <f t="shared" si="1875"/>
        <v>3560.5203214534954</v>
      </c>
      <c r="AY117" s="124">
        <f t="shared" si="1875"/>
        <v>3560.5203214534954</v>
      </c>
      <c r="AZ117" s="124">
        <f t="shared" si="1875"/>
        <v>3560.5203214534954</v>
      </c>
      <c r="BA117" s="124">
        <f t="shared" si="1875"/>
        <v>3560.5203214534954</v>
      </c>
      <c r="BB117" s="124">
        <f t="shared" si="1875"/>
        <v>3560.5203214534954</v>
      </c>
      <c r="BC117" s="124">
        <f t="shared" si="1875"/>
        <v>3560.5203214534954</v>
      </c>
      <c r="BD117" s="124">
        <f t="shared" si="1875"/>
        <v>3560.5203214534954</v>
      </c>
      <c r="BE117" s="124">
        <f t="shared" si="1875"/>
        <v>3560.5203214534954</v>
      </c>
      <c r="BF117" s="33">
        <f t="shared" si="1854"/>
        <v>42726.243857441936</v>
      </c>
      <c r="BG117" s="124">
        <f t="shared" ref="BG117:BR117" si="1883">+$BF117*$FF$6/12*0.85</f>
        <v>3240.1090977258946</v>
      </c>
      <c r="BH117" s="124">
        <f t="shared" si="1883"/>
        <v>3240.1090977258946</v>
      </c>
      <c r="BI117" s="124">
        <f t="shared" si="1883"/>
        <v>3240.1090977258946</v>
      </c>
      <c r="BJ117" s="124">
        <f t="shared" si="1883"/>
        <v>3240.1090977258946</v>
      </c>
      <c r="BK117" s="124">
        <f t="shared" si="1883"/>
        <v>3240.1090977258946</v>
      </c>
      <c r="BL117" s="124">
        <f t="shared" si="1883"/>
        <v>3240.1090977258946</v>
      </c>
      <c r="BM117" s="124">
        <f t="shared" si="1883"/>
        <v>3240.1090977258946</v>
      </c>
      <c r="BN117" s="124">
        <f t="shared" si="1883"/>
        <v>3240.1090977258946</v>
      </c>
      <c r="BO117" s="124">
        <f t="shared" si="1883"/>
        <v>3240.1090977258946</v>
      </c>
      <c r="BP117" s="124">
        <f t="shared" si="1883"/>
        <v>3240.1090977258946</v>
      </c>
      <c r="BQ117" s="124">
        <f t="shared" si="1883"/>
        <v>3240.1090977258946</v>
      </c>
      <c r="BR117" s="124">
        <f t="shared" si="1883"/>
        <v>3240.1090977258946</v>
      </c>
      <c r="BS117" s="33">
        <f t="shared" si="1855"/>
        <v>38881.309172710731</v>
      </c>
      <c r="BT117" s="124">
        <f t="shared" ref="BT117:CE117" si="1884">+$BS117*$FG$6/12*0.85</f>
        <v>2948.531680021541</v>
      </c>
      <c r="BU117" s="124">
        <f t="shared" si="1884"/>
        <v>2948.531680021541</v>
      </c>
      <c r="BV117" s="124">
        <f t="shared" si="1884"/>
        <v>2948.531680021541</v>
      </c>
      <c r="BW117" s="124">
        <f t="shared" si="1884"/>
        <v>2948.531680021541</v>
      </c>
      <c r="BX117" s="124">
        <f t="shared" si="1884"/>
        <v>2948.531680021541</v>
      </c>
      <c r="BY117" s="124">
        <f t="shared" si="1884"/>
        <v>2948.531680021541</v>
      </c>
      <c r="BZ117" s="124">
        <f t="shared" si="1884"/>
        <v>2948.531680021541</v>
      </c>
      <c r="CA117" s="124">
        <f t="shared" si="1884"/>
        <v>2948.531680021541</v>
      </c>
      <c r="CB117" s="124">
        <f t="shared" si="1884"/>
        <v>2948.531680021541</v>
      </c>
      <c r="CC117" s="124">
        <f t="shared" si="1884"/>
        <v>2948.531680021541</v>
      </c>
      <c r="CD117" s="124">
        <f t="shared" si="1884"/>
        <v>2948.531680021541</v>
      </c>
      <c r="CE117" s="124">
        <f t="shared" si="1884"/>
        <v>2948.531680021541</v>
      </c>
      <c r="CF117" s="33">
        <f t="shared" si="1856"/>
        <v>35382.380160258494</v>
      </c>
      <c r="CG117" s="124">
        <f t="shared" ref="CG117:CR117" si="1885">+$CF117*$FH$6/12*0.85</f>
        <v>2683.1933141364025</v>
      </c>
      <c r="CH117" s="124">
        <f t="shared" si="1885"/>
        <v>2683.1933141364025</v>
      </c>
      <c r="CI117" s="124">
        <f t="shared" si="1885"/>
        <v>2683.1933141364025</v>
      </c>
      <c r="CJ117" s="124">
        <f t="shared" si="1885"/>
        <v>2683.1933141364025</v>
      </c>
      <c r="CK117" s="124">
        <f t="shared" si="1885"/>
        <v>2683.1933141364025</v>
      </c>
      <c r="CL117" s="124">
        <f t="shared" si="1885"/>
        <v>2683.1933141364025</v>
      </c>
      <c r="CM117" s="124">
        <f t="shared" si="1885"/>
        <v>2683.1933141364025</v>
      </c>
      <c r="CN117" s="124">
        <f t="shared" si="1885"/>
        <v>2683.1933141364025</v>
      </c>
      <c r="CO117" s="124">
        <f t="shared" si="1885"/>
        <v>2683.1933141364025</v>
      </c>
      <c r="CP117" s="124">
        <f t="shared" si="1885"/>
        <v>2683.1933141364025</v>
      </c>
      <c r="CQ117" s="124">
        <f t="shared" si="1885"/>
        <v>2683.1933141364025</v>
      </c>
      <c r="CR117" s="124">
        <f t="shared" si="1885"/>
        <v>2683.1933141364025</v>
      </c>
      <c r="CS117" s="33">
        <f t="shared" si="1857"/>
        <v>32198.31976963683</v>
      </c>
      <c r="CT117" s="124">
        <f t="shared" ref="CT117:DE117" si="1886">+$CS117*$FI$6/12*0.85</f>
        <v>2441.7327477972676</v>
      </c>
      <c r="CU117" s="124">
        <f t="shared" si="1886"/>
        <v>2441.7327477972676</v>
      </c>
      <c r="CV117" s="124">
        <f t="shared" si="1886"/>
        <v>2441.7327477972676</v>
      </c>
      <c r="CW117" s="124">
        <f t="shared" si="1886"/>
        <v>2441.7327477972676</v>
      </c>
      <c r="CX117" s="124">
        <f t="shared" si="1886"/>
        <v>2441.7327477972676</v>
      </c>
      <c r="CY117" s="124">
        <f t="shared" si="1886"/>
        <v>2441.7327477972676</v>
      </c>
      <c r="CZ117" s="124">
        <f t="shared" si="1886"/>
        <v>2441.7327477972676</v>
      </c>
      <c r="DA117" s="124">
        <f t="shared" si="1886"/>
        <v>2441.7327477972676</v>
      </c>
      <c r="DB117" s="124">
        <f t="shared" si="1886"/>
        <v>2441.7327477972676</v>
      </c>
      <c r="DC117" s="124">
        <f t="shared" si="1886"/>
        <v>2441.7327477972676</v>
      </c>
      <c r="DD117" s="124">
        <f t="shared" si="1886"/>
        <v>2441.7327477972676</v>
      </c>
      <c r="DE117" s="124">
        <f t="shared" si="1886"/>
        <v>2441.7327477972676</v>
      </c>
      <c r="DF117" s="33">
        <f t="shared" si="1858"/>
        <v>29300.792973567219</v>
      </c>
      <c r="DG117" s="124">
        <f t="shared" ref="DG117:DR117" si="1887">+$DF117*$FJ$6/12*0.85</f>
        <v>2222.0012178229917</v>
      </c>
      <c r="DH117" s="124">
        <f t="shared" si="1887"/>
        <v>2222.0012178229917</v>
      </c>
      <c r="DI117" s="124">
        <f t="shared" si="1887"/>
        <v>2222.0012178229917</v>
      </c>
      <c r="DJ117" s="124">
        <f t="shared" si="1887"/>
        <v>2222.0012178229917</v>
      </c>
      <c r="DK117" s="124">
        <f t="shared" si="1887"/>
        <v>2222.0012178229917</v>
      </c>
      <c r="DL117" s="124">
        <f t="shared" si="1887"/>
        <v>2222.0012178229917</v>
      </c>
      <c r="DM117" s="124">
        <f t="shared" si="1887"/>
        <v>2222.0012178229917</v>
      </c>
      <c r="DN117" s="124">
        <f t="shared" si="1887"/>
        <v>2222.0012178229917</v>
      </c>
      <c r="DO117" s="124">
        <f t="shared" si="1887"/>
        <v>2222.0012178229917</v>
      </c>
      <c r="DP117" s="124">
        <f t="shared" si="1887"/>
        <v>2222.0012178229917</v>
      </c>
      <c r="DQ117" s="124">
        <f t="shared" si="1887"/>
        <v>2222.0012178229917</v>
      </c>
      <c r="DR117" s="124">
        <f t="shared" si="1887"/>
        <v>2222.0012178229917</v>
      </c>
      <c r="DS117" s="33">
        <f t="shared" si="1859"/>
        <v>26664.014613875901</v>
      </c>
      <c r="DT117" s="124">
        <f t="shared" ref="DT117:EE117" si="1888">$DS117*$FK$6/12*0.85</f>
        <v>2022.0433282311005</v>
      </c>
      <c r="DU117" s="124">
        <f t="shared" si="1888"/>
        <v>2022.0433282311005</v>
      </c>
      <c r="DV117" s="124">
        <f t="shared" si="1888"/>
        <v>2022.0433282311005</v>
      </c>
      <c r="DW117" s="124">
        <f t="shared" si="1888"/>
        <v>2022.0433282311005</v>
      </c>
      <c r="DX117" s="124">
        <f t="shared" si="1888"/>
        <v>2022.0433282311005</v>
      </c>
      <c r="DY117" s="124">
        <f t="shared" si="1888"/>
        <v>2022.0433282311005</v>
      </c>
      <c r="DZ117" s="124">
        <f t="shared" si="1888"/>
        <v>2022.0433282311005</v>
      </c>
      <c r="EA117" s="124">
        <f t="shared" si="1888"/>
        <v>2022.0433282311005</v>
      </c>
      <c r="EB117" s="124">
        <f t="shared" si="1888"/>
        <v>2022.0433282311005</v>
      </c>
      <c r="EC117" s="124">
        <f t="shared" si="1888"/>
        <v>2022.0433282311005</v>
      </c>
      <c r="ED117" s="124">
        <f t="shared" si="1888"/>
        <v>2022.0433282311005</v>
      </c>
      <c r="EE117" s="124">
        <f t="shared" si="1888"/>
        <v>2022.0433282311005</v>
      </c>
      <c r="EF117" s="33">
        <f t="shared" si="1860"/>
        <v>24264.519938773199</v>
      </c>
      <c r="EG117" s="124">
        <f t="shared" ref="EG117:ER117" si="1889">$EF117*$FL$6/12*0.85</f>
        <v>1840.0796491235833</v>
      </c>
      <c r="EH117" s="124">
        <f t="shared" si="1889"/>
        <v>1840.0796491235833</v>
      </c>
      <c r="EI117" s="124">
        <f t="shared" si="1889"/>
        <v>1840.0796491235833</v>
      </c>
      <c r="EJ117" s="124">
        <f t="shared" si="1889"/>
        <v>1840.0796491235833</v>
      </c>
      <c r="EK117" s="124">
        <f t="shared" si="1889"/>
        <v>1840.0796491235833</v>
      </c>
      <c r="EL117" s="124">
        <f t="shared" si="1889"/>
        <v>1840.0796491235833</v>
      </c>
      <c r="EM117" s="124">
        <f t="shared" si="1889"/>
        <v>1840.0796491235833</v>
      </c>
      <c r="EN117" s="124">
        <f t="shared" si="1889"/>
        <v>1840.0796491235833</v>
      </c>
      <c r="EO117" s="124">
        <f t="shared" si="1889"/>
        <v>1840.0796491235833</v>
      </c>
      <c r="EP117" s="124">
        <f t="shared" si="1889"/>
        <v>1840.0796491235833</v>
      </c>
      <c r="EQ117" s="124">
        <f t="shared" si="1889"/>
        <v>1840.0796491235833</v>
      </c>
      <c r="ER117" s="124">
        <f t="shared" si="1889"/>
        <v>1840.0796491235833</v>
      </c>
      <c r="ES117" s="33">
        <f t="shared" si="1861"/>
        <v>22080.955789482992</v>
      </c>
      <c r="ET117" s="33" t="s">
        <v>241</v>
      </c>
      <c r="EU117" s="33"/>
      <c r="EV117" s="38"/>
      <c r="EW117" s="136"/>
      <c r="EX117" s="37"/>
      <c r="EY117" s="37"/>
      <c r="FN117" s="17"/>
      <c r="FO117" s="201"/>
      <c r="FP117" s="2"/>
      <c r="FY117" s="1"/>
    </row>
    <row r="118" spans="1:181">
      <c r="A118" s="149">
        <v>98</v>
      </c>
      <c r="B118" s="149" t="str">
        <f t="shared" si="1850"/>
        <v>132101010100046</v>
      </c>
      <c r="C118" s="231">
        <v>1321010101000</v>
      </c>
      <c r="D118" s="35">
        <v>46</v>
      </c>
      <c r="E118" s="37" t="s">
        <v>112</v>
      </c>
      <c r="F118" s="65">
        <v>2148.64</v>
      </c>
      <c r="G118" s="123">
        <f>_xlfn.XLOOKUP($B118,'9999'!$A:$A,'9999'!I:I)</f>
        <v>0</v>
      </c>
      <c r="H118" s="123">
        <f>_xlfn.XLOOKUP($B118,'9999'!$A:$A,'9999'!J:J)</f>
        <v>0</v>
      </c>
      <c r="I118" s="123">
        <f>_xlfn.XLOOKUP($B118,'9999'!$A:$A,'9999'!K:K)</f>
        <v>0</v>
      </c>
      <c r="J118" s="123">
        <f>_xlfn.XLOOKUP($B118,'9999'!$A:$A,'9999'!L:L)</f>
        <v>0</v>
      </c>
      <c r="K118" s="123">
        <f>_xlfn.XLOOKUP($B118,'9999'!$A:$A,'9999'!M:M)</f>
        <v>0</v>
      </c>
      <c r="L118" s="123">
        <f>_xlfn.XLOOKUP($B118,'9999'!$A:$A,'9999'!N:N)</f>
        <v>0</v>
      </c>
      <c r="M118" s="123">
        <f>_xlfn.XLOOKUP($B118,'9999'!$A:$A,'9999'!O:O)</f>
        <v>0</v>
      </c>
      <c r="N118" s="123">
        <f>_xlfn.XLOOKUP($B118,'9999'!$A:$A,'9999'!P:P)</f>
        <v>0</v>
      </c>
      <c r="O118" s="123">
        <f>_xlfn.XLOOKUP($B118,'9999'!$A:$A,'9999'!Q:Q)</f>
        <v>0</v>
      </c>
      <c r="P118" s="123">
        <f>_xlfn.XLOOKUP($B118,'9999'!$A:$A,'9999'!R:R)</f>
        <v>0</v>
      </c>
      <c r="Q118" s="123">
        <f>_xlfn.XLOOKUP($B118,'9999'!$A:$A,'9999'!S:S)</f>
        <v>0</v>
      </c>
      <c r="R118" s="123">
        <f>_xlfn.XLOOKUP($B118,'9999'!$A:$A,'9999'!T:T)</f>
        <v>0</v>
      </c>
      <c r="S118" s="33">
        <f t="shared" si="1851"/>
        <v>0</v>
      </c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33">
        <f t="shared" si="1852"/>
        <v>0</v>
      </c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33">
        <f t="shared" si="1853"/>
        <v>0</v>
      </c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33">
        <f t="shared" si="1854"/>
        <v>0</v>
      </c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33">
        <f t="shared" si="1855"/>
        <v>0</v>
      </c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33">
        <f t="shared" si="1856"/>
        <v>0</v>
      </c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33">
        <f t="shared" si="1857"/>
        <v>0</v>
      </c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33">
        <f t="shared" si="1858"/>
        <v>0</v>
      </c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33">
        <f t="shared" si="1859"/>
        <v>0</v>
      </c>
      <c r="DT118" s="124">
        <v>0</v>
      </c>
      <c r="DU118" s="124">
        <v>0</v>
      </c>
      <c r="DV118" s="124">
        <v>0</v>
      </c>
      <c r="DW118" s="124">
        <v>0</v>
      </c>
      <c r="DX118" s="124">
        <v>0</v>
      </c>
      <c r="DY118" s="124">
        <v>0</v>
      </c>
      <c r="DZ118" s="124">
        <v>0</v>
      </c>
      <c r="EA118" s="124">
        <v>0</v>
      </c>
      <c r="EB118" s="124">
        <v>0</v>
      </c>
      <c r="EC118" s="124">
        <v>0</v>
      </c>
      <c r="ED118" s="124">
        <v>0</v>
      </c>
      <c r="EE118" s="124">
        <v>0</v>
      </c>
      <c r="EF118" s="33">
        <f t="shared" si="1860"/>
        <v>0</v>
      </c>
      <c r="EG118" s="124">
        <v>0</v>
      </c>
      <c r="EH118" s="124">
        <v>0</v>
      </c>
      <c r="EI118" s="124">
        <v>0</v>
      </c>
      <c r="EJ118" s="124">
        <v>0</v>
      </c>
      <c r="EK118" s="124">
        <v>0</v>
      </c>
      <c r="EL118" s="124">
        <v>0</v>
      </c>
      <c r="EM118" s="124">
        <v>0</v>
      </c>
      <c r="EN118" s="124">
        <v>0</v>
      </c>
      <c r="EO118" s="124">
        <v>0</v>
      </c>
      <c r="EP118" s="124">
        <v>0</v>
      </c>
      <c r="EQ118" s="124">
        <v>0</v>
      </c>
      <c r="ER118" s="124">
        <v>0</v>
      </c>
      <c r="ES118" s="33">
        <f t="shared" si="1861"/>
        <v>0</v>
      </c>
      <c r="ET118" s="33" t="s">
        <v>241</v>
      </c>
      <c r="EU118" s="33"/>
      <c r="EV118" s="38"/>
      <c r="EW118" s="136"/>
      <c r="EX118" s="37"/>
      <c r="EY118" s="37"/>
      <c r="FN118" s="17"/>
      <c r="FO118" s="201"/>
      <c r="FP118" s="2"/>
      <c r="FY118" s="1"/>
    </row>
    <row r="119" spans="1:181">
      <c r="A119" s="149">
        <v>99</v>
      </c>
      <c r="B119" s="149" t="str">
        <f t="shared" si="1850"/>
        <v>132101010100053</v>
      </c>
      <c r="C119" s="231">
        <v>1321010101000</v>
      </c>
      <c r="D119" s="35">
        <v>53</v>
      </c>
      <c r="E119" s="37" t="s">
        <v>112</v>
      </c>
      <c r="F119" s="65">
        <v>32025.32</v>
      </c>
      <c r="G119" s="123">
        <f>_xlfn.XLOOKUP($B119,'9999'!$A:$A,'9999'!I:I)</f>
        <v>0</v>
      </c>
      <c r="H119" s="123">
        <f>_xlfn.XLOOKUP($B119,'9999'!$A:$A,'9999'!J:J)</f>
        <v>0</v>
      </c>
      <c r="I119" s="123">
        <f>_xlfn.XLOOKUP($B119,'9999'!$A:$A,'9999'!K:K)</f>
        <v>0</v>
      </c>
      <c r="J119" s="123">
        <f>_xlfn.XLOOKUP($B119,'9999'!$A:$A,'9999'!L:L)</f>
        <v>0</v>
      </c>
      <c r="K119" s="123">
        <f>_xlfn.XLOOKUP($B119,'9999'!$A:$A,'9999'!M:M)</f>
        <v>0</v>
      </c>
      <c r="L119" s="123">
        <f>_xlfn.XLOOKUP($B119,'9999'!$A:$A,'9999'!N:N)</f>
        <v>0</v>
      </c>
      <c r="M119" s="123">
        <f>_xlfn.XLOOKUP($B119,'9999'!$A:$A,'9999'!O:O)</f>
        <v>0</v>
      </c>
      <c r="N119" s="123">
        <f>_xlfn.XLOOKUP($B119,'9999'!$A:$A,'9999'!P:P)</f>
        <v>0</v>
      </c>
      <c r="O119" s="123">
        <f>_xlfn.XLOOKUP($B119,'9999'!$A:$A,'9999'!Q:Q)</f>
        <v>0</v>
      </c>
      <c r="P119" s="123">
        <f>_xlfn.XLOOKUP($B119,'9999'!$A:$A,'9999'!R:R)</f>
        <v>0</v>
      </c>
      <c r="Q119" s="123">
        <f>_xlfn.XLOOKUP($B119,'9999'!$A:$A,'9999'!S:S)</f>
        <v>0</v>
      </c>
      <c r="R119" s="123">
        <f>_xlfn.XLOOKUP($B119,'9999'!$A:$A,'9999'!T:T)</f>
        <v>0</v>
      </c>
      <c r="S119" s="33">
        <f t="shared" si="1851"/>
        <v>0</v>
      </c>
      <c r="T119" s="124">
        <f t="shared" ref="T119:AE120" si="1890">+$S119*$FC$6/12*0.85</f>
        <v>0</v>
      </c>
      <c r="U119" s="124">
        <f t="shared" si="1890"/>
        <v>0</v>
      </c>
      <c r="V119" s="124">
        <f t="shared" si="1890"/>
        <v>0</v>
      </c>
      <c r="W119" s="124">
        <f t="shared" si="1890"/>
        <v>0</v>
      </c>
      <c r="X119" s="124">
        <f t="shared" si="1890"/>
        <v>0</v>
      </c>
      <c r="Y119" s="124">
        <f t="shared" si="1890"/>
        <v>0</v>
      </c>
      <c r="Z119" s="124">
        <f t="shared" si="1890"/>
        <v>0</v>
      </c>
      <c r="AA119" s="124">
        <f t="shared" si="1890"/>
        <v>0</v>
      </c>
      <c r="AB119" s="124">
        <f t="shared" si="1890"/>
        <v>0</v>
      </c>
      <c r="AC119" s="124">
        <f t="shared" si="1890"/>
        <v>0</v>
      </c>
      <c r="AD119" s="124">
        <f t="shared" si="1890"/>
        <v>0</v>
      </c>
      <c r="AE119" s="124">
        <f t="shared" si="1890"/>
        <v>0</v>
      </c>
      <c r="AF119" s="33">
        <f t="shared" si="1852"/>
        <v>0</v>
      </c>
      <c r="AG119" s="124">
        <f t="shared" ref="AG119:AR120" si="1891">+$AF119*$FD$6/12*0.85</f>
        <v>0</v>
      </c>
      <c r="AH119" s="124">
        <f t="shared" si="1891"/>
        <v>0</v>
      </c>
      <c r="AI119" s="124">
        <f t="shared" si="1891"/>
        <v>0</v>
      </c>
      <c r="AJ119" s="124">
        <f t="shared" si="1891"/>
        <v>0</v>
      </c>
      <c r="AK119" s="124">
        <f t="shared" si="1891"/>
        <v>0</v>
      </c>
      <c r="AL119" s="124">
        <f t="shared" si="1891"/>
        <v>0</v>
      </c>
      <c r="AM119" s="124">
        <f t="shared" si="1891"/>
        <v>0</v>
      </c>
      <c r="AN119" s="124">
        <f t="shared" si="1891"/>
        <v>0</v>
      </c>
      <c r="AO119" s="124">
        <f t="shared" si="1891"/>
        <v>0</v>
      </c>
      <c r="AP119" s="124">
        <f t="shared" si="1891"/>
        <v>0</v>
      </c>
      <c r="AQ119" s="124">
        <f t="shared" si="1891"/>
        <v>0</v>
      </c>
      <c r="AR119" s="124">
        <f t="shared" si="1891"/>
        <v>0</v>
      </c>
      <c r="AS119" s="33">
        <f t="shared" si="1853"/>
        <v>0</v>
      </c>
      <c r="AT119" s="124">
        <f t="shared" ref="AT119:BE120" si="1892">+$AS119*$FE$6/12*0.85</f>
        <v>0</v>
      </c>
      <c r="AU119" s="124">
        <f t="shared" si="1892"/>
        <v>0</v>
      </c>
      <c r="AV119" s="124">
        <f t="shared" si="1892"/>
        <v>0</v>
      </c>
      <c r="AW119" s="124">
        <f t="shared" si="1892"/>
        <v>0</v>
      </c>
      <c r="AX119" s="124">
        <f t="shared" si="1892"/>
        <v>0</v>
      </c>
      <c r="AY119" s="124">
        <f t="shared" si="1892"/>
        <v>0</v>
      </c>
      <c r="AZ119" s="124">
        <f t="shared" si="1892"/>
        <v>0</v>
      </c>
      <c r="BA119" s="124">
        <f t="shared" si="1892"/>
        <v>0</v>
      </c>
      <c r="BB119" s="124">
        <f t="shared" si="1892"/>
        <v>0</v>
      </c>
      <c r="BC119" s="124">
        <f t="shared" si="1892"/>
        <v>0</v>
      </c>
      <c r="BD119" s="124">
        <f t="shared" si="1892"/>
        <v>0</v>
      </c>
      <c r="BE119" s="124">
        <f t="shared" si="1892"/>
        <v>0</v>
      </c>
      <c r="BF119" s="33">
        <f t="shared" si="1854"/>
        <v>0</v>
      </c>
      <c r="BG119" s="124">
        <f t="shared" ref="BG119:BR119" si="1893">+$BF119*$FF$9/12</f>
        <v>0</v>
      </c>
      <c r="BH119" s="124">
        <f t="shared" si="1893"/>
        <v>0</v>
      </c>
      <c r="BI119" s="124">
        <f t="shared" si="1893"/>
        <v>0</v>
      </c>
      <c r="BJ119" s="124">
        <f t="shared" si="1893"/>
        <v>0</v>
      </c>
      <c r="BK119" s="124">
        <f t="shared" si="1893"/>
        <v>0</v>
      </c>
      <c r="BL119" s="124">
        <f t="shared" si="1893"/>
        <v>0</v>
      </c>
      <c r="BM119" s="124">
        <f t="shared" si="1893"/>
        <v>0</v>
      </c>
      <c r="BN119" s="124">
        <f t="shared" si="1893"/>
        <v>0</v>
      </c>
      <c r="BO119" s="124">
        <f t="shared" si="1893"/>
        <v>0</v>
      </c>
      <c r="BP119" s="124">
        <f t="shared" si="1893"/>
        <v>0</v>
      </c>
      <c r="BQ119" s="124">
        <f t="shared" si="1893"/>
        <v>0</v>
      </c>
      <c r="BR119" s="124">
        <f t="shared" si="1893"/>
        <v>0</v>
      </c>
      <c r="BS119" s="33">
        <f t="shared" si="1855"/>
        <v>0</v>
      </c>
      <c r="BT119" s="124">
        <f t="shared" ref="BT119:CE119" si="1894">+$BS119*$FG$9/12</f>
        <v>0</v>
      </c>
      <c r="BU119" s="124">
        <f t="shared" si="1894"/>
        <v>0</v>
      </c>
      <c r="BV119" s="124">
        <f t="shared" si="1894"/>
        <v>0</v>
      </c>
      <c r="BW119" s="124">
        <f t="shared" si="1894"/>
        <v>0</v>
      </c>
      <c r="BX119" s="124">
        <f t="shared" si="1894"/>
        <v>0</v>
      </c>
      <c r="BY119" s="124">
        <f t="shared" si="1894"/>
        <v>0</v>
      </c>
      <c r="BZ119" s="124">
        <f t="shared" si="1894"/>
        <v>0</v>
      </c>
      <c r="CA119" s="124">
        <f t="shared" si="1894"/>
        <v>0</v>
      </c>
      <c r="CB119" s="124">
        <f t="shared" si="1894"/>
        <v>0</v>
      </c>
      <c r="CC119" s="124">
        <f t="shared" si="1894"/>
        <v>0</v>
      </c>
      <c r="CD119" s="124">
        <f t="shared" si="1894"/>
        <v>0</v>
      </c>
      <c r="CE119" s="124">
        <f t="shared" si="1894"/>
        <v>0</v>
      </c>
      <c r="CF119" s="33">
        <f t="shared" si="1856"/>
        <v>0</v>
      </c>
      <c r="CG119" s="124">
        <f t="shared" ref="CG119:CR119" si="1895">+$CF119*$FH$9/12</f>
        <v>0</v>
      </c>
      <c r="CH119" s="124">
        <f t="shared" si="1895"/>
        <v>0</v>
      </c>
      <c r="CI119" s="124">
        <f t="shared" si="1895"/>
        <v>0</v>
      </c>
      <c r="CJ119" s="124">
        <f t="shared" si="1895"/>
        <v>0</v>
      </c>
      <c r="CK119" s="124">
        <f t="shared" si="1895"/>
        <v>0</v>
      </c>
      <c r="CL119" s="124">
        <f t="shared" si="1895"/>
        <v>0</v>
      </c>
      <c r="CM119" s="124">
        <f t="shared" si="1895"/>
        <v>0</v>
      </c>
      <c r="CN119" s="124">
        <f t="shared" si="1895"/>
        <v>0</v>
      </c>
      <c r="CO119" s="124">
        <f t="shared" si="1895"/>
        <v>0</v>
      </c>
      <c r="CP119" s="124">
        <f t="shared" si="1895"/>
        <v>0</v>
      </c>
      <c r="CQ119" s="124">
        <f t="shared" si="1895"/>
        <v>0</v>
      </c>
      <c r="CR119" s="124">
        <f t="shared" si="1895"/>
        <v>0</v>
      </c>
      <c r="CS119" s="33">
        <f t="shared" si="1857"/>
        <v>0</v>
      </c>
      <c r="CT119" s="124">
        <f t="shared" ref="CT119:DE119" si="1896">+$CS119*$FI$9/12</f>
        <v>0</v>
      </c>
      <c r="CU119" s="124">
        <f t="shared" si="1896"/>
        <v>0</v>
      </c>
      <c r="CV119" s="124">
        <f t="shared" si="1896"/>
        <v>0</v>
      </c>
      <c r="CW119" s="124">
        <f t="shared" si="1896"/>
        <v>0</v>
      </c>
      <c r="CX119" s="124">
        <f t="shared" si="1896"/>
        <v>0</v>
      </c>
      <c r="CY119" s="124">
        <f t="shared" si="1896"/>
        <v>0</v>
      </c>
      <c r="CZ119" s="124">
        <f t="shared" si="1896"/>
        <v>0</v>
      </c>
      <c r="DA119" s="124">
        <f t="shared" si="1896"/>
        <v>0</v>
      </c>
      <c r="DB119" s="124">
        <f t="shared" si="1896"/>
        <v>0</v>
      </c>
      <c r="DC119" s="124">
        <f t="shared" si="1896"/>
        <v>0</v>
      </c>
      <c r="DD119" s="124">
        <f t="shared" si="1896"/>
        <v>0</v>
      </c>
      <c r="DE119" s="124">
        <f t="shared" si="1896"/>
        <v>0</v>
      </c>
      <c r="DF119" s="33">
        <f t="shared" si="1858"/>
        <v>0</v>
      </c>
      <c r="DG119" s="124">
        <f t="shared" ref="DG119:DR119" si="1897">+$DF119*$FJ$9/12</f>
        <v>0</v>
      </c>
      <c r="DH119" s="124">
        <f t="shared" si="1897"/>
        <v>0</v>
      </c>
      <c r="DI119" s="124">
        <f t="shared" si="1897"/>
        <v>0</v>
      </c>
      <c r="DJ119" s="124">
        <f t="shared" si="1897"/>
        <v>0</v>
      </c>
      <c r="DK119" s="124">
        <f t="shared" si="1897"/>
        <v>0</v>
      </c>
      <c r="DL119" s="124">
        <f t="shared" si="1897"/>
        <v>0</v>
      </c>
      <c r="DM119" s="124">
        <f t="shared" si="1897"/>
        <v>0</v>
      </c>
      <c r="DN119" s="124">
        <f t="shared" si="1897"/>
        <v>0</v>
      </c>
      <c r="DO119" s="124">
        <f t="shared" si="1897"/>
        <v>0</v>
      </c>
      <c r="DP119" s="124">
        <f t="shared" si="1897"/>
        <v>0</v>
      </c>
      <c r="DQ119" s="124">
        <f t="shared" si="1897"/>
        <v>0</v>
      </c>
      <c r="DR119" s="124">
        <f t="shared" si="1897"/>
        <v>0</v>
      </c>
      <c r="DS119" s="33">
        <f t="shared" si="1859"/>
        <v>0</v>
      </c>
      <c r="DT119" s="124">
        <f t="shared" ref="DT119:EE119" si="1898">+$DS119*$FK9/12</f>
        <v>0</v>
      </c>
      <c r="DU119" s="124">
        <f t="shared" si="1898"/>
        <v>0</v>
      </c>
      <c r="DV119" s="124">
        <f t="shared" si="1898"/>
        <v>0</v>
      </c>
      <c r="DW119" s="124">
        <f t="shared" si="1898"/>
        <v>0</v>
      </c>
      <c r="DX119" s="124">
        <f t="shared" si="1898"/>
        <v>0</v>
      </c>
      <c r="DY119" s="124">
        <f t="shared" si="1898"/>
        <v>0</v>
      </c>
      <c r="DZ119" s="124">
        <f t="shared" si="1898"/>
        <v>0</v>
      </c>
      <c r="EA119" s="124">
        <f t="shared" si="1898"/>
        <v>0</v>
      </c>
      <c r="EB119" s="124">
        <f t="shared" si="1898"/>
        <v>0</v>
      </c>
      <c r="EC119" s="124">
        <f t="shared" si="1898"/>
        <v>0</v>
      </c>
      <c r="ED119" s="124">
        <f t="shared" si="1898"/>
        <v>0</v>
      </c>
      <c r="EE119" s="124">
        <f t="shared" si="1898"/>
        <v>0</v>
      </c>
      <c r="EF119" s="33">
        <f t="shared" si="1860"/>
        <v>0</v>
      </c>
      <c r="EG119" s="124">
        <f t="shared" ref="EG119:ER119" si="1899">+$DS119*$FK9/12</f>
        <v>0</v>
      </c>
      <c r="EH119" s="124">
        <f t="shared" si="1899"/>
        <v>0</v>
      </c>
      <c r="EI119" s="124">
        <f t="shared" si="1899"/>
        <v>0</v>
      </c>
      <c r="EJ119" s="124">
        <f t="shared" si="1899"/>
        <v>0</v>
      </c>
      <c r="EK119" s="124">
        <f t="shared" si="1899"/>
        <v>0</v>
      </c>
      <c r="EL119" s="124">
        <f t="shared" si="1899"/>
        <v>0</v>
      </c>
      <c r="EM119" s="124">
        <f t="shared" si="1899"/>
        <v>0</v>
      </c>
      <c r="EN119" s="124">
        <f t="shared" si="1899"/>
        <v>0</v>
      </c>
      <c r="EO119" s="124">
        <f t="shared" si="1899"/>
        <v>0</v>
      </c>
      <c r="EP119" s="124">
        <f t="shared" si="1899"/>
        <v>0</v>
      </c>
      <c r="EQ119" s="124">
        <f t="shared" si="1899"/>
        <v>0</v>
      </c>
      <c r="ER119" s="124">
        <f t="shared" si="1899"/>
        <v>0</v>
      </c>
      <c r="ES119" s="33">
        <f t="shared" si="1861"/>
        <v>0</v>
      </c>
      <c r="ET119" s="33" t="s">
        <v>241</v>
      </c>
      <c r="EU119" s="33"/>
      <c r="EV119" s="38"/>
      <c r="EW119" s="136"/>
      <c r="EX119" s="37"/>
      <c r="EY119" s="37"/>
      <c r="FN119" s="17"/>
      <c r="FO119" s="201"/>
      <c r="FP119" s="2"/>
      <c r="FY119" s="1"/>
    </row>
    <row r="120" spans="1:181">
      <c r="A120" s="149">
        <v>100</v>
      </c>
      <c r="B120" s="149" t="str">
        <f t="shared" si="1850"/>
        <v>132101010100071</v>
      </c>
      <c r="C120" s="231">
        <v>1321010101000</v>
      </c>
      <c r="D120" s="35">
        <v>71</v>
      </c>
      <c r="E120" s="37" t="s">
        <v>112</v>
      </c>
      <c r="F120" s="65">
        <v>498609.21000000008</v>
      </c>
      <c r="G120" s="123">
        <f>_xlfn.XLOOKUP($B120,'9999'!$A:$A,'9999'!I:I)</f>
        <v>0</v>
      </c>
      <c r="H120" s="123">
        <f>_xlfn.XLOOKUP($B120,'9999'!$A:$A,'9999'!J:J)</f>
        <v>0</v>
      </c>
      <c r="I120" s="123">
        <f>_xlfn.XLOOKUP($B120,'9999'!$A:$A,'9999'!K:K)</f>
        <v>0</v>
      </c>
      <c r="J120" s="123">
        <f>_xlfn.XLOOKUP($B120,'9999'!$A:$A,'9999'!L:L)</f>
        <v>0</v>
      </c>
      <c r="K120" s="123">
        <f>_xlfn.XLOOKUP($B120,'9999'!$A:$A,'9999'!M:M)</f>
        <v>0</v>
      </c>
      <c r="L120" s="123">
        <f>_xlfn.XLOOKUP($B120,'9999'!$A:$A,'9999'!N:N)</f>
        <v>0</v>
      </c>
      <c r="M120" s="123">
        <f>_xlfn.XLOOKUP($B120,'9999'!$A:$A,'9999'!O:O)</f>
        <v>0</v>
      </c>
      <c r="N120" s="123">
        <f>_xlfn.XLOOKUP($B120,'9999'!$A:$A,'9999'!P:P)</f>
        <v>0</v>
      </c>
      <c r="O120" s="123">
        <f>_xlfn.XLOOKUP($B120,'9999'!$A:$A,'9999'!Q:Q)</f>
        <v>0</v>
      </c>
      <c r="P120" s="123">
        <f>_xlfn.XLOOKUP($B120,'9999'!$A:$A,'9999'!R:R)</f>
        <v>0</v>
      </c>
      <c r="Q120" s="123">
        <f>_xlfn.XLOOKUP($B120,'9999'!$A:$A,'9999'!S:S)</f>
        <v>0</v>
      </c>
      <c r="R120" s="123">
        <f>_xlfn.XLOOKUP($B120,'9999'!$A:$A,'9999'!T:T)</f>
        <v>0</v>
      </c>
      <c r="S120" s="33">
        <f t="shared" si="1851"/>
        <v>0</v>
      </c>
      <c r="T120" s="124">
        <f t="shared" si="1890"/>
        <v>0</v>
      </c>
      <c r="U120" s="124">
        <f t="shared" si="1890"/>
        <v>0</v>
      </c>
      <c r="V120" s="124">
        <f t="shared" si="1890"/>
        <v>0</v>
      </c>
      <c r="W120" s="124">
        <f t="shared" si="1890"/>
        <v>0</v>
      </c>
      <c r="X120" s="124">
        <f t="shared" si="1890"/>
        <v>0</v>
      </c>
      <c r="Y120" s="124">
        <f t="shared" si="1890"/>
        <v>0</v>
      </c>
      <c r="Z120" s="124">
        <f t="shared" si="1890"/>
        <v>0</v>
      </c>
      <c r="AA120" s="124">
        <f t="shared" si="1890"/>
        <v>0</v>
      </c>
      <c r="AB120" s="124">
        <f t="shared" si="1890"/>
        <v>0</v>
      </c>
      <c r="AC120" s="124">
        <f t="shared" si="1890"/>
        <v>0</v>
      </c>
      <c r="AD120" s="124">
        <f t="shared" si="1890"/>
        <v>0</v>
      </c>
      <c r="AE120" s="124">
        <f t="shared" si="1890"/>
        <v>0</v>
      </c>
      <c r="AF120" s="33">
        <f t="shared" si="1852"/>
        <v>0</v>
      </c>
      <c r="AG120" s="124">
        <f t="shared" si="1891"/>
        <v>0</v>
      </c>
      <c r="AH120" s="124">
        <f t="shared" si="1891"/>
        <v>0</v>
      </c>
      <c r="AI120" s="124">
        <f t="shared" si="1891"/>
        <v>0</v>
      </c>
      <c r="AJ120" s="124">
        <f t="shared" si="1891"/>
        <v>0</v>
      </c>
      <c r="AK120" s="124">
        <f t="shared" si="1891"/>
        <v>0</v>
      </c>
      <c r="AL120" s="124">
        <f t="shared" si="1891"/>
        <v>0</v>
      </c>
      <c r="AM120" s="124">
        <f t="shared" si="1891"/>
        <v>0</v>
      </c>
      <c r="AN120" s="124">
        <f t="shared" si="1891"/>
        <v>0</v>
      </c>
      <c r="AO120" s="124">
        <f t="shared" si="1891"/>
        <v>0</v>
      </c>
      <c r="AP120" s="124">
        <f t="shared" si="1891"/>
        <v>0</v>
      </c>
      <c r="AQ120" s="124">
        <f t="shared" si="1891"/>
        <v>0</v>
      </c>
      <c r="AR120" s="124">
        <f t="shared" si="1891"/>
        <v>0</v>
      </c>
      <c r="AS120" s="33">
        <f t="shared" si="1853"/>
        <v>0</v>
      </c>
      <c r="AT120" s="124">
        <f t="shared" si="1892"/>
        <v>0</v>
      </c>
      <c r="AU120" s="124">
        <f t="shared" si="1892"/>
        <v>0</v>
      </c>
      <c r="AV120" s="124">
        <f t="shared" si="1892"/>
        <v>0</v>
      </c>
      <c r="AW120" s="124">
        <f t="shared" si="1892"/>
        <v>0</v>
      </c>
      <c r="AX120" s="124">
        <f t="shared" si="1892"/>
        <v>0</v>
      </c>
      <c r="AY120" s="124">
        <f t="shared" si="1892"/>
        <v>0</v>
      </c>
      <c r="AZ120" s="124">
        <f t="shared" si="1892"/>
        <v>0</v>
      </c>
      <c r="BA120" s="124">
        <f t="shared" si="1892"/>
        <v>0</v>
      </c>
      <c r="BB120" s="124">
        <f t="shared" si="1892"/>
        <v>0</v>
      </c>
      <c r="BC120" s="124">
        <f t="shared" si="1892"/>
        <v>0</v>
      </c>
      <c r="BD120" s="124">
        <f t="shared" si="1892"/>
        <v>0</v>
      </c>
      <c r="BE120" s="124">
        <f t="shared" si="1892"/>
        <v>0</v>
      </c>
      <c r="BF120" s="33">
        <f t="shared" si="1854"/>
        <v>0</v>
      </c>
      <c r="BG120" s="124">
        <v>0</v>
      </c>
      <c r="BH120" s="124">
        <v>0</v>
      </c>
      <c r="BI120" s="124">
        <v>0</v>
      </c>
      <c r="BJ120" s="124">
        <v>0</v>
      </c>
      <c r="BK120" s="124">
        <v>0</v>
      </c>
      <c r="BL120" s="124">
        <v>0</v>
      </c>
      <c r="BM120" s="124">
        <v>0</v>
      </c>
      <c r="BN120" s="124">
        <v>0</v>
      </c>
      <c r="BO120" s="124">
        <v>0</v>
      </c>
      <c r="BP120" s="124">
        <v>0</v>
      </c>
      <c r="BQ120" s="124">
        <v>0</v>
      </c>
      <c r="BR120" s="124">
        <v>0</v>
      </c>
      <c r="BS120" s="33">
        <f t="shared" si="1855"/>
        <v>0</v>
      </c>
      <c r="BT120" s="124">
        <v>0</v>
      </c>
      <c r="BU120" s="124">
        <v>0</v>
      </c>
      <c r="BV120" s="124">
        <v>0</v>
      </c>
      <c r="BW120" s="124">
        <v>0</v>
      </c>
      <c r="BX120" s="124">
        <v>0</v>
      </c>
      <c r="BY120" s="124">
        <v>0</v>
      </c>
      <c r="BZ120" s="124">
        <v>0</v>
      </c>
      <c r="CA120" s="124">
        <v>0</v>
      </c>
      <c r="CB120" s="124">
        <v>0</v>
      </c>
      <c r="CC120" s="124">
        <v>0</v>
      </c>
      <c r="CD120" s="124">
        <v>0</v>
      </c>
      <c r="CE120" s="124">
        <v>0</v>
      </c>
      <c r="CF120" s="33">
        <f t="shared" si="1856"/>
        <v>0</v>
      </c>
      <c r="CG120" s="124">
        <v>0</v>
      </c>
      <c r="CH120" s="124">
        <v>0</v>
      </c>
      <c r="CI120" s="124">
        <v>0</v>
      </c>
      <c r="CJ120" s="124">
        <v>0</v>
      </c>
      <c r="CK120" s="124">
        <v>0</v>
      </c>
      <c r="CL120" s="124">
        <v>0</v>
      </c>
      <c r="CM120" s="124">
        <v>0</v>
      </c>
      <c r="CN120" s="124">
        <v>0</v>
      </c>
      <c r="CO120" s="124">
        <v>0</v>
      </c>
      <c r="CP120" s="124">
        <v>0</v>
      </c>
      <c r="CQ120" s="124">
        <v>0</v>
      </c>
      <c r="CR120" s="124">
        <v>0</v>
      </c>
      <c r="CS120" s="33">
        <f t="shared" si="1857"/>
        <v>0</v>
      </c>
      <c r="CT120" s="124">
        <v>0</v>
      </c>
      <c r="CU120" s="124">
        <v>0</v>
      </c>
      <c r="CV120" s="124">
        <v>0</v>
      </c>
      <c r="CW120" s="124">
        <f>$CS120*$FI$6/12</f>
        <v>0</v>
      </c>
      <c r="CX120" s="124">
        <v>0</v>
      </c>
      <c r="CY120" s="124">
        <v>0</v>
      </c>
      <c r="CZ120" s="124">
        <v>0</v>
      </c>
      <c r="DA120" s="124">
        <v>0</v>
      </c>
      <c r="DB120" s="124">
        <v>0</v>
      </c>
      <c r="DC120" s="124">
        <v>0</v>
      </c>
      <c r="DD120" s="124">
        <v>0</v>
      </c>
      <c r="DE120" s="124">
        <v>0</v>
      </c>
      <c r="DF120" s="33">
        <f t="shared" si="1858"/>
        <v>0</v>
      </c>
      <c r="DG120" s="124">
        <v>0</v>
      </c>
      <c r="DH120" s="124">
        <v>0</v>
      </c>
      <c r="DI120" s="124">
        <v>0</v>
      </c>
      <c r="DJ120" s="124">
        <v>0</v>
      </c>
      <c r="DK120" s="124">
        <v>0</v>
      </c>
      <c r="DL120" s="124">
        <v>0</v>
      </c>
      <c r="DM120" s="124">
        <v>0</v>
      </c>
      <c r="DN120" s="124">
        <v>0</v>
      </c>
      <c r="DO120" s="124">
        <v>0</v>
      </c>
      <c r="DP120" s="124">
        <v>0</v>
      </c>
      <c r="DQ120" s="124">
        <v>0</v>
      </c>
      <c r="DR120" s="124">
        <v>0</v>
      </c>
      <c r="DS120" s="33">
        <f t="shared" si="1859"/>
        <v>0</v>
      </c>
      <c r="DT120" s="124">
        <v>0</v>
      </c>
      <c r="DU120" s="124">
        <v>0</v>
      </c>
      <c r="DV120" s="124">
        <v>0</v>
      </c>
      <c r="DW120" s="124">
        <v>0</v>
      </c>
      <c r="DX120" s="124">
        <v>0</v>
      </c>
      <c r="DY120" s="124">
        <v>0</v>
      </c>
      <c r="DZ120" s="124">
        <v>0</v>
      </c>
      <c r="EA120" s="124">
        <v>0</v>
      </c>
      <c r="EB120" s="124">
        <v>0</v>
      </c>
      <c r="EC120" s="124">
        <v>0</v>
      </c>
      <c r="ED120" s="124">
        <v>0</v>
      </c>
      <c r="EE120" s="124">
        <v>0</v>
      </c>
      <c r="EF120" s="33">
        <f t="shared" si="1860"/>
        <v>0</v>
      </c>
      <c r="EG120" s="124">
        <v>0</v>
      </c>
      <c r="EH120" s="124">
        <v>0</v>
      </c>
      <c r="EI120" s="124">
        <v>0</v>
      </c>
      <c r="EJ120" s="124">
        <v>0</v>
      </c>
      <c r="EK120" s="124">
        <v>0</v>
      </c>
      <c r="EL120" s="124">
        <v>0</v>
      </c>
      <c r="EM120" s="124">
        <v>0</v>
      </c>
      <c r="EN120" s="124">
        <v>0</v>
      </c>
      <c r="EO120" s="124">
        <v>0</v>
      </c>
      <c r="EP120" s="124">
        <v>0</v>
      </c>
      <c r="EQ120" s="124">
        <v>0</v>
      </c>
      <c r="ER120" s="124">
        <v>0</v>
      </c>
      <c r="ES120" s="33">
        <f t="shared" si="1861"/>
        <v>0</v>
      </c>
      <c r="ET120" s="33" t="s">
        <v>241</v>
      </c>
      <c r="EU120" s="33"/>
      <c r="EV120" s="38"/>
      <c r="EW120" s="136"/>
      <c r="EX120" s="37"/>
      <c r="EY120" s="37"/>
      <c r="FN120" s="17"/>
      <c r="FO120" s="201"/>
      <c r="FP120" s="2"/>
      <c r="FY120" s="1"/>
    </row>
    <row r="121" spans="1:181">
      <c r="A121" s="149"/>
      <c r="B121" s="149" t="str">
        <f t="shared" si="1850"/>
        <v>132101010100072</v>
      </c>
      <c r="C121" s="231">
        <v>1321010101000</v>
      </c>
      <c r="D121" s="35">
        <v>72</v>
      </c>
      <c r="E121" s="37" t="s">
        <v>112</v>
      </c>
      <c r="F121" s="65">
        <v>747324.94</v>
      </c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33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33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33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33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33">
        <f t="shared" si="1855"/>
        <v>0</v>
      </c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33">
        <f t="shared" si="1856"/>
        <v>0</v>
      </c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33">
        <f t="shared" si="1857"/>
        <v>0</v>
      </c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33">
        <f t="shared" si="1858"/>
        <v>0</v>
      </c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33">
        <f t="shared" si="1859"/>
        <v>0</v>
      </c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33">
        <f t="shared" si="1860"/>
        <v>0</v>
      </c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33">
        <f t="shared" si="1861"/>
        <v>0</v>
      </c>
      <c r="ET121" s="33"/>
      <c r="EU121" s="33"/>
      <c r="EV121" s="38"/>
      <c r="EW121" s="136"/>
      <c r="EX121" s="37"/>
      <c r="EY121" s="37"/>
      <c r="FN121" s="17"/>
      <c r="FO121" s="201"/>
      <c r="FP121" s="2"/>
      <c r="FY121" s="1"/>
    </row>
    <row r="122" spans="1:181">
      <c r="A122" s="149">
        <v>101</v>
      </c>
      <c r="B122" s="149" t="str">
        <f t="shared" si="1850"/>
        <v>132101010100095</v>
      </c>
      <c r="C122" s="231">
        <v>1321010101000</v>
      </c>
      <c r="D122" s="35">
        <v>95</v>
      </c>
      <c r="E122" s="37" t="s">
        <v>112</v>
      </c>
      <c r="F122" s="65">
        <v>657822958.96999979</v>
      </c>
      <c r="G122" s="123">
        <v>50173682.146278508</v>
      </c>
      <c r="H122" s="123">
        <v>41471412.733419895</v>
      </c>
      <c r="I122" s="123">
        <v>51112558.560162872</v>
      </c>
      <c r="J122" s="123">
        <v>38447730.093783841</v>
      </c>
      <c r="K122" s="123">
        <v>46791452.164234631</v>
      </c>
      <c r="L122" s="123">
        <v>51165884.728798777</v>
      </c>
      <c r="M122" s="123">
        <v>64046151.505028315</v>
      </c>
      <c r="N122" s="123">
        <v>74076093.465326563</v>
      </c>
      <c r="O122" s="123">
        <v>61577302.009540036</v>
      </c>
      <c r="P122" s="123">
        <v>63164377.789275087</v>
      </c>
      <c r="Q122" s="123">
        <v>58661392.992755175</v>
      </c>
      <c r="R122" s="123">
        <v>56868434.500596344</v>
      </c>
      <c r="S122" s="33">
        <f t="shared" si="1851"/>
        <v>657556472.68919992</v>
      </c>
      <c r="T122" s="124">
        <v>42555071.374472268</v>
      </c>
      <c r="U122" s="124">
        <v>35174195.98038774</v>
      </c>
      <c r="V122" s="124">
        <v>43351384.32372272</v>
      </c>
      <c r="W122" s="124">
        <v>32609643.708375376</v>
      </c>
      <c r="X122" s="124">
        <v>39686415.295551561</v>
      </c>
      <c r="Y122" s="124">
        <v>43396613.193029389</v>
      </c>
      <c r="Z122" s="124">
        <v>54321078.939567126</v>
      </c>
      <c r="AA122" s="124">
        <v>62828026.760496885</v>
      </c>
      <c r="AB122" s="124">
        <v>52227111.305558704</v>
      </c>
      <c r="AC122" s="124">
        <v>53573197.942900121</v>
      </c>
      <c r="AD122" s="124">
        <v>49753967.796398282</v>
      </c>
      <c r="AE122" s="124">
        <v>48233260.657886133</v>
      </c>
      <c r="AF122" s="33">
        <f t="shared" si="1852"/>
        <v>557709967.2783463</v>
      </c>
      <c r="AG122" s="124">
        <v>34926039.959636949</v>
      </c>
      <c r="AH122" s="124">
        <v>28868365.970972557</v>
      </c>
      <c r="AI122" s="124">
        <v>35579594.44768279</v>
      </c>
      <c r="AJ122" s="124">
        <v>26763572.05950911</v>
      </c>
      <c r="AK122" s="124">
        <v>32571660.243969452</v>
      </c>
      <c r="AL122" s="124">
        <v>35616714.942272805</v>
      </c>
      <c r="AM122" s="124">
        <v>44582704.538289405</v>
      </c>
      <c r="AN122" s="124">
        <v>51564575.087014899</v>
      </c>
      <c r="AO122" s="124">
        <v>42864131.524605401</v>
      </c>
      <c r="AP122" s="124">
        <v>43968899.397539154</v>
      </c>
      <c r="AQ122" s="124">
        <v>40834359.132338449</v>
      </c>
      <c r="AR122" s="124">
        <v>39586275.729558833</v>
      </c>
      <c r="AS122" s="33">
        <f t="shared" si="1853"/>
        <v>457726893.03338981</v>
      </c>
      <c r="AT122" s="124">
        <v>30411024.299326923</v>
      </c>
      <c r="AU122" s="124">
        <v>25136447.76332194</v>
      </c>
      <c r="AV122" s="124">
        <v>30980091.432041243</v>
      </c>
      <c r="AW122" s="124">
        <v>23303748.182706345</v>
      </c>
      <c r="AX122" s="124">
        <v>28361003.775220789</v>
      </c>
      <c r="AY122" s="124">
        <v>31012413.225874286</v>
      </c>
      <c r="AZ122" s="124">
        <v>38819336.879030623</v>
      </c>
      <c r="BA122" s="124">
        <v>44898635.739062421</v>
      </c>
      <c r="BB122" s="124">
        <v>37322930.02214931</v>
      </c>
      <c r="BC122" s="124">
        <v>38284880.551546037</v>
      </c>
      <c r="BD122" s="124">
        <v>35555553.657274559</v>
      </c>
      <c r="BE122" s="124">
        <v>34468814.515551604</v>
      </c>
      <c r="BF122" s="33">
        <f t="shared" si="1854"/>
        <v>398554880.04310608</v>
      </c>
      <c r="BG122" s="124">
        <v>23938829.861824166</v>
      </c>
      <c r="BH122" s="124">
        <v>19786809.560048677</v>
      </c>
      <c r="BI122" s="124">
        <v>24386785.877245381</v>
      </c>
      <c r="BJ122" s="124">
        <v>18344152.350729872</v>
      </c>
      <c r="BK122" s="124">
        <v>22325102.81150214</v>
      </c>
      <c r="BL122" s="124">
        <v>24412228.819113515</v>
      </c>
      <c r="BM122" s="124">
        <v>30557652.111590274</v>
      </c>
      <c r="BN122" s="124">
        <v>35343130.550496519</v>
      </c>
      <c r="BO122" s="124">
        <v>29379716.478828907</v>
      </c>
      <c r="BP122" s="124">
        <v>30136940.892977614</v>
      </c>
      <c r="BQ122" s="124">
        <v>27988480.140186992</v>
      </c>
      <c r="BR122" s="124">
        <v>27133025.119605318</v>
      </c>
      <c r="BS122" s="33">
        <f t="shared" si="1855"/>
        <v>313732854.57414937</v>
      </c>
      <c r="BT122" s="124">
        <v>17009698.497033715</v>
      </c>
      <c r="BU122" s="124">
        <v>14059486.899624318</v>
      </c>
      <c r="BV122" s="124">
        <v>17327992.950280931</v>
      </c>
      <c r="BW122" s="124">
        <v>13034409.053015864</v>
      </c>
      <c r="BX122" s="124">
        <v>15863067.239744952</v>
      </c>
      <c r="BY122" s="124">
        <v>17346071.39323543</v>
      </c>
      <c r="BZ122" s="124">
        <v>21712692.399568632</v>
      </c>
      <c r="CA122" s="124">
        <v>25113006.695617855</v>
      </c>
      <c r="CB122" s="124">
        <v>20875712.059350085</v>
      </c>
      <c r="CC122" s="124">
        <v>21413756.694514263</v>
      </c>
      <c r="CD122" s="124">
        <v>19887171.232793044</v>
      </c>
      <c r="CE122" s="124">
        <v>19279328.992305219</v>
      </c>
      <c r="CF122" s="33">
        <f t="shared" si="1856"/>
        <v>222922394.1070843</v>
      </c>
      <c r="CG122" s="124">
        <v>9591370.4578890558</v>
      </c>
      <c r="CH122" s="124">
        <v>7927815.2593740011</v>
      </c>
      <c r="CI122" s="124">
        <v>9770849.242672788</v>
      </c>
      <c r="CJ122" s="124">
        <v>7349797.8784832442</v>
      </c>
      <c r="CK122" s="124">
        <v>8944811.9566217046</v>
      </c>
      <c r="CL122" s="124">
        <v>9781043.2530903555</v>
      </c>
      <c r="CM122" s="124">
        <v>12243278.531878263</v>
      </c>
      <c r="CN122" s="124">
        <v>14160636.09658476</v>
      </c>
      <c r="CO122" s="124">
        <v>11771324.92785606</v>
      </c>
      <c r="CP122" s="124">
        <v>12074715.691639401</v>
      </c>
      <c r="CQ122" s="124">
        <v>11213909.916537082</v>
      </c>
      <c r="CR122" s="124">
        <v>10871161.918417731</v>
      </c>
      <c r="CS122" s="33">
        <f t="shared" si="1857"/>
        <v>125700715.13104443</v>
      </c>
      <c r="CT122" s="124">
        <v>1649308.459180786</v>
      </c>
      <c r="CU122" s="124">
        <v>1363247.6013220113</v>
      </c>
      <c r="CV122" s="124">
        <v>1680171.1893075136</v>
      </c>
      <c r="CW122" s="124">
        <v>1263853.1550286226</v>
      </c>
      <c r="CX122" s="124">
        <v>1538127.8505099593</v>
      </c>
      <c r="CY122" s="124">
        <v>1681924.1262510389</v>
      </c>
      <c r="CZ122" s="124">
        <v>2105324.0451289536</v>
      </c>
      <c r="DA122" s="124">
        <v>2435028.1332599302</v>
      </c>
      <c r="DB122" s="124">
        <v>2024168.0648785576</v>
      </c>
      <c r="DC122" s="124">
        <v>2076338.3939615728</v>
      </c>
      <c r="DD122" s="124">
        <v>1928316.3513534518</v>
      </c>
      <c r="DE122" s="124">
        <v>1869378.2491137914</v>
      </c>
      <c r="DF122" s="33">
        <f t="shared" si="1858"/>
        <v>21615185.619296186</v>
      </c>
      <c r="DG122" s="124">
        <v>1765749.6363989497</v>
      </c>
      <c r="DH122" s="124">
        <v>1459492.8819753453</v>
      </c>
      <c r="DI122" s="124">
        <v>1798791.2752726243</v>
      </c>
      <c r="DJ122" s="124">
        <v>1353081.1877736435</v>
      </c>
      <c r="DK122" s="124">
        <v>1646719.6767559624</v>
      </c>
      <c r="DL122" s="124">
        <v>1800667.9695643624</v>
      </c>
      <c r="DM122" s="124">
        <v>2253959.9227150581</v>
      </c>
      <c r="DN122" s="124">
        <v>2606941.1194680817</v>
      </c>
      <c r="DO122" s="124">
        <v>2167074.3302589841</v>
      </c>
      <c r="DP122" s="124">
        <v>2222927.8845752603</v>
      </c>
      <c r="DQ122" s="124">
        <v>2064455.4857590059</v>
      </c>
      <c r="DR122" s="124">
        <v>2001356.3535012254</v>
      </c>
      <c r="DS122" s="33">
        <f t="shared" si="1859"/>
        <v>23141217.724018507</v>
      </c>
      <c r="DT122" s="124">
        <v>0</v>
      </c>
      <c r="DU122" s="124">
        <v>0</v>
      </c>
      <c r="DV122" s="124">
        <v>0</v>
      </c>
      <c r="DW122" s="124">
        <v>0</v>
      </c>
      <c r="DX122" s="124">
        <v>0</v>
      </c>
      <c r="DY122" s="124">
        <v>0</v>
      </c>
      <c r="DZ122" s="124">
        <v>0</v>
      </c>
      <c r="EA122" s="124">
        <v>0</v>
      </c>
      <c r="EB122" s="124">
        <v>0</v>
      </c>
      <c r="EC122" s="124">
        <v>0</v>
      </c>
      <c r="ED122" s="124">
        <v>0</v>
      </c>
      <c r="EE122" s="124">
        <v>0</v>
      </c>
      <c r="EF122" s="33">
        <f t="shared" si="1860"/>
        <v>0</v>
      </c>
      <c r="EG122" s="124">
        <v>0</v>
      </c>
      <c r="EH122" s="124">
        <v>0</v>
      </c>
      <c r="EI122" s="124">
        <v>0</v>
      </c>
      <c r="EJ122" s="124">
        <v>0</v>
      </c>
      <c r="EK122" s="124">
        <v>0</v>
      </c>
      <c r="EL122" s="124">
        <v>0</v>
      </c>
      <c r="EM122" s="124">
        <v>0</v>
      </c>
      <c r="EN122" s="124">
        <v>0</v>
      </c>
      <c r="EO122" s="124">
        <v>0</v>
      </c>
      <c r="EP122" s="124">
        <v>0</v>
      </c>
      <c r="EQ122" s="124">
        <v>0</v>
      </c>
      <c r="ER122" s="124">
        <v>0</v>
      </c>
      <c r="ES122" s="33">
        <f t="shared" si="1861"/>
        <v>0</v>
      </c>
      <c r="ET122" s="33" t="s">
        <v>241</v>
      </c>
      <c r="EU122" s="33"/>
      <c r="EV122" s="38"/>
      <c r="EW122" s="172"/>
      <c r="EX122" s="36"/>
      <c r="EY122" s="36"/>
      <c r="EZ122" s="4"/>
      <c r="FA122" s="4"/>
      <c r="FB122" s="4"/>
      <c r="FC122" s="4"/>
      <c r="FD122" s="4"/>
      <c r="FN122" s="17"/>
      <c r="FO122" s="201"/>
      <c r="FP122" s="2"/>
      <c r="FY122" s="1"/>
    </row>
    <row r="123" spans="1:181">
      <c r="A123" s="149">
        <v>102</v>
      </c>
      <c r="B123" s="149" t="str">
        <f t="shared" si="1850"/>
        <v>132101010100097</v>
      </c>
      <c r="C123" s="231">
        <v>1321010101000</v>
      </c>
      <c r="D123" s="35">
        <v>97</v>
      </c>
      <c r="E123" s="37" t="s">
        <v>112</v>
      </c>
      <c r="F123" s="65">
        <v>4987072.540000001</v>
      </c>
      <c r="G123" s="123">
        <f>_xlfn.XLOOKUP($B123,'9999'!$A:$A,'9999'!I:I)</f>
        <v>16583.333333333332</v>
      </c>
      <c r="H123" s="123">
        <f>_xlfn.XLOOKUP($B123,'9999'!$A:$A,'9999'!J:J)</f>
        <v>16583.333333333332</v>
      </c>
      <c r="I123" s="123">
        <f>_xlfn.XLOOKUP($B123,'9999'!$A:$A,'9999'!K:K)</f>
        <v>16583.333333333332</v>
      </c>
      <c r="J123" s="123">
        <f>_xlfn.XLOOKUP($B123,'9999'!$A:$A,'9999'!L:L)</f>
        <v>16583.333333333332</v>
      </c>
      <c r="K123" s="123">
        <f>_xlfn.XLOOKUP($B123,'9999'!$A:$A,'9999'!M:M)</f>
        <v>16583.333333333332</v>
      </c>
      <c r="L123" s="123">
        <f>_xlfn.XLOOKUP($B123,'9999'!$A:$A,'9999'!N:N)</f>
        <v>16583.333333333332</v>
      </c>
      <c r="M123" s="123">
        <f>_xlfn.XLOOKUP($B123,'9999'!$A:$A,'9999'!O:O)</f>
        <v>16583.333333333332</v>
      </c>
      <c r="N123" s="123">
        <f>_xlfn.XLOOKUP($B123,'9999'!$A:$A,'9999'!P:P)</f>
        <v>16583.333333333332</v>
      </c>
      <c r="O123" s="123">
        <f>_xlfn.XLOOKUP($B123,'9999'!$A:$A,'9999'!Q:Q)</f>
        <v>16583.333333333332</v>
      </c>
      <c r="P123" s="123">
        <f>_xlfn.XLOOKUP($B123,'9999'!$A:$A,'9999'!R:R)</f>
        <v>16583.333333333332</v>
      </c>
      <c r="Q123" s="123">
        <f>_xlfn.XLOOKUP($B123,'9999'!$A:$A,'9999'!S:S)</f>
        <v>16583.333333333332</v>
      </c>
      <c r="R123" s="123">
        <f>_xlfn.XLOOKUP($B123,'9999'!$A:$A,'9999'!T:T)</f>
        <v>16583.333333333332</v>
      </c>
      <c r="S123" s="33">
        <f t="shared" si="1851"/>
        <v>199000.00000000003</v>
      </c>
      <c r="T123" s="124">
        <f>204970/12</f>
        <v>17080.833333333332</v>
      </c>
      <c r="U123" s="124">
        <f t="shared" ref="U123:AE123" si="1900">204970/12</f>
        <v>17080.833333333332</v>
      </c>
      <c r="V123" s="124">
        <f t="shared" si="1900"/>
        <v>17080.833333333332</v>
      </c>
      <c r="W123" s="124">
        <f t="shared" si="1900"/>
        <v>17080.833333333332</v>
      </c>
      <c r="X123" s="124">
        <f t="shared" si="1900"/>
        <v>17080.833333333332</v>
      </c>
      <c r="Y123" s="124">
        <f t="shared" si="1900"/>
        <v>17080.833333333332</v>
      </c>
      <c r="Z123" s="124">
        <f t="shared" si="1900"/>
        <v>17080.833333333332</v>
      </c>
      <c r="AA123" s="124">
        <f t="shared" si="1900"/>
        <v>17080.833333333332</v>
      </c>
      <c r="AB123" s="124">
        <f t="shared" si="1900"/>
        <v>17080.833333333332</v>
      </c>
      <c r="AC123" s="124">
        <f t="shared" si="1900"/>
        <v>17080.833333333332</v>
      </c>
      <c r="AD123" s="124">
        <f t="shared" si="1900"/>
        <v>17080.833333333332</v>
      </c>
      <c r="AE123" s="124">
        <f t="shared" si="1900"/>
        <v>17080.833333333332</v>
      </c>
      <c r="AF123" s="33">
        <f t="shared" si="1852"/>
        <v>204970.00000000003</v>
      </c>
      <c r="AG123" s="124">
        <f>211119.1/12</f>
        <v>17593.258333333335</v>
      </c>
      <c r="AH123" s="124">
        <f t="shared" ref="AH123:AR123" si="1901">211119.1/12</f>
        <v>17593.258333333335</v>
      </c>
      <c r="AI123" s="124">
        <f t="shared" si="1901"/>
        <v>17593.258333333335</v>
      </c>
      <c r="AJ123" s="124">
        <f t="shared" si="1901"/>
        <v>17593.258333333335</v>
      </c>
      <c r="AK123" s="124">
        <f t="shared" si="1901"/>
        <v>17593.258333333335</v>
      </c>
      <c r="AL123" s="124">
        <f t="shared" si="1901"/>
        <v>17593.258333333335</v>
      </c>
      <c r="AM123" s="124">
        <f t="shared" si="1901"/>
        <v>17593.258333333335</v>
      </c>
      <c r="AN123" s="124">
        <f t="shared" si="1901"/>
        <v>17593.258333333335</v>
      </c>
      <c r="AO123" s="124">
        <f t="shared" si="1901"/>
        <v>17593.258333333335</v>
      </c>
      <c r="AP123" s="124">
        <f t="shared" si="1901"/>
        <v>17593.258333333335</v>
      </c>
      <c r="AQ123" s="124">
        <f t="shared" si="1901"/>
        <v>17593.258333333335</v>
      </c>
      <c r="AR123" s="124">
        <f t="shared" si="1901"/>
        <v>17593.258333333335</v>
      </c>
      <c r="AS123" s="33">
        <f t="shared" si="1853"/>
        <v>211119.1</v>
      </c>
      <c r="AT123" s="124">
        <f>217452.673/12</f>
        <v>18121.056083333333</v>
      </c>
      <c r="AU123" s="124">
        <f t="shared" ref="AU123:BE123" si="1902">217452.673/12</f>
        <v>18121.056083333333</v>
      </c>
      <c r="AV123" s="124">
        <f t="shared" si="1902"/>
        <v>18121.056083333333</v>
      </c>
      <c r="AW123" s="124">
        <f t="shared" si="1902"/>
        <v>18121.056083333333</v>
      </c>
      <c r="AX123" s="124">
        <f t="shared" si="1902"/>
        <v>18121.056083333333</v>
      </c>
      <c r="AY123" s="124">
        <f t="shared" si="1902"/>
        <v>18121.056083333333</v>
      </c>
      <c r="AZ123" s="124">
        <f t="shared" si="1902"/>
        <v>18121.056083333333</v>
      </c>
      <c r="BA123" s="124">
        <f t="shared" si="1902"/>
        <v>18121.056083333333</v>
      </c>
      <c r="BB123" s="124">
        <f t="shared" si="1902"/>
        <v>18121.056083333333</v>
      </c>
      <c r="BC123" s="124">
        <f t="shared" si="1902"/>
        <v>18121.056083333333</v>
      </c>
      <c r="BD123" s="124">
        <f t="shared" si="1902"/>
        <v>18121.056083333333</v>
      </c>
      <c r="BE123" s="124">
        <f t="shared" si="1902"/>
        <v>18121.056083333333</v>
      </c>
      <c r="BF123" s="33">
        <f t="shared" si="1854"/>
        <v>217452.67299999998</v>
      </c>
      <c r="BG123" s="124">
        <f>223976.25319/12</f>
        <v>18664.687765833332</v>
      </c>
      <c r="BH123" s="124">
        <f t="shared" ref="BH123:BR123" si="1903">223976.25319/12</f>
        <v>18664.687765833332</v>
      </c>
      <c r="BI123" s="124">
        <f t="shared" si="1903"/>
        <v>18664.687765833332</v>
      </c>
      <c r="BJ123" s="124">
        <f t="shared" si="1903"/>
        <v>18664.687765833332</v>
      </c>
      <c r="BK123" s="124">
        <f t="shared" si="1903"/>
        <v>18664.687765833332</v>
      </c>
      <c r="BL123" s="124">
        <f t="shared" si="1903"/>
        <v>18664.687765833332</v>
      </c>
      <c r="BM123" s="124">
        <f t="shared" si="1903"/>
        <v>18664.687765833332</v>
      </c>
      <c r="BN123" s="124">
        <f t="shared" si="1903"/>
        <v>18664.687765833332</v>
      </c>
      <c r="BO123" s="124">
        <f t="shared" si="1903"/>
        <v>18664.687765833332</v>
      </c>
      <c r="BP123" s="124">
        <f t="shared" si="1903"/>
        <v>18664.687765833332</v>
      </c>
      <c r="BQ123" s="124">
        <f t="shared" si="1903"/>
        <v>18664.687765833332</v>
      </c>
      <c r="BR123" s="124">
        <f t="shared" si="1903"/>
        <v>18664.687765833332</v>
      </c>
      <c r="BS123" s="33">
        <f t="shared" si="1855"/>
        <v>223976.25319000005</v>
      </c>
      <c r="BT123" s="124">
        <f>230695.5407857/12</f>
        <v>19224.628398808334</v>
      </c>
      <c r="BU123" s="124">
        <f t="shared" ref="BU123:CE123" si="1904">230695.5407857/12</f>
        <v>19224.628398808334</v>
      </c>
      <c r="BV123" s="124">
        <f t="shared" si="1904"/>
        <v>19224.628398808334</v>
      </c>
      <c r="BW123" s="124">
        <f t="shared" si="1904"/>
        <v>19224.628398808334</v>
      </c>
      <c r="BX123" s="124">
        <f t="shared" si="1904"/>
        <v>19224.628398808334</v>
      </c>
      <c r="BY123" s="124">
        <f t="shared" si="1904"/>
        <v>19224.628398808334</v>
      </c>
      <c r="BZ123" s="124">
        <f t="shared" si="1904"/>
        <v>19224.628398808334</v>
      </c>
      <c r="CA123" s="124">
        <f t="shared" si="1904"/>
        <v>19224.628398808334</v>
      </c>
      <c r="CB123" s="124">
        <f t="shared" si="1904"/>
        <v>19224.628398808334</v>
      </c>
      <c r="CC123" s="124">
        <f t="shared" si="1904"/>
        <v>19224.628398808334</v>
      </c>
      <c r="CD123" s="124">
        <f t="shared" si="1904"/>
        <v>19224.628398808334</v>
      </c>
      <c r="CE123" s="124">
        <f t="shared" si="1904"/>
        <v>19224.628398808334</v>
      </c>
      <c r="CF123" s="33">
        <f t="shared" si="1856"/>
        <v>230695.5407857</v>
      </c>
      <c r="CG123" s="124">
        <f>237616.407009271/12</f>
        <v>19801.367250772582</v>
      </c>
      <c r="CH123" s="124">
        <f t="shared" ref="CH123:CR123" si="1905">237616.407009271/12</f>
        <v>19801.367250772582</v>
      </c>
      <c r="CI123" s="124">
        <f t="shared" si="1905"/>
        <v>19801.367250772582</v>
      </c>
      <c r="CJ123" s="124">
        <f t="shared" si="1905"/>
        <v>19801.367250772582</v>
      </c>
      <c r="CK123" s="124">
        <f t="shared" si="1905"/>
        <v>19801.367250772582</v>
      </c>
      <c r="CL123" s="124">
        <f t="shared" si="1905"/>
        <v>19801.367250772582</v>
      </c>
      <c r="CM123" s="124">
        <f t="shared" si="1905"/>
        <v>19801.367250772582</v>
      </c>
      <c r="CN123" s="124">
        <f t="shared" si="1905"/>
        <v>19801.367250772582</v>
      </c>
      <c r="CO123" s="124">
        <f t="shared" si="1905"/>
        <v>19801.367250772582</v>
      </c>
      <c r="CP123" s="124">
        <f t="shared" si="1905"/>
        <v>19801.367250772582</v>
      </c>
      <c r="CQ123" s="124">
        <f t="shared" si="1905"/>
        <v>19801.367250772582</v>
      </c>
      <c r="CR123" s="124">
        <f t="shared" si="1905"/>
        <v>19801.367250772582</v>
      </c>
      <c r="CS123" s="33">
        <f t="shared" si="1857"/>
        <v>237616.40700927094</v>
      </c>
      <c r="CT123" s="124">
        <f>244744.899219549/12</f>
        <v>20395.408268295749</v>
      </c>
      <c r="CU123" s="124">
        <f t="shared" ref="CU123:DE123" si="1906">244744.899219549/12</f>
        <v>20395.408268295749</v>
      </c>
      <c r="CV123" s="124">
        <f t="shared" si="1906"/>
        <v>20395.408268295749</v>
      </c>
      <c r="CW123" s="124">
        <f t="shared" si="1906"/>
        <v>20395.408268295749</v>
      </c>
      <c r="CX123" s="124">
        <f t="shared" si="1906"/>
        <v>20395.408268295749</v>
      </c>
      <c r="CY123" s="124">
        <f t="shared" si="1906"/>
        <v>20395.408268295749</v>
      </c>
      <c r="CZ123" s="124">
        <f t="shared" si="1906"/>
        <v>20395.408268295749</v>
      </c>
      <c r="DA123" s="124">
        <f t="shared" si="1906"/>
        <v>20395.408268295749</v>
      </c>
      <c r="DB123" s="124">
        <f t="shared" si="1906"/>
        <v>20395.408268295749</v>
      </c>
      <c r="DC123" s="124">
        <f t="shared" si="1906"/>
        <v>20395.408268295749</v>
      </c>
      <c r="DD123" s="124">
        <f t="shared" si="1906"/>
        <v>20395.408268295749</v>
      </c>
      <c r="DE123" s="124">
        <f t="shared" si="1906"/>
        <v>20395.408268295749</v>
      </c>
      <c r="DF123" s="33">
        <f t="shared" si="1858"/>
        <v>244744.899219549</v>
      </c>
      <c r="DG123" s="124">
        <f>252087.246196136/12</f>
        <v>21007.270516344666</v>
      </c>
      <c r="DH123" s="124">
        <f t="shared" ref="DH123:DR123" si="1907">252087.246196136/12</f>
        <v>21007.270516344666</v>
      </c>
      <c r="DI123" s="124">
        <f t="shared" si="1907"/>
        <v>21007.270516344666</v>
      </c>
      <c r="DJ123" s="124">
        <f t="shared" si="1907"/>
        <v>21007.270516344666</v>
      </c>
      <c r="DK123" s="124">
        <f t="shared" si="1907"/>
        <v>21007.270516344666</v>
      </c>
      <c r="DL123" s="124">
        <f t="shared" si="1907"/>
        <v>21007.270516344666</v>
      </c>
      <c r="DM123" s="124">
        <f t="shared" si="1907"/>
        <v>21007.270516344666</v>
      </c>
      <c r="DN123" s="124">
        <f t="shared" si="1907"/>
        <v>21007.270516344666</v>
      </c>
      <c r="DO123" s="124">
        <f t="shared" si="1907"/>
        <v>21007.270516344666</v>
      </c>
      <c r="DP123" s="124">
        <f t="shared" si="1907"/>
        <v>21007.270516344666</v>
      </c>
      <c r="DQ123" s="124">
        <f t="shared" si="1907"/>
        <v>21007.270516344666</v>
      </c>
      <c r="DR123" s="124">
        <f t="shared" si="1907"/>
        <v>21007.270516344666</v>
      </c>
      <c r="DS123" s="33">
        <f t="shared" si="1859"/>
        <v>252087.24619613599</v>
      </c>
      <c r="DT123" s="124">
        <f>259649.86358202/12</f>
        <v>21637.488631835</v>
      </c>
      <c r="DU123" s="124">
        <f t="shared" ref="DU123:EE123" si="1908">259649.86358202/12</f>
        <v>21637.488631835</v>
      </c>
      <c r="DV123" s="124">
        <f t="shared" si="1908"/>
        <v>21637.488631835</v>
      </c>
      <c r="DW123" s="124">
        <f t="shared" si="1908"/>
        <v>21637.488631835</v>
      </c>
      <c r="DX123" s="124">
        <f t="shared" si="1908"/>
        <v>21637.488631835</v>
      </c>
      <c r="DY123" s="124">
        <f t="shared" si="1908"/>
        <v>21637.488631835</v>
      </c>
      <c r="DZ123" s="124">
        <f t="shared" si="1908"/>
        <v>21637.488631835</v>
      </c>
      <c r="EA123" s="124">
        <f t="shared" si="1908"/>
        <v>21637.488631835</v>
      </c>
      <c r="EB123" s="124">
        <f t="shared" si="1908"/>
        <v>21637.488631835</v>
      </c>
      <c r="EC123" s="124">
        <f t="shared" si="1908"/>
        <v>21637.488631835</v>
      </c>
      <c r="ED123" s="124">
        <f t="shared" si="1908"/>
        <v>21637.488631835</v>
      </c>
      <c r="EE123" s="124">
        <f t="shared" si="1908"/>
        <v>21637.488631835</v>
      </c>
      <c r="EF123" s="33">
        <f t="shared" si="1860"/>
        <v>259649.86358202001</v>
      </c>
      <c r="EG123" s="124">
        <f>267439.35948948/12</f>
        <v>22286.613290789999</v>
      </c>
      <c r="EH123" s="124">
        <f t="shared" ref="EH123:ER123" si="1909">267439.35948948/12</f>
        <v>22286.613290789999</v>
      </c>
      <c r="EI123" s="124">
        <f t="shared" si="1909"/>
        <v>22286.613290789999</v>
      </c>
      <c r="EJ123" s="124">
        <f t="shared" si="1909"/>
        <v>22286.613290789999</v>
      </c>
      <c r="EK123" s="124">
        <f t="shared" si="1909"/>
        <v>22286.613290789999</v>
      </c>
      <c r="EL123" s="124">
        <f t="shared" si="1909"/>
        <v>22286.613290789999</v>
      </c>
      <c r="EM123" s="124">
        <f t="shared" si="1909"/>
        <v>22286.613290789999</v>
      </c>
      <c r="EN123" s="124">
        <f t="shared" si="1909"/>
        <v>22286.613290789999</v>
      </c>
      <c r="EO123" s="124">
        <f t="shared" si="1909"/>
        <v>22286.613290789999</v>
      </c>
      <c r="EP123" s="124">
        <f t="shared" si="1909"/>
        <v>22286.613290789999</v>
      </c>
      <c r="EQ123" s="124">
        <f t="shared" si="1909"/>
        <v>22286.613290789999</v>
      </c>
      <c r="ER123" s="124">
        <f t="shared" si="1909"/>
        <v>22286.613290789999</v>
      </c>
      <c r="ES123" s="33">
        <f t="shared" si="1861"/>
        <v>267439.35948947998</v>
      </c>
      <c r="ET123" s="33" t="s">
        <v>241</v>
      </c>
      <c r="EU123" s="33"/>
      <c r="EV123" s="38"/>
      <c r="EW123" s="172"/>
      <c r="EX123" s="36"/>
      <c r="EY123" s="36"/>
      <c r="EZ123" s="4"/>
      <c r="FA123" s="4"/>
      <c r="FB123" s="4"/>
      <c r="FC123" s="4"/>
      <c r="FD123" s="4"/>
      <c r="FK123" s="138"/>
      <c r="FL123" s="4"/>
      <c r="FN123" s="17"/>
      <c r="FO123" s="201"/>
      <c r="FP123" s="2"/>
      <c r="FY123" s="1"/>
    </row>
    <row r="124" spans="1:181" s="4" customFormat="1">
      <c r="A124" s="148"/>
      <c r="B124" s="149"/>
      <c r="C124" s="231"/>
      <c r="D124" s="7"/>
      <c r="E124" s="31" t="s">
        <v>433</v>
      </c>
      <c r="F124" s="26">
        <f t="shared" ref="F124:X124" si="1910">SUM(F125:F128)</f>
        <v>2114863187.1199999</v>
      </c>
      <c r="G124" s="26">
        <f t="shared" si="1910"/>
        <v>171349616.31375265</v>
      </c>
      <c r="H124" s="26">
        <f t="shared" si="1910"/>
        <v>73123499.754368767</v>
      </c>
      <c r="I124" s="26">
        <f t="shared" si="1910"/>
        <v>79660982.577568173</v>
      </c>
      <c r="J124" s="26">
        <f t="shared" si="1910"/>
        <v>109142996.57756817</v>
      </c>
      <c r="K124" s="26">
        <f t="shared" si="1910"/>
        <v>691179985.74100816</v>
      </c>
      <c r="L124" s="26">
        <f t="shared" si="1910"/>
        <v>369645418.72747928</v>
      </c>
      <c r="M124" s="26">
        <f t="shared" si="1910"/>
        <v>53107454.270267665</v>
      </c>
      <c r="N124" s="26">
        <f t="shared" si="1910"/>
        <v>171914114.55245769</v>
      </c>
      <c r="O124" s="26">
        <f t="shared" si="1910"/>
        <v>53107454.270267665</v>
      </c>
      <c r="P124" s="26">
        <f t="shared" si="1910"/>
        <v>53107454.270267665</v>
      </c>
      <c r="Q124" s="26">
        <f t="shared" si="1910"/>
        <v>128919541.76211858</v>
      </c>
      <c r="R124" s="26">
        <f t="shared" si="1910"/>
        <v>351702948.82481962</v>
      </c>
      <c r="S124" s="26">
        <f t="shared" si="1910"/>
        <v>2305961467.6419439</v>
      </c>
      <c r="T124" s="26">
        <f t="shared" si="1910"/>
        <v>180325012.32717967</v>
      </c>
      <c r="U124" s="26">
        <f t="shared" si="1910"/>
        <v>76953748.470378458</v>
      </c>
      <c r="V124" s="26">
        <f t="shared" si="1910"/>
        <v>83833668.857617676</v>
      </c>
      <c r="W124" s="26">
        <f t="shared" si="1910"/>
        <v>83833668.857617676</v>
      </c>
      <c r="X124" s="26">
        <f t="shared" si="1910"/>
        <v>726067327.62368572</v>
      </c>
      <c r="Y124" s="26">
        <f t="shared" ref="Y124:BD124" si="1911">SUM(Y125:Y128)</f>
        <v>375024598.97818094</v>
      </c>
      <c r="Z124" s="26">
        <f t="shared" si="1911"/>
        <v>55889249.622397959</v>
      </c>
      <c r="AA124" s="26">
        <f t="shared" si="1911"/>
        <v>188341040.30534619</v>
      </c>
      <c r="AB124" s="26">
        <f t="shared" si="1911"/>
        <v>55889249.622397959</v>
      </c>
      <c r="AC124" s="26">
        <f t="shared" si="1911"/>
        <v>55889249.622397959</v>
      </c>
      <c r="AD124" s="26">
        <f t="shared" si="1911"/>
        <v>156484596.14505798</v>
      </c>
      <c r="AE124" s="26">
        <f t="shared" si="1911"/>
        <v>667263075.93728518</v>
      </c>
      <c r="AF124" s="26">
        <f t="shared" si="1911"/>
        <v>2705794486.3695436</v>
      </c>
      <c r="AG124" s="26">
        <f t="shared" si="1911"/>
        <v>189341411.52805239</v>
      </c>
      <c r="AH124" s="26">
        <f t="shared" si="1911"/>
        <v>80801495.359874725</v>
      </c>
      <c r="AI124" s="26">
        <f t="shared" si="1911"/>
        <v>88025417.697799727</v>
      </c>
      <c r="AJ124" s="26">
        <f t="shared" si="1911"/>
        <v>88025417.697799727</v>
      </c>
      <c r="AK124" s="26">
        <f t="shared" si="1911"/>
        <v>789301021.92204368</v>
      </c>
      <c r="AL124" s="26">
        <f t="shared" si="1911"/>
        <v>346297634.20191354</v>
      </c>
      <c r="AM124" s="26">
        <f t="shared" si="1911"/>
        <v>58683753.409348607</v>
      </c>
      <c r="AN124" s="26">
        <f t="shared" si="1911"/>
        <v>221892151.0556626</v>
      </c>
      <c r="AO124" s="26">
        <f t="shared" si="1911"/>
        <v>58683753.409348607</v>
      </c>
      <c r="AP124" s="26">
        <f t="shared" si="1911"/>
        <v>58683753.409348607</v>
      </c>
      <c r="AQ124" s="26">
        <f t="shared" si="1911"/>
        <v>197369113.66626856</v>
      </c>
      <c r="AR124" s="26">
        <f t="shared" si="1911"/>
        <v>1092939710.1199884</v>
      </c>
      <c r="AS124" s="26">
        <f t="shared" si="1911"/>
        <v>3270044633.4774485</v>
      </c>
      <c r="AT124" s="26">
        <f t="shared" si="1911"/>
        <v>198808475.41519824</v>
      </c>
      <c r="AU124" s="26">
        <f t="shared" si="1911"/>
        <v>84841563.438612238</v>
      </c>
      <c r="AV124" s="26">
        <f t="shared" si="1911"/>
        <v>92426681.893433437</v>
      </c>
      <c r="AW124" s="26">
        <f t="shared" si="1911"/>
        <v>92426681.893433437</v>
      </c>
      <c r="AX124" s="26">
        <f t="shared" si="1911"/>
        <v>830245473.51582539</v>
      </c>
      <c r="AY124" s="26">
        <f t="shared" si="1911"/>
        <v>353396966.32132763</v>
      </c>
      <c r="AZ124" s="26">
        <f t="shared" si="1911"/>
        <v>61617934.39055974</v>
      </c>
      <c r="BA124" s="26">
        <f t="shared" si="1911"/>
        <v>222152040.75542477</v>
      </c>
      <c r="BB124" s="26">
        <f t="shared" si="1911"/>
        <v>61617934.39055974</v>
      </c>
      <c r="BC124" s="26">
        <f t="shared" si="1911"/>
        <v>61617934.39055974</v>
      </c>
      <c r="BD124" s="26">
        <f t="shared" si="1911"/>
        <v>701401099.07976162</v>
      </c>
      <c r="BE124" s="26">
        <f t="shared" ref="BE124:CJ124" si="1912">SUM(BE125:BE128)</f>
        <v>732271239.66878414</v>
      </c>
      <c r="BF124" s="26">
        <f t="shared" si="1912"/>
        <v>3492824025.1534805</v>
      </c>
      <c r="BG124" s="26">
        <f t="shared" si="1912"/>
        <v>208748892.58937508</v>
      </c>
      <c r="BH124" s="26">
        <f t="shared" si="1912"/>
        <v>89083635.013959914</v>
      </c>
      <c r="BI124" s="26">
        <f t="shared" si="1912"/>
        <v>97048009.391522214</v>
      </c>
      <c r="BJ124" s="26">
        <f t="shared" si="1912"/>
        <v>97048009.391522214</v>
      </c>
      <c r="BK124" s="26">
        <f t="shared" si="1912"/>
        <v>871716972.36702216</v>
      </c>
      <c r="BL124" s="26">
        <f t="shared" si="1912"/>
        <v>358205173.45359373</v>
      </c>
      <c r="BM124" s="26">
        <f t="shared" si="1912"/>
        <v>64698824.513504885</v>
      </c>
      <c r="BN124" s="26">
        <f t="shared" si="1912"/>
        <v>223094422.74267504</v>
      </c>
      <c r="BO124" s="26">
        <f t="shared" si="1912"/>
        <v>64698824.513504885</v>
      </c>
      <c r="BP124" s="26">
        <f t="shared" si="1912"/>
        <v>64698824.513504885</v>
      </c>
      <c r="BQ124" s="26">
        <f t="shared" si="1912"/>
        <v>716084520.02049685</v>
      </c>
      <c r="BR124" s="26">
        <f t="shared" si="1912"/>
        <v>741494507.21354806</v>
      </c>
      <c r="BS124" s="26">
        <f t="shared" si="1912"/>
        <v>3596620615.7242298</v>
      </c>
      <c r="BT124" s="26">
        <f t="shared" si="1912"/>
        <v>219806104.83204126</v>
      </c>
      <c r="BU124" s="26">
        <f t="shared" si="1912"/>
        <v>93802298.228113905</v>
      </c>
      <c r="BV124" s="26">
        <f t="shared" si="1912"/>
        <v>102188537.55208129</v>
      </c>
      <c r="BW124" s="26">
        <f t="shared" si="1912"/>
        <v>102188537.55208129</v>
      </c>
      <c r="BX124" s="26">
        <f t="shared" si="1912"/>
        <v>917890940.82743061</v>
      </c>
      <c r="BY124" s="26">
        <f t="shared" si="1912"/>
        <v>377178935.43735659</v>
      </c>
      <c r="BZ124" s="26">
        <f t="shared" si="1912"/>
        <v>68125848.700260282</v>
      </c>
      <c r="CA124" s="26">
        <f t="shared" si="1912"/>
        <v>234911503.37203142</v>
      </c>
      <c r="CB124" s="26">
        <f t="shared" si="1912"/>
        <v>68125848.700260282</v>
      </c>
      <c r="CC124" s="26">
        <f t="shared" si="1912"/>
        <v>68125848.700260282</v>
      </c>
      <c r="CD124" s="26">
        <f t="shared" si="1912"/>
        <v>822690031.47040224</v>
      </c>
      <c r="CE124" s="26">
        <f t="shared" si="1912"/>
        <v>749851417.69423389</v>
      </c>
      <c r="CF124" s="26">
        <f t="shared" si="1912"/>
        <v>3824885853.0665531</v>
      </c>
      <c r="CG124" s="26">
        <f t="shared" si="1912"/>
        <v>231449006.60518855</v>
      </c>
      <c r="CH124" s="26">
        <f t="shared" si="1912"/>
        <v>98770904.369257674</v>
      </c>
      <c r="CI124" s="26">
        <f t="shared" si="1912"/>
        <v>107601354.40397631</v>
      </c>
      <c r="CJ124" s="26">
        <f t="shared" si="1912"/>
        <v>107601354.40397631</v>
      </c>
      <c r="CK124" s="26">
        <f t="shared" ref="CK124:DP124" si="1913">SUM(CK125:CK128)</f>
        <v>966510698.27841771</v>
      </c>
      <c r="CL124" s="26">
        <f t="shared" si="1913"/>
        <v>397157718.67483681</v>
      </c>
      <c r="CM124" s="26">
        <f t="shared" si="1913"/>
        <v>71734398.986363173</v>
      </c>
      <c r="CN124" s="26">
        <f t="shared" si="1913"/>
        <v>247354523.0004434</v>
      </c>
      <c r="CO124" s="26">
        <f t="shared" si="1913"/>
        <v>71734398.986363173</v>
      </c>
      <c r="CP124" s="26">
        <f t="shared" si="1913"/>
        <v>71734398.986363173</v>
      </c>
      <c r="CQ124" s="26">
        <f t="shared" si="1913"/>
        <v>856896009.1987462</v>
      </c>
      <c r="CR124" s="26">
        <f t="shared" si="1913"/>
        <v>789643866.83232605</v>
      </c>
      <c r="CS124" s="26">
        <f t="shared" si="1913"/>
        <v>4018188632.7262588</v>
      </c>
      <c r="CT124" s="26">
        <f t="shared" si="1913"/>
        <v>243708621.3006683</v>
      </c>
      <c r="CU124" s="26">
        <f t="shared" si="1913"/>
        <v>104002692.66740242</v>
      </c>
      <c r="CV124" s="26">
        <f t="shared" si="1913"/>
        <v>113300882.81001008</v>
      </c>
      <c r="CW124" s="26">
        <f t="shared" si="1913"/>
        <v>113300882.81001008</v>
      </c>
      <c r="CX124" s="26">
        <f t="shared" si="1913"/>
        <v>1017705795.7201366</v>
      </c>
      <c r="CY124" s="26">
        <f t="shared" si="1913"/>
        <v>418194758.13993376</v>
      </c>
      <c r="CZ124" s="26">
        <f t="shared" si="1913"/>
        <v>75534090.630881399</v>
      </c>
      <c r="DA124" s="26">
        <f t="shared" si="1913"/>
        <v>260456636.99386343</v>
      </c>
      <c r="DB124" s="26">
        <f t="shared" si="1913"/>
        <v>75534090.630881399</v>
      </c>
      <c r="DC124" s="26">
        <f t="shared" si="1913"/>
        <v>75534090.630881399</v>
      </c>
      <c r="DD124" s="26">
        <f t="shared" si="1913"/>
        <v>878699750.48504329</v>
      </c>
      <c r="DE124" s="26">
        <f t="shared" si="1913"/>
        <v>865132609.08978498</v>
      </c>
      <c r="DF124" s="26">
        <f t="shared" si="1913"/>
        <v>4241104901.9094973</v>
      </c>
      <c r="DG124" s="26">
        <f t="shared" si="1913"/>
        <v>241283866.19979918</v>
      </c>
      <c r="DH124" s="26">
        <f t="shared" si="1913"/>
        <v>102967941.90659793</v>
      </c>
      <c r="DI124" s="26">
        <f t="shared" si="1913"/>
        <v>112173619.69286248</v>
      </c>
      <c r="DJ124" s="26">
        <f t="shared" si="1913"/>
        <v>112173619.69286248</v>
      </c>
      <c r="DK124" s="26">
        <f t="shared" si="1913"/>
        <v>1064483956.4349257</v>
      </c>
      <c r="DL124" s="26">
        <f t="shared" si="1913"/>
        <v>433217418.7051369</v>
      </c>
      <c r="DM124" s="26">
        <f t="shared" si="1913"/>
        <v>74782588.267431691</v>
      </c>
      <c r="DN124" s="26">
        <f t="shared" si="1913"/>
        <v>269500296.98871458</v>
      </c>
      <c r="DO124" s="26">
        <f t="shared" si="1913"/>
        <v>74782588.267431691</v>
      </c>
      <c r="DP124" s="26">
        <f t="shared" si="1913"/>
        <v>74782588.267431691</v>
      </c>
      <c r="DQ124" s="26">
        <f t="shared" ref="DQ124:EF124" si="1914">SUM(DQ125:DQ128)</f>
        <v>266829223.54246992</v>
      </c>
      <c r="DR124" s="26">
        <f t="shared" si="1914"/>
        <v>1549798195.0903563</v>
      </c>
      <c r="DS124" s="26">
        <f t="shared" si="1914"/>
        <v>4376775903.0560198</v>
      </c>
      <c r="DT124" s="26">
        <f t="shared" si="1914"/>
        <v>254064423.69981325</v>
      </c>
      <c r="DU124" s="26">
        <f t="shared" si="1914"/>
        <v>108422043.21272542</v>
      </c>
      <c r="DV124" s="26">
        <f t="shared" si="1914"/>
        <v>118115336.5456506</v>
      </c>
      <c r="DW124" s="26">
        <f t="shared" si="1914"/>
        <v>118115336.5456506</v>
      </c>
      <c r="DX124" s="26">
        <f t="shared" si="1914"/>
        <v>1120868599.5146043</v>
      </c>
      <c r="DY124" s="26">
        <f t="shared" si="1914"/>
        <v>456164504.5478062</v>
      </c>
      <c r="DZ124" s="26">
        <f t="shared" si="1914"/>
        <v>78743739.576646179</v>
      </c>
      <c r="EA124" s="26">
        <f t="shared" si="1914"/>
        <v>283775450.61118668</v>
      </c>
      <c r="EB124" s="26">
        <f t="shared" si="1914"/>
        <v>78743739.576646179</v>
      </c>
      <c r="EC124" s="26">
        <f t="shared" si="1914"/>
        <v>78743739.576646179</v>
      </c>
      <c r="ED124" s="26">
        <f t="shared" si="1914"/>
        <v>280962893.0755679</v>
      </c>
      <c r="EE124" s="26">
        <f t="shared" si="1914"/>
        <v>1634003238.9807022</v>
      </c>
      <c r="EF124" s="26">
        <f t="shared" si="1914"/>
        <v>4610723045.4636459</v>
      </c>
      <c r="EG124" s="26">
        <f t="shared" ref="EG124:ES124" si="1915">SUM(EG125:EG128)</f>
        <v>267521954.61878321</v>
      </c>
      <c r="EH124" s="26">
        <f t="shared" si="1915"/>
        <v>114165042.87967479</v>
      </c>
      <c r="EI124" s="26">
        <f t="shared" si="1915"/>
        <v>124371780.2671517</v>
      </c>
      <c r="EJ124" s="26">
        <f t="shared" si="1915"/>
        <v>124371780.2671517</v>
      </c>
      <c r="EK124" s="26">
        <f t="shared" si="1915"/>
        <v>1180239880.8223081</v>
      </c>
      <c r="EL124" s="26">
        <f t="shared" si="1915"/>
        <v>480327074.64921361</v>
      </c>
      <c r="EM124" s="26">
        <f t="shared" si="1915"/>
        <v>82914709.178296074</v>
      </c>
      <c r="EN124" s="26">
        <f t="shared" si="1915"/>
        <v>298806744.91462517</v>
      </c>
      <c r="EO124" s="26">
        <f t="shared" si="1915"/>
        <v>82914709.178296074</v>
      </c>
      <c r="EP124" s="26">
        <f t="shared" si="1915"/>
        <v>82914709.178296074</v>
      </c>
      <c r="EQ124" s="26">
        <f t="shared" si="1915"/>
        <v>295845209.01890224</v>
      </c>
      <c r="ER124" s="26">
        <f t="shared" si="1915"/>
        <v>1750972239.8614013</v>
      </c>
      <c r="ES124" s="26">
        <f t="shared" si="1915"/>
        <v>4885365834.8341007</v>
      </c>
      <c r="ET124" s="33"/>
      <c r="EU124" s="33"/>
      <c r="EV124" s="38"/>
      <c r="EW124" s="136"/>
      <c r="EX124" s="8"/>
      <c r="EY124" s="37"/>
      <c r="EZ124" s="3"/>
      <c r="FA124" s="3"/>
      <c r="FB124" s="3"/>
      <c r="FC124" s="3"/>
      <c r="FD124" s="3"/>
      <c r="FF124" s="3"/>
      <c r="FK124" s="146"/>
      <c r="FL124" s="3"/>
      <c r="FM124" s="40"/>
      <c r="FO124" s="201"/>
      <c r="FP124" s="199"/>
      <c r="FY124" s="1"/>
    </row>
    <row r="125" spans="1:181">
      <c r="A125" s="149">
        <v>104</v>
      </c>
      <c r="B125" s="149" t="str">
        <f>CONCATENATE(C125,D125)</f>
        <v>132106010100015</v>
      </c>
      <c r="C125" s="231">
        <v>1321060101000</v>
      </c>
      <c r="D125" s="35">
        <v>15</v>
      </c>
      <c r="E125" s="37" t="s">
        <v>113</v>
      </c>
      <c r="F125" s="65">
        <v>748696664.31999993</v>
      </c>
      <c r="G125" s="123">
        <v>0</v>
      </c>
      <c r="H125" s="123">
        <v>0</v>
      </c>
      <c r="I125" s="123">
        <v>0</v>
      </c>
      <c r="J125" s="123">
        <v>0</v>
      </c>
      <c r="K125" s="123">
        <v>100084833.16343999</v>
      </c>
      <c r="L125" s="123">
        <v>282430840.33418864</v>
      </c>
      <c r="M125" s="123">
        <v>0</v>
      </c>
      <c r="N125" s="123">
        <v>114466723.7577928</v>
      </c>
      <c r="O125" s="123">
        <v>0</v>
      </c>
      <c r="P125" s="123">
        <v>0</v>
      </c>
      <c r="Q125" s="123">
        <v>90686576.012796</v>
      </c>
      <c r="R125" s="123">
        <f>255258759.781594+68826285.0062126</f>
        <v>324085044.78780663</v>
      </c>
      <c r="S125" s="33">
        <f>+SUM(G125:R125)</f>
        <v>911754018.05602407</v>
      </c>
      <c r="T125" s="124">
        <v>0</v>
      </c>
      <c r="U125" s="124">
        <v>0</v>
      </c>
      <c r="V125" s="124">
        <v>0</v>
      </c>
      <c r="W125" s="124">
        <v>0</v>
      </c>
      <c r="X125" s="124">
        <v>105227778.766068</v>
      </c>
      <c r="Y125" s="124">
        <v>206125535.76161268</v>
      </c>
      <c r="Z125" s="124">
        <v>0</v>
      </c>
      <c r="AA125" s="124">
        <v>132451790.6829482</v>
      </c>
      <c r="AB125" s="124">
        <v>0</v>
      </c>
      <c r="AC125" s="124">
        <v>0</v>
      </c>
      <c r="AD125" s="124">
        <v>100595346.52265999</v>
      </c>
      <c r="AE125" s="124">
        <f>160322671.93442+389943560.227475</f>
        <v>550266232.16189504</v>
      </c>
      <c r="AF125" s="33">
        <f>+SUM(T125:AE125)</f>
        <v>1094666683.895184</v>
      </c>
      <c r="AG125" s="124">
        <v>0</v>
      </c>
      <c r="AH125" s="124">
        <v>0</v>
      </c>
      <c r="AI125" s="124">
        <v>0</v>
      </c>
      <c r="AJ125" s="124">
        <v>0</v>
      </c>
      <c r="AK125" s="124">
        <v>137419434.224244</v>
      </c>
      <c r="AL125" s="124">
        <v>218736038.15880662</v>
      </c>
      <c r="AM125" s="124">
        <v>0</v>
      </c>
      <c r="AN125" s="124">
        <v>163208397.646314</v>
      </c>
      <c r="AO125" s="124">
        <v>0</v>
      </c>
      <c r="AP125" s="124">
        <v>0</v>
      </c>
      <c r="AQ125" s="124">
        <v>142428360.25691998</v>
      </c>
      <c r="AR125" s="124">
        <f>172364663.11247+493917277.442992</f>
        <v>666281940.555462</v>
      </c>
      <c r="AS125" s="33">
        <f>+SUM(AG125:AR125)</f>
        <v>1328074170.8417466</v>
      </c>
      <c r="AT125" s="124">
        <v>0</v>
      </c>
      <c r="AU125" s="124">
        <v>0</v>
      </c>
      <c r="AV125" s="124">
        <v>0</v>
      </c>
      <c r="AW125" s="124">
        <v>0</v>
      </c>
      <c r="AX125" s="124">
        <v>145769813.122392</v>
      </c>
      <c r="AY125" s="124">
        <v>260970284.42789423</v>
      </c>
      <c r="AZ125" s="124">
        <v>0</v>
      </c>
      <c r="BA125" s="124">
        <v>160534106.36486503</v>
      </c>
      <c r="BB125" s="124">
        <v>0</v>
      </c>
      <c r="BC125" s="124">
        <v>0</v>
      </c>
      <c r="BD125" s="124">
        <v>149626906.955892</v>
      </c>
      <c r="BE125" s="124">
        <f>189690784.072134+542580016.199075</f>
        <v>732270800.271209</v>
      </c>
      <c r="BF125" s="33">
        <f>+SUM(AT125:BE125)</f>
        <v>1449171911.1422522</v>
      </c>
      <c r="BG125" s="124">
        <v>0</v>
      </c>
      <c r="BH125" s="124">
        <v>0</v>
      </c>
      <c r="BI125" s="124">
        <v>0</v>
      </c>
      <c r="BJ125" s="124">
        <v>0</v>
      </c>
      <c r="BK125" s="124">
        <v>153017535.55049998</v>
      </c>
      <c r="BL125" s="124">
        <v>261157164.06207156</v>
      </c>
      <c r="BM125" s="124">
        <v>0</v>
      </c>
      <c r="BN125" s="124">
        <v>158395598.22917017</v>
      </c>
      <c r="BO125" s="124">
        <v>0</v>
      </c>
      <c r="BP125" s="124">
        <v>0</v>
      </c>
      <c r="BQ125" s="124">
        <v>156222779.54097599</v>
      </c>
      <c r="BR125" s="124">
        <f>197236721.646651+544257330.796026</f>
        <v>741494052.44267702</v>
      </c>
      <c r="BS125" s="33">
        <f>+SUM(BG125:BR125)</f>
        <v>1470287129.8253946</v>
      </c>
      <c r="BT125" s="124">
        <v>0</v>
      </c>
      <c r="BU125" s="124">
        <v>0</v>
      </c>
      <c r="BV125" s="124">
        <v>0</v>
      </c>
      <c r="BW125" s="124">
        <v>0</v>
      </c>
      <c r="BX125" s="124">
        <v>161122721.39107445</v>
      </c>
      <c r="BY125" s="124">
        <v>274990397.8852753</v>
      </c>
      <c r="BZ125" s="124">
        <v>0</v>
      </c>
      <c r="CA125" s="124">
        <v>166785654.67177117</v>
      </c>
      <c r="CB125" s="124">
        <v>0</v>
      </c>
      <c r="CC125" s="124">
        <v>0</v>
      </c>
      <c r="CD125" s="124">
        <v>164497743.95048198</v>
      </c>
      <c r="CE125" s="124">
        <f>207684153.555552+542166793.127953</f>
        <v>749850946.68350506</v>
      </c>
      <c r="CF125" s="33">
        <f>+SUM(BT125:CE125)</f>
        <v>1517247464.582108</v>
      </c>
      <c r="CG125" s="124">
        <v>0</v>
      </c>
      <c r="CH125" s="124">
        <v>0</v>
      </c>
      <c r="CI125" s="124">
        <v>0</v>
      </c>
      <c r="CJ125" s="124">
        <v>0</v>
      </c>
      <c r="CK125" s="124">
        <v>169657230.82043827</v>
      </c>
      <c r="CL125" s="124">
        <v>289556364.27086049</v>
      </c>
      <c r="CM125" s="124">
        <v>0</v>
      </c>
      <c r="CN125" s="124">
        <v>175620124.01408026</v>
      </c>
      <c r="CO125" s="124">
        <v>0</v>
      </c>
      <c r="CP125" s="124">
        <v>0</v>
      </c>
      <c r="CQ125" s="124">
        <v>173211024.94979507</v>
      </c>
      <c r="CR125" s="124">
        <f>218684975.485236+570958403.181095</f>
        <v>789643378.66633105</v>
      </c>
      <c r="CS125" s="33">
        <f>+SUM(CG125:CR125)</f>
        <v>1597688122.7215052</v>
      </c>
      <c r="CT125" s="124">
        <v>0</v>
      </c>
      <c r="CU125" s="124">
        <v>0</v>
      </c>
      <c r="CV125" s="124">
        <v>0</v>
      </c>
      <c r="CW125" s="124">
        <v>0</v>
      </c>
      <c r="CX125" s="124">
        <v>178643804.67976606</v>
      </c>
      <c r="CY125" s="124">
        <v>304893875.32992369</v>
      </c>
      <c r="CZ125" s="124">
        <v>0</v>
      </c>
      <c r="DA125" s="124">
        <v>184922546.36298206</v>
      </c>
      <c r="DB125" s="124">
        <v>0</v>
      </c>
      <c r="DC125" s="124">
        <v>0</v>
      </c>
      <c r="DD125" s="124">
        <v>182385839.73036075</v>
      </c>
      <c r="DE125" s="124">
        <f>230268499.951713+634863602.849803</f>
        <v>865132102.80151594</v>
      </c>
      <c r="DF125" s="33">
        <f>+SUM(CT125:DE125)</f>
        <v>1715978168.9045486</v>
      </c>
      <c r="DG125" s="124">
        <v>0</v>
      </c>
      <c r="DH125" s="124">
        <v>0</v>
      </c>
      <c r="DI125" s="124">
        <v>0</v>
      </c>
      <c r="DJ125" s="124">
        <v>0</v>
      </c>
      <c r="DK125" s="124">
        <v>188106388.36984864</v>
      </c>
      <c r="DL125" s="124">
        <v>321043799.01227438</v>
      </c>
      <c r="DM125" s="124">
        <v>0</v>
      </c>
      <c r="DN125" s="124">
        <v>194717708.72128287</v>
      </c>
      <c r="DO125" s="124">
        <v>0</v>
      </c>
      <c r="DP125" s="124">
        <v>0</v>
      </c>
      <c r="DQ125" s="124">
        <v>192046635.27503824</v>
      </c>
      <c r="DR125" s="124">
        <f>242465592.125656+566068814.147473</f>
        <v>808534406.27312899</v>
      </c>
      <c r="DS125" s="33">
        <f>+SUM(DG125:DR125)</f>
        <v>1704448937.6515732</v>
      </c>
      <c r="DT125" s="124">
        <v>0</v>
      </c>
      <c r="DU125" s="124">
        <v>0</v>
      </c>
      <c r="DV125" s="124">
        <v>0</v>
      </c>
      <c r="DW125" s="124">
        <v>0</v>
      </c>
      <c r="DX125" s="124">
        <v>198070195.65541115</v>
      </c>
      <c r="DY125" s="124">
        <v>338049168.0021556</v>
      </c>
      <c r="DZ125" s="124">
        <v>0</v>
      </c>
      <c r="EA125" s="124">
        <v>205031711.0345405</v>
      </c>
      <c r="EB125" s="124">
        <v>0</v>
      </c>
      <c r="EC125" s="124">
        <v>0</v>
      </c>
      <c r="ED125" s="124">
        <v>202219153.49892175</v>
      </c>
      <c r="EE125" s="124">
        <f>255308752.07496+575532754.277459</f>
        <v>830841506.35241902</v>
      </c>
      <c r="EF125" s="33">
        <f>SUM(DT125:EE125)</f>
        <v>1774211734.543448</v>
      </c>
      <c r="EG125" s="124">
        <v>0</v>
      </c>
      <c r="EH125" s="124">
        <v>0</v>
      </c>
      <c r="EI125" s="124">
        <v>0</v>
      </c>
      <c r="EJ125" s="124">
        <v>0</v>
      </c>
      <c r="EK125" s="124">
        <v>208561775.84908262</v>
      </c>
      <c r="EL125" s="124">
        <v>355955294.38206184</v>
      </c>
      <c r="EM125" s="124">
        <v>0</v>
      </c>
      <c r="EN125" s="124">
        <v>215892035.73632908</v>
      </c>
      <c r="EO125" s="124">
        <v>0</v>
      </c>
      <c r="EP125" s="124">
        <v>0</v>
      </c>
      <c r="EQ125" s="124">
        <v>212930499.84060615</v>
      </c>
      <c r="ER125" s="124">
        <f>268832201.363618+662877447.050138</f>
        <v>931709648.41375601</v>
      </c>
      <c r="ES125" s="33">
        <f>SUM(EG125:ER125)</f>
        <v>1925049254.2218356</v>
      </c>
      <c r="ET125" s="261" t="s">
        <v>434</v>
      </c>
      <c r="EU125" s="33"/>
      <c r="EV125" s="38"/>
      <c r="EW125" s="136"/>
      <c r="EX125" s="8"/>
      <c r="EY125" s="37"/>
      <c r="FE125" s="4"/>
      <c r="FG125" s="4"/>
      <c r="FH125" s="4"/>
      <c r="FI125" s="4"/>
      <c r="FJ125" s="4"/>
      <c r="FK125" s="146"/>
      <c r="FN125" s="17"/>
      <c r="FO125" s="201"/>
      <c r="FP125" s="2"/>
      <c r="FY125" s="1"/>
    </row>
    <row r="126" spans="1:181">
      <c r="A126" s="149">
        <v>105</v>
      </c>
      <c r="B126" s="149" t="str">
        <f>CONCATENATE(C126,D126)</f>
        <v>132106010200015</v>
      </c>
      <c r="C126" s="231">
        <v>1321060102000</v>
      </c>
      <c r="D126" s="35">
        <v>15</v>
      </c>
      <c r="E126" s="37" t="s">
        <v>114</v>
      </c>
      <c r="F126" s="65">
        <v>2867.88</v>
      </c>
      <c r="G126" s="123">
        <f>_xlfn.XLOOKUP($B126,'9999'!$A:$A,'9999'!I:I)</f>
        <v>166.66666666666666</v>
      </c>
      <c r="H126" s="123">
        <f>_xlfn.XLOOKUP($B126,'9999'!$A:$A,'9999'!J:J)</f>
        <v>166.66666666666666</v>
      </c>
      <c r="I126" s="123">
        <f>_xlfn.XLOOKUP($B126,'9999'!$A:$A,'9999'!K:K)</f>
        <v>166.66666666666666</v>
      </c>
      <c r="J126" s="123">
        <f>_xlfn.XLOOKUP($B126,'9999'!$A:$A,'9999'!L:L)</f>
        <v>166.66666666666666</v>
      </c>
      <c r="K126" s="123">
        <f>_xlfn.XLOOKUP($B126,'9999'!$A:$A,'9999'!M:M)</f>
        <v>166.66666666666666</v>
      </c>
      <c r="L126" s="123">
        <f>_xlfn.XLOOKUP($B126,'9999'!$A:$A,'9999'!N:N)</f>
        <v>166.66666666666666</v>
      </c>
      <c r="M126" s="123">
        <f>_xlfn.XLOOKUP($B126,'9999'!$A:$A,'9999'!O:O)</f>
        <v>166.66666666666666</v>
      </c>
      <c r="N126" s="123">
        <f>_xlfn.XLOOKUP($B126,'9999'!$A:$A,'9999'!P:P)</f>
        <v>166.66666666666666</v>
      </c>
      <c r="O126" s="123">
        <f>_xlfn.XLOOKUP($B126,'9999'!$A:$A,'9999'!Q:Q)</f>
        <v>166.66666666666666</v>
      </c>
      <c r="P126" s="123">
        <f>_xlfn.XLOOKUP($B126,'9999'!$A:$A,'9999'!R:R)</f>
        <v>166.66666666666666</v>
      </c>
      <c r="Q126" s="123">
        <f>_xlfn.XLOOKUP($B126,'9999'!$A:$A,'9999'!S:S)</f>
        <v>166.66666666666666</v>
      </c>
      <c r="R126" s="123">
        <f>_xlfn.XLOOKUP($B126,'9999'!$A:$A,'9999'!T:T)</f>
        <v>166.66666666666666</v>
      </c>
      <c r="S126" s="33">
        <f>+SUM(G126:R126)</f>
        <v>2000.0000000000002</v>
      </c>
      <c r="T126" s="124">
        <f>2000/12</f>
        <v>166.66666666666666</v>
      </c>
      <c r="U126" s="124">
        <f t="shared" ref="U126:AE126" si="1916">2000/12</f>
        <v>166.66666666666666</v>
      </c>
      <c r="V126" s="124">
        <f t="shared" si="1916"/>
        <v>166.66666666666666</v>
      </c>
      <c r="W126" s="124">
        <f t="shared" si="1916"/>
        <v>166.66666666666666</v>
      </c>
      <c r="X126" s="124">
        <f t="shared" si="1916"/>
        <v>166.66666666666666</v>
      </c>
      <c r="Y126" s="124">
        <f t="shared" si="1916"/>
        <v>166.66666666666666</v>
      </c>
      <c r="Z126" s="124">
        <f t="shared" si="1916"/>
        <v>166.66666666666666</v>
      </c>
      <c r="AA126" s="124">
        <f t="shared" si="1916"/>
        <v>166.66666666666666</v>
      </c>
      <c r="AB126" s="124">
        <f t="shared" si="1916"/>
        <v>166.66666666666666</v>
      </c>
      <c r="AC126" s="124">
        <f t="shared" si="1916"/>
        <v>166.66666666666666</v>
      </c>
      <c r="AD126" s="124">
        <f t="shared" si="1916"/>
        <v>166.66666666666666</v>
      </c>
      <c r="AE126" s="124">
        <f t="shared" si="1916"/>
        <v>166.66666666666666</v>
      </c>
      <c r="AF126" s="33">
        <f>+SUM(T126:AE126)</f>
        <v>2000.0000000000002</v>
      </c>
      <c r="AG126" s="124">
        <f>2000/12</f>
        <v>166.66666666666666</v>
      </c>
      <c r="AH126" s="124">
        <f t="shared" ref="AH126:AR126" si="1917">2000/12</f>
        <v>166.66666666666666</v>
      </c>
      <c r="AI126" s="124">
        <f t="shared" si="1917"/>
        <v>166.66666666666666</v>
      </c>
      <c r="AJ126" s="124">
        <f t="shared" si="1917"/>
        <v>166.66666666666666</v>
      </c>
      <c r="AK126" s="124">
        <f t="shared" si="1917"/>
        <v>166.66666666666666</v>
      </c>
      <c r="AL126" s="124">
        <f t="shared" si="1917"/>
        <v>166.66666666666666</v>
      </c>
      <c r="AM126" s="124">
        <f t="shared" si="1917"/>
        <v>166.66666666666666</v>
      </c>
      <c r="AN126" s="124">
        <f t="shared" si="1917"/>
        <v>166.66666666666666</v>
      </c>
      <c r="AO126" s="124">
        <f t="shared" si="1917"/>
        <v>166.66666666666666</v>
      </c>
      <c r="AP126" s="124">
        <f t="shared" si="1917"/>
        <v>166.66666666666666</v>
      </c>
      <c r="AQ126" s="124">
        <f t="shared" si="1917"/>
        <v>166.66666666666666</v>
      </c>
      <c r="AR126" s="124">
        <f t="shared" si="1917"/>
        <v>166.66666666666666</v>
      </c>
      <c r="AS126" s="33">
        <f>+SUM(AG126:AR126)</f>
        <v>2000.0000000000002</v>
      </c>
      <c r="AT126" s="124">
        <f>2000/12</f>
        <v>166.66666666666666</v>
      </c>
      <c r="AU126" s="124">
        <f t="shared" ref="AU126:BE126" si="1918">2000/12</f>
        <v>166.66666666666666</v>
      </c>
      <c r="AV126" s="124">
        <f t="shared" si="1918"/>
        <v>166.66666666666666</v>
      </c>
      <c r="AW126" s="124">
        <f t="shared" si="1918"/>
        <v>166.66666666666666</v>
      </c>
      <c r="AX126" s="124">
        <f t="shared" si="1918"/>
        <v>166.66666666666666</v>
      </c>
      <c r="AY126" s="124">
        <f t="shared" si="1918"/>
        <v>166.66666666666666</v>
      </c>
      <c r="AZ126" s="124">
        <f t="shared" si="1918"/>
        <v>166.66666666666666</v>
      </c>
      <c r="BA126" s="124">
        <f t="shared" si="1918"/>
        <v>166.66666666666666</v>
      </c>
      <c r="BB126" s="124">
        <f t="shared" si="1918"/>
        <v>166.66666666666666</v>
      </c>
      <c r="BC126" s="124">
        <f t="shared" si="1918"/>
        <v>166.66666666666666</v>
      </c>
      <c r="BD126" s="124">
        <f t="shared" si="1918"/>
        <v>166.66666666666666</v>
      </c>
      <c r="BE126" s="124">
        <f t="shared" si="1918"/>
        <v>166.66666666666666</v>
      </c>
      <c r="BF126" s="33">
        <f>+SUM(AT126:BE126)</f>
        <v>2000.0000000000002</v>
      </c>
      <c r="BG126" s="124">
        <f>2000/12</f>
        <v>166.66666666666666</v>
      </c>
      <c r="BH126" s="124">
        <f t="shared" ref="BH126:BR126" si="1919">2000/12</f>
        <v>166.66666666666666</v>
      </c>
      <c r="BI126" s="124">
        <f t="shared" si="1919"/>
        <v>166.66666666666666</v>
      </c>
      <c r="BJ126" s="124">
        <f t="shared" si="1919"/>
        <v>166.66666666666666</v>
      </c>
      <c r="BK126" s="124">
        <f t="shared" si="1919"/>
        <v>166.66666666666666</v>
      </c>
      <c r="BL126" s="124">
        <f t="shared" si="1919"/>
        <v>166.66666666666666</v>
      </c>
      <c r="BM126" s="124">
        <f t="shared" si="1919"/>
        <v>166.66666666666666</v>
      </c>
      <c r="BN126" s="124">
        <f t="shared" si="1919"/>
        <v>166.66666666666666</v>
      </c>
      <c r="BO126" s="124">
        <f t="shared" si="1919"/>
        <v>166.66666666666666</v>
      </c>
      <c r="BP126" s="124">
        <f t="shared" si="1919"/>
        <v>166.66666666666666</v>
      </c>
      <c r="BQ126" s="124">
        <f t="shared" si="1919"/>
        <v>166.66666666666666</v>
      </c>
      <c r="BR126" s="124">
        <f t="shared" si="1919"/>
        <v>166.66666666666666</v>
      </c>
      <c r="BS126" s="33">
        <f>+SUM(BG126:BR126)</f>
        <v>2000.0000000000002</v>
      </c>
      <c r="BT126" s="124">
        <f>2000/12</f>
        <v>166.66666666666666</v>
      </c>
      <c r="BU126" s="124">
        <f t="shared" ref="BU126:CE126" si="1920">2000/12</f>
        <v>166.66666666666666</v>
      </c>
      <c r="BV126" s="124">
        <f t="shared" si="1920"/>
        <v>166.66666666666666</v>
      </c>
      <c r="BW126" s="124">
        <f t="shared" si="1920"/>
        <v>166.66666666666666</v>
      </c>
      <c r="BX126" s="124">
        <f t="shared" si="1920"/>
        <v>166.66666666666666</v>
      </c>
      <c r="BY126" s="124">
        <f t="shared" si="1920"/>
        <v>166.66666666666666</v>
      </c>
      <c r="BZ126" s="124">
        <f t="shared" si="1920"/>
        <v>166.66666666666666</v>
      </c>
      <c r="CA126" s="124">
        <f t="shared" si="1920"/>
        <v>166.66666666666666</v>
      </c>
      <c r="CB126" s="124">
        <f t="shared" si="1920"/>
        <v>166.66666666666666</v>
      </c>
      <c r="CC126" s="124">
        <f t="shared" si="1920"/>
        <v>166.66666666666666</v>
      </c>
      <c r="CD126" s="124">
        <f t="shared" si="1920"/>
        <v>166.66666666666666</v>
      </c>
      <c r="CE126" s="124">
        <f t="shared" si="1920"/>
        <v>166.66666666666666</v>
      </c>
      <c r="CF126" s="33">
        <f>+SUM(BT126:CE126)</f>
        <v>2000.0000000000002</v>
      </c>
      <c r="CG126" s="124">
        <f>2000/12</f>
        <v>166.66666666666666</v>
      </c>
      <c r="CH126" s="124">
        <f t="shared" ref="CH126:CR126" si="1921">2000/12</f>
        <v>166.66666666666666</v>
      </c>
      <c r="CI126" s="124">
        <f t="shared" si="1921"/>
        <v>166.66666666666666</v>
      </c>
      <c r="CJ126" s="124">
        <f t="shared" si="1921"/>
        <v>166.66666666666666</v>
      </c>
      <c r="CK126" s="124">
        <f t="shared" si="1921"/>
        <v>166.66666666666666</v>
      </c>
      <c r="CL126" s="124">
        <f t="shared" si="1921"/>
        <v>166.66666666666666</v>
      </c>
      <c r="CM126" s="124">
        <f t="shared" si="1921"/>
        <v>166.66666666666666</v>
      </c>
      <c r="CN126" s="124">
        <f t="shared" si="1921"/>
        <v>166.66666666666666</v>
      </c>
      <c r="CO126" s="124">
        <f t="shared" si="1921"/>
        <v>166.66666666666666</v>
      </c>
      <c r="CP126" s="124">
        <f t="shared" si="1921"/>
        <v>166.66666666666666</v>
      </c>
      <c r="CQ126" s="124">
        <f t="shared" si="1921"/>
        <v>166.66666666666666</v>
      </c>
      <c r="CR126" s="124">
        <f t="shared" si="1921"/>
        <v>166.66666666666666</v>
      </c>
      <c r="CS126" s="33">
        <f>+SUM(CG126:CR126)</f>
        <v>2000.0000000000002</v>
      </c>
      <c r="CT126" s="124">
        <f>2000/12</f>
        <v>166.66666666666666</v>
      </c>
      <c r="CU126" s="124">
        <f t="shared" ref="CU126:DE126" si="1922">2000/12</f>
        <v>166.66666666666666</v>
      </c>
      <c r="CV126" s="124">
        <f t="shared" si="1922"/>
        <v>166.66666666666666</v>
      </c>
      <c r="CW126" s="124">
        <f t="shared" si="1922"/>
        <v>166.66666666666666</v>
      </c>
      <c r="CX126" s="124">
        <f t="shared" si="1922"/>
        <v>166.66666666666666</v>
      </c>
      <c r="CY126" s="124">
        <f t="shared" si="1922"/>
        <v>166.66666666666666</v>
      </c>
      <c r="CZ126" s="124">
        <f t="shared" si="1922"/>
        <v>166.66666666666666</v>
      </c>
      <c r="DA126" s="124">
        <f t="shared" si="1922"/>
        <v>166.66666666666666</v>
      </c>
      <c r="DB126" s="124">
        <f t="shared" si="1922"/>
        <v>166.66666666666666</v>
      </c>
      <c r="DC126" s="124">
        <f t="shared" si="1922"/>
        <v>166.66666666666666</v>
      </c>
      <c r="DD126" s="124">
        <f t="shared" si="1922"/>
        <v>166.66666666666666</v>
      </c>
      <c r="DE126" s="124">
        <f t="shared" si="1922"/>
        <v>166.66666666666666</v>
      </c>
      <c r="DF126" s="33">
        <f>+SUM(CT126:DE126)</f>
        <v>2000.0000000000002</v>
      </c>
      <c r="DG126" s="124">
        <f>2000/12</f>
        <v>166.66666666666666</v>
      </c>
      <c r="DH126" s="124">
        <f t="shared" ref="DH126:DR126" si="1923">2000/12</f>
        <v>166.66666666666666</v>
      </c>
      <c r="DI126" s="124">
        <f t="shared" si="1923"/>
        <v>166.66666666666666</v>
      </c>
      <c r="DJ126" s="124">
        <f t="shared" si="1923"/>
        <v>166.66666666666666</v>
      </c>
      <c r="DK126" s="124">
        <f t="shared" si="1923"/>
        <v>166.66666666666666</v>
      </c>
      <c r="DL126" s="124">
        <f t="shared" si="1923"/>
        <v>166.66666666666666</v>
      </c>
      <c r="DM126" s="124">
        <f t="shared" si="1923"/>
        <v>166.66666666666666</v>
      </c>
      <c r="DN126" s="124">
        <f t="shared" si="1923"/>
        <v>166.66666666666666</v>
      </c>
      <c r="DO126" s="124">
        <f t="shared" si="1923"/>
        <v>166.66666666666666</v>
      </c>
      <c r="DP126" s="124">
        <f t="shared" si="1923"/>
        <v>166.66666666666666</v>
      </c>
      <c r="DQ126" s="124">
        <f t="shared" si="1923"/>
        <v>166.66666666666666</v>
      </c>
      <c r="DR126" s="124">
        <f t="shared" si="1923"/>
        <v>166.66666666666666</v>
      </c>
      <c r="DS126" s="33">
        <f>+SUM(DG126:DR126)</f>
        <v>2000.0000000000002</v>
      </c>
      <c r="DT126" s="124">
        <f>2000/12</f>
        <v>166.66666666666666</v>
      </c>
      <c r="DU126" s="124">
        <f t="shared" ref="DU126:EE126" si="1924">2000/12</f>
        <v>166.66666666666666</v>
      </c>
      <c r="DV126" s="124">
        <f t="shared" si="1924"/>
        <v>166.66666666666666</v>
      </c>
      <c r="DW126" s="124">
        <f t="shared" si="1924"/>
        <v>166.66666666666666</v>
      </c>
      <c r="DX126" s="124">
        <f t="shared" si="1924"/>
        <v>166.66666666666666</v>
      </c>
      <c r="DY126" s="124">
        <f t="shared" si="1924"/>
        <v>166.66666666666666</v>
      </c>
      <c r="DZ126" s="124">
        <f t="shared" si="1924"/>
        <v>166.66666666666666</v>
      </c>
      <c r="EA126" s="124">
        <f t="shared" si="1924"/>
        <v>166.66666666666666</v>
      </c>
      <c r="EB126" s="124">
        <f t="shared" si="1924"/>
        <v>166.66666666666666</v>
      </c>
      <c r="EC126" s="124">
        <f t="shared" si="1924"/>
        <v>166.66666666666666</v>
      </c>
      <c r="ED126" s="124">
        <f t="shared" si="1924"/>
        <v>166.66666666666666</v>
      </c>
      <c r="EE126" s="124">
        <f t="shared" si="1924"/>
        <v>166.66666666666666</v>
      </c>
      <c r="EF126" s="33">
        <f>SUM(DT126:EE126)</f>
        <v>2000.0000000000002</v>
      </c>
      <c r="EG126" s="124">
        <f>2000/12</f>
        <v>166.66666666666666</v>
      </c>
      <c r="EH126" s="124">
        <f t="shared" ref="EH126:ER126" si="1925">2000/12</f>
        <v>166.66666666666666</v>
      </c>
      <c r="EI126" s="124">
        <f t="shared" si="1925"/>
        <v>166.66666666666666</v>
      </c>
      <c r="EJ126" s="124">
        <f t="shared" si="1925"/>
        <v>166.66666666666666</v>
      </c>
      <c r="EK126" s="124">
        <f t="shared" si="1925"/>
        <v>166.66666666666666</v>
      </c>
      <c r="EL126" s="124">
        <f t="shared" si="1925"/>
        <v>166.66666666666666</v>
      </c>
      <c r="EM126" s="124">
        <f t="shared" si="1925"/>
        <v>166.66666666666666</v>
      </c>
      <c r="EN126" s="124">
        <f t="shared" si="1925"/>
        <v>166.66666666666666</v>
      </c>
      <c r="EO126" s="124">
        <f t="shared" si="1925"/>
        <v>166.66666666666666</v>
      </c>
      <c r="EP126" s="124">
        <f t="shared" si="1925"/>
        <v>166.66666666666666</v>
      </c>
      <c r="EQ126" s="124">
        <f t="shared" si="1925"/>
        <v>166.66666666666666</v>
      </c>
      <c r="ER126" s="124">
        <f t="shared" si="1925"/>
        <v>166.66666666666666</v>
      </c>
      <c r="ES126" s="33">
        <f>SUM(EG126:ER126)</f>
        <v>2000.0000000000002</v>
      </c>
      <c r="ET126" s="261"/>
      <c r="EU126" s="33"/>
      <c r="EV126" s="38"/>
      <c r="EW126" s="136"/>
      <c r="EX126" s="8"/>
      <c r="EY126" s="37"/>
      <c r="FE126" s="4"/>
      <c r="FG126" s="4"/>
      <c r="FH126" s="4"/>
      <c r="FI126" s="4"/>
      <c r="FJ126" s="4"/>
      <c r="FK126" s="146"/>
      <c r="FN126" s="17"/>
      <c r="FO126" s="201"/>
      <c r="FP126" s="2"/>
      <c r="FY126" s="1"/>
    </row>
    <row r="127" spans="1:181">
      <c r="A127" s="149">
        <v>106</v>
      </c>
      <c r="B127" s="149" t="str">
        <f>CONCATENATE(C127,D127)</f>
        <v>132201010100015</v>
      </c>
      <c r="C127" s="231">
        <v>1322010101000</v>
      </c>
      <c r="D127" s="35">
        <v>15</v>
      </c>
      <c r="E127" s="37" t="s">
        <v>115</v>
      </c>
      <c r="F127" s="65">
        <v>1366159544.2099998</v>
      </c>
      <c r="G127" s="123">
        <v>171349218.64708599</v>
      </c>
      <c r="H127" s="123">
        <v>73123102.087702096</v>
      </c>
      <c r="I127" s="123">
        <v>79660584.910901502</v>
      </c>
      <c r="J127" s="123">
        <v>109142598.9109015</v>
      </c>
      <c r="K127" s="123">
        <v>591094754.91090155</v>
      </c>
      <c r="L127" s="123">
        <v>87214180.726623967</v>
      </c>
      <c r="M127" s="123">
        <v>53107056.603601001</v>
      </c>
      <c r="N127" s="123">
        <v>57446993.12799821</v>
      </c>
      <c r="O127" s="123">
        <v>53107056.603601001</v>
      </c>
      <c r="P127" s="123">
        <v>53107056.603601001</v>
      </c>
      <c r="Q127" s="123">
        <f>53107056.603601-14874488.5209451</f>
        <v>38232568.082655899</v>
      </c>
      <c r="R127" s="123">
        <v>27617506.370346326</v>
      </c>
      <c r="S127" s="33">
        <f>+SUM(G127:R127)</f>
        <v>1394202677.5859199</v>
      </c>
      <c r="T127" s="124">
        <v>180324601.163645</v>
      </c>
      <c r="U127" s="124">
        <v>76953337.306843787</v>
      </c>
      <c r="V127" s="124">
        <v>83833257.694083005</v>
      </c>
      <c r="W127" s="124">
        <v>83833257.694083005</v>
      </c>
      <c r="X127" s="124">
        <v>620839137.69408298</v>
      </c>
      <c r="Y127" s="124">
        <v>168898652.05303359</v>
      </c>
      <c r="Z127" s="124">
        <v>55888838.458863296</v>
      </c>
      <c r="AA127" s="124">
        <v>55888838.458863296</v>
      </c>
      <c r="AB127" s="124">
        <v>55888838.458863296</v>
      </c>
      <c r="AC127" s="124">
        <v>55888838.458863296</v>
      </c>
      <c r="AD127" s="124">
        <v>55888838.458863296</v>
      </c>
      <c r="AE127" s="124">
        <f>95295232.8178139+21701199.7940416</f>
        <v>116996432.61185551</v>
      </c>
      <c r="AF127" s="33">
        <f>+SUM(T127:AE127)</f>
        <v>1611122868.5119431</v>
      </c>
      <c r="AG127" s="124">
        <v>189340986.683451</v>
      </c>
      <c r="AH127" s="124">
        <v>80801070.515273303</v>
      </c>
      <c r="AI127" s="124">
        <v>88024992.853198305</v>
      </c>
      <c r="AJ127" s="124">
        <v>88024992.853198305</v>
      </c>
      <c r="AK127" s="124">
        <v>651881162.85319829</v>
      </c>
      <c r="AL127" s="124">
        <v>127561171.19850551</v>
      </c>
      <c r="AM127" s="124">
        <v>58683328.564747199</v>
      </c>
      <c r="AN127" s="124">
        <v>58683328.564747199</v>
      </c>
      <c r="AO127" s="124">
        <v>58683328.564747199</v>
      </c>
      <c r="AP127" s="124">
        <v>58683328.564747199</v>
      </c>
      <c r="AQ127" s="124">
        <v>54940328.564747199</v>
      </c>
      <c r="AR127" s="124">
        <f>39536178.3453072+387121166.374618</f>
        <v>426657344.71992517</v>
      </c>
      <c r="AS127" s="33">
        <f>+SUM(AG127:AR127)</f>
        <v>1941965364.5004852</v>
      </c>
      <c r="AT127" s="124">
        <v>198808036.01762301</v>
      </c>
      <c r="AU127" s="124">
        <v>84841124.041036993</v>
      </c>
      <c r="AV127" s="124">
        <v>92426242.495858192</v>
      </c>
      <c r="AW127" s="124">
        <v>92426242.495858192</v>
      </c>
      <c r="AX127" s="124">
        <v>684475220.99585819</v>
      </c>
      <c r="AY127" s="124">
        <v>92426242.495858192</v>
      </c>
      <c r="AZ127" s="124">
        <v>61617494.992984504</v>
      </c>
      <c r="BA127" s="124">
        <v>61617494.992984504</v>
      </c>
      <c r="BB127" s="124">
        <v>61617494.992984504</v>
      </c>
      <c r="BC127" s="124">
        <v>61617494.992984504</v>
      </c>
      <c r="BD127" s="124">
        <f>43203494.9929845+508570257.73331</f>
        <v>551773752.72629452</v>
      </c>
      <c r="BE127" s="124">
        <v>0</v>
      </c>
      <c r="BF127" s="33">
        <f>+SUM(AT127:BE127)</f>
        <v>2043646841.2403255</v>
      </c>
      <c r="BG127" s="124">
        <v>208748437.81850401</v>
      </c>
      <c r="BH127" s="124">
        <v>89083180.243088812</v>
      </c>
      <c r="BI127" s="124">
        <v>97047554.620651111</v>
      </c>
      <c r="BJ127" s="124">
        <v>97047554.620651111</v>
      </c>
      <c r="BK127" s="124">
        <v>718698982.04565108</v>
      </c>
      <c r="BL127" s="124">
        <v>97047554.620651111</v>
      </c>
      <c r="BM127" s="124">
        <v>64698369.742633797</v>
      </c>
      <c r="BN127" s="124">
        <v>64698369.742633797</v>
      </c>
      <c r="BO127" s="124">
        <v>64698369.742633797</v>
      </c>
      <c r="BP127" s="124">
        <v>64698369.742633797</v>
      </c>
      <c r="BQ127" s="124">
        <f>30880369.7426338+528980915.966016</f>
        <v>559861285.70864975</v>
      </c>
      <c r="BR127" s="124">
        <v>0</v>
      </c>
      <c r="BS127" s="33">
        <f>+SUM(BG127:BR127)</f>
        <v>2126328028.6483822</v>
      </c>
      <c r="BT127" s="124">
        <v>219805633.8213124</v>
      </c>
      <c r="BU127" s="124">
        <v>93801827.217385009</v>
      </c>
      <c r="BV127" s="124">
        <v>102188066.54135239</v>
      </c>
      <c r="BW127" s="124">
        <v>102188066.54135239</v>
      </c>
      <c r="BX127" s="124">
        <v>756767748.42562735</v>
      </c>
      <c r="BY127" s="124">
        <v>102188066.54135239</v>
      </c>
      <c r="BZ127" s="124">
        <v>68125377.689531386</v>
      </c>
      <c r="CA127" s="124">
        <v>68125377.689531386</v>
      </c>
      <c r="CB127" s="124">
        <v>68125377.689531386</v>
      </c>
      <c r="CC127" s="124">
        <v>68125377.689531386</v>
      </c>
      <c r="CD127" s="124">
        <f>32516072.0475314+625675744.46166</f>
        <v>658191816.50919139</v>
      </c>
      <c r="CE127" s="124">
        <v>0</v>
      </c>
      <c r="CF127" s="33">
        <f>+SUM(BT127:CE127)</f>
        <v>2307632736.3556986</v>
      </c>
      <c r="CG127" s="124">
        <v>231448518.43919358</v>
      </c>
      <c r="CH127" s="124">
        <v>98770416.203262687</v>
      </c>
      <c r="CI127" s="124">
        <v>107600866.23798132</v>
      </c>
      <c r="CJ127" s="124">
        <v>107600866.23798132</v>
      </c>
      <c r="CK127" s="124">
        <v>796852979.29198444</v>
      </c>
      <c r="CL127" s="124">
        <v>107600866.23798132</v>
      </c>
      <c r="CM127" s="124">
        <v>71733910.820368186</v>
      </c>
      <c r="CN127" s="124">
        <v>71733910.820368186</v>
      </c>
      <c r="CO127" s="124">
        <v>71733910.820368186</v>
      </c>
      <c r="CP127" s="124">
        <v>71733910.820368186</v>
      </c>
      <c r="CQ127" s="124">
        <f>34238415.8678171+649446080.215139</f>
        <v>683684496.08295608</v>
      </c>
      <c r="CR127" s="124">
        <v>0</v>
      </c>
      <c r="CS127" s="33">
        <f>+SUM(CG127:CR127)</f>
        <v>2420494652.0128136</v>
      </c>
      <c r="CT127" s="124">
        <v>243708115.0123992</v>
      </c>
      <c r="CU127" s="124">
        <v>104002186.37913328</v>
      </c>
      <c r="CV127" s="124">
        <v>113300376.52174094</v>
      </c>
      <c r="CW127" s="124">
        <v>113300376.52174094</v>
      </c>
      <c r="CX127" s="124">
        <v>839061484.75210154</v>
      </c>
      <c r="CY127" s="124">
        <v>113300376.52174094</v>
      </c>
      <c r="CZ127" s="124">
        <v>75533584.342612267</v>
      </c>
      <c r="DA127" s="124">
        <v>75533584.342612267</v>
      </c>
      <c r="DB127" s="124">
        <v>75533584.342612267</v>
      </c>
      <c r="DC127" s="124">
        <v>75533584.342612267</v>
      </c>
      <c r="DD127" s="124">
        <f>36051990.5179195+660261413.948494</f>
        <v>696313404.4664135</v>
      </c>
      <c r="DE127" s="124">
        <v>0</v>
      </c>
      <c r="DF127" s="33">
        <f>+SUM(CT127:DE127)</f>
        <v>2525120657.5457191</v>
      </c>
      <c r="DG127" s="124">
        <v>241283340.76773956</v>
      </c>
      <c r="DH127" s="124">
        <v>102967416.47453831</v>
      </c>
      <c r="DI127" s="124">
        <v>112173094.26080287</v>
      </c>
      <c r="DJ127" s="124">
        <v>112173094.26080287</v>
      </c>
      <c r="DK127" s="124">
        <v>876377042.63301754</v>
      </c>
      <c r="DL127" s="124">
        <v>112173094.26080287</v>
      </c>
      <c r="DM127" s="124">
        <v>74782062.835372075</v>
      </c>
      <c r="DN127" s="124">
        <v>74782062.835372075</v>
      </c>
      <c r="DO127" s="124">
        <v>74782062.835372075</v>
      </c>
      <c r="DP127" s="124">
        <v>74782062.835372075</v>
      </c>
      <c r="DQ127" s="124">
        <v>74782062.835372075</v>
      </c>
      <c r="DR127" s="124">
        <f>32581576.0367627+708681687.348405</f>
        <v>741263263.38516772</v>
      </c>
      <c r="DS127" s="33">
        <f>+SUM(DG127:DR127)</f>
        <v>2672320660.2197313</v>
      </c>
      <c r="DT127" s="124">
        <v>254063878.04486597</v>
      </c>
      <c r="DU127" s="124">
        <v>108421497.55777813</v>
      </c>
      <c r="DV127" s="124">
        <v>118114790.89070332</v>
      </c>
      <c r="DW127" s="124">
        <v>118114790.89070332</v>
      </c>
      <c r="DX127" s="124">
        <v>922797858.20424592</v>
      </c>
      <c r="DY127" s="124">
        <v>118114790.89070332</v>
      </c>
      <c r="DZ127" s="124">
        <v>78743193.921698898</v>
      </c>
      <c r="EA127" s="124">
        <v>78743193.921698898</v>
      </c>
      <c r="EB127" s="124">
        <v>78743193.921698898</v>
      </c>
      <c r="EC127" s="124">
        <v>78743193.921698898</v>
      </c>
      <c r="ED127" s="124">
        <v>78743193.921698898</v>
      </c>
      <c r="EE127" s="124">
        <f>34307389.537854+768853797.435482</f>
        <v>803161186.97333598</v>
      </c>
      <c r="EF127" s="33">
        <f>SUM(DT127:EE127)</f>
        <v>2836504763.0608301</v>
      </c>
      <c r="EG127" s="124">
        <v>267521387.60102454</v>
      </c>
      <c r="EH127" s="124">
        <v>114164475.86191611</v>
      </c>
      <c r="EI127" s="124">
        <v>124371213.24939302</v>
      </c>
      <c r="EJ127" s="124">
        <v>124371213.24939302</v>
      </c>
      <c r="EK127" s="124">
        <v>971677537.95546663</v>
      </c>
      <c r="EL127" s="124">
        <v>124371213.24939302</v>
      </c>
      <c r="EM127" s="124">
        <v>82914142.160537392</v>
      </c>
      <c r="EN127" s="124">
        <v>82914142.160537392</v>
      </c>
      <c r="EO127" s="124">
        <v>82914142.160537392</v>
      </c>
      <c r="EP127" s="124">
        <v>82914142.160537392</v>
      </c>
      <c r="EQ127" s="124">
        <v>82914142.160537392</v>
      </c>
      <c r="ER127" s="124">
        <f>36124617.6542846+783137406.775602</f>
        <v>819262024.42988658</v>
      </c>
      <c r="ES127" s="33">
        <f>SUM(EG127:ER127)</f>
        <v>2960309776.3991604</v>
      </c>
      <c r="ET127" s="261" t="s">
        <v>434</v>
      </c>
      <c r="EU127" s="33"/>
      <c r="EV127" s="38"/>
      <c r="EW127" s="136"/>
      <c r="EX127" s="37"/>
      <c r="EY127" s="37"/>
      <c r="FN127" s="17"/>
      <c r="FO127" s="201"/>
      <c r="FP127" s="2"/>
      <c r="FY127" s="1"/>
    </row>
    <row r="128" spans="1:181">
      <c r="A128" s="149">
        <v>107</v>
      </c>
      <c r="B128" s="149" t="str">
        <f>CONCATENATE(C128,D128)</f>
        <v>132201010200015</v>
      </c>
      <c r="C128" s="231">
        <v>1322010102000</v>
      </c>
      <c r="D128" s="35">
        <v>15</v>
      </c>
      <c r="E128" s="37" t="s">
        <v>116</v>
      </c>
      <c r="F128" s="65">
        <v>4110.71</v>
      </c>
      <c r="G128" s="123">
        <f>_xlfn.XLOOKUP($B128,'9999'!$A:$A,'9999'!I:I)</f>
        <v>231</v>
      </c>
      <c r="H128" s="123">
        <f>_xlfn.XLOOKUP($B128,'9999'!$A:$A,'9999'!J:J)</f>
        <v>231</v>
      </c>
      <c r="I128" s="123">
        <f>_xlfn.XLOOKUP($B128,'9999'!$A:$A,'9999'!K:K)</f>
        <v>231</v>
      </c>
      <c r="J128" s="123">
        <f>_xlfn.XLOOKUP($B128,'9999'!$A:$A,'9999'!L:L)</f>
        <v>231</v>
      </c>
      <c r="K128" s="123">
        <f>_xlfn.XLOOKUP($B128,'9999'!$A:$A,'9999'!M:M)</f>
        <v>231</v>
      </c>
      <c r="L128" s="123">
        <f>_xlfn.XLOOKUP($B128,'9999'!$A:$A,'9999'!N:N)</f>
        <v>231</v>
      </c>
      <c r="M128" s="123">
        <f>_xlfn.XLOOKUP($B128,'9999'!$A:$A,'9999'!O:O)</f>
        <v>231</v>
      </c>
      <c r="N128" s="123">
        <f>_xlfn.XLOOKUP($B128,'9999'!$A:$A,'9999'!P:P)</f>
        <v>231</v>
      </c>
      <c r="O128" s="123">
        <f>_xlfn.XLOOKUP($B128,'9999'!$A:$A,'9999'!Q:Q)</f>
        <v>231</v>
      </c>
      <c r="P128" s="123">
        <f>_xlfn.XLOOKUP($B128,'9999'!$A:$A,'9999'!R:R)</f>
        <v>231</v>
      </c>
      <c r="Q128" s="123">
        <f>_xlfn.XLOOKUP($B128,'9999'!$A:$A,'9999'!S:S)</f>
        <v>231</v>
      </c>
      <c r="R128" s="123">
        <f>_xlfn.XLOOKUP($B128,'9999'!$A:$A,'9999'!T:T)</f>
        <v>231</v>
      </c>
      <c r="S128" s="33">
        <f>+SUM(G128:R128)</f>
        <v>2772</v>
      </c>
      <c r="T128" s="124">
        <f t="shared" ref="T128:AE128" si="1926">+$S128*$FC$9/12</f>
        <v>244.49686800000003</v>
      </c>
      <c r="U128" s="124">
        <f t="shared" si="1926"/>
        <v>244.49686800000003</v>
      </c>
      <c r="V128" s="124">
        <f t="shared" si="1926"/>
        <v>244.49686800000003</v>
      </c>
      <c r="W128" s="124">
        <f t="shared" si="1926"/>
        <v>244.49686800000003</v>
      </c>
      <c r="X128" s="124">
        <f t="shared" si="1926"/>
        <v>244.49686800000003</v>
      </c>
      <c r="Y128" s="124">
        <f t="shared" si="1926"/>
        <v>244.49686800000003</v>
      </c>
      <c r="Z128" s="124">
        <f t="shared" si="1926"/>
        <v>244.49686800000003</v>
      </c>
      <c r="AA128" s="124">
        <f t="shared" si="1926"/>
        <v>244.49686800000003</v>
      </c>
      <c r="AB128" s="124">
        <f t="shared" si="1926"/>
        <v>244.49686800000003</v>
      </c>
      <c r="AC128" s="124">
        <f t="shared" si="1926"/>
        <v>244.49686800000003</v>
      </c>
      <c r="AD128" s="124">
        <f t="shared" si="1926"/>
        <v>244.49686800000003</v>
      </c>
      <c r="AE128" s="124">
        <f t="shared" si="1926"/>
        <v>244.49686800000003</v>
      </c>
      <c r="AF128" s="33">
        <f>+SUM(T128:AE128)</f>
        <v>2933.9624160000008</v>
      </c>
      <c r="AG128" s="124">
        <f t="shared" ref="AG128:AR128" si="1927">+$AF128*$FD$9/12</f>
        <v>258.17793474580805</v>
      </c>
      <c r="AH128" s="124">
        <f t="shared" si="1927"/>
        <v>258.17793474580805</v>
      </c>
      <c r="AI128" s="124">
        <f t="shared" si="1927"/>
        <v>258.17793474580805</v>
      </c>
      <c r="AJ128" s="124">
        <f t="shared" si="1927"/>
        <v>258.17793474580805</v>
      </c>
      <c r="AK128" s="124">
        <f t="shared" si="1927"/>
        <v>258.17793474580805</v>
      </c>
      <c r="AL128" s="124">
        <f t="shared" si="1927"/>
        <v>258.17793474580805</v>
      </c>
      <c r="AM128" s="124">
        <f t="shared" si="1927"/>
        <v>258.17793474580805</v>
      </c>
      <c r="AN128" s="124">
        <f t="shared" si="1927"/>
        <v>258.17793474580805</v>
      </c>
      <c r="AO128" s="124">
        <f t="shared" si="1927"/>
        <v>258.17793474580805</v>
      </c>
      <c r="AP128" s="124">
        <f t="shared" si="1927"/>
        <v>258.17793474580805</v>
      </c>
      <c r="AQ128" s="124">
        <f t="shared" si="1927"/>
        <v>258.17793474580805</v>
      </c>
      <c r="AR128" s="124">
        <f t="shared" si="1927"/>
        <v>258.17793474580805</v>
      </c>
      <c r="AS128" s="33">
        <f>+SUM(AG128:AR128)</f>
        <v>3098.1352169496972</v>
      </c>
      <c r="AT128" s="124">
        <f t="shared" ref="AT128:BE128" si="1928">+$AS128*$FE$9/12</f>
        <v>272.73090857155984</v>
      </c>
      <c r="AU128" s="124">
        <f t="shared" si="1928"/>
        <v>272.73090857155984</v>
      </c>
      <c r="AV128" s="124">
        <f t="shared" si="1928"/>
        <v>272.73090857155984</v>
      </c>
      <c r="AW128" s="124">
        <f t="shared" si="1928"/>
        <v>272.73090857155984</v>
      </c>
      <c r="AX128" s="124">
        <f t="shared" si="1928"/>
        <v>272.73090857155984</v>
      </c>
      <c r="AY128" s="124">
        <f t="shared" si="1928"/>
        <v>272.73090857155984</v>
      </c>
      <c r="AZ128" s="124">
        <f t="shared" si="1928"/>
        <v>272.73090857155984</v>
      </c>
      <c r="BA128" s="124">
        <f t="shared" si="1928"/>
        <v>272.73090857155984</v>
      </c>
      <c r="BB128" s="124">
        <f t="shared" si="1928"/>
        <v>272.73090857155984</v>
      </c>
      <c r="BC128" s="124">
        <f t="shared" si="1928"/>
        <v>272.73090857155984</v>
      </c>
      <c r="BD128" s="124">
        <f t="shared" si="1928"/>
        <v>272.73090857155984</v>
      </c>
      <c r="BE128" s="124">
        <f t="shared" si="1928"/>
        <v>272.73090857155984</v>
      </c>
      <c r="BF128" s="33">
        <f>+SUM(AT128:BE128)</f>
        <v>3272.7709028587174</v>
      </c>
      <c r="BG128" s="124">
        <f t="shared" ref="BG128:BR128" si="1929">+$BF128*$FF$9/12</f>
        <v>288.10420442592152</v>
      </c>
      <c r="BH128" s="124">
        <f t="shared" si="1929"/>
        <v>288.10420442592152</v>
      </c>
      <c r="BI128" s="124">
        <f t="shared" si="1929"/>
        <v>288.10420442592152</v>
      </c>
      <c r="BJ128" s="124">
        <f t="shared" si="1929"/>
        <v>288.10420442592152</v>
      </c>
      <c r="BK128" s="124">
        <f t="shared" si="1929"/>
        <v>288.10420442592152</v>
      </c>
      <c r="BL128" s="124">
        <f t="shared" si="1929"/>
        <v>288.10420442592152</v>
      </c>
      <c r="BM128" s="124">
        <f t="shared" si="1929"/>
        <v>288.10420442592152</v>
      </c>
      <c r="BN128" s="124">
        <f t="shared" si="1929"/>
        <v>288.10420442592152</v>
      </c>
      <c r="BO128" s="124">
        <f t="shared" si="1929"/>
        <v>288.10420442592152</v>
      </c>
      <c r="BP128" s="124">
        <f t="shared" si="1929"/>
        <v>288.10420442592152</v>
      </c>
      <c r="BQ128" s="124">
        <f t="shared" si="1929"/>
        <v>288.10420442592152</v>
      </c>
      <c r="BR128" s="124">
        <f t="shared" si="1929"/>
        <v>288.10420442592152</v>
      </c>
      <c r="BS128" s="33">
        <f>+SUM(BG128:BR128)</f>
        <v>3457.2504531110585</v>
      </c>
      <c r="BT128" s="124">
        <f t="shared" ref="BT128:CE128" si="1930">+$BS128*$FG$9/12</f>
        <v>304.34406222100193</v>
      </c>
      <c r="BU128" s="124">
        <f t="shared" si="1930"/>
        <v>304.34406222100193</v>
      </c>
      <c r="BV128" s="124">
        <f t="shared" si="1930"/>
        <v>304.34406222100193</v>
      </c>
      <c r="BW128" s="124">
        <f t="shared" si="1930"/>
        <v>304.34406222100193</v>
      </c>
      <c r="BX128" s="124">
        <f t="shared" si="1930"/>
        <v>304.34406222100193</v>
      </c>
      <c r="BY128" s="124">
        <f t="shared" si="1930"/>
        <v>304.34406222100193</v>
      </c>
      <c r="BZ128" s="124">
        <f t="shared" si="1930"/>
        <v>304.34406222100193</v>
      </c>
      <c r="CA128" s="124">
        <f t="shared" si="1930"/>
        <v>304.34406222100193</v>
      </c>
      <c r="CB128" s="124">
        <f t="shared" si="1930"/>
        <v>304.34406222100193</v>
      </c>
      <c r="CC128" s="124">
        <f t="shared" si="1930"/>
        <v>304.34406222100193</v>
      </c>
      <c r="CD128" s="124">
        <f t="shared" si="1930"/>
        <v>304.34406222100193</v>
      </c>
      <c r="CE128" s="124">
        <f t="shared" si="1930"/>
        <v>304.34406222100193</v>
      </c>
      <c r="CF128" s="33">
        <f>+SUM(BT128:CE128)</f>
        <v>3652.128746652023</v>
      </c>
      <c r="CG128" s="124">
        <f t="shared" ref="CG128:CR128" si="1931">+$CF128*$FH$9/12</f>
        <v>321.49932832027542</v>
      </c>
      <c r="CH128" s="124">
        <f t="shared" si="1931"/>
        <v>321.49932832027542</v>
      </c>
      <c r="CI128" s="124">
        <f t="shared" si="1931"/>
        <v>321.49932832027542</v>
      </c>
      <c r="CJ128" s="124">
        <f t="shared" si="1931"/>
        <v>321.49932832027542</v>
      </c>
      <c r="CK128" s="124">
        <f t="shared" si="1931"/>
        <v>321.49932832027542</v>
      </c>
      <c r="CL128" s="124">
        <f t="shared" si="1931"/>
        <v>321.49932832027542</v>
      </c>
      <c r="CM128" s="124">
        <f t="shared" si="1931"/>
        <v>321.49932832027542</v>
      </c>
      <c r="CN128" s="124">
        <f t="shared" si="1931"/>
        <v>321.49932832027542</v>
      </c>
      <c r="CO128" s="124">
        <f t="shared" si="1931"/>
        <v>321.49932832027542</v>
      </c>
      <c r="CP128" s="124">
        <f t="shared" si="1931"/>
        <v>321.49932832027542</v>
      </c>
      <c r="CQ128" s="124">
        <f t="shared" si="1931"/>
        <v>321.49932832027542</v>
      </c>
      <c r="CR128" s="124">
        <f t="shared" si="1931"/>
        <v>321.49932832027542</v>
      </c>
      <c r="CS128" s="33">
        <f>+SUM(CG128:CR128)</f>
        <v>3857.9919398433044</v>
      </c>
      <c r="CT128" s="124">
        <f t="shared" ref="CT128:DE128" si="1932">+$CS128*$FI$9/12</f>
        <v>339.62160245903272</v>
      </c>
      <c r="CU128" s="124">
        <f t="shared" si="1932"/>
        <v>339.62160245903272</v>
      </c>
      <c r="CV128" s="124">
        <f t="shared" si="1932"/>
        <v>339.62160245903272</v>
      </c>
      <c r="CW128" s="124">
        <f t="shared" si="1932"/>
        <v>339.62160245903272</v>
      </c>
      <c r="CX128" s="124">
        <f t="shared" si="1932"/>
        <v>339.62160245903272</v>
      </c>
      <c r="CY128" s="124">
        <f t="shared" si="1932"/>
        <v>339.62160245903272</v>
      </c>
      <c r="CZ128" s="124">
        <f t="shared" si="1932"/>
        <v>339.62160245903272</v>
      </c>
      <c r="DA128" s="124">
        <f t="shared" si="1932"/>
        <v>339.62160245903272</v>
      </c>
      <c r="DB128" s="124">
        <f t="shared" si="1932"/>
        <v>339.62160245903272</v>
      </c>
      <c r="DC128" s="124">
        <f t="shared" si="1932"/>
        <v>339.62160245903272</v>
      </c>
      <c r="DD128" s="124">
        <f t="shared" si="1932"/>
        <v>339.62160245903272</v>
      </c>
      <c r="DE128" s="124">
        <f t="shared" si="1932"/>
        <v>339.62160245903272</v>
      </c>
      <c r="DF128" s="33">
        <f>+SUM(CT128:DE128)</f>
        <v>4075.4592295083917</v>
      </c>
      <c r="DG128" s="124">
        <f t="shared" ref="DG128:DR128" si="1933">+$DF128*$FJ$9/12</f>
        <v>358.76539294644346</v>
      </c>
      <c r="DH128" s="124">
        <f t="shared" si="1933"/>
        <v>358.76539294644346</v>
      </c>
      <c r="DI128" s="124">
        <f t="shared" si="1933"/>
        <v>358.76539294644346</v>
      </c>
      <c r="DJ128" s="124">
        <f t="shared" si="1933"/>
        <v>358.76539294644346</v>
      </c>
      <c r="DK128" s="124">
        <f t="shared" si="1933"/>
        <v>358.76539294644346</v>
      </c>
      <c r="DL128" s="124">
        <f t="shared" si="1933"/>
        <v>358.76539294644346</v>
      </c>
      <c r="DM128" s="124">
        <f t="shared" si="1933"/>
        <v>358.76539294644346</v>
      </c>
      <c r="DN128" s="124">
        <f t="shared" si="1933"/>
        <v>358.76539294644346</v>
      </c>
      <c r="DO128" s="124">
        <f t="shared" si="1933"/>
        <v>358.76539294644346</v>
      </c>
      <c r="DP128" s="124">
        <f t="shared" si="1933"/>
        <v>358.76539294644346</v>
      </c>
      <c r="DQ128" s="124">
        <f t="shared" si="1933"/>
        <v>358.76539294644346</v>
      </c>
      <c r="DR128" s="124">
        <f t="shared" si="1933"/>
        <v>358.76539294644346</v>
      </c>
      <c r="DS128" s="33">
        <f>+SUM(DG128:DR128)</f>
        <v>4305.1847153573226</v>
      </c>
      <c r="DT128" s="124">
        <f t="shared" ref="DT128:EE128" si="1934">$DS128*$FK9/12</f>
        <v>378.98828061604877</v>
      </c>
      <c r="DU128" s="124">
        <f t="shared" si="1934"/>
        <v>378.98828061604877</v>
      </c>
      <c r="DV128" s="124">
        <f t="shared" si="1934"/>
        <v>378.98828061604877</v>
      </c>
      <c r="DW128" s="124">
        <f t="shared" si="1934"/>
        <v>378.98828061604877</v>
      </c>
      <c r="DX128" s="124">
        <f t="shared" si="1934"/>
        <v>378.98828061604877</v>
      </c>
      <c r="DY128" s="124">
        <f t="shared" si="1934"/>
        <v>378.98828061604877</v>
      </c>
      <c r="DZ128" s="124">
        <f t="shared" si="1934"/>
        <v>378.98828061604877</v>
      </c>
      <c r="EA128" s="124">
        <f t="shared" si="1934"/>
        <v>378.98828061604877</v>
      </c>
      <c r="EB128" s="124">
        <f t="shared" si="1934"/>
        <v>378.98828061604877</v>
      </c>
      <c r="EC128" s="124">
        <f t="shared" si="1934"/>
        <v>378.98828061604877</v>
      </c>
      <c r="ED128" s="124">
        <f t="shared" si="1934"/>
        <v>378.98828061604877</v>
      </c>
      <c r="EE128" s="124">
        <f t="shared" si="1934"/>
        <v>378.98828061604877</v>
      </c>
      <c r="EF128" s="33">
        <f>+SUM(DT128:EE128)</f>
        <v>4547.8593673925843</v>
      </c>
      <c r="EG128" s="124">
        <f t="shared" ref="EG128:ER128" si="1935">$EF128*$FL9/12</f>
        <v>400.35109201781421</v>
      </c>
      <c r="EH128" s="124">
        <f t="shared" si="1935"/>
        <v>400.35109201781421</v>
      </c>
      <c r="EI128" s="124">
        <f t="shared" si="1935"/>
        <v>400.35109201781421</v>
      </c>
      <c r="EJ128" s="124">
        <f t="shared" si="1935"/>
        <v>400.35109201781421</v>
      </c>
      <c r="EK128" s="124">
        <f t="shared" si="1935"/>
        <v>400.35109201781421</v>
      </c>
      <c r="EL128" s="124">
        <f t="shared" si="1935"/>
        <v>400.35109201781421</v>
      </c>
      <c r="EM128" s="124">
        <f t="shared" si="1935"/>
        <v>400.35109201781421</v>
      </c>
      <c r="EN128" s="124">
        <f t="shared" si="1935"/>
        <v>400.35109201781421</v>
      </c>
      <c r="EO128" s="124">
        <f t="shared" si="1935"/>
        <v>400.35109201781421</v>
      </c>
      <c r="EP128" s="124">
        <f t="shared" si="1935"/>
        <v>400.35109201781421</v>
      </c>
      <c r="EQ128" s="124">
        <f t="shared" si="1935"/>
        <v>400.35109201781421</v>
      </c>
      <c r="ER128" s="124">
        <f t="shared" si="1935"/>
        <v>400.35109201781421</v>
      </c>
      <c r="ES128" s="33">
        <f>+SUM(EG128:ER128)</f>
        <v>4804.2131042137707</v>
      </c>
      <c r="ET128" s="33" t="s">
        <v>241</v>
      </c>
      <c r="EU128" s="33"/>
      <c r="EV128" s="38"/>
      <c r="EW128" s="136"/>
      <c r="EX128" s="37"/>
      <c r="EY128" s="37"/>
      <c r="FK128" s="138"/>
      <c r="FL128" s="4"/>
      <c r="FN128" s="17"/>
      <c r="FO128" s="201"/>
      <c r="FP128" s="2"/>
      <c r="FY128" s="1"/>
    </row>
    <row r="129" spans="1:181" s="4" customFormat="1">
      <c r="A129" s="154"/>
      <c r="B129" s="149"/>
      <c r="C129" s="231"/>
      <c r="D129" s="7"/>
      <c r="E129" s="31" t="s">
        <v>435</v>
      </c>
      <c r="F129" s="26">
        <f t="shared" ref="F129:X129" si="1936">SUM(F130:F132)</f>
        <v>296172.32</v>
      </c>
      <c r="G129" s="26">
        <f t="shared" si="1936"/>
        <v>148666.83333333331</v>
      </c>
      <c r="H129" s="26">
        <f t="shared" si="1936"/>
        <v>148666.83333333331</v>
      </c>
      <c r="I129" s="26">
        <f t="shared" si="1936"/>
        <v>148666.83333333331</v>
      </c>
      <c r="J129" s="26">
        <f t="shared" si="1936"/>
        <v>148666.83333333331</v>
      </c>
      <c r="K129" s="26">
        <f t="shared" si="1936"/>
        <v>148666.83333333331</v>
      </c>
      <c r="L129" s="26">
        <f t="shared" si="1936"/>
        <v>148666.83333333331</v>
      </c>
      <c r="M129" s="26">
        <f t="shared" si="1936"/>
        <v>148666.83333333331</v>
      </c>
      <c r="N129" s="26">
        <f t="shared" si="1936"/>
        <v>148666.83333333331</v>
      </c>
      <c r="O129" s="26">
        <f t="shared" si="1936"/>
        <v>148666.83333333331</v>
      </c>
      <c r="P129" s="26">
        <f t="shared" si="1936"/>
        <v>148666.83333333331</v>
      </c>
      <c r="Q129" s="26">
        <f t="shared" si="1936"/>
        <v>148666.83333333331</v>
      </c>
      <c r="R129" s="26">
        <f t="shared" si="1936"/>
        <v>148666.83333333331</v>
      </c>
      <c r="S129" s="26">
        <f t="shared" si="1936"/>
        <v>1784002.0000000002</v>
      </c>
      <c r="T129" s="26">
        <f t="shared" si="1936"/>
        <v>157353.13907133337</v>
      </c>
      <c r="U129" s="26">
        <f t="shared" si="1936"/>
        <v>157353.13907133337</v>
      </c>
      <c r="V129" s="26">
        <f t="shared" si="1936"/>
        <v>157353.13907133337</v>
      </c>
      <c r="W129" s="26">
        <f t="shared" si="1936"/>
        <v>157353.13907133337</v>
      </c>
      <c r="X129" s="26">
        <f t="shared" si="1936"/>
        <v>157353.13907133337</v>
      </c>
      <c r="Y129" s="26">
        <f t="shared" ref="Y129:BD129" si="1937">SUM(Y130:Y132)</f>
        <v>157353.13907133337</v>
      </c>
      <c r="Z129" s="26">
        <f t="shared" si="1937"/>
        <v>157353.13907133337</v>
      </c>
      <c r="AA129" s="26">
        <f t="shared" si="1937"/>
        <v>157353.13907133337</v>
      </c>
      <c r="AB129" s="26">
        <f t="shared" si="1937"/>
        <v>157353.13907133337</v>
      </c>
      <c r="AC129" s="26">
        <f t="shared" si="1937"/>
        <v>157353.13907133337</v>
      </c>
      <c r="AD129" s="26">
        <f t="shared" si="1937"/>
        <v>157353.13907133337</v>
      </c>
      <c r="AE129" s="26">
        <f t="shared" si="1937"/>
        <v>157353.13907133337</v>
      </c>
      <c r="AF129" s="26">
        <f t="shared" si="1937"/>
        <v>1888237.6688560005</v>
      </c>
      <c r="AG129" s="26">
        <f t="shared" si="1937"/>
        <v>166157.99132120889</v>
      </c>
      <c r="AH129" s="26">
        <f t="shared" si="1937"/>
        <v>166157.99132120889</v>
      </c>
      <c r="AI129" s="26">
        <f t="shared" si="1937"/>
        <v>166157.99132120889</v>
      </c>
      <c r="AJ129" s="26">
        <f t="shared" si="1937"/>
        <v>166157.99132120889</v>
      </c>
      <c r="AK129" s="26">
        <f t="shared" si="1937"/>
        <v>166157.99132120889</v>
      </c>
      <c r="AL129" s="26">
        <f t="shared" si="1937"/>
        <v>166157.99132120889</v>
      </c>
      <c r="AM129" s="26">
        <f t="shared" si="1937"/>
        <v>166157.99132120889</v>
      </c>
      <c r="AN129" s="26">
        <f t="shared" si="1937"/>
        <v>166157.99132120889</v>
      </c>
      <c r="AO129" s="26">
        <f t="shared" si="1937"/>
        <v>166157.99132120889</v>
      </c>
      <c r="AP129" s="26">
        <f t="shared" si="1937"/>
        <v>166157.99132120889</v>
      </c>
      <c r="AQ129" s="26">
        <f t="shared" si="1937"/>
        <v>166157.99132120889</v>
      </c>
      <c r="AR129" s="26">
        <f t="shared" si="1937"/>
        <v>2257229989.9913211</v>
      </c>
      <c r="AS129" s="26">
        <f t="shared" si="1937"/>
        <v>2259057727.8958545</v>
      </c>
      <c r="AT129" s="26">
        <f t="shared" si="1937"/>
        <v>175523.9849760028</v>
      </c>
      <c r="AU129" s="26">
        <f t="shared" si="1937"/>
        <v>175523.9849760028</v>
      </c>
      <c r="AV129" s="26">
        <f t="shared" si="1937"/>
        <v>175523.9849760028</v>
      </c>
      <c r="AW129" s="26">
        <f t="shared" si="1937"/>
        <v>175523.9849760028</v>
      </c>
      <c r="AX129" s="26">
        <f t="shared" si="1937"/>
        <v>175523.9849760028</v>
      </c>
      <c r="AY129" s="26">
        <f t="shared" si="1937"/>
        <v>175523.9849760028</v>
      </c>
      <c r="AZ129" s="26">
        <f t="shared" si="1937"/>
        <v>175523.9849760028</v>
      </c>
      <c r="BA129" s="26">
        <f t="shared" si="1937"/>
        <v>175523.9849760028</v>
      </c>
      <c r="BB129" s="26">
        <f t="shared" si="1937"/>
        <v>175523.9849760028</v>
      </c>
      <c r="BC129" s="26">
        <f t="shared" si="1937"/>
        <v>175523.9849760028</v>
      </c>
      <c r="BD129" s="26">
        <f t="shared" si="1937"/>
        <v>175523.9849760028</v>
      </c>
      <c r="BE129" s="26">
        <f t="shared" ref="BE129:CJ129" si="1938">SUM(BE130:BE132)</f>
        <v>175523.9849760028</v>
      </c>
      <c r="BF129" s="26">
        <f t="shared" si="1938"/>
        <v>2106287.819712034</v>
      </c>
      <c r="BG129" s="26">
        <f t="shared" si="1938"/>
        <v>185417.92096113018</v>
      </c>
      <c r="BH129" s="26">
        <f t="shared" si="1938"/>
        <v>185417.92096113018</v>
      </c>
      <c r="BI129" s="26">
        <f t="shared" si="1938"/>
        <v>185417.92096113018</v>
      </c>
      <c r="BJ129" s="26">
        <f t="shared" si="1938"/>
        <v>185417.92096113018</v>
      </c>
      <c r="BK129" s="26">
        <f t="shared" si="1938"/>
        <v>185417.92096113018</v>
      </c>
      <c r="BL129" s="26">
        <f t="shared" si="1938"/>
        <v>185417.92096113018</v>
      </c>
      <c r="BM129" s="26">
        <f t="shared" si="1938"/>
        <v>185417.92096113018</v>
      </c>
      <c r="BN129" s="26">
        <f t="shared" si="1938"/>
        <v>185417.92096113018</v>
      </c>
      <c r="BO129" s="26">
        <f t="shared" si="1938"/>
        <v>185417.92096113018</v>
      </c>
      <c r="BP129" s="26">
        <f t="shared" si="1938"/>
        <v>185417.92096113018</v>
      </c>
      <c r="BQ129" s="26">
        <f t="shared" si="1938"/>
        <v>185417.92096113018</v>
      </c>
      <c r="BR129" s="26">
        <f t="shared" si="1938"/>
        <v>185417.92096113018</v>
      </c>
      <c r="BS129" s="26">
        <f t="shared" si="1938"/>
        <v>2225015.0515335621</v>
      </c>
      <c r="BT129" s="26">
        <f t="shared" si="1938"/>
        <v>195869.5583298672</v>
      </c>
      <c r="BU129" s="26">
        <f t="shared" si="1938"/>
        <v>195869.5583298672</v>
      </c>
      <c r="BV129" s="26">
        <f t="shared" si="1938"/>
        <v>195869.5583298672</v>
      </c>
      <c r="BW129" s="26">
        <f t="shared" si="1938"/>
        <v>195869.5583298672</v>
      </c>
      <c r="BX129" s="26">
        <f t="shared" si="1938"/>
        <v>195869.5583298672</v>
      </c>
      <c r="BY129" s="26">
        <f t="shared" si="1938"/>
        <v>195869.5583298672</v>
      </c>
      <c r="BZ129" s="26">
        <f t="shared" si="1938"/>
        <v>195869.5583298672</v>
      </c>
      <c r="CA129" s="26">
        <f t="shared" si="1938"/>
        <v>195869.5583298672</v>
      </c>
      <c r="CB129" s="26">
        <f t="shared" si="1938"/>
        <v>195869.5583298672</v>
      </c>
      <c r="CC129" s="26">
        <f t="shared" si="1938"/>
        <v>195869.5583298672</v>
      </c>
      <c r="CD129" s="26">
        <f t="shared" si="1938"/>
        <v>195869.5583298672</v>
      </c>
      <c r="CE129" s="26">
        <f t="shared" si="1938"/>
        <v>195869.5583298672</v>
      </c>
      <c r="CF129" s="26">
        <f t="shared" si="1938"/>
        <v>2350434.6999584064</v>
      </c>
      <c r="CG129" s="26">
        <f t="shared" si="1938"/>
        <v>206910.33359380515</v>
      </c>
      <c r="CH129" s="26">
        <f t="shared" si="1938"/>
        <v>206910.33359380515</v>
      </c>
      <c r="CI129" s="26">
        <f t="shared" si="1938"/>
        <v>206910.33359380515</v>
      </c>
      <c r="CJ129" s="26">
        <f t="shared" si="1938"/>
        <v>206910.33359380515</v>
      </c>
      <c r="CK129" s="26">
        <f t="shared" ref="CK129:DP129" si="1939">SUM(CK130:CK132)</f>
        <v>206910.33359380515</v>
      </c>
      <c r="CL129" s="26">
        <f t="shared" si="1939"/>
        <v>206910.33359380515</v>
      </c>
      <c r="CM129" s="26">
        <f t="shared" si="1939"/>
        <v>206910.33359380515</v>
      </c>
      <c r="CN129" s="26">
        <f t="shared" si="1939"/>
        <v>206910.33359380515</v>
      </c>
      <c r="CO129" s="26">
        <f t="shared" si="1939"/>
        <v>206910.33359380515</v>
      </c>
      <c r="CP129" s="26">
        <f t="shared" si="1939"/>
        <v>206910.33359380515</v>
      </c>
      <c r="CQ129" s="26">
        <f t="shared" si="1939"/>
        <v>206910.33359380515</v>
      </c>
      <c r="CR129" s="26">
        <f t="shared" si="1939"/>
        <v>206910.33359380515</v>
      </c>
      <c r="CS129" s="26">
        <f t="shared" si="1939"/>
        <v>2482924.0031256615</v>
      </c>
      <c r="CT129" s="26">
        <f t="shared" si="1939"/>
        <v>218573.45527782082</v>
      </c>
      <c r="CU129" s="26">
        <f t="shared" si="1939"/>
        <v>218573.45527782082</v>
      </c>
      <c r="CV129" s="26">
        <f t="shared" si="1939"/>
        <v>218573.45527782082</v>
      </c>
      <c r="CW129" s="26">
        <f t="shared" si="1939"/>
        <v>218573.45527782082</v>
      </c>
      <c r="CX129" s="26">
        <f t="shared" si="1939"/>
        <v>218573.45527782082</v>
      </c>
      <c r="CY129" s="26">
        <f t="shared" si="1939"/>
        <v>218573.45527782082</v>
      </c>
      <c r="CZ129" s="26">
        <f t="shared" si="1939"/>
        <v>218573.45527782082</v>
      </c>
      <c r="DA129" s="26">
        <f t="shared" si="1939"/>
        <v>218573.45527782082</v>
      </c>
      <c r="DB129" s="26">
        <f t="shared" si="1939"/>
        <v>218573.45527782082</v>
      </c>
      <c r="DC129" s="26">
        <f t="shared" si="1939"/>
        <v>218573.45527782082</v>
      </c>
      <c r="DD129" s="26">
        <f t="shared" si="1939"/>
        <v>218573.45527782082</v>
      </c>
      <c r="DE129" s="26">
        <f t="shared" si="1939"/>
        <v>2680902377.4552779</v>
      </c>
      <c r="DF129" s="26">
        <f t="shared" si="1939"/>
        <v>2683306685.4633341</v>
      </c>
      <c r="DG129" s="26">
        <f t="shared" si="1939"/>
        <v>230894.003804921</v>
      </c>
      <c r="DH129" s="26">
        <f t="shared" si="1939"/>
        <v>230894.003804921</v>
      </c>
      <c r="DI129" s="26">
        <f t="shared" si="1939"/>
        <v>230894.003804921</v>
      </c>
      <c r="DJ129" s="26">
        <f t="shared" si="1939"/>
        <v>230894.003804921</v>
      </c>
      <c r="DK129" s="26">
        <f t="shared" si="1939"/>
        <v>230894.003804921</v>
      </c>
      <c r="DL129" s="26">
        <f t="shared" si="1939"/>
        <v>230894.003804921</v>
      </c>
      <c r="DM129" s="26">
        <f t="shared" si="1939"/>
        <v>230894.003804921</v>
      </c>
      <c r="DN129" s="26">
        <f t="shared" si="1939"/>
        <v>230894.003804921</v>
      </c>
      <c r="DO129" s="26">
        <f t="shared" si="1939"/>
        <v>230894.003804921</v>
      </c>
      <c r="DP129" s="26">
        <f t="shared" si="1939"/>
        <v>230894.003804921</v>
      </c>
      <c r="DQ129" s="26">
        <f t="shared" ref="DQ129:EF129" si="1940">SUM(DQ130:DQ132)</f>
        <v>230894.003804921</v>
      </c>
      <c r="DR129" s="26">
        <f t="shared" si="1940"/>
        <v>230894.003804921</v>
      </c>
      <c r="DS129" s="26">
        <f t="shared" si="1940"/>
        <v>2770728.0456590517</v>
      </c>
      <c r="DT129" s="26">
        <f t="shared" si="1940"/>
        <v>243909.03701139684</v>
      </c>
      <c r="DU129" s="26">
        <f t="shared" si="1940"/>
        <v>243909.03701139684</v>
      </c>
      <c r="DV129" s="26">
        <f t="shared" si="1940"/>
        <v>243909.03701139684</v>
      </c>
      <c r="DW129" s="26">
        <f t="shared" si="1940"/>
        <v>243909.03701139684</v>
      </c>
      <c r="DX129" s="26">
        <f t="shared" si="1940"/>
        <v>243909.03701139684</v>
      </c>
      <c r="DY129" s="26">
        <f t="shared" si="1940"/>
        <v>243909.03701139684</v>
      </c>
      <c r="DZ129" s="26">
        <f t="shared" si="1940"/>
        <v>243909.03701139684</v>
      </c>
      <c r="EA129" s="26">
        <f t="shared" si="1940"/>
        <v>243909.03701139684</v>
      </c>
      <c r="EB129" s="26">
        <f t="shared" si="1940"/>
        <v>243909.03701139684</v>
      </c>
      <c r="EC129" s="26">
        <f t="shared" si="1940"/>
        <v>243909.03701139684</v>
      </c>
      <c r="ED129" s="26">
        <f t="shared" si="1940"/>
        <v>243909.03701139684</v>
      </c>
      <c r="EE129" s="26">
        <f t="shared" si="1940"/>
        <v>243909.03701139684</v>
      </c>
      <c r="EF129" s="26">
        <f t="shared" si="1940"/>
        <v>2926908.4441367621</v>
      </c>
      <c r="EG129" s="26">
        <f t="shared" ref="EG129:ES129" si="1941">SUM(EG130:EG132)</f>
        <v>257657.70160965531</v>
      </c>
      <c r="EH129" s="26">
        <f t="shared" si="1941"/>
        <v>257657.70160965531</v>
      </c>
      <c r="EI129" s="26">
        <f t="shared" si="1941"/>
        <v>257657.70160965531</v>
      </c>
      <c r="EJ129" s="26">
        <f t="shared" si="1941"/>
        <v>257657.70160965531</v>
      </c>
      <c r="EK129" s="26">
        <f t="shared" si="1941"/>
        <v>257657.70160965531</v>
      </c>
      <c r="EL129" s="26">
        <f t="shared" si="1941"/>
        <v>257657.70160965531</v>
      </c>
      <c r="EM129" s="26">
        <f t="shared" si="1941"/>
        <v>257657.70160965531</v>
      </c>
      <c r="EN129" s="26">
        <f t="shared" si="1941"/>
        <v>257657.70160965531</v>
      </c>
      <c r="EO129" s="26">
        <f t="shared" si="1941"/>
        <v>257657.70160965531</v>
      </c>
      <c r="EP129" s="26">
        <f t="shared" si="1941"/>
        <v>257657.70160965531</v>
      </c>
      <c r="EQ129" s="26">
        <f t="shared" si="1941"/>
        <v>257657.70160965531</v>
      </c>
      <c r="ER129" s="26">
        <f t="shared" si="1941"/>
        <v>257657.70160965531</v>
      </c>
      <c r="ES129" s="26">
        <f t="shared" si="1941"/>
        <v>3091892.4193158643</v>
      </c>
      <c r="ET129" s="32"/>
      <c r="EU129" s="32"/>
      <c r="EV129" s="38"/>
      <c r="EW129" s="136"/>
      <c r="EX129" s="8"/>
      <c r="EY129" s="37"/>
      <c r="EZ129" s="3"/>
      <c r="FA129" s="3"/>
      <c r="FB129" s="3"/>
      <c r="FC129" s="3"/>
      <c r="FD129" s="3"/>
      <c r="FF129" s="3"/>
      <c r="FK129" s="40"/>
      <c r="FL129" s="3"/>
      <c r="FM129" s="40"/>
      <c r="FO129" s="201"/>
      <c r="FP129" s="199"/>
      <c r="FY129" s="1"/>
    </row>
    <row r="130" spans="1:181">
      <c r="A130" s="149">
        <v>108</v>
      </c>
      <c r="B130" s="149" t="str">
        <f>_xlfn.CONCAT(C130,D130)</f>
        <v>136001110100010</v>
      </c>
      <c r="C130" s="231">
        <v>1360011101000</v>
      </c>
      <c r="D130" s="35">
        <v>10</v>
      </c>
      <c r="E130" s="37" t="s">
        <v>436</v>
      </c>
      <c r="F130" s="65">
        <v>0</v>
      </c>
      <c r="G130" s="123">
        <v>0</v>
      </c>
      <c r="H130" s="123">
        <v>0</v>
      </c>
      <c r="I130" s="123">
        <v>0</v>
      </c>
      <c r="J130" s="123">
        <v>0</v>
      </c>
      <c r="K130" s="123">
        <v>0</v>
      </c>
      <c r="L130" s="123">
        <v>0</v>
      </c>
      <c r="M130" s="123">
        <v>0</v>
      </c>
      <c r="N130" s="123">
        <v>0</v>
      </c>
      <c r="O130" s="123">
        <v>0</v>
      </c>
      <c r="P130" s="123">
        <v>0</v>
      </c>
      <c r="Q130" s="123">
        <v>0</v>
      </c>
      <c r="R130" s="123">
        <v>0</v>
      </c>
      <c r="S130" s="33">
        <f>+SUM(G130:R130)</f>
        <v>0</v>
      </c>
      <c r="T130" s="124">
        <v>0</v>
      </c>
      <c r="U130" s="124">
        <v>0</v>
      </c>
      <c r="V130" s="124">
        <v>0</v>
      </c>
      <c r="W130" s="124">
        <v>0</v>
      </c>
      <c r="X130" s="124">
        <v>0</v>
      </c>
      <c r="Y130" s="124">
        <v>0</v>
      </c>
      <c r="Z130" s="124">
        <v>0</v>
      </c>
      <c r="AA130" s="124">
        <v>0</v>
      </c>
      <c r="AB130" s="124">
        <v>0</v>
      </c>
      <c r="AC130" s="124">
        <v>0</v>
      </c>
      <c r="AD130" s="124">
        <v>0</v>
      </c>
      <c r="AE130" s="124">
        <v>0</v>
      </c>
      <c r="AF130" s="33">
        <f>+SUM(T130:AE130)</f>
        <v>0</v>
      </c>
      <c r="AG130" s="124">
        <v>0</v>
      </c>
      <c r="AH130" s="124">
        <v>0</v>
      </c>
      <c r="AI130" s="124">
        <v>0</v>
      </c>
      <c r="AJ130" s="124">
        <v>0</v>
      </c>
      <c r="AK130" s="124">
        <v>0</v>
      </c>
      <c r="AL130" s="124">
        <v>0</v>
      </c>
      <c r="AM130" s="124">
        <v>0</v>
      </c>
      <c r="AN130" s="124">
        <v>0</v>
      </c>
      <c r="AO130" s="124">
        <v>0</v>
      </c>
      <c r="AP130" s="124">
        <v>0</v>
      </c>
      <c r="AQ130" s="124">
        <v>0</v>
      </c>
      <c r="AR130" s="124">
        <v>2257063832</v>
      </c>
      <c r="AS130" s="33">
        <f>+SUM(AG130:AR130)</f>
        <v>2257063832</v>
      </c>
      <c r="AT130" s="124">
        <v>0</v>
      </c>
      <c r="AU130" s="124">
        <v>0</v>
      </c>
      <c r="AV130" s="124">
        <v>0</v>
      </c>
      <c r="AW130" s="124">
        <v>0</v>
      </c>
      <c r="AX130" s="124">
        <v>0</v>
      </c>
      <c r="AY130" s="124">
        <v>0</v>
      </c>
      <c r="AZ130" s="124">
        <v>0</v>
      </c>
      <c r="BA130" s="124">
        <v>0</v>
      </c>
      <c r="BB130" s="124">
        <v>0</v>
      </c>
      <c r="BC130" s="124">
        <v>0</v>
      </c>
      <c r="BD130" s="124">
        <v>0</v>
      </c>
      <c r="BE130" s="124">
        <v>0</v>
      </c>
      <c r="BF130" s="33">
        <f>+SUM(AT130:BE130)</f>
        <v>0</v>
      </c>
      <c r="BG130" s="124">
        <v>0</v>
      </c>
      <c r="BH130" s="124">
        <v>0</v>
      </c>
      <c r="BI130" s="124">
        <v>0</v>
      </c>
      <c r="BJ130" s="124">
        <v>0</v>
      </c>
      <c r="BK130" s="124">
        <v>0</v>
      </c>
      <c r="BL130" s="124">
        <v>0</v>
      </c>
      <c r="BM130" s="124">
        <v>0</v>
      </c>
      <c r="BN130" s="124">
        <v>0</v>
      </c>
      <c r="BO130" s="124">
        <v>0</v>
      </c>
      <c r="BP130" s="124">
        <v>0</v>
      </c>
      <c r="BQ130" s="124">
        <v>0</v>
      </c>
      <c r="BR130" s="124">
        <v>0</v>
      </c>
      <c r="BS130" s="33">
        <f>+SUM(BG130:BR130)</f>
        <v>0</v>
      </c>
      <c r="BT130" s="124">
        <v>0</v>
      </c>
      <c r="BU130" s="124">
        <v>0</v>
      </c>
      <c r="BV130" s="124">
        <v>0</v>
      </c>
      <c r="BW130" s="124">
        <v>0</v>
      </c>
      <c r="BX130" s="124">
        <v>0</v>
      </c>
      <c r="BY130" s="124">
        <v>0</v>
      </c>
      <c r="BZ130" s="124">
        <v>0</v>
      </c>
      <c r="CA130" s="124">
        <v>0</v>
      </c>
      <c r="CB130" s="124">
        <v>0</v>
      </c>
      <c r="CC130" s="124">
        <v>0</v>
      </c>
      <c r="CD130" s="124">
        <v>0</v>
      </c>
      <c r="CE130" s="124">
        <v>0</v>
      </c>
      <c r="CF130" s="33">
        <f>+SUM(BT130:CE130)</f>
        <v>0</v>
      </c>
      <c r="CG130" s="124">
        <v>0</v>
      </c>
      <c r="CH130" s="124">
        <v>0</v>
      </c>
      <c r="CI130" s="124">
        <v>0</v>
      </c>
      <c r="CJ130" s="124">
        <v>0</v>
      </c>
      <c r="CK130" s="124">
        <v>0</v>
      </c>
      <c r="CL130" s="124">
        <v>0</v>
      </c>
      <c r="CM130" s="124">
        <v>0</v>
      </c>
      <c r="CN130" s="124">
        <v>0</v>
      </c>
      <c r="CO130" s="124">
        <v>0</v>
      </c>
      <c r="CP130" s="124">
        <v>0</v>
      </c>
      <c r="CQ130" s="124">
        <v>0</v>
      </c>
      <c r="CR130" s="124">
        <v>0</v>
      </c>
      <c r="CS130" s="33">
        <f>+SUM(CG130:CR130)</f>
        <v>0</v>
      </c>
      <c r="CT130" s="124">
        <v>0</v>
      </c>
      <c r="CU130" s="124">
        <v>0</v>
      </c>
      <c r="CV130" s="124">
        <v>0</v>
      </c>
      <c r="CW130" s="124">
        <v>0</v>
      </c>
      <c r="CX130" s="124">
        <v>0</v>
      </c>
      <c r="CY130" s="124">
        <v>0</v>
      </c>
      <c r="CZ130" s="124">
        <v>0</v>
      </c>
      <c r="DA130" s="124">
        <v>0</v>
      </c>
      <c r="DB130" s="124">
        <v>0</v>
      </c>
      <c r="DC130" s="124">
        <v>0</v>
      </c>
      <c r="DD130" s="124">
        <v>0</v>
      </c>
      <c r="DE130" s="124">
        <v>2680683804</v>
      </c>
      <c r="DF130" s="33">
        <f>+SUM(CT130:DE130)</f>
        <v>2680683804</v>
      </c>
      <c r="DG130" s="124">
        <v>0</v>
      </c>
      <c r="DH130" s="124">
        <v>0</v>
      </c>
      <c r="DI130" s="124">
        <v>0</v>
      </c>
      <c r="DJ130" s="124">
        <v>0</v>
      </c>
      <c r="DK130" s="124">
        <v>0</v>
      </c>
      <c r="DL130" s="124">
        <v>0</v>
      </c>
      <c r="DM130" s="124">
        <v>0</v>
      </c>
      <c r="DN130" s="124">
        <v>0</v>
      </c>
      <c r="DO130" s="124">
        <v>0</v>
      </c>
      <c r="DP130" s="124">
        <v>0</v>
      </c>
      <c r="DQ130" s="124">
        <v>0</v>
      </c>
      <c r="DR130" s="124">
        <v>0</v>
      </c>
      <c r="DS130" s="33">
        <f>+SUM(DG130:DR130)</f>
        <v>0</v>
      </c>
      <c r="DT130" s="124">
        <v>0</v>
      </c>
      <c r="DU130" s="124">
        <v>0</v>
      </c>
      <c r="DV130" s="124">
        <v>0</v>
      </c>
      <c r="DW130" s="124">
        <v>0</v>
      </c>
      <c r="DX130" s="124">
        <v>0</v>
      </c>
      <c r="DY130" s="124">
        <v>0</v>
      </c>
      <c r="DZ130" s="124">
        <v>0</v>
      </c>
      <c r="EA130" s="124">
        <v>0</v>
      </c>
      <c r="EB130" s="124">
        <v>0</v>
      </c>
      <c r="EC130" s="124">
        <v>0</v>
      </c>
      <c r="ED130" s="124">
        <v>0</v>
      </c>
      <c r="EE130" s="124">
        <v>0</v>
      </c>
      <c r="EF130" s="33">
        <f>+SUM(DT130:EE130)</f>
        <v>0</v>
      </c>
      <c r="EG130" s="124">
        <v>0</v>
      </c>
      <c r="EH130" s="124">
        <v>0</v>
      </c>
      <c r="EI130" s="124">
        <v>0</v>
      </c>
      <c r="EJ130" s="124">
        <v>0</v>
      </c>
      <c r="EK130" s="124">
        <v>0</v>
      </c>
      <c r="EL130" s="124">
        <v>0</v>
      </c>
      <c r="EM130" s="124">
        <v>0</v>
      </c>
      <c r="EN130" s="124">
        <v>0</v>
      </c>
      <c r="EO130" s="124">
        <v>0</v>
      </c>
      <c r="EP130" s="124">
        <v>0</v>
      </c>
      <c r="EQ130" s="124">
        <v>0</v>
      </c>
      <c r="ER130" s="124">
        <v>0</v>
      </c>
      <c r="ES130" s="33">
        <f>+SUM(EG130:ER130)</f>
        <v>0</v>
      </c>
      <c r="ET130" s="33" t="s">
        <v>241</v>
      </c>
      <c r="EU130" s="33"/>
      <c r="EV130" s="38"/>
      <c r="EW130" s="136"/>
      <c r="EX130" s="37"/>
      <c r="EY130" s="37"/>
      <c r="FN130" s="17"/>
      <c r="FO130" s="201"/>
      <c r="FP130" s="2"/>
      <c r="FY130" s="1"/>
    </row>
    <row r="131" spans="1:181">
      <c r="A131" s="149">
        <v>109</v>
      </c>
      <c r="B131" s="188" t="str">
        <f>CONCATENATE(C131,D131)</f>
        <v>139999010100015</v>
      </c>
      <c r="C131" s="231">
        <v>1399990101000</v>
      </c>
      <c r="D131" s="35">
        <v>15</v>
      </c>
      <c r="E131" s="37" t="s">
        <v>121</v>
      </c>
      <c r="F131" s="65">
        <v>296172.32</v>
      </c>
      <c r="G131" s="123">
        <f>_xlfn.XLOOKUP($B131,'9999'!$A:$A,'9999'!I:I)</f>
        <v>53885.75</v>
      </c>
      <c r="H131" s="123">
        <f>_xlfn.XLOOKUP($B131,'9999'!$A:$A,'9999'!J:J)</f>
        <v>53885.75</v>
      </c>
      <c r="I131" s="123">
        <f>_xlfn.XLOOKUP($B131,'9999'!$A:$A,'9999'!K:K)</f>
        <v>53885.75</v>
      </c>
      <c r="J131" s="123">
        <f>_xlfn.XLOOKUP($B131,'9999'!$A:$A,'9999'!L:L)</f>
        <v>53885.75</v>
      </c>
      <c r="K131" s="123">
        <f>_xlfn.XLOOKUP($B131,'9999'!$A:$A,'9999'!M:M)</f>
        <v>53885.75</v>
      </c>
      <c r="L131" s="123">
        <f>_xlfn.XLOOKUP($B131,'9999'!$A:$A,'9999'!N:N)</f>
        <v>53885.75</v>
      </c>
      <c r="M131" s="123">
        <f>_xlfn.XLOOKUP($B131,'9999'!$A:$A,'9999'!O:O)</f>
        <v>53885.75</v>
      </c>
      <c r="N131" s="123">
        <f>_xlfn.XLOOKUP($B131,'9999'!$A:$A,'9999'!P:P)</f>
        <v>53885.75</v>
      </c>
      <c r="O131" s="123">
        <f>_xlfn.XLOOKUP($B131,'9999'!$A:$A,'9999'!Q:Q)</f>
        <v>53885.75</v>
      </c>
      <c r="P131" s="123">
        <f>_xlfn.XLOOKUP($B131,'9999'!$A:$A,'9999'!R:R)</f>
        <v>53885.75</v>
      </c>
      <c r="Q131" s="123">
        <f>_xlfn.XLOOKUP($B131,'9999'!$A:$A,'9999'!S:S)</f>
        <v>53885.75</v>
      </c>
      <c r="R131" s="123">
        <f>_xlfn.XLOOKUP($B131,'9999'!$A:$A,'9999'!T:T)</f>
        <v>53885.75</v>
      </c>
      <c r="S131" s="33">
        <f>+SUM(G131:R131)</f>
        <v>646629</v>
      </c>
      <c r="T131" s="124">
        <f t="shared" ref="T131:AE132" si="1942">+$S131*$FC$9/12</f>
        <v>57034.186601000001</v>
      </c>
      <c r="U131" s="124">
        <f t="shared" si="1942"/>
        <v>57034.186601000001</v>
      </c>
      <c r="V131" s="124">
        <f t="shared" si="1942"/>
        <v>57034.186601000001</v>
      </c>
      <c r="W131" s="124">
        <f t="shared" si="1942"/>
        <v>57034.186601000001</v>
      </c>
      <c r="X131" s="124">
        <f t="shared" si="1942"/>
        <v>57034.186601000001</v>
      </c>
      <c r="Y131" s="124">
        <f t="shared" si="1942"/>
        <v>57034.186601000001</v>
      </c>
      <c r="Z131" s="124">
        <f t="shared" si="1942"/>
        <v>57034.186601000001</v>
      </c>
      <c r="AA131" s="124">
        <f t="shared" si="1942"/>
        <v>57034.186601000001</v>
      </c>
      <c r="AB131" s="124">
        <f t="shared" si="1942"/>
        <v>57034.186601000001</v>
      </c>
      <c r="AC131" s="124">
        <f t="shared" si="1942"/>
        <v>57034.186601000001</v>
      </c>
      <c r="AD131" s="124">
        <f t="shared" si="1942"/>
        <v>57034.186601000001</v>
      </c>
      <c r="AE131" s="124">
        <f t="shared" si="1942"/>
        <v>57034.186601000001</v>
      </c>
      <c r="AF131" s="33">
        <f>+SUM(T131:AE131)</f>
        <v>684410.23921200016</v>
      </c>
      <c r="AG131" s="124">
        <f t="shared" ref="AG131:AR132" si="1943">+$AF131*$FD$9/12</f>
        <v>60225.591546445561</v>
      </c>
      <c r="AH131" s="124">
        <f t="shared" si="1943"/>
        <v>60225.591546445561</v>
      </c>
      <c r="AI131" s="124">
        <f t="shared" si="1943"/>
        <v>60225.591546445561</v>
      </c>
      <c r="AJ131" s="124">
        <f t="shared" si="1943"/>
        <v>60225.591546445561</v>
      </c>
      <c r="AK131" s="124">
        <f t="shared" si="1943"/>
        <v>60225.591546445561</v>
      </c>
      <c r="AL131" s="124">
        <f t="shared" si="1943"/>
        <v>60225.591546445561</v>
      </c>
      <c r="AM131" s="124">
        <f t="shared" si="1943"/>
        <v>60225.591546445561</v>
      </c>
      <c r="AN131" s="124">
        <f t="shared" si="1943"/>
        <v>60225.591546445561</v>
      </c>
      <c r="AO131" s="124">
        <f t="shared" si="1943"/>
        <v>60225.591546445561</v>
      </c>
      <c r="AP131" s="124">
        <f t="shared" si="1943"/>
        <v>60225.591546445561</v>
      </c>
      <c r="AQ131" s="124">
        <f t="shared" si="1943"/>
        <v>60225.591546445561</v>
      </c>
      <c r="AR131" s="124">
        <f t="shared" si="1943"/>
        <v>60225.591546445561</v>
      </c>
      <c r="AS131" s="33">
        <f>+SUM(AG131:AR131)</f>
        <v>722707.09855734697</v>
      </c>
      <c r="AT131" s="124">
        <f t="shared" ref="AT131:BE132" si="1944">+$AS131*$FE$9/12</f>
        <v>63620.387690735639</v>
      </c>
      <c r="AU131" s="124">
        <f t="shared" si="1944"/>
        <v>63620.387690735639</v>
      </c>
      <c r="AV131" s="124">
        <f t="shared" si="1944"/>
        <v>63620.387690735639</v>
      </c>
      <c r="AW131" s="124">
        <f t="shared" si="1944"/>
        <v>63620.387690735639</v>
      </c>
      <c r="AX131" s="124">
        <f t="shared" si="1944"/>
        <v>63620.387690735639</v>
      </c>
      <c r="AY131" s="124">
        <f t="shared" si="1944"/>
        <v>63620.387690735639</v>
      </c>
      <c r="AZ131" s="124">
        <f t="shared" si="1944"/>
        <v>63620.387690735639</v>
      </c>
      <c r="BA131" s="124">
        <f t="shared" si="1944"/>
        <v>63620.387690735639</v>
      </c>
      <c r="BB131" s="124">
        <f t="shared" si="1944"/>
        <v>63620.387690735639</v>
      </c>
      <c r="BC131" s="124">
        <f t="shared" si="1944"/>
        <v>63620.387690735639</v>
      </c>
      <c r="BD131" s="124">
        <f t="shared" si="1944"/>
        <v>63620.387690735639</v>
      </c>
      <c r="BE131" s="124">
        <f t="shared" si="1944"/>
        <v>63620.387690735639</v>
      </c>
      <c r="BF131" s="33">
        <f>+SUM(AT131:BE131)</f>
        <v>763444.6522888277</v>
      </c>
      <c r="BG131" s="124">
        <f t="shared" ref="BG131:BR132" si="1945">+$BF131*$FF$9/12</f>
        <v>67206.541704087038</v>
      </c>
      <c r="BH131" s="124">
        <f t="shared" si="1945"/>
        <v>67206.541704087038</v>
      </c>
      <c r="BI131" s="124">
        <f t="shared" si="1945"/>
        <v>67206.541704087038</v>
      </c>
      <c r="BJ131" s="124">
        <f t="shared" si="1945"/>
        <v>67206.541704087038</v>
      </c>
      <c r="BK131" s="124">
        <f t="shared" si="1945"/>
        <v>67206.541704087038</v>
      </c>
      <c r="BL131" s="124">
        <f t="shared" si="1945"/>
        <v>67206.541704087038</v>
      </c>
      <c r="BM131" s="124">
        <f t="shared" si="1945"/>
        <v>67206.541704087038</v>
      </c>
      <c r="BN131" s="124">
        <f t="shared" si="1945"/>
        <v>67206.541704087038</v>
      </c>
      <c r="BO131" s="124">
        <f t="shared" si="1945"/>
        <v>67206.541704087038</v>
      </c>
      <c r="BP131" s="124">
        <f t="shared" si="1945"/>
        <v>67206.541704087038</v>
      </c>
      <c r="BQ131" s="124">
        <f t="shared" si="1945"/>
        <v>67206.541704087038</v>
      </c>
      <c r="BR131" s="124">
        <f t="shared" si="1945"/>
        <v>67206.541704087038</v>
      </c>
      <c r="BS131" s="33">
        <f>+SUM(BG131:BR131)</f>
        <v>806478.50044904451</v>
      </c>
      <c r="BT131" s="124">
        <f t="shared" ref="BT131:CE132" si="1946">+$BS131*$FG$9/12</f>
        <v>70994.840046863028</v>
      </c>
      <c r="BU131" s="124">
        <f t="shared" si="1946"/>
        <v>70994.840046863028</v>
      </c>
      <c r="BV131" s="124">
        <f t="shared" si="1946"/>
        <v>70994.840046863028</v>
      </c>
      <c r="BW131" s="124">
        <f t="shared" si="1946"/>
        <v>70994.840046863028</v>
      </c>
      <c r="BX131" s="124">
        <f t="shared" si="1946"/>
        <v>70994.840046863028</v>
      </c>
      <c r="BY131" s="124">
        <f t="shared" si="1946"/>
        <v>70994.840046863028</v>
      </c>
      <c r="BZ131" s="124">
        <f t="shared" si="1946"/>
        <v>70994.840046863028</v>
      </c>
      <c r="CA131" s="124">
        <f t="shared" si="1946"/>
        <v>70994.840046863028</v>
      </c>
      <c r="CB131" s="124">
        <f t="shared" si="1946"/>
        <v>70994.840046863028</v>
      </c>
      <c r="CC131" s="124">
        <f t="shared" si="1946"/>
        <v>70994.840046863028</v>
      </c>
      <c r="CD131" s="124">
        <f t="shared" si="1946"/>
        <v>70994.840046863028</v>
      </c>
      <c r="CE131" s="124">
        <f t="shared" si="1946"/>
        <v>70994.840046863028</v>
      </c>
      <c r="CF131" s="33">
        <f>+SUM(BT131:CE131)</f>
        <v>851938.08056235651</v>
      </c>
      <c r="CG131" s="124">
        <f t="shared" ref="CG131:CR132" si="1947">+$CF131*$FH$9/12</f>
        <v>74996.677190624629</v>
      </c>
      <c r="CH131" s="124">
        <f t="shared" si="1947"/>
        <v>74996.677190624629</v>
      </c>
      <c r="CI131" s="124">
        <f t="shared" si="1947"/>
        <v>74996.677190624629</v>
      </c>
      <c r="CJ131" s="124">
        <f t="shared" si="1947"/>
        <v>74996.677190624629</v>
      </c>
      <c r="CK131" s="124">
        <f t="shared" si="1947"/>
        <v>74996.677190624629</v>
      </c>
      <c r="CL131" s="124">
        <f t="shared" si="1947"/>
        <v>74996.677190624629</v>
      </c>
      <c r="CM131" s="124">
        <f t="shared" si="1947"/>
        <v>74996.677190624629</v>
      </c>
      <c r="CN131" s="124">
        <f t="shared" si="1947"/>
        <v>74996.677190624629</v>
      </c>
      <c r="CO131" s="124">
        <f t="shared" si="1947"/>
        <v>74996.677190624629</v>
      </c>
      <c r="CP131" s="124">
        <f t="shared" si="1947"/>
        <v>74996.677190624629</v>
      </c>
      <c r="CQ131" s="124">
        <f t="shared" si="1947"/>
        <v>74996.677190624629</v>
      </c>
      <c r="CR131" s="124">
        <f t="shared" si="1947"/>
        <v>74996.677190624629</v>
      </c>
      <c r="CS131" s="33">
        <f>+SUM(CG131:CR131)</f>
        <v>899960.1262874956</v>
      </c>
      <c r="CT131" s="124">
        <f t="shared" ref="CT131:DE132" si="1948">+$CS131*$FI$9/12</f>
        <v>79224.089890505784</v>
      </c>
      <c r="CU131" s="124">
        <f t="shared" si="1948"/>
        <v>79224.089890505784</v>
      </c>
      <c r="CV131" s="124">
        <f t="shared" si="1948"/>
        <v>79224.089890505784</v>
      </c>
      <c r="CW131" s="124">
        <f t="shared" si="1948"/>
        <v>79224.089890505784</v>
      </c>
      <c r="CX131" s="124">
        <f t="shared" si="1948"/>
        <v>79224.089890505784</v>
      </c>
      <c r="CY131" s="124">
        <f t="shared" si="1948"/>
        <v>79224.089890505784</v>
      </c>
      <c r="CZ131" s="124">
        <f t="shared" si="1948"/>
        <v>79224.089890505784</v>
      </c>
      <c r="DA131" s="124">
        <f t="shared" si="1948"/>
        <v>79224.089890505784</v>
      </c>
      <c r="DB131" s="124">
        <f t="shared" si="1948"/>
        <v>79224.089890505784</v>
      </c>
      <c r="DC131" s="124">
        <f t="shared" si="1948"/>
        <v>79224.089890505784</v>
      </c>
      <c r="DD131" s="124">
        <f t="shared" si="1948"/>
        <v>79224.089890505784</v>
      </c>
      <c r="DE131" s="124">
        <f t="shared" si="1948"/>
        <v>79224.089890505784</v>
      </c>
      <c r="DF131" s="33">
        <f>+SUM(CT131:DE131)</f>
        <v>950689.07868606935</v>
      </c>
      <c r="DG131" s="124">
        <f t="shared" ref="DG131:DR132" si="1949">+$DF131*$FJ$9/12</f>
        <v>83689.793389453829</v>
      </c>
      <c r="DH131" s="124">
        <f t="shared" si="1949"/>
        <v>83689.793389453829</v>
      </c>
      <c r="DI131" s="124">
        <f t="shared" si="1949"/>
        <v>83689.793389453829</v>
      </c>
      <c r="DJ131" s="124">
        <f t="shared" si="1949"/>
        <v>83689.793389453829</v>
      </c>
      <c r="DK131" s="124">
        <f t="shared" si="1949"/>
        <v>83689.793389453829</v>
      </c>
      <c r="DL131" s="124">
        <f t="shared" si="1949"/>
        <v>83689.793389453829</v>
      </c>
      <c r="DM131" s="124">
        <f t="shared" si="1949"/>
        <v>83689.793389453829</v>
      </c>
      <c r="DN131" s="124">
        <f t="shared" si="1949"/>
        <v>83689.793389453829</v>
      </c>
      <c r="DO131" s="124">
        <f t="shared" si="1949"/>
        <v>83689.793389453829</v>
      </c>
      <c r="DP131" s="124">
        <f t="shared" si="1949"/>
        <v>83689.793389453829</v>
      </c>
      <c r="DQ131" s="124">
        <f t="shared" si="1949"/>
        <v>83689.793389453829</v>
      </c>
      <c r="DR131" s="124">
        <f t="shared" si="1949"/>
        <v>83689.793389453829</v>
      </c>
      <c r="DS131" s="33">
        <f>+SUM(DG131:DR131)</f>
        <v>1004277.5206734458</v>
      </c>
      <c r="DT131" s="124">
        <f t="shared" ref="DT131:EE131" si="1950">$DS131*$FK9/12</f>
        <v>88407.219663230571</v>
      </c>
      <c r="DU131" s="124">
        <f t="shared" si="1950"/>
        <v>88407.219663230571</v>
      </c>
      <c r="DV131" s="124">
        <f t="shared" si="1950"/>
        <v>88407.219663230571</v>
      </c>
      <c r="DW131" s="124">
        <f t="shared" si="1950"/>
        <v>88407.219663230571</v>
      </c>
      <c r="DX131" s="124">
        <f t="shared" si="1950"/>
        <v>88407.219663230571</v>
      </c>
      <c r="DY131" s="124">
        <f t="shared" si="1950"/>
        <v>88407.219663230571</v>
      </c>
      <c r="DZ131" s="124">
        <f t="shared" si="1950"/>
        <v>88407.219663230571</v>
      </c>
      <c r="EA131" s="124">
        <f t="shared" si="1950"/>
        <v>88407.219663230571</v>
      </c>
      <c r="EB131" s="124">
        <f t="shared" si="1950"/>
        <v>88407.219663230571</v>
      </c>
      <c r="EC131" s="124">
        <f t="shared" si="1950"/>
        <v>88407.219663230571</v>
      </c>
      <c r="ED131" s="124">
        <f t="shared" si="1950"/>
        <v>88407.219663230571</v>
      </c>
      <c r="EE131" s="124">
        <f t="shared" si="1950"/>
        <v>88407.219663230571</v>
      </c>
      <c r="EF131" s="33">
        <f>+SUM(DT131:EE131)</f>
        <v>1060886.6359587668</v>
      </c>
      <c r="EG131" s="124">
        <f t="shared" ref="EG131:ER131" si="1951">$EF131*$FL9/12</f>
        <v>93390.557821207563</v>
      </c>
      <c r="EH131" s="124">
        <f t="shared" si="1951"/>
        <v>93390.557821207563</v>
      </c>
      <c r="EI131" s="124">
        <f t="shared" si="1951"/>
        <v>93390.557821207563</v>
      </c>
      <c r="EJ131" s="124">
        <f t="shared" si="1951"/>
        <v>93390.557821207563</v>
      </c>
      <c r="EK131" s="124">
        <f t="shared" si="1951"/>
        <v>93390.557821207563</v>
      </c>
      <c r="EL131" s="124">
        <f t="shared" si="1951"/>
        <v>93390.557821207563</v>
      </c>
      <c r="EM131" s="124">
        <f t="shared" si="1951"/>
        <v>93390.557821207563</v>
      </c>
      <c r="EN131" s="124">
        <f t="shared" si="1951"/>
        <v>93390.557821207563</v>
      </c>
      <c r="EO131" s="124">
        <f t="shared" si="1951"/>
        <v>93390.557821207563</v>
      </c>
      <c r="EP131" s="124">
        <f t="shared" si="1951"/>
        <v>93390.557821207563</v>
      </c>
      <c r="EQ131" s="124">
        <f t="shared" si="1951"/>
        <v>93390.557821207563</v>
      </c>
      <c r="ER131" s="124">
        <f t="shared" si="1951"/>
        <v>93390.557821207563</v>
      </c>
      <c r="ES131" s="33">
        <f>+SUM(EG131:ER131)</f>
        <v>1120686.6938544908</v>
      </c>
      <c r="ET131" s="33" t="s">
        <v>241</v>
      </c>
      <c r="EU131" s="33"/>
      <c r="EV131" s="38"/>
      <c r="EW131" s="136"/>
      <c r="EX131" s="37"/>
      <c r="EY131" s="37"/>
      <c r="FN131" s="17"/>
      <c r="FO131" s="201"/>
      <c r="FP131" s="2"/>
      <c r="FY131" s="1"/>
    </row>
    <row r="132" spans="1:181">
      <c r="A132" s="188">
        <v>110</v>
      </c>
      <c r="B132" s="149" t="str">
        <f>CONCATENATE(C132,D132)</f>
        <v>139999030100015</v>
      </c>
      <c r="C132" s="231">
        <v>1399990301000</v>
      </c>
      <c r="D132" s="35">
        <v>15</v>
      </c>
      <c r="E132" s="37" t="s">
        <v>122</v>
      </c>
      <c r="F132" s="65">
        <v>0</v>
      </c>
      <c r="G132" s="123">
        <f>_xlfn.XLOOKUP($B132,'9999'!$A:$A,'9999'!I:I)</f>
        <v>94781.083333333328</v>
      </c>
      <c r="H132" s="123">
        <f>_xlfn.XLOOKUP($B132,'9999'!$A:$A,'9999'!J:J)</f>
        <v>94781.083333333328</v>
      </c>
      <c r="I132" s="123">
        <f>_xlfn.XLOOKUP($B132,'9999'!$A:$A,'9999'!K:K)</f>
        <v>94781.083333333328</v>
      </c>
      <c r="J132" s="123">
        <f>_xlfn.XLOOKUP($B132,'9999'!$A:$A,'9999'!L:L)</f>
        <v>94781.083333333328</v>
      </c>
      <c r="K132" s="123">
        <f>_xlfn.XLOOKUP($B132,'9999'!$A:$A,'9999'!M:M)</f>
        <v>94781.083333333328</v>
      </c>
      <c r="L132" s="123">
        <f>_xlfn.XLOOKUP($B132,'9999'!$A:$A,'9999'!N:N)</f>
        <v>94781.083333333328</v>
      </c>
      <c r="M132" s="123">
        <f>_xlfn.XLOOKUP($B132,'9999'!$A:$A,'9999'!O:O)</f>
        <v>94781.083333333328</v>
      </c>
      <c r="N132" s="123">
        <f>_xlfn.XLOOKUP($B132,'9999'!$A:$A,'9999'!P:P)</f>
        <v>94781.083333333328</v>
      </c>
      <c r="O132" s="123">
        <f>_xlfn.XLOOKUP($B132,'9999'!$A:$A,'9999'!Q:Q)</f>
        <v>94781.083333333328</v>
      </c>
      <c r="P132" s="123">
        <f>_xlfn.XLOOKUP($B132,'9999'!$A:$A,'9999'!R:R)</f>
        <v>94781.083333333328</v>
      </c>
      <c r="Q132" s="123">
        <f>_xlfn.XLOOKUP($B132,'9999'!$A:$A,'9999'!S:S)</f>
        <v>94781.083333333328</v>
      </c>
      <c r="R132" s="123">
        <f>_xlfn.XLOOKUP($B132,'9999'!$A:$A,'9999'!T:T)</f>
        <v>94781.083333333328</v>
      </c>
      <c r="S132" s="33">
        <f>+SUM(G132:R132)</f>
        <v>1137373.0000000002</v>
      </c>
      <c r="T132" s="124">
        <f t="shared" si="1942"/>
        <v>100318.95247033337</v>
      </c>
      <c r="U132" s="124">
        <f t="shared" si="1942"/>
        <v>100318.95247033337</v>
      </c>
      <c r="V132" s="124">
        <f t="shared" si="1942"/>
        <v>100318.95247033337</v>
      </c>
      <c r="W132" s="124">
        <f t="shared" si="1942"/>
        <v>100318.95247033337</v>
      </c>
      <c r="X132" s="124">
        <f t="shared" si="1942"/>
        <v>100318.95247033337</v>
      </c>
      <c r="Y132" s="124">
        <f t="shared" si="1942"/>
        <v>100318.95247033337</v>
      </c>
      <c r="Z132" s="124">
        <f t="shared" si="1942"/>
        <v>100318.95247033337</v>
      </c>
      <c r="AA132" s="124">
        <f t="shared" si="1942"/>
        <v>100318.95247033337</v>
      </c>
      <c r="AB132" s="124">
        <f t="shared" si="1942"/>
        <v>100318.95247033337</v>
      </c>
      <c r="AC132" s="124">
        <f t="shared" si="1942"/>
        <v>100318.95247033337</v>
      </c>
      <c r="AD132" s="124">
        <f t="shared" si="1942"/>
        <v>100318.95247033337</v>
      </c>
      <c r="AE132" s="124">
        <f t="shared" si="1942"/>
        <v>100318.95247033337</v>
      </c>
      <c r="AF132" s="33">
        <f>+SUM(T132:AE132)</f>
        <v>1203827.4296440003</v>
      </c>
      <c r="AG132" s="124">
        <f t="shared" si="1943"/>
        <v>105932.39977476333</v>
      </c>
      <c r="AH132" s="124">
        <f t="shared" si="1943"/>
        <v>105932.39977476333</v>
      </c>
      <c r="AI132" s="124">
        <f t="shared" si="1943"/>
        <v>105932.39977476333</v>
      </c>
      <c r="AJ132" s="124">
        <f t="shared" si="1943"/>
        <v>105932.39977476333</v>
      </c>
      <c r="AK132" s="124">
        <f t="shared" si="1943"/>
        <v>105932.39977476333</v>
      </c>
      <c r="AL132" s="124">
        <f t="shared" si="1943"/>
        <v>105932.39977476333</v>
      </c>
      <c r="AM132" s="124">
        <f t="shared" si="1943"/>
        <v>105932.39977476333</v>
      </c>
      <c r="AN132" s="124">
        <f t="shared" si="1943"/>
        <v>105932.39977476333</v>
      </c>
      <c r="AO132" s="124">
        <f t="shared" si="1943"/>
        <v>105932.39977476333</v>
      </c>
      <c r="AP132" s="124">
        <f t="shared" si="1943"/>
        <v>105932.39977476333</v>
      </c>
      <c r="AQ132" s="124">
        <f t="shared" si="1943"/>
        <v>105932.39977476333</v>
      </c>
      <c r="AR132" s="124">
        <f t="shared" si="1943"/>
        <v>105932.39977476333</v>
      </c>
      <c r="AS132" s="33">
        <f>+SUM(AG132:AR132)</f>
        <v>1271188.7972971594</v>
      </c>
      <c r="AT132" s="124">
        <f t="shared" si="1944"/>
        <v>111903.59728526715</v>
      </c>
      <c r="AU132" s="124">
        <f t="shared" si="1944"/>
        <v>111903.59728526715</v>
      </c>
      <c r="AV132" s="124">
        <f t="shared" si="1944"/>
        <v>111903.59728526715</v>
      </c>
      <c r="AW132" s="124">
        <f t="shared" si="1944"/>
        <v>111903.59728526715</v>
      </c>
      <c r="AX132" s="124">
        <f t="shared" si="1944"/>
        <v>111903.59728526715</v>
      </c>
      <c r="AY132" s="124">
        <f t="shared" si="1944"/>
        <v>111903.59728526715</v>
      </c>
      <c r="AZ132" s="124">
        <f t="shared" si="1944"/>
        <v>111903.59728526715</v>
      </c>
      <c r="BA132" s="124">
        <f t="shared" si="1944"/>
        <v>111903.59728526715</v>
      </c>
      <c r="BB132" s="124">
        <f t="shared" si="1944"/>
        <v>111903.59728526715</v>
      </c>
      <c r="BC132" s="124">
        <f t="shared" si="1944"/>
        <v>111903.59728526715</v>
      </c>
      <c r="BD132" s="124">
        <f t="shared" si="1944"/>
        <v>111903.59728526715</v>
      </c>
      <c r="BE132" s="124">
        <f t="shared" si="1944"/>
        <v>111903.59728526715</v>
      </c>
      <c r="BF132" s="33">
        <f>+SUM(AT132:BE132)</f>
        <v>1342843.1674232061</v>
      </c>
      <c r="BG132" s="124">
        <f t="shared" si="1945"/>
        <v>118211.37925704314</v>
      </c>
      <c r="BH132" s="124">
        <f t="shared" si="1945"/>
        <v>118211.37925704314</v>
      </c>
      <c r="BI132" s="124">
        <f t="shared" si="1945"/>
        <v>118211.37925704314</v>
      </c>
      <c r="BJ132" s="124">
        <f t="shared" si="1945"/>
        <v>118211.37925704314</v>
      </c>
      <c r="BK132" s="124">
        <f t="shared" si="1945"/>
        <v>118211.37925704314</v>
      </c>
      <c r="BL132" s="124">
        <f t="shared" si="1945"/>
        <v>118211.37925704314</v>
      </c>
      <c r="BM132" s="124">
        <f t="shared" si="1945"/>
        <v>118211.37925704314</v>
      </c>
      <c r="BN132" s="124">
        <f t="shared" si="1945"/>
        <v>118211.37925704314</v>
      </c>
      <c r="BO132" s="124">
        <f t="shared" si="1945"/>
        <v>118211.37925704314</v>
      </c>
      <c r="BP132" s="124">
        <f t="shared" si="1945"/>
        <v>118211.37925704314</v>
      </c>
      <c r="BQ132" s="124">
        <f t="shared" si="1945"/>
        <v>118211.37925704314</v>
      </c>
      <c r="BR132" s="124">
        <f t="shared" si="1945"/>
        <v>118211.37925704314</v>
      </c>
      <c r="BS132" s="33">
        <f>+SUM(BG132:BR132)</f>
        <v>1418536.5510845177</v>
      </c>
      <c r="BT132" s="124">
        <f t="shared" si="1946"/>
        <v>124874.71828300417</v>
      </c>
      <c r="BU132" s="124">
        <f t="shared" si="1946"/>
        <v>124874.71828300417</v>
      </c>
      <c r="BV132" s="124">
        <f t="shared" si="1946"/>
        <v>124874.71828300417</v>
      </c>
      <c r="BW132" s="124">
        <f t="shared" si="1946"/>
        <v>124874.71828300417</v>
      </c>
      <c r="BX132" s="124">
        <f t="shared" si="1946"/>
        <v>124874.71828300417</v>
      </c>
      <c r="BY132" s="124">
        <f t="shared" si="1946"/>
        <v>124874.71828300417</v>
      </c>
      <c r="BZ132" s="124">
        <f t="shared" si="1946"/>
        <v>124874.71828300417</v>
      </c>
      <c r="CA132" s="124">
        <f t="shared" si="1946"/>
        <v>124874.71828300417</v>
      </c>
      <c r="CB132" s="124">
        <f t="shared" si="1946"/>
        <v>124874.71828300417</v>
      </c>
      <c r="CC132" s="124">
        <f t="shared" si="1946"/>
        <v>124874.71828300417</v>
      </c>
      <c r="CD132" s="124">
        <f t="shared" si="1946"/>
        <v>124874.71828300417</v>
      </c>
      <c r="CE132" s="124">
        <f t="shared" si="1946"/>
        <v>124874.71828300417</v>
      </c>
      <c r="CF132" s="33">
        <f>+SUM(BT132:CE132)</f>
        <v>1498496.6193960498</v>
      </c>
      <c r="CG132" s="124">
        <f t="shared" si="1947"/>
        <v>131913.65640318053</v>
      </c>
      <c r="CH132" s="124">
        <f t="shared" si="1947"/>
        <v>131913.65640318053</v>
      </c>
      <c r="CI132" s="124">
        <f t="shared" si="1947"/>
        <v>131913.65640318053</v>
      </c>
      <c r="CJ132" s="124">
        <f t="shared" si="1947"/>
        <v>131913.65640318053</v>
      </c>
      <c r="CK132" s="124">
        <f t="shared" si="1947"/>
        <v>131913.65640318053</v>
      </c>
      <c r="CL132" s="124">
        <f t="shared" si="1947"/>
        <v>131913.65640318053</v>
      </c>
      <c r="CM132" s="124">
        <f t="shared" si="1947"/>
        <v>131913.65640318053</v>
      </c>
      <c r="CN132" s="124">
        <f t="shared" si="1947"/>
        <v>131913.65640318053</v>
      </c>
      <c r="CO132" s="124">
        <f t="shared" si="1947"/>
        <v>131913.65640318053</v>
      </c>
      <c r="CP132" s="124">
        <f t="shared" si="1947"/>
        <v>131913.65640318053</v>
      </c>
      <c r="CQ132" s="124">
        <f t="shared" si="1947"/>
        <v>131913.65640318053</v>
      </c>
      <c r="CR132" s="124">
        <f t="shared" si="1947"/>
        <v>131913.65640318053</v>
      </c>
      <c r="CS132" s="33">
        <f>+SUM(CG132:CR132)</f>
        <v>1582963.876838166</v>
      </c>
      <c r="CT132" s="124">
        <f t="shared" si="1948"/>
        <v>139349.36538731502</v>
      </c>
      <c r="CU132" s="124">
        <f t="shared" si="1948"/>
        <v>139349.36538731502</v>
      </c>
      <c r="CV132" s="124">
        <f t="shared" si="1948"/>
        <v>139349.36538731502</v>
      </c>
      <c r="CW132" s="124">
        <f t="shared" si="1948"/>
        <v>139349.36538731502</v>
      </c>
      <c r="CX132" s="124">
        <f t="shared" si="1948"/>
        <v>139349.36538731502</v>
      </c>
      <c r="CY132" s="124">
        <f t="shared" si="1948"/>
        <v>139349.36538731502</v>
      </c>
      <c r="CZ132" s="124">
        <f t="shared" si="1948"/>
        <v>139349.36538731502</v>
      </c>
      <c r="DA132" s="124">
        <f t="shared" si="1948"/>
        <v>139349.36538731502</v>
      </c>
      <c r="DB132" s="124">
        <f t="shared" si="1948"/>
        <v>139349.36538731502</v>
      </c>
      <c r="DC132" s="124">
        <f t="shared" si="1948"/>
        <v>139349.36538731502</v>
      </c>
      <c r="DD132" s="124">
        <f t="shared" si="1948"/>
        <v>139349.36538731502</v>
      </c>
      <c r="DE132" s="124">
        <f t="shared" si="1948"/>
        <v>139349.36538731502</v>
      </c>
      <c r="DF132" s="33">
        <f>+SUM(CT132:DE132)</f>
        <v>1672192.3846477799</v>
      </c>
      <c r="DG132" s="124">
        <f t="shared" si="1949"/>
        <v>147204.21041546718</v>
      </c>
      <c r="DH132" s="124">
        <f t="shared" si="1949"/>
        <v>147204.21041546718</v>
      </c>
      <c r="DI132" s="124">
        <f t="shared" si="1949"/>
        <v>147204.21041546718</v>
      </c>
      <c r="DJ132" s="124">
        <f t="shared" si="1949"/>
        <v>147204.21041546718</v>
      </c>
      <c r="DK132" s="124">
        <f t="shared" si="1949"/>
        <v>147204.21041546718</v>
      </c>
      <c r="DL132" s="124">
        <f t="shared" si="1949"/>
        <v>147204.21041546718</v>
      </c>
      <c r="DM132" s="124">
        <f t="shared" si="1949"/>
        <v>147204.21041546718</v>
      </c>
      <c r="DN132" s="124">
        <f t="shared" si="1949"/>
        <v>147204.21041546718</v>
      </c>
      <c r="DO132" s="124">
        <f t="shared" si="1949"/>
        <v>147204.21041546718</v>
      </c>
      <c r="DP132" s="124">
        <f t="shared" si="1949"/>
        <v>147204.21041546718</v>
      </c>
      <c r="DQ132" s="124">
        <f t="shared" si="1949"/>
        <v>147204.21041546718</v>
      </c>
      <c r="DR132" s="124">
        <f t="shared" si="1949"/>
        <v>147204.21041546718</v>
      </c>
      <c r="DS132" s="33">
        <f>+SUM(DG132:DR132)</f>
        <v>1766450.5249856061</v>
      </c>
      <c r="DT132" s="124">
        <f t="shared" ref="DT132:EE132" si="1952">$DS132*$FK9/12</f>
        <v>155501.81734816625</v>
      </c>
      <c r="DU132" s="124">
        <f t="shared" si="1952"/>
        <v>155501.81734816625</v>
      </c>
      <c r="DV132" s="124">
        <f t="shared" si="1952"/>
        <v>155501.81734816625</v>
      </c>
      <c r="DW132" s="124">
        <f t="shared" si="1952"/>
        <v>155501.81734816625</v>
      </c>
      <c r="DX132" s="124">
        <f t="shared" si="1952"/>
        <v>155501.81734816625</v>
      </c>
      <c r="DY132" s="124">
        <f t="shared" si="1952"/>
        <v>155501.81734816625</v>
      </c>
      <c r="DZ132" s="124">
        <f t="shared" si="1952"/>
        <v>155501.81734816625</v>
      </c>
      <c r="EA132" s="124">
        <f t="shared" si="1952"/>
        <v>155501.81734816625</v>
      </c>
      <c r="EB132" s="124">
        <f t="shared" si="1952"/>
        <v>155501.81734816625</v>
      </c>
      <c r="EC132" s="124">
        <f t="shared" si="1952"/>
        <v>155501.81734816625</v>
      </c>
      <c r="ED132" s="124">
        <f t="shared" si="1952"/>
        <v>155501.81734816625</v>
      </c>
      <c r="EE132" s="124">
        <f t="shared" si="1952"/>
        <v>155501.81734816625</v>
      </c>
      <c r="EF132" s="33">
        <f>+SUM(DT132:EE132)</f>
        <v>1866021.8081779955</v>
      </c>
      <c r="EG132" s="124">
        <f t="shared" ref="EG132:ER132" si="1953">$EF132*$FL9/12</f>
        <v>164267.14378844775</v>
      </c>
      <c r="EH132" s="124">
        <f t="shared" si="1953"/>
        <v>164267.14378844775</v>
      </c>
      <c r="EI132" s="124">
        <f t="shared" si="1953"/>
        <v>164267.14378844775</v>
      </c>
      <c r="EJ132" s="124">
        <f t="shared" si="1953"/>
        <v>164267.14378844775</v>
      </c>
      <c r="EK132" s="124">
        <f t="shared" si="1953"/>
        <v>164267.14378844775</v>
      </c>
      <c r="EL132" s="124">
        <f t="shared" si="1953"/>
        <v>164267.14378844775</v>
      </c>
      <c r="EM132" s="124">
        <f t="shared" si="1953"/>
        <v>164267.14378844775</v>
      </c>
      <c r="EN132" s="124">
        <f t="shared" si="1953"/>
        <v>164267.14378844775</v>
      </c>
      <c r="EO132" s="124">
        <f t="shared" si="1953"/>
        <v>164267.14378844775</v>
      </c>
      <c r="EP132" s="124">
        <f t="shared" si="1953"/>
        <v>164267.14378844775</v>
      </c>
      <c r="EQ132" s="124">
        <f t="shared" si="1953"/>
        <v>164267.14378844775</v>
      </c>
      <c r="ER132" s="124">
        <f t="shared" si="1953"/>
        <v>164267.14378844775</v>
      </c>
      <c r="ES132" s="33">
        <f>+SUM(EG132:ER132)</f>
        <v>1971205.7254613733</v>
      </c>
      <c r="ET132" s="33" t="s">
        <v>241</v>
      </c>
      <c r="EU132" s="33"/>
      <c r="EV132" s="38"/>
      <c r="EW132" s="136"/>
      <c r="EX132" s="37"/>
      <c r="EY132" s="37"/>
      <c r="FN132" s="17"/>
      <c r="FO132" s="201"/>
      <c r="FP132" s="2"/>
      <c r="FY132" s="1"/>
    </row>
    <row r="133" spans="1:181" ht="13.8">
      <c r="A133" s="150"/>
      <c r="B133" s="286"/>
      <c r="C133" s="235"/>
      <c r="D133" s="13"/>
      <c r="E133" s="12" t="s">
        <v>437</v>
      </c>
      <c r="F133" s="14">
        <f t="shared" ref="F133:X133" si="1954">SUM(F134:F136)</f>
        <v>25590536.049999997</v>
      </c>
      <c r="G133" s="14">
        <f t="shared" si="1954"/>
        <v>2392931.0833333335</v>
      </c>
      <c r="H133" s="14">
        <f t="shared" si="1954"/>
        <v>2392931.0833333335</v>
      </c>
      <c r="I133" s="14">
        <f t="shared" si="1954"/>
        <v>2392931.0833333335</v>
      </c>
      <c r="J133" s="14">
        <f t="shared" si="1954"/>
        <v>2392931.0833333335</v>
      </c>
      <c r="K133" s="14">
        <f t="shared" si="1954"/>
        <v>2392931.0833333335</v>
      </c>
      <c r="L133" s="14">
        <f t="shared" si="1954"/>
        <v>2392931.0833333335</v>
      </c>
      <c r="M133" s="14">
        <f t="shared" si="1954"/>
        <v>2392931.0833333335</v>
      </c>
      <c r="N133" s="14">
        <f t="shared" si="1954"/>
        <v>2392931.0833333335</v>
      </c>
      <c r="O133" s="14">
        <f t="shared" si="1954"/>
        <v>2392931.0833333335</v>
      </c>
      <c r="P133" s="14">
        <f t="shared" si="1954"/>
        <v>2392931.0833333335</v>
      </c>
      <c r="Q133" s="14">
        <f t="shared" si="1954"/>
        <v>2392931.0833333335</v>
      </c>
      <c r="R133" s="14">
        <f t="shared" si="1954"/>
        <v>2392931.0833333335</v>
      </c>
      <c r="S133" s="14">
        <f t="shared" si="1954"/>
        <v>28715172.999999996</v>
      </c>
      <c r="T133" s="14">
        <f t="shared" si="1954"/>
        <v>2532745.2606703327</v>
      </c>
      <c r="U133" s="14">
        <f t="shared" si="1954"/>
        <v>2532745.2606703327</v>
      </c>
      <c r="V133" s="14">
        <f t="shared" si="1954"/>
        <v>2532745.2606703327</v>
      </c>
      <c r="W133" s="14">
        <f t="shared" si="1954"/>
        <v>2532745.2606703327</v>
      </c>
      <c r="X133" s="14">
        <f t="shared" si="1954"/>
        <v>2532745.2606703327</v>
      </c>
      <c r="Y133" s="14">
        <f t="shared" ref="Y133:BD133" si="1955">SUM(Y134:Y136)</f>
        <v>2532745.2606703327</v>
      </c>
      <c r="Z133" s="14">
        <f t="shared" si="1955"/>
        <v>2532745.2606703327</v>
      </c>
      <c r="AA133" s="14">
        <f t="shared" si="1955"/>
        <v>2532745.2606703327</v>
      </c>
      <c r="AB133" s="14">
        <f t="shared" si="1955"/>
        <v>2532745.2606703327</v>
      </c>
      <c r="AC133" s="14">
        <f t="shared" si="1955"/>
        <v>2532745.2606703327</v>
      </c>
      <c r="AD133" s="14">
        <f t="shared" si="1955"/>
        <v>2532745.2606703327</v>
      </c>
      <c r="AE133" s="14">
        <f t="shared" si="1955"/>
        <v>2532745.2606703327</v>
      </c>
      <c r="AF133" s="14">
        <f t="shared" si="1955"/>
        <v>30392943.128043998</v>
      </c>
      <c r="AG133" s="14">
        <f t="shared" si="1955"/>
        <v>2674467.5544764027</v>
      </c>
      <c r="AH133" s="14">
        <f t="shared" si="1955"/>
        <v>2674467.5544764027</v>
      </c>
      <c r="AI133" s="14">
        <f t="shared" si="1955"/>
        <v>2674467.5544764027</v>
      </c>
      <c r="AJ133" s="14">
        <f t="shared" si="1955"/>
        <v>2674467.5544764027</v>
      </c>
      <c r="AK133" s="14">
        <f t="shared" si="1955"/>
        <v>2674467.5544764027</v>
      </c>
      <c r="AL133" s="14">
        <f t="shared" si="1955"/>
        <v>2674467.5544764027</v>
      </c>
      <c r="AM133" s="14">
        <f t="shared" si="1955"/>
        <v>2674467.5544764027</v>
      </c>
      <c r="AN133" s="14">
        <f t="shared" si="1955"/>
        <v>2674467.5544764027</v>
      </c>
      <c r="AO133" s="14">
        <f t="shared" si="1955"/>
        <v>2674467.5544764027</v>
      </c>
      <c r="AP133" s="14">
        <f t="shared" si="1955"/>
        <v>2674467.5544764027</v>
      </c>
      <c r="AQ133" s="14">
        <f t="shared" si="1955"/>
        <v>2674467.5544764027</v>
      </c>
      <c r="AR133" s="14">
        <f t="shared" si="1955"/>
        <v>2674467.5544764027</v>
      </c>
      <c r="AS133" s="14">
        <f t="shared" si="1955"/>
        <v>32093610.653716821</v>
      </c>
      <c r="AT133" s="14">
        <f t="shared" si="1955"/>
        <v>2825221.9415871282</v>
      </c>
      <c r="AU133" s="14">
        <f t="shared" si="1955"/>
        <v>2825221.9415871282</v>
      </c>
      <c r="AV133" s="14">
        <f t="shared" si="1955"/>
        <v>2825221.9415871282</v>
      </c>
      <c r="AW133" s="14">
        <f t="shared" si="1955"/>
        <v>2825221.9415871282</v>
      </c>
      <c r="AX133" s="14">
        <f t="shared" si="1955"/>
        <v>2825221.9415871282</v>
      </c>
      <c r="AY133" s="14">
        <f t="shared" si="1955"/>
        <v>2825221.9415871282</v>
      </c>
      <c r="AZ133" s="14">
        <f t="shared" si="1955"/>
        <v>2825221.9415871282</v>
      </c>
      <c r="BA133" s="14">
        <f t="shared" si="1955"/>
        <v>2825221.9415871282</v>
      </c>
      <c r="BB133" s="14">
        <f t="shared" si="1955"/>
        <v>2825221.9415871282</v>
      </c>
      <c r="BC133" s="14">
        <f t="shared" si="1955"/>
        <v>2825221.9415871282</v>
      </c>
      <c r="BD133" s="14">
        <f t="shared" si="1955"/>
        <v>2825221.9415871282</v>
      </c>
      <c r="BE133" s="14">
        <f t="shared" ref="BE133:CJ133" si="1956">SUM(BE134:BE136)</f>
        <v>2825221.9415871282</v>
      </c>
      <c r="BF133" s="14">
        <f t="shared" si="1956"/>
        <v>33902663.299045548</v>
      </c>
      <c r="BG133" s="14">
        <f t="shared" si="1956"/>
        <v>2984474.0519905128</v>
      </c>
      <c r="BH133" s="14">
        <f t="shared" si="1956"/>
        <v>2984474.0519905128</v>
      </c>
      <c r="BI133" s="14">
        <f t="shared" si="1956"/>
        <v>2984474.0519905128</v>
      </c>
      <c r="BJ133" s="14">
        <f t="shared" si="1956"/>
        <v>2984474.0519905128</v>
      </c>
      <c r="BK133" s="14">
        <f t="shared" si="1956"/>
        <v>2984474.0519905128</v>
      </c>
      <c r="BL133" s="14">
        <f t="shared" si="1956"/>
        <v>2984474.0519905128</v>
      </c>
      <c r="BM133" s="14">
        <f t="shared" si="1956"/>
        <v>2984474.0519905128</v>
      </c>
      <c r="BN133" s="14">
        <f t="shared" si="1956"/>
        <v>2984474.0519905128</v>
      </c>
      <c r="BO133" s="14">
        <f t="shared" si="1956"/>
        <v>2984474.0519905128</v>
      </c>
      <c r="BP133" s="14">
        <f t="shared" si="1956"/>
        <v>2984474.0519905128</v>
      </c>
      <c r="BQ133" s="14">
        <f t="shared" si="1956"/>
        <v>2984474.0519905128</v>
      </c>
      <c r="BR133" s="14">
        <f t="shared" si="1956"/>
        <v>2984474.0519905128</v>
      </c>
      <c r="BS133" s="14">
        <f t="shared" si="1956"/>
        <v>35813688.623886153</v>
      </c>
      <c r="BT133" s="14">
        <f t="shared" si="1956"/>
        <v>3152702.8853531145</v>
      </c>
      <c r="BU133" s="14">
        <f t="shared" si="1956"/>
        <v>3152702.8853531145</v>
      </c>
      <c r="BV133" s="14">
        <f t="shared" si="1956"/>
        <v>3152702.8853531145</v>
      </c>
      <c r="BW133" s="14">
        <f t="shared" si="1956"/>
        <v>3152702.8853531145</v>
      </c>
      <c r="BX133" s="14">
        <f t="shared" si="1956"/>
        <v>3152702.8853531145</v>
      </c>
      <c r="BY133" s="14">
        <f t="shared" si="1956"/>
        <v>3152702.8853531145</v>
      </c>
      <c r="BZ133" s="14">
        <f t="shared" si="1956"/>
        <v>3152702.8853531145</v>
      </c>
      <c r="CA133" s="14">
        <f t="shared" si="1956"/>
        <v>3152702.8853531145</v>
      </c>
      <c r="CB133" s="14">
        <f t="shared" si="1956"/>
        <v>3152702.8853531145</v>
      </c>
      <c r="CC133" s="14">
        <f t="shared" si="1956"/>
        <v>3152702.8853531145</v>
      </c>
      <c r="CD133" s="14">
        <f t="shared" si="1956"/>
        <v>3152702.8853531145</v>
      </c>
      <c r="CE133" s="14">
        <f t="shared" si="1956"/>
        <v>3152702.8853531145</v>
      </c>
      <c r="CF133" s="14">
        <f t="shared" si="1956"/>
        <v>37832434.624237381</v>
      </c>
      <c r="CG133" s="14">
        <f t="shared" si="1956"/>
        <v>3330414.4415947003</v>
      </c>
      <c r="CH133" s="14">
        <f t="shared" si="1956"/>
        <v>3330414.4415947003</v>
      </c>
      <c r="CI133" s="14">
        <f t="shared" si="1956"/>
        <v>3330414.4415947003</v>
      </c>
      <c r="CJ133" s="14">
        <f t="shared" si="1956"/>
        <v>3330414.4415947003</v>
      </c>
      <c r="CK133" s="14">
        <f t="shared" ref="CK133:DP133" si="1957">SUM(CK134:CK136)</f>
        <v>3330414.4415947003</v>
      </c>
      <c r="CL133" s="14">
        <f t="shared" si="1957"/>
        <v>3330414.4415947003</v>
      </c>
      <c r="CM133" s="14">
        <f t="shared" si="1957"/>
        <v>3330414.4415947003</v>
      </c>
      <c r="CN133" s="14">
        <f t="shared" si="1957"/>
        <v>3330414.4415947003</v>
      </c>
      <c r="CO133" s="14">
        <f t="shared" si="1957"/>
        <v>3330414.4415947003</v>
      </c>
      <c r="CP133" s="14">
        <f t="shared" si="1957"/>
        <v>3330414.4415947003</v>
      </c>
      <c r="CQ133" s="14">
        <f t="shared" si="1957"/>
        <v>3330414.4415947003</v>
      </c>
      <c r="CR133" s="14">
        <f t="shared" si="1957"/>
        <v>3330414.4415947003</v>
      </c>
      <c r="CS133" s="14">
        <f t="shared" si="1957"/>
        <v>39964973.299136408</v>
      </c>
      <c r="CT133" s="14">
        <f t="shared" si="1957"/>
        <v>3518143.2428385108</v>
      </c>
      <c r="CU133" s="14">
        <f t="shared" si="1957"/>
        <v>3518143.2428385108</v>
      </c>
      <c r="CV133" s="14">
        <f t="shared" si="1957"/>
        <v>3518143.2428385108</v>
      </c>
      <c r="CW133" s="14">
        <f t="shared" si="1957"/>
        <v>3518143.2428385108</v>
      </c>
      <c r="CX133" s="14">
        <f t="shared" si="1957"/>
        <v>3518143.2428385108</v>
      </c>
      <c r="CY133" s="14">
        <f t="shared" si="1957"/>
        <v>3518143.2428385108</v>
      </c>
      <c r="CZ133" s="14">
        <f t="shared" si="1957"/>
        <v>3518143.2428385108</v>
      </c>
      <c r="DA133" s="14">
        <f t="shared" si="1957"/>
        <v>3518143.2428385108</v>
      </c>
      <c r="DB133" s="14">
        <f t="shared" si="1957"/>
        <v>3518143.2428385108</v>
      </c>
      <c r="DC133" s="14">
        <f t="shared" si="1957"/>
        <v>3518143.2428385108</v>
      </c>
      <c r="DD133" s="14">
        <f t="shared" si="1957"/>
        <v>3518143.2428385108</v>
      </c>
      <c r="DE133" s="14">
        <f t="shared" si="1957"/>
        <v>3518143.2428385108</v>
      </c>
      <c r="DF133" s="14">
        <f t="shared" si="1957"/>
        <v>42217718.914062142</v>
      </c>
      <c r="DG133" s="14">
        <f t="shared" si="1957"/>
        <v>3716453.9411508339</v>
      </c>
      <c r="DH133" s="14">
        <f t="shared" si="1957"/>
        <v>3716453.9411508339</v>
      </c>
      <c r="DI133" s="14">
        <f t="shared" si="1957"/>
        <v>3716453.9411508339</v>
      </c>
      <c r="DJ133" s="14">
        <f t="shared" si="1957"/>
        <v>3716453.9411508339</v>
      </c>
      <c r="DK133" s="14">
        <f t="shared" si="1957"/>
        <v>3716453.9411508339</v>
      </c>
      <c r="DL133" s="14">
        <f t="shared" si="1957"/>
        <v>3716453.9411508339</v>
      </c>
      <c r="DM133" s="14">
        <f t="shared" si="1957"/>
        <v>3716453.9411508339</v>
      </c>
      <c r="DN133" s="14">
        <f t="shared" si="1957"/>
        <v>3716453.9411508339</v>
      </c>
      <c r="DO133" s="14">
        <f t="shared" si="1957"/>
        <v>3716453.9411508339</v>
      </c>
      <c r="DP133" s="14">
        <f t="shared" si="1957"/>
        <v>3716453.9411508339</v>
      </c>
      <c r="DQ133" s="14">
        <f t="shared" ref="DQ133:EF133" si="1958">SUM(DQ134:DQ136)</f>
        <v>3716453.9411508339</v>
      </c>
      <c r="DR133" s="14">
        <f t="shared" si="1958"/>
        <v>3716453.9411508339</v>
      </c>
      <c r="DS133" s="14">
        <f t="shared" si="1958"/>
        <v>44597447.29381001</v>
      </c>
      <c r="DT133" s="14">
        <f t="shared" si="1958"/>
        <v>3925943.0169056249</v>
      </c>
      <c r="DU133" s="14">
        <f t="shared" si="1958"/>
        <v>3925943.0169056249</v>
      </c>
      <c r="DV133" s="14">
        <f t="shared" si="1958"/>
        <v>3925943.0169056249</v>
      </c>
      <c r="DW133" s="14">
        <f t="shared" si="1958"/>
        <v>3925943.0169056249</v>
      </c>
      <c r="DX133" s="14">
        <f t="shared" si="1958"/>
        <v>3925943.0169056249</v>
      </c>
      <c r="DY133" s="14">
        <f t="shared" si="1958"/>
        <v>3925943.0169056249</v>
      </c>
      <c r="DZ133" s="14">
        <f t="shared" si="1958"/>
        <v>3925943.0169056249</v>
      </c>
      <c r="EA133" s="14">
        <f t="shared" si="1958"/>
        <v>3925943.0169056249</v>
      </c>
      <c r="EB133" s="14">
        <f t="shared" si="1958"/>
        <v>3925943.0169056249</v>
      </c>
      <c r="EC133" s="14">
        <f t="shared" si="1958"/>
        <v>3925943.0169056249</v>
      </c>
      <c r="ED133" s="14">
        <f t="shared" si="1958"/>
        <v>3925943.0169056249</v>
      </c>
      <c r="EE133" s="14">
        <f t="shared" si="1958"/>
        <v>3925943.0169056249</v>
      </c>
      <c r="EF133" s="14">
        <f t="shared" si="1958"/>
        <v>47111316.202867508</v>
      </c>
      <c r="EG133" s="14">
        <f t="shared" ref="EG133:ES133" si="1959">SUM(EG134:EG136)</f>
        <v>4147240.5728825633</v>
      </c>
      <c r="EH133" s="14">
        <f t="shared" si="1959"/>
        <v>4147240.5728825633</v>
      </c>
      <c r="EI133" s="14">
        <f t="shared" si="1959"/>
        <v>4147240.5728825633</v>
      </c>
      <c r="EJ133" s="14">
        <f t="shared" si="1959"/>
        <v>4147240.5728825633</v>
      </c>
      <c r="EK133" s="14">
        <f t="shared" si="1959"/>
        <v>4147240.5728825633</v>
      </c>
      <c r="EL133" s="14">
        <f t="shared" si="1959"/>
        <v>4147240.5728825633</v>
      </c>
      <c r="EM133" s="14">
        <f t="shared" si="1959"/>
        <v>4147240.5728825633</v>
      </c>
      <c r="EN133" s="14">
        <f t="shared" si="1959"/>
        <v>4147240.5728825633</v>
      </c>
      <c r="EO133" s="14">
        <f t="shared" si="1959"/>
        <v>4147240.5728825633</v>
      </c>
      <c r="EP133" s="14">
        <f t="shared" si="1959"/>
        <v>4147240.5728825633</v>
      </c>
      <c r="EQ133" s="14">
        <f t="shared" si="1959"/>
        <v>4147240.5728825633</v>
      </c>
      <c r="ER133" s="14">
        <f t="shared" si="1959"/>
        <v>4147240.5728825633</v>
      </c>
      <c r="ES133" s="14">
        <f t="shared" si="1959"/>
        <v>49766886.874590762</v>
      </c>
      <c r="ET133" s="32"/>
      <c r="EU133" s="32"/>
      <c r="EV133" s="38"/>
      <c r="EW133" s="136"/>
      <c r="EX133" s="37"/>
      <c r="EY133" s="37"/>
      <c r="FO133" s="201"/>
      <c r="FY133" s="1"/>
    </row>
    <row r="134" spans="1:181">
      <c r="A134" s="149">
        <v>112</v>
      </c>
      <c r="B134" s="279" t="str">
        <f>CONCATENATE(C134,D134)</f>
        <v>151101010200115</v>
      </c>
      <c r="C134" s="231">
        <v>1511010102001</v>
      </c>
      <c r="D134" s="35">
        <v>15</v>
      </c>
      <c r="E134" s="37" t="s">
        <v>123</v>
      </c>
      <c r="F134" s="65">
        <v>25590536.049999997</v>
      </c>
      <c r="G134" s="123">
        <f>_xlfn.XLOOKUP($B134,'9999'!$A:$A,'9999'!I:I)</f>
        <v>2365692.5833333335</v>
      </c>
      <c r="H134" s="123">
        <f>_xlfn.XLOOKUP($B134,'9999'!$A:$A,'9999'!J:J)</f>
        <v>2365692.5833333335</v>
      </c>
      <c r="I134" s="123">
        <f>_xlfn.XLOOKUP($B134,'9999'!$A:$A,'9999'!K:K)</f>
        <v>2365692.5833333335</v>
      </c>
      <c r="J134" s="123">
        <f>_xlfn.XLOOKUP($B134,'9999'!$A:$A,'9999'!L:L)</f>
        <v>2365692.5833333335</v>
      </c>
      <c r="K134" s="123">
        <f>_xlfn.XLOOKUP($B134,'9999'!$A:$A,'9999'!M:M)</f>
        <v>2365692.5833333335</v>
      </c>
      <c r="L134" s="123">
        <f>_xlfn.XLOOKUP($B134,'9999'!$A:$A,'9999'!N:N)</f>
        <v>2365692.5833333335</v>
      </c>
      <c r="M134" s="123">
        <f>_xlfn.XLOOKUP($B134,'9999'!$A:$A,'9999'!O:O)</f>
        <v>2365692.5833333335</v>
      </c>
      <c r="N134" s="123">
        <f>_xlfn.XLOOKUP($B134,'9999'!$A:$A,'9999'!P:P)</f>
        <v>2365692.5833333335</v>
      </c>
      <c r="O134" s="123">
        <f>_xlfn.XLOOKUP($B134,'9999'!$A:$A,'9999'!Q:Q)</f>
        <v>2365692.5833333335</v>
      </c>
      <c r="P134" s="123">
        <f>_xlfn.XLOOKUP($B134,'9999'!$A:$A,'9999'!R:R)</f>
        <v>2365692.5833333335</v>
      </c>
      <c r="Q134" s="123">
        <f>_xlfn.XLOOKUP($B134,'9999'!$A:$A,'9999'!S:S)</f>
        <v>2365692.5833333335</v>
      </c>
      <c r="R134" s="123">
        <f>_xlfn.XLOOKUP($B134,'9999'!$A:$A,'9999'!T:T)</f>
        <v>2365692.5833333335</v>
      </c>
      <c r="S134" s="33">
        <f>+SUM(G134:R134)</f>
        <v>28388310.999999996</v>
      </c>
      <c r="T134" s="124">
        <f t="shared" ref="T134:AE136" si="1960">+$S134*$FC$9/12</f>
        <v>2503915.2695923331</v>
      </c>
      <c r="U134" s="124">
        <f t="shared" si="1960"/>
        <v>2503915.2695923331</v>
      </c>
      <c r="V134" s="124">
        <f t="shared" si="1960"/>
        <v>2503915.2695923331</v>
      </c>
      <c r="W134" s="124">
        <f t="shared" si="1960"/>
        <v>2503915.2695923331</v>
      </c>
      <c r="X134" s="124">
        <f t="shared" si="1960"/>
        <v>2503915.2695923331</v>
      </c>
      <c r="Y134" s="124">
        <f t="shared" si="1960"/>
        <v>2503915.2695923331</v>
      </c>
      <c r="Z134" s="124">
        <f t="shared" si="1960"/>
        <v>2503915.2695923331</v>
      </c>
      <c r="AA134" s="124">
        <f t="shared" si="1960"/>
        <v>2503915.2695923331</v>
      </c>
      <c r="AB134" s="124">
        <f t="shared" si="1960"/>
        <v>2503915.2695923331</v>
      </c>
      <c r="AC134" s="124">
        <f t="shared" si="1960"/>
        <v>2503915.2695923331</v>
      </c>
      <c r="AD134" s="124">
        <f t="shared" si="1960"/>
        <v>2503915.2695923331</v>
      </c>
      <c r="AE134" s="124">
        <f t="shared" si="1960"/>
        <v>2503915.2695923331</v>
      </c>
      <c r="AF134" s="33">
        <f>+SUM(T134:AE134)</f>
        <v>30046983.235107999</v>
      </c>
      <c r="AG134" s="124">
        <f t="shared" ref="AG134:AR136" si="1961">+$AF134*$FD$9/12</f>
        <v>2644024.3524176418</v>
      </c>
      <c r="AH134" s="124">
        <f t="shared" si="1961"/>
        <v>2644024.3524176418</v>
      </c>
      <c r="AI134" s="124">
        <f t="shared" si="1961"/>
        <v>2644024.3524176418</v>
      </c>
      <c r="AJ134" s="124">
        <f t="shared" si="1961"/>
        <v>2644024.3524176418</v>
      </c>
      <c r="AK134" s="124">
        <f t="shared" si="1961"/>
        <v>2644024.3524176418</v>
      </c>
      <c r="AL134" s="124">
        <f t="shared" si="1961"/>
        <v>2644024.3524176418</v>
      </c>
      <c r="AM134" s="124">
        <f t="shared" si="1961"/>
        <v>2644024.3524176418</v>
      </c>
      <c r="AN134" s="124">
        <f t="shared" si="1961"/>
        <v>2644024.3524176418</v>
      </c>
      <c r="AO134" s="124">
        <f t="shared" si="1961"/>
        <v>2644024.3524176418</v>
      </c>
      <c r="AP134" s="124">
        <f t="shared" si="1961"/>
        <v>2644024.3524176418</v>
      </c>
      <c r="AQ134" s="124">
        <f t="shared" si="1961"/>
        <v>2644024.3524176418</v>
      </c>
      <c r="AR134" s="124">
        <f t="shared" si="1961"/>
        <v>2644024.3524176418</v>
      </c>
      <c r="AS134" s="33">
        <f>+SUM(AG134:AR134)</f>
        <v>31728292.229011696</v>
      </c>
      <c r="AT134" s="124">
        <f t="shared" ref="AT134:BE136" si="1962">+$AS134*$FE$9/12</f>
        <v>2793062.7171147196</v>
      </c>
      <c r="AU134" s="124">
        <f t="shared" si="1962"/>
        <v>2793062.7171147196</v>
      </c>
      <c r="AV134" s="124">
        <f t="shared" si="1962"/>
        <v>2793062.7171147196</v>
      </c>
      <c r="AW134" s="124">
        <f t="shared" si="1962"/>
        <v>2793062.7171147196</v>
      </c>
      <c r="AX134" s="124">
        <f t="shared" si="1962"/>
        <v>2793062.7171147196</v>
      </c>
      <c r="AY134" s="124">
        <f t="shared" si="1962"/>
        <v>2793062.7171147196</v>
      </c>
      <c r="AZ134" s="124">
        <f t="shared" si="1962"/>
        <v>2793062.7171147196</v>
      </c>
      <c r="BA134" s="124">
        <f t="shared" si="1962"/>
        <v>2793062.7171147196</v>
      </c>
      <c r="BB134" s="124">
        <f t="shared" si="1962"/>
        <v>2793062.7171147196</v>
      </c>
      <c r="BC134" s="124">
        <f t="shared" si="1962"/>
        <v>2793062.7171147196</v>
      </c>
      <c r="BD134" s="124">
        <f t="shared" si="1962"/>
        <v>2793062.7171147196</v>
      </c>
      <c r="BE134" s="124">
        <f t="shared" si="1962"/>
        <v>2793062.7171147196</v>
      </c>
      <c r="BF134" s="33">
        <f>+SUM(AT134:BE134)</f>
        <v>33516752.605376642</v>
      </c>
      <c r="BG134" s="124">
        <f t="shared" ref="BG134:BR136" si="1963">+$BF134*$FF$9/12</f>
        <v>2950502.0763530433</v>
      </c>
      <c r="BH134" s="124">
        <f t="shared" si="1963"/>
        <v>2950502.0763530433</v>
      </c>
      <c r="BI134" s="124">
        <f t="shared" si="1963"/>
        <v>2950502.0763530433</v>
      </c>
      <c r="BJ134" s="124">
        <f t="shared" si="1963"/>
        <v>2950502.0763530433</v>
      </c>
      <c r="BK134" s="124">
        <f t="shared" si="1963"/>
        <v>2950502.0763530433</v>
      </c>
      <c r="BL134" s="124">
        <f t="shared" si="1963"/>
        <v>2950502.0763530433</v>
      </c>
      <c r="BM134" s="124">
        <f t="shared" si="1963"/>
        <v>2950502.0763530433</v>
      </c>
      <c r="BN134" s="124">
        <f t="shared" si="1963"/>
        <v>2950502.0763530433</v>
      </c>
      <c r="BO134" s="124">
        <f t="shared" si="1963"/>
        <v>2950502.0763530433</v>
      </c>
      <c r="BP134" s="124">
        <f t="shared" si="1963"/>
        <v>2950502.0763530433</v>
      </c>
      <c r="BQ134" s="124">
        <f t="shared" si="1963"/>
        <v>2950502.0763530433</v>
      </c>
      <c r="BR134" s="124">
        <f t="shared" si="1963"/>
        <v>2950502.0763530433</v>
      </c>
      <c r="BS134" s="33">
        <f>+SUM(BG134:BR134)</f>
        <v>35406024.91623652</v>
      </c>
      <c r="BT134" s="124">
        <f t="shared" ref="BT134:CE136" si="1964">+$BS134*$FG$9/12</f>
        <v>3116815.9773929124</v>
      </c>
      <c r="BU134" s="124">
        <f t="shared" si="1964"/>
        <v>3116815.9773929124</v>
      </c>
      <c r="BV134" s="124">
        <f t="shared" si="1964"/>
        <v>3116815.9773929124</v>
      </c>
      <c r="BW134" s="124">
        <f t="shared" si="1964"/>
        <v>3116815.9773929124</v>
      </c>
      <c r="BX134" s="124">
        <f t="shared" si="1964"/>
        <v>3116815.9773929124</v>
      </c>
      <c r="BY134" s="124">
        <f t="shared" si="1964"/>
        <v>3116815.9773929124</v>
      </c>
      <c r="BZ134" s="124">
        <f t="shared" si="1964"/>
        <v>3116815.9773929124</v>
      </c>
      <c r="CA134" s="124">
        <f t="shared" si="1964"/>
        <v>3116815.9773929124</v>
      </c>
      <c r="CB134" s="124">
        <f t="shared" si="1964"/>
        <v>3116815.9773929124</v>
      </c>
      <c r="CC134" s="124">
        <f t="shared" si="1964"/>
        <v>3116815.9773929124</v>
      </c>
      <c r="CD134" s="124">
        <f t="shared" si="1964"/>
        <v>3116815.9773929124</v>
      </c>
      <c r="CE134" s="124">
        <f t="shared" si="1964"/>
        <v>3116815.9773929124</v>
      </c>
      <c r="CF134" s="33">
        <f>+SUM(BT134:CE134)</f>
        <v>37401791.72871495</v>
      </c>
      <c r="CG134" s="124">
        <f t="shared" ref="CG134:CR136" si="1965">+$CF134*$FH$9/12</f>
        <v>3292504.660406597</v>
      </c>
      <c r="CH134" s="124">
        <f t="shared" si="1965"/>
        <v>3292504.660406597</v>
      </c>
      <c r="CI134" s="124">
        <f t="shared" si="1965"/>
        <v>3292504.660406597</v>
      </c>
      <c r="CJ134" s="124">
        <f t="shared" si="1965"/>
        <v>3292504.660406597</v>
      </c>
      <c r="CK134" s="124">
        <f t="shared" si="1965"/>
        <v>3292504.660406597</v>
      </c>
      <c r="CL134" s="124">
        <f t="shared" si="1965"/>
        <v>3292504.660406597</v>
      </c>
      <c r="CM134" s="124">
        <f t="shared" si="1965"/>
        <v>3292504.660406597</v>
      </c>
      <c r="CN134" s="124">
        <f t="shared" si="1965"/>
        <v>3292504.660406597</v>
      </c>
      <c r="CO134" s="124">
        <f t="shared" si="1965"/>
        <v>3292504.660406597</v>
      </c>
      <c r="CP134" s="124">
        <f t="shared" si="1965"/>
        <v>3292504.660406597</v>
      </c>
      <c r="CQ134" s="124">
        <f t="shared" si="1965"/>
        <v>3292504.660406597</v>
      </c>
      <c r="CR134" s="124">
        <f t="shared" si="1965"/>
        <v>3292504.660406597</v>
      </c>
      <c r="CS134" s="33">
        <f>+SUM(CG134:CR134)</f>
        <v>39510055.924879164</v>
      </c>
      <c r="CT134" s="124">
        <f t="shared" ref="CT134:DE136" si="1966">+$CS134*$FI$9/12</f>
        <v>3478096.5631043967</v>
      </c>
      <c r="CU134" s="124">
        <f t="shared" si="1966"/>
        <v>3478096.5631043967</v>
      </c>
      <c r="CV134" s="124">
        <f t="shared" si="1966"/>
        <v>3478096.5631043967</v>
      </c>
      <c r="CW134" s="124">
        <f t="shared" si="1966"/>
        <v>3478096.5631043967</v>
      </c>
      <c r="CX134" s="124">
        <f t="shared" si="1966"/>
        <v>3478096.5631043967</v>
      </c>
      <c r="CY134" s="124">
        <f t="shared" si="1966"/>
        <v>3478096.5631043967</v>
      </c>
      <c r="CZ134" s="124">
        <f t="shared" si="1966"/>
        <v>3478096.5631043967</v>
      </c>
      <c r="DA134" s="124">
        <f t="shared" si="1966"/>
        <v>3478096.5631043967</v>
      </c>
      <c r="DB134" s="124">
        <f t="shared" si="1966"/>
        <v>3478096.5631043967</v>
      </c>
      <c r="DC134" s="124">
        <f t="shared" si="1966"/>
        <v>3478096.5631043967</v>
      </c>
      <c r="DD134" s="124">
        <f t="shared" si="1966"/>
        <v>3478096.5631043967</v>
      </c>
      <c r="DE134" s="124">
        <f t="shared" si="1966"/>
        <v>3478096.5631043967</v>
      </c>
      <c r="DF134" s="33">
        <f>+SUM(CT134:DE134)</f>
        <v>41737158.757252775</v>
      </c>
      <c r="DG134" s="124">
        <f t="shared" ref="DG134:DR136" si="1967">+$DF134*$FJ$9/12</f>
        <v>3674149.9101734669</v>
      </c>
      <c r="DH134" s="124">
        <f t="shared" si="1967"/>
        <v>3674149.9101734669</v>
      </c>
      <c r="DI134" s="124">
        <f t="shared" si="1967"/>
        <v>3674149.9101734669</v>
      </c>
      <c r="DJ134" s="124">
        <f t="shared" si="1967"/>
        <v>3674149.9101734669</v>
      </c>
      <c r="DK134" s="124">
        <f t="shared" si="1967"/>
        <v>3674149.9101734669</v>
      </c>
      <c r="DL134" s="124">
        <f t="shared" si="1967"/>
        <v>3674149.9101734669</v>
      </c>
      <c r="DM134" s="124">
        <f t="shared" si="1967"/>
        <v>3674149.9101734669</v>
      </c>
      <c r="DN134" s="124">
        <f t="shared" si="1967"/>
        <v>3674149.9101734669</v>
      </c>
      <c r="DO134" s="124">
        <f t="shared" si="1967"/>
        <v>3674149.9101734669</v>
      </c>
      <c r="DP134" s="124">
        <f t="shared" si="1967"/>
        <v>3674149.9101734669</v>
      </c>
      <c r="DQ134" s="124">
        <f t="shared" si="1967"/>
        <v>3674149.9101734669</v>
      </c>
      <c r="DR134" s="124">
        <f t="shared" si="1967"/>
        <v>3674149.9101734669</v>
      </c>
      <c r="DS134" s="33">
        <f>+SUM(DG134:DR134)</f>
        <v>44089798.922081612</v>
      </c>
      <c r="DT134" s="124">
        <f>$DS134*$FK$9/12</f>
        <v>3881254.3923101262</v>
      </c>
      <c r="DU134" s="124">
        <f t="shared" ref="DU134:EE134" si="1968">$DS134*$FK9/12</f>
        <v>3881254.3923101262</v>
      </c>
      <c r="DV134" s="124">
        <f t="shared" si="1968"/>
        <v>3881254.3923101262</v>
      </c>
      <c r="DW134" s="124">
        <f t="shared" si="1968"/>
        <v>3881254.3923101262</v>
      </c>
      <c r="DX134" s="124">
        <f t="shared" si="1968"/>
        <v>3881254.3923101262</v>
      </c>
      <c r="DY134" s="124">
        <f t="shared" si="1968"/>
        <v>3881254.3923101262</v>
      </c>
      <c r="DZ134" s="124">
        <f t="shared" si="1968"/>
        <v>3881254.3923101262</v>
      </c>
      <c r="EA134" s="124">
        <f t="shared" si="1968"/>
        <v>3881254.3923101262</v>
      </c>
      <c r="EB134" s="124">
        <f t="shared" si="1968"/>
        <v>3881254.3923101262</v>
      </c>
      <c r="EC134" s="124">
        <f t="shared" si="1968"/>
        <v>3881254.3923101262</v>
      </c>
      <c r="ED134" s="124">
        <f t="shared" si="1968"/>
        <v>3881254.3923101262</v>
      </c>
      <c r="EE134" s="124">
        <f t="shared" si="1968"/>
        <v>3881254.3923101262</v>
      </c>
      <c r="EF134" s="33">
        <f>+SUM(DT134:EE134)</f>
        <v>46575052.707721524</v>
      </c>
      <c r="EG134" s="124">
        <f t="shared" ref="EG134:ER136" si="1969">$EF134*$FL$9/12</f>
        <v>4100032.939895865</v>
      </c>
      <c r="EH134" s="124">
        <f t="shared" si="1969"/>
        <v>4100032.939895865</v>
      </c>
      <c r="EI134" s="124">
        <f t="shared" si="1969"/>
        <v>4100032.939895865</v>
      </c>
      <c r="EJ134" s="124">
        <f t="shared" si="1969"/>
        <v>4100032.939895865</v>
      </c>
      <c r="EK134" s="124">
        <f t="shared" si="1969"/>
        <v>4100032.939895865</v>
      </c>
      <c r="EL134" s="124">
        <f t="shared" si="1969"/>
        <v>4100032.939895865</v>
      </c>
      <c r="EM134" s="124">
        <f t="shared" si="1969"/>
        <v>4100032.939895865</v>
      </c>
      <c r="EN134" s="124">
        <f t="shared" si="1969"/>
        <v>4100032.939895865</v>
      </c>
      <c r="EO134" s="124">
        <f t="shared" si="1969"/>
        <v>4100032.939895865</v>
      </c>
      <c r="EP134" s="124">
        <f t="shared" si="1969"/>
        <v>4100032.939895865</v>
      </c>
      <c r="EQ134" s="124">
        <f t="shared" si="1969"/>
        <v>4100032.939895865</v>
      </c>
      <c r="ER134" s="124">
        <f t="shared" si="1969"/>
        <v>4100032.939895865</v>
      </c>
      <c r="ES134" s="33">
        <f>+SUM(EG134:ER134)</f>
        <v>49200395.27875039</v>
      </c>
      <c r="ET134" s="33" t="s">
        <v>241</v>
      </c>
      <c r="EU134" s="33"/>
      <c r="EV134" s="38"/>
      <c r="EW134" s="136"/>
      <c r="EX134" s="37"/>
      <c r="EY134" s="37"/>
      <c r="FN134" s="17"/>
      <c r="FO134" s="201"/>
      <c r="FP134" s="2"/>
      <c r="FY134" s="1"/>
    </row>
    <row r="135" spans="1:181">
      <c r="A135" s="149">
        <v>113</v>
      </c>
      <c r="B135" s="285" t="str">
        <f>CONCATENATE(C135,D135)</f>
        <v>151101010200215</v>
      </c>
      <c r="C135" s="231">
        <v>1511010102002</v>
      </c>
      <c r="D135" s="35">
        <v>15</v>
      </c>
      <c r="E135" s="37" t="s">
        <v>124</v>
      </c>
      <c r="F135" s="65">
        <v>0</v>
      </c>
      <c r="G135" s="123">
        <f>_xlfn.XLOOKUP($B135,'9999'!$A:$A,'9999'!I:I)</f>
        <v>1322.25</v>
      </c>
      <c r="H135" s="123">
        <f>_xlfn.XLOOKUP($B135,'9999'!$A:$A,'9999'!J:J)</f>
        <v>1322.25</v>
      </c>
      <c r="I135" s="123">
        <f>_xlfn.XLOOKUP($B135,'9999'!$A:$A,'9999'!K:K)</f>
        <v>1322.25</v>
      </c>
      <c r="J135" s="123">
        <f>_xlfn.XLOOKUP($B135,'9999'!$A:$A,'9999'!L:L)</f>
        <v>1322.25</v>
      </c>
      <c r="K135" s="123">
        <f>_xlfn.XLOOKUP($B135,'9999'!$A:$A,'9999'!M:M)</f>
        <v>1322.25</v>
      </c>
      <c r="L135" s="123">
        <f>_xlfn.XLOOKUP($B135,'9999'!$A:$A,'9999'!N:N)</f>
        <v>1322.25</v>
      </c>
      <c r="M135" s="123">
        <f>_xlfn.XLOOKUP($B135,'9999'!$A:$A,'9999'!O:O)</f>
        <v>1322.25</v>
      </c>
      <c r="N135" s="123">
        <f>_xlfn.XLOOKUP($B135,'9999'!$A:$A,'9999'!P:P)</f>
        <v>1322.25</v>
      </c>
      <c r="O135" s="123">
        <f>_xlfn.XLOOKUP($B135,'9999'!$A:$A,'9999'!Q:Q)</f>
        <v>1322.25</v>
      </c>
      <c r="P135" s="123">
        <f>_xlfn.XLOOKUP($B135,'9999'!$A:$A,'9999'!R:R)</f>
        <v>1322.25</v>
      </c>
      <c r="Q135" s="123">
        <f>_xlfn.XLOOKUP($B135,'9999'!$A:$A,'9999'!S:S)</f>
        <v>1322.25</v>
      </c>
      <c r="R135" s="123">
        <f>_xlfn.XLOOKUP($B135,'9999'!$A:$A,'9999'!T:T)</f>
        <v>1322.25</v>
      </c>
      <c r="S135" s="33">
        <f>+SUM(G135:R135)</f>
        <v>15867</v>
      </c>
      <c r="T135" s="124">
        <f t="shared" si="1960"/>
        <v>1399.506423</v>
      </c>
      <c r="U135" s="124">
        <f t="shared" si="1960"/>
        <v>1399.506423</v>
      </c>
      <c r="V135" s="124">
        <f t="shared" si="1960"/>
        <v>1399.506423</v>
      </c>
      <c r="W135" s="124">
        <f t="shared" si="1960"/>
        <v>1399.506423</v>
      </c>
      <c r="X135" s="124">
        <f t="shared" si="1960"/>
        <v>1399.506423</v>
      </c>
      <c r="Y135" s="124">
        <f t="shared" si="1960"/>
        <v>1399.506423</v>
      </c>
      <c r="Z135" s="124">
        <f t="shared" si="1960"/>
        <v>1399.506423</v>
      </c>
      <c r="AA135" s="124">
        <f t="shared" si="1960"/>
        <v>1399.506423</v>
      </c>
      <c r="AB135" s="124">
        <f t="shared" si="1960"/>
        <v>1399.506423</v>
      </c>
      <c r="AC135" s="124">
        <f t="shared" si="1960"/>
        <v>1399.506423</v>
      </c>
      <c r="AD135" s="124">
        <f t="shared" si="1960"/>
        <v>1399.506423</v>
      </c>
      <c r="AE135" s="124">
        <f t="shared" si="1960"/>
        <v>1399.506423</v>
      </c>
      <c r="AF135" s="33">
        <f>+SUM(T135:AE135)</f>
        <v>16794.077076000005</v>
      </c>
      <c r="AG135" s="124">
        <f t="shared" si="1961"/>
        <v>1477.8172044053883</v>
      </c>
      <c r="AH135" s="124">
        <f t="shared" si="1961"/>
        <v>1477.8172044053883</v>
      </c>
      <c r="AI135" s="124">
        <f t="shared" si="1961"/>
        <v>1477.8172044053883</v>
      </c>
      <c r="AJ135" s="124">
        <f t="shared" si="1961"/>
        <v>1477.8172044053883</v>
      </c>
      <c r="AK135" s="124">
        <f t="shared" si="1961"/>
        <v>1477.8172044053883</v>
      </c>
      <c r="AL135" s="124">
        <f t="shared" si="1961"/>
        <v>1477.8172044053883</v>
      </c>
      <c r="AM135" s="124">
        <f t="shared" si="1961"/>
        <v>1477.8172044053883</v>
      </c>
      <c r="AN135" s="124">
        <f t="shared" si="1961"/>
        <v>1477.8172044053883</v>
      </c>
      <c r="AO135" s="124">
        <f t="shared" si="1961"/>
        <v>1477.8172044053883</v>
      </c>
      <c r="AP135" s="124">
        <f t="shared" si="1961"/>
        <v>1477.8172044053883</v>
      </c>
      <c r="AQ135" s="124">
        <f t="shared" si="1961"/>
        <v>1477.8172044053883</v>
      </c>
      <c r="AR135" s="124">
        <f t="shared" si="1961"/>
        <v>1477.8172044053883</v>
      </c>
      <c r="AS135" s="33">
        <f>+SUM(AG135:AR135)</f>
        <v>17733.806452864661</v>
      </c>
      <c r="AT135" s="124">
        <f t="shared" si="1962"/>
        <v>1561.1188045833117</v>
      </c>
      <c r="AU135" s="124">
        <f t="shared" si="1962"/>
        <v>1561.1188045833117</v>
      </c>
      <c r="AV135" s="124">
        <f t="shared" si="1962"/>
        <v>1561.1188045833117</v>
      </c>
      <c r="AW135" s="124">
        <f t="shared" si="1962"/>
        <v>1561.1188045833117</v>
      </c>
      <c r="AX135" s="124">
        <f t="shared" si="1962"/>
        <v>1561.1188045833117</v>
      </c>
      <c r="AY135" s="124">
        <f t="shared" si="1962"/>
        <v>1561.1188045833117</v>
      </c>
      <c r="AZ135" s="124">
        <f t="shared" si="1962"/>
        <v>1561.1188045833117</v>
      </c>
      <c r="BA135" s="124">
        <f t="shared" si="1962"/>
        <v>1561.1188045833117</v>
      </c>
      <c r="BB135" s="124">
        <f t="shared" si="1962"/>
        <v>1561.1188045833117</v>
      </c>
      <c r="BC135" s="124">
        <f t="shared" si="1962"/>
        <v>1561.1188045833117</v>
      </c>
      <c r="BD135" s="124">
        <f t="shared" si="1962"/>
        <v>1561.1188045833117</v>
      </c>
      <c r="BE135" s="124">
        <f t="shared" si="1962"/>
        <v>1561.1188045833117</v>
      </c>
      <c r="BF135" s="33">
        <f>+SUM(AT135:BE135)</f>
        <v>18733.425654999741</v>
      </c>
      <c r="BG135" s="124">
        <f t="shared" si="1963"/>
        <v>1649.1159493600642</v>
      </c>
      <c r="BH135" s="124">
        <f t="shared" si="1963"/>
        <v>1649.1159493600642</v>
      </c>
      <c r="BI135" s="124">
        <f t="shared" si="1963"/>
        <v>1649.1159493600642</v>
      </c>
      <c r="BJ135" s="124">
        <f t="shared" si="1963"/>
        <v>1649.1159493600642</v>
      </c>
      <c r="BK135" s="124">
        <f t="shared" si="1963"/>
        <v>1649.1159493600642</v>
      </c>
      <c r="BL135" s="124">
        <f t="shared" si="1963"/>
        <v>1649.1159493600642</v>
      </c>
      <c r="BM135" s="124">
        <f t="shared" si="1963"/>
        <v>1649.1159493600642</v>
      </c>
      <c r="BN135" s="124">
        <f t="shared" si="1963"/>
        <v>1649.1159493600642</v>
      </c>
      <c r="BO135" s="124">
        <f t="shared" si="1963"/>
        <v>1649.1159493600642</v>
      </c>
      <c r="BP135" s="124">
        <f t="shared" si="1963"/>
        <v>1649.1159493600642</v>
      </c>
      <c r="BQ135" s="124">
        <f t="shared" si="1963"/>
        <v>1649.1159493600642</v>
      </c>
      <c r="BR135" s="124">
        <f t="shared" si="1963"/>
        <v>1649.1159493600642</v>
      </c>
      <c r="BS135" s="33">
        <f>+SUM(BG135:BR135)</f>
        <v>19789.391392320769</v>
      </c>
      <c r="BT135" s="124">
        <f t="shared" si="1964"/>
        <v>1742.0733171935926</v>
      </c>
      <c r="BU135" s="124">
        <f t="shared" si="1964"/>
        <v>1742.0733171935926</v>
      </c>
      <c r="BV135" s="124">
        <f t="shared" si="1964"/>
        <v>1742.0733171935926</v>
      </c>
      <c r="BW135" s="124">
        <f t="shared" si="1964"/>
        <v>1742.0733171935926</v>
      </c>
      <c r="BX135" s="124">
        <f t="shared" si="1964"/>
        <v>1742.0733171935926</v>
      </c>
      <c r="BY135" s="124">
        <f t="shared" si="1964"/>
        <v>1742.0733171935926</v>
      </c>
      <c r="BZ135" s="124">
        <f t="shared" si="1964"/>
        <v>1742.0733171935926</v>
      </c>
      <c r="CA135" s="124">
        <f t="shared" si="1964"/>
        <v>1742.0733171935926</v>
      </c>
      <c r="CB135" s="124">
        <f t="shared" si="1964"/>
        <v>1742.0733171935926</v>
      </c>
      <c r="CC135" s="124">
        <f t="shared" si="1964"/>
        <v>1742.0733171935926</v>
      </c>
      <c r="CD135" s="124">
        <f t="shared" si="1964"/>
        <v>1742.0733171935926</v>
      </c>
      <c r="CE135" s="124">
        <f t="shared" si="1964"/>
        <v>1742.0733171935926</v>
      </c>
      <c r="CF135" s="33">
        <f>+SUM(BT135:CE135)</f>
        <v>20904.879806323119</v>
      </c>
      <c r="CG135" s="124">
        <f t="shared" si="1965"/>
        <v>1840.2705059371619</v>
      </c>
      <c r="CH135" s="124">
        <f t="shared" si="1965"/>
        <v>1840.2705059371619</v>
      </c>
      <c r="CI135" s="124">
        <f t="shared" si="1965"/>
        <v>1840.2705059371619</v>
      </c>
      <c r="CJ135" s="124">
        <f t="shared" si="1965"/>
        <v>1840.2705059371619</v>
      </c>
      <c r="CK135" s="124">
        <f t="shared" si="1965"/>
        <v>1840.2705059371619</v>
      </c>
      <c r="CL135" s="124">
        <f t="shared" si="1965"/>
        <v>1840.2705059371619</v>
      </c>
      <c r="CM135" s="124">
        <f t="shared" si="1965"/>
        <v>1840.2705059371619</v>
      </c>
      <c r="CN135" s="124">
        <f t="shared" si="1965"/>
        <v>1840.2705059371619</v>
      </c>
      <c r="CO135" s="124">
        <f t="shared" si="1965"/>
        <v>1840.2705059371619</v>
      </c>
      <c r="CP135" s="124">
        <f t="shared" si="1965"/>
        <v>1840.2705059371619</v>
      </c>
      <c r="CQ135" s="124">
        <f t="shared" si="1965"/>
        <v>1840.2705059371619</v>
      </c>
      <c r="CR135" s="124">
        <f t="shared" si="1965"/>
        <v>1840.2705059371619</v>
      </c>
      <c r="CS135" s="33">
        <f>+SUM(CG135:CR135)</f>
        <v>22083.246071245943</v>
      </c>
      <c r="CT135" s="124">
        <f t="shared" si="1966"/>
        <v>1944.0028738158283</v>
      </c>
      <c r="CU135" s="124">
        <f t="shared" si="1966"/>
        <v>1944.0028738158283</v>
      </c>
      <c r="CV135" s="124">
        <f t="shared" si="1966"/>
        <v>1944.0028738158283</v>
      </c>
      <c r="CW135" s="124">
        <f t="shared" si="1966"/>
        <v>1944.0028738158283</v>
      </c>
      <c r="CX135" s="124">
        <f t="shared" si="1966"/>
        <v>1944.0028738158283</v>
      </c>
      <c r="CY135" s="124">
        <f t="shared" si="1966"/>
        <v>1944.0028738158283</v>
      </c>
      <c r="CZ135" s="124">
        <f t="shared" si="1966"/>
        <v>1944.0028738158283</v>
      </c>
      <c r="DA135" s="124">
        <f t="shared" si="1966"/>
        <v>1944.0028738158283</v>
      </c>
      <c r="DB135" s="124">
        <f t="shared" si="1966"/>
        <v>1944.0028738158283</v>
      </c>
      <c r="DC135" s="124">
        <f t="shared" si="1966"/>
        <v>1944.0028738158283</v>
      </c>
      <c r="DD135" s="124">
        <f t="shared" si="1966"/>
        <v>1944.0028738158283</v>
      </c>
      <c r="DE135" s="124">
        <f t="shared" si="1966"/>
        <v>1944.0028738158283</v>
      </c>
      <c r="DF135" s="33">
        <f>+SUM(CT135:DE135)</f>
        <v>23328.034485789944</v>
      </c>
      <c r="DG135" s="124">
        <f t="shared" si="1967"/>
        <v>2053.5824278070795</v>
      </c>
      <c r="DH135" s="124">
        <f t="shared" si="1967"/>
        <v>2053.5824278070795</v>
      </c>
      <c r="DI135" s="124">
        <f t="shared" si="1967"/>
        <v>2053.5824278070795</v>
      </c>
      <c r="DJ135" s="124">
        <f t="shared" si="1967"/>
        <v>2053.5824278070795</v>
      </c>
      <c r="DK135" s="124">
        <f t="shared" si="1967"/>
        <v>2053.5824278070795</v>
      </c>
      <c r="DL135" s="124">
        <f t="shared" si="1967"/>
        <v>2053.5824278070795</v>
      </c>
      <c r="DM135" s="124">
        <f t="shared" si="1967"/>
        <v>2053.5824278070795</v>
      </c>
      <c r="DN135" s="124">
        <f t="shared" si="1967"/>
        <v>2053.5824278070795</v>
      </c>
      <c r="DO135" s="124">
        <f t="shared" si="1967"/>
        <v>2053.5824278070795</v>
      </c>
      <c r="DP135" s="124">
        <f t="shared" si="1967"/>
        <v>2053.5824278070795</v>
      </c>
      <c r="DQ135" s="124">
        <f t="shared" si="1967"/>
        <v>2053.5824278070795</v>
      </c>
      <c r="DR135" s="124">
        <f t="shared" si="1967"/>
        <v>2053.5824278070795</v>
      </c>
      <c r="DS135" s="33">
        <f>+SUM(DG135:DR135)</f>
        <v>24642.989133684954</v>
      </c>
      <c r="DT135" s="124">
        <f>$DS135*$FK$9/12</f>
        <v>2169.3387620977096</v>
      </c>
      <c r="DU135" s="124">
        <f t="shared" ref="DU135:EE136" si="1970">$DS135*$FK$9/12</f>
        <v>2169.3387620977096</v>
      </c>
      <c r="DV135" s="124">
        <f t="shared" si="1970"/>
        <v>2169.3387620977096</v>
      </c>
      <c r="DW135" s="124">
        <f t="shared" si="1970"/>
        <v>2169.3387620977096</v>
      </c>
      <c r="DX135" s="124">
        <f t="shared" si="1970"/>
        <v>2169.3387620977096</v>
      </c>
      <c r="DY135" s="124">
        <f t="shared" si="1970"/>
        <v>2169.3387620977096</v>
      </c>
      <c r="DZ135" s="124">
        <f t="shared" si="1970"/>
        <v>2169.3387620977096</v>
      </c>
      <c r="EA135" s="124">
        <f t="shared" si="1970"/>
        <v>2169.3387620977096</v>
      </c>
      <c r="EB135" s="124">
        <f t="shared" si="1970"/>
        <v>2169.3387620977096</v>
      </c>
      <c r="EC135" s="124">
        <f t="shared" si="1970"/>
        <v>2169.3387620977096</v>
      </c>
      <c r="ED135" s="124">
        <f t="shared" si="1970"/>
        <v>2169.3387620977096</v>
      </c>
      <c r="EE135" s="124">
        <f t="shared" si="1970"/>
        <v>2169.3387620977096</v>
      </c>
      <c r="EF135" s="33">
        <f>+SUM(DT135:EE135)</f>
        <v>26032.06514517251</v>
      </c>
      <c r="EG135" s="124">
        <f t="shared" si="1969"/>
        <v>2291.620049439633</v>
      </c>
      <c r="EH135" s="124">
        <f t="shared" si="1969"/>
        <v>2291.620049439633</v>
      </c>
      <c r="EI135" s="124">
        <f t="shared" si="1969"/>
        <v>2291.620049439633</v>
      </c>
      <c r="EJ135" s="124">
        <f t="shared" si="1969"/>
        <v>2291.620049439633</v>
      </c>
      <c r="EK135" s="124">
        <f t="shared" si="1969"/>
        <v>2291.620049439633</v>
      </c>
      <c r="EL135" s="124">
        <f t="shared" si="1969"/>
        <v>2291.620049439633</v>
      </c>
      <c r="EM135" s="124">
        <f t="shared" si="1969"/>
        <v>2291.620049439633</v>
      </c>
      <c r="EN135" s="124">
        <f t="shared" si="1969"/>
        <v>2291.620049439633</v>
      </c>
      <c r="EO135" s="124">
        <f t="shared" si="1969"/>
        <v>2291.620049439633</v>
      </c>
      <c r="EP135" s="124">
        <f t="shared" si="1969"/>
        <v>2291.620049439633</v>
      </c>
      <c r="EQ135" s="124">
        <f t="shared" si="1969"/>
        <v>2291.620049439633</v>
      </c>
      <c r="ER135" s="124">
        <f t="shared" si="1969"/>
        <v>2291.620049439633</v>
      </c>
      <c r="ES135" s="33">
        <f>+SUM(EG135:ER135)</f>
        <v>27499.440593275594</v>
      </c>
      <c r="ET135" s="33" t="s">
        <v>241</v>
      </c>
      <c r="EU135" s="33"/>
      <c r="EV135" s="38"/>
      <c r="EW135" s="136"/>
      <c r="EX135" s="37"/>
      <c r="EY135" s="37"/>
      <c r="FN135" s="17"/>
      <c r="FO135" s="201"/>
      <c r="FP135" s="2"/>
      <c r="FY135" s="1"/>
    </row>
    <row r="136" spans="1:181">
      <c r="A136" s="149">
        <v>114</v>
      </c>
      <c r="B136" s="279" t="str">
        <f>CONCATENATE(C136,D136)</f>
        <v>151101010299915</v>
      </c>
      <c r="C136" s="231">
        <v>1511010102999</v>
      </c>
      <c r="D136" s="35">
        <v>15</v>
      </c>
      <c r="E136" s="37" t="s">
        <v>125</v>
      </c>
      <c r="F136" s="65">
        <v>0</v>
      </c>
      <c r="G136" s="123">
        <f>_xlfn.XLOOKUP($B136,'9999'!$A:$A,'9999'!I:I)</f>
        <v>25916.25</v>
      </c>
      <c r="H136" s="123">
        <f>_xlfn.XLOOKUP($B136,'9999'!$A:$A,'9999'!J:J)</f>
        <v>25916.25</v>
      </c>
      <c r="I136" s="123">
        <f>_xlfn.XLOOKUP($B136,'9999'!$A:$A,'9999'!K:K)</f>
        <v>25916.25</v>
      </c>
      <c r="J136" s="123">
        <f>_xlfn.XLOOKUP($B136,'9999'!$A:$A,'9999'!L:L)</f>
        <v>25916.25</v>
      </c>
      <c r="K136" s="123">
        <f>_xlfn.XLOOKUP($B136,'9999'!$A:$A,'9999'!M:M)</f>
        <v>25916.25</v>
      </c>
      <c r="L136" s="123">
        <f>_xlfn.XLOOKUP($B136,'9999'!$A:$A,'9999'!N:N)</f>
        <v>25916.25</v>
      </c>
      <c r="M136" s="123">
        <f>_xlfn.XLOOKUP($B136,'9999'!$A:$A,'9999'!O:O)</f>
        <v>25916.25</v>
      </c>
      <c r="N136" s="123">
        <f>_xlfn.XLOOKUP($B136,'9999'!$A:$A,'9999'!P:P)</f>
        <v>25916.25</v>
      </c>
      <c r="O136" s="123">
        <f>_xlfn.XLOOKUP($B136,'9999'!$A:$A,'9999'!Q:Q)</f>
        <v>25916.25</v>
      </c>
      <c r="P136" s="123">
        <f>_xlfn.XLOOKUP($B136,'9999'!$A:$A,'9999'!R:R)</f>
        <v>25916.25</v>
      </c>
      <c r="Q136" s="123">
        <f>_xlfn.XLOOKUP($B136,'9999'!$A:$A,'9999'!S:S)</f>
        <v>25916.25</v>
      </c>
      <c r="R136" s="123">
        <f>_xlfn.XLOOKUP($B136,'9999'!$A:$A,'9999'!T:T)</f>
        <v>25916.25</v>
      </c>
      <c r="S136" s="33">
        <f>+SUM(G136:R136)</f>
        <v>310995</v>
      </c>
      <c r="T136" s="124">
        <f t="shared" si="1960"/>
        <v>27430.484655000004</v>
      </c>
      <c r="U136" s="124">
        <f t="shared" si="1960"/>
        <v>27430.484655000004</v>
      </c>
      <c r="V136" s="124">
        <f t="shared" si="1960"/>
        <v>27430.484655000004</v>
      </c>
      <c r="W136" s="124">
        <f t="shared" si="1960"/>
        <v>27430.484655000004</v>
      </c>
      <c r="X136" s="124">
        <f t="shared" si="1960"/>
        <v>27430.484655000004</v>
      </c>
      <c r="Y136" s="124">
        <f t="shared" si="1960"/>
        <v>27430.484655000004</v>
      </c>
      <c r="Z136" s="124">
        <f t="shared" si="1960"/>
        <v>27430.484655000004</v>
      </c>
      <c r="AA136" s="124">
        <f t="shared" si="1960"/>
        <v>27430.484655000004</v>
      </c>
      <c r="AB136" s="124">
        <f t="shared" si="1960"/>
        <v>27430.484655000004</v>
      </c>
      <c r="AC136" s="124">
        <f t="shared" si="1960"/>
        <v>27430.484655000004</v>
      </c>
      <c r="AD136" s="124">
        <f t="shared" si="1960"/>
        <v>27430.484655000004</v>
      </c>
      <c r="AE136" s="124">
        <f t="shared" si="1960"/>
        <v>27430.484655000004</v>
      </c>
      <c r="AF136" s="33">
        <f>+SUM(T136:AE136)</f>
        <v>329165.81585999997</v>
      </c>
      <c r="AG136" s="124">
        <f t="shared" si="1961"/>
        <v>28965.384854355176</v>
      </c>
      <c r="AH136" s="124">
        <f t="shared" si="1961"/>
        <v>28965.384854355176</v>
      </c>
      <c r="AI136" s="124">
        <f t="shared" si="1961"/>
        <v>28965.384854355176</v>
      </c>
      <c r="AJ136" s="124">
        <f t="shared" si="1961"/>
        <v>28965.384854355176</v>
      </c>
      <c r="AK136" s="124">
        <f t="shared" si="1961"/>
        <v>28965.384854355176</v>
      </c>
      <c r="AL136" s="124">
        <f t="shared" si="1961"/>
        <v>28965.384854355176</v>
      </c>
      <c r="AM136" s="124">
        <f t="shared" si="1961"/>
        <v>28965.384854355176</v>
      </c>
      <c r="AN136" s="124">
        <f t="shared" si="1961"/>
        <v>28965.384854355176</v>
      </c>
      <c r="AO136" s="124">
        <f t="shared" si="1961"/>
        <v>28965.384854355176</v>
      </c>
      <c r="AP136" s="124">
        <f t="shared" si="1961"/>
        <v>28965.384854355176</v>
      </c>
      <c r="AQ136" s="124">
        <f t="shared" si="1961"/>
        <v>28965.384854355176</v>
      </c>
      <c r="AR136" s="124">
        <f t="shared" si="1961"/>
        <v>28965.384854355176</v>
      </c>
      <c r="AS136" s="33">
        <f>+SUM(AG136:AR136)</f>
        <v>347584.61825226218</v>
      </c>
      <c r="AT136" s="124">
        <f t="shared" si="1962"/>
        <v>30598.105667825483</v>
      </c>
      <c r="AU136" s="124">
        <f t="shared" si="1962"/>
        <v>30598.105667825483</v>
      </c>
      <c r="AV136" s="124">
        <f t="shared" si="1962"/>
        <v>30598.105667825483</v>
      </c>
      <c r="AW136" s="124">
        <f t="shared" si="1962"/>
        <v>30598.105667825483</v>
      </c>
      <c r="AX136" s="124">
        <f t="shared" si="1962"/>
        <v>30598.105667825483</v>
      </c>
      <c r="AY136" s="124">
        <f t="shared" si="1962"/>
        <v>30598.105667825483</v>
      </c>
      <c r="AZ136" s="124">
        <f t="shared" si="1962"/>
        <v>30598.105667825483</v>
      </c>
      <c r="BA136" s="124">
        <f t="shared" si="1962"/>
        <v>30598.105667825483</v>
      </c>
      <c r="BB136" s="124">
        <f t="shared" si="1962"/>
        <v>30598.105667825483</v>
      </c>
      <c r="BC136" s="124">
        <f t="shared" si="1962"/>
        <v>30598.105667825483</v>
      </c>
      <c r="BD136" s="124">
        <f t="shared" si="1962"/>
        <v>30598.105667825483</v>
      </c>
      <c r="BE136" s="124">
        <f t="shared" si="1962"/>
        <v>30598.105667825483</v>
      </c>
      <c r="BF136" s="33">
        <f>+SUM(AT136:BE136)</f>
        <v>367177.26801390591</v>
      </c>
      <c r="BG136" s="124">
        <f t="shared" si="1963"/>
        <v>32322.859688109485</v>
      </c>
      <c r="BH136" s="124">
        <f t="shared" si="1963"/>
        <v>32322.859688109485</v>
      </c>
      <c r="BI136" s="124">
        <f t="shared" si="1963"/>
        <v>32322.859688109485</v>
      </c>
      <c r="BJ136" s="124">
        <f t="shared" si="1963"/>
        <v>32322.859688109485</v>
      </c>
      <c r="BK136" s="124">
        <f t="shared" si="1963"/>
        <v>32322.859688109485</v>
      </c>
      <c r="BL136" s="124">
        <f t="shared" si="1963"/>
        <v>32322.859688109485</v>
      </c>
      <c r="BM136" s="124">
        <f t="shared" si="1963"/>
        <v>32322.859688109485</v>
      </c>
      <c r="BN136" s="124">
        <f t="shared" si="1963"/>
        <v>32322.859688109485</v>
      </c>
      <c r="BO136" s="124">
        <f t="shared" si="1963"/>
        <v>32322.859688109485</v>
      </c>
      <c r="BP136" s="124">
        <f t="shared" si="1963"/>
        <v>32322.859688109485</v>
      </c>
      <c r="BQ136" s="124">
        <f t="shared" si="1963"/>
        <v>32322.859688109485</v>
      </c>
      <c r="BR136" s="124">
        <f t="shared" si="1963"/>
        <v>32322.859688109485</v>
      </c>
      <c r="BS136" s="33">
        <f>+SUM(BG136:BR136)</f>
        <v>387874.31625731383</v>
      </c>
      <c r="BT136" s="124">
        <f t="shared" si="1964"/>
        <v>34144.83464300885</v>
      </c>
      <c r="BU136" s="124">
        <f t="shared" si="1964"/>
        <v>34144.83464300885</v>
      </c>
      <c r="BV136" s="124">
        <f t="shared" si="1964"/>
        <v>34144.83464300885</v>
      </c>
      <c r="BW136" s="124">
        <f t="shared" si="1964"/>
        <v>34144.83464300885</v>
      </c>
      <c r="BX136" s="124">
        <f t="shared" si="1964"/>
        <v>34144.83464300885</v>
      </c>
      <c r="BY136" s="124">
        <f t="shared" si="1964"/>
        <v>34144.83464300885</v>
      </c>
      <c r="BZ136" s="124">
        <f t="shared" si="1964"/>
        <v>34144.83464300885</v>
      </c>
      <c r="CA136" s="124">
        <f t="shared" si="1964"/>
        <v>34144.83464300885</v>
      </c>
      <c r="CB136" s="124">
        <f t="shared" si="1964"/>
        <v>34144.83464300885</v>
      </c>
      <c r="CC136" s="124">
        <f t="shared" si="1964"/>
        <v>34144.83464300885</v>
      </c>
      <c r="CD136" s="124">
        <f t="shared" si="1964"/>
        <v>34144.83464300885</v>
      </c>
      <c r="CE136" s="124">
        <f t="shared" si="1964"/>
        <v>34144.83464300885</v>
      </c>
      <c r="CF136" s="33">
        <f>+SUM(BT136:CE136)</f>
        <v>409738.01571610611</v>
      </c>
      <c r="CG136" s="124">
        <f t="shared" si="1965"/>
        <v>36069.510682165972</v>
      </c>
      <c r="CH136" s="124">
        <f t="shared" si="1965"/>
        <v>36069.510682165972</v>
      </c>
      <c r="CI136" s="124">
        <f t="shared" si="1965"/>
        <v>36069.510682165972</v>
      </c>
      <c r="CJ136" s="124">
        <f t="shared" si="1965"/>
        <v>36069.510682165972</v>
      </c>
      <c r="CK136" s="124">
        <f t="shared" si="1965"/>
        <v>36069.510682165972</v>
      </c>
      <c r="CL136" s="124">
        <f t="shared" si="1965"/>
        <v>36069.510682165972</v>
      </c>
      <c r="CM136" s="124">
        <f t="shared" si="1965"/>
        <v>36069.510682165972</v>
      </c>
      <c r="CN136" s="124">
        <f t="shared" si="1965"/>
        <v>36069.510682165972</v>
      </c>
      <c r="CO136" s="124">
        <f t="shared" si="1965"/>
        <v>36069.510682165972</v>
      </c>
      <c r="CP136" s="124">
        <f t="shared" si="1965"/>
        <v>36069.510682165972</v>
      </c>
      <c r="CQ136" s="124">
        <f t="shared" si="1965"/>
        <v>36069.510682165972</v>
      </c>
      <c r="CR136" s="124">
        <f t="shared" si="1965"/>
        <v>36069.510682165972</v>
      </c>
      <c r="CS136" s="33">
        <f>+SUM(CG136:CR136)</f>
        <v>432834.12818599166</v>
      </c>
      <c r="CT136" s="124">
        <f t="shared" si="1966"/>
        <v>38102.676860298314</v>
      </c>
      <c r="CU136" s="124">
        <f t="shared" si="1966"/>
        <v>38102.676860298314</v>
      </c>
      <c r="CV136" s="124">
        <f t="shared" si="1966"/>
        <v>38102.676860298314</v>
      </c>
      <c r="CW136" s="124">
        <f t="shared" si="1966"/>
        <v>38102.676860298314</v>
      </c>
      <c r="CX136" s="124">
        <f t="shared" si="1966"/>
        <v>38102.676860298314</v>
      </c>
      <c r="CY136" s="124">
        <f t="shared" si="1966"/>
        <v>38102.676860298314</v>
      </c>
      <c r="CZ136" s="124">
        <f t="shared" si="1966"/>
        <v>38102.676860298314</v>
      </c>
      <c r="DA136" s="124">
        <f t="shared" si="1966"/>
        <v>38102.676860298314</v>
      </c>
      <c r="DB136" s="124">
        <f t="shared" si="1966"/>
        <v>38102.676860298314</v>
      </c>
      <c r="DC136" s="124">
        <f t="shared" si="1966"/>
        <v>38102.676860298314</v>
      </c>
      <c r="DD136" s="124">
        <f t="shared" si="1966"/>
        <v>38102.676860298314</v>
      </c>
      <c r="DE136" s="124">
        <f t="shared" si="1966"/>
        <v>38102.676860298314</v>
      </c>
      <c r="DF136" s="33">
        <f>+SUM(CT136:DE136)</f>
        <v>457232.1223235798</v>
      </c>
      <c r="DG136" s="124">
        <f t="shared" si="1967"/>
        <v>40250.448549559624</v>
      </c>
      <c r="DH136" s="124">
        <f t="shared" si="1967"/>
        <v>40250.448549559624</v>
      </c>
      <c r="DI136" s="124">
        <f t="shared" si="1967"/>
        <v>40250.448549559624</v>
      </c>
      <c r="DJ136" s="124">
        <f t="shared" si="1967"/>
        <v>40250.448549559624</v>
      </c>
      <c r="DK136" s="124">
        <f t="shared" si="1967"/>
        <v>40250.448549559624</v>
      </c>
      <c r="DL136" s="124">
        <f t="shared" si="1967"/>
        <v>40250.448549559624</v>
      </c>
      <c r="DM136" s="124">
        <f t="shared" si="1967"/>
        <v>40250.448549559624</v>
      </c>
      <c r="DN136" s="124">
        <f t="shared" si="1967"/>
        <v>40250.448549559624</v>
      </c>
      <c r="DO136" s="124">
        <f t="shared" si="1967"/>
        <v>40250.448549559624</v>
      </c>
      <c r="DP136" s="124">
        <f t="shared" si="1967"/>
        <v>40250.448549559624</v>
      </c>
      <c r="DQ136" s="124">
        <f t="shared" si="1967"/>
        <v>40250.448549559624</v>
      </c>
      <c r="DR136" s="124">
        <f t="shared" si="1967"/>
        <v>40250.448549559624</v>
      </c>
      <c r="DS136" s="33">
        <f>+SUM(DG136:DR136)</f>
        <v>483005.38259471551</v>
      </c>
      <c r="DT136" s="124">
        <f>$DS136*$FK$9/12</f>
        <v>42519.285833401213</v>
      </c>
      <c r="DU136" s="124">
        <f t="shared" si="1970"/>
        <v>42519.285833401213</v>
      </c>
      <c r="DV136" s="124">
        <f t="shared" si="1970"/>
        <v>42519.285833401213</v>
      </c>
      <c r="DW136" s="124">
        <f t="shared" si="1970"/>
        <v>42519.285833401213</v>
      </c>
      <c r="DX136" s="124">
        <f t="shared" si="1970"/>
        <v>42519.285833401213</v>
      </c>
      <c r="DY136" s="124">
        <f t="shared" si="1970"/>
        <v>42519.285833401213</v>
      </c>
      <c r="DZ136" s="124">
        <f t="shared" si="1970"/>
        <v>42519.285833401213</v>
      </c>
      <c r="EA136" s="124">
        <f t="shared" si="1970"/>
        <v>42519.285833401213</v>
      </c>
      <c r="EB136" s="124">
        <f t="shared" si="1970"/>
        <v>42519.285833401213</v>
      </c>
      <c r="EC136" s="124">
        <f t="shared" si="1970"/>
        <v>42519.285833401213</v>
      </c>
      <c r="ED136" s="124">
        <f t="shared" si="1970"/>
        <v>42519.285833401213</v>
      </c>
      <c r="EE136" s="124">
        <f t="shared" si="1970"/>
        <v>42519.285833401213</v>
      </c>
      <c r="EF136" s="33">
        <f>+SUM(DT136:EE136)</f>
        <v>510231.43000081443</v>
      </c>
      <c r="EG136" s="124">
        <f t="shared" si="1969"/>
        <v>44916.012937258369</v>
      </c>
      <c r="EH136" s="124">
        <f t="shared" si="1969"/>
        <v>44916.012937258369</v>
      </c>
      <c r="EI136" s="124">
        <f t="shared" si="1969"/>
        <v>44916.012937258369</v>
      </c>
      <c r="EJ136" s="124">
        <f t="shared" si="1969"/>
        <v>44916.012937258369</v>
      </c>
      <c r="EK136" s="124">
        <f t="shared" si="1969"/>
        <v>44916.012937258369</v>
      </c>
      <c r="EL136" s="124">
        <f t="shared" si="1969"/>
        <v>44916.012937258369</v>
      </c>
      <c r="EM136" s="124">
        <f t="shared" si="1969"/>
        <v>44916.012937258369</v>
      </c>
      <c r="EN136" s="124">
        <f t="shared" si="1969"/>
        <v>44916.012937258369</v>
      </c>
      <c r="EO136" s="124">
        <f t="shared" si="1969"/>
        <v>44916.012937258369</v>
      </c>
      <c r="EP136" s="124">
        <f t="shared" si="1969"/>
        <v>44916.012937258369</v>
      </c>
      <c r="EQ136" s="124">
        <f t="shared" si="1969"/>
        <v>44916.012937258369</v>
      </c>
      <c r="ER136" s="124">
        <f t="shared" si="1969"/>
        <v>44916.012937258369</v>
      </c>
      <c r="ES136" s="33">
        <f>+SUM(EG136:ER136)</f>
        <v>538992.15524710028</v>
      </c>
      <c r="ET136" s="33" t="s">
        <v>241</v>
      </c>
      <c r="EU136" s="33"/>
      <c r="EV136" s="38"/>
      <c r="EW136" s="136"/>
      <c r="EX136" s="37"/>
      <c r="EY136" s="37"/>
      <c r="FN136" s="17"/>
      <c r="FO136" s="201"/>
      <c r="FP136" s="2"/>
      <c r="FY136" s="1"/>
    </row>
    <row r="137" spans="1:181" ht="13.8">
      <c r="A137" s="150"/>
      <c r="B137" s="286"/>
      <c r="C137" s="235"/>
      <c r="D137" s="13"/>
      <c r="E137" s="12" t="s">
        <v>438</v>
      </c>
      <c r="F137" s="84">
        <f t="shared" ref="F137:AK137" si="1971">SUM(F138:F152)</f>
        <v>110118255.47</v>
      </c>
      <c r="G137" s="84">
        <f t="shared" si="1971"/>
        <v>12147471.172789998</v>
      </c>
      <c r="H137" s="84">
        <f t="shared" si="1971"/>
        <v>12147471.172789998</v>
      </c>
      <c r="I137" s="84">
        <f t="shared" si="1971"/>
        <v>12147471.172789998</v>
      </c>
      <c r="J137" s="84">
        <f t="shared" si="1971"/>
        <v>12147471.172789998</v>
      </c>
      <c r="K137" s="84">
        <f t="shared" si="1971"/>
        <v>12147471.172789998</v>
      </c>
      <c r="L137" s="84">
        <f t="shared" si="1971"/>
        <v>12147471.172789998</v>
      </c>
      <c r="M137" s="84">
        <f t="shared" si="1971"/>
        <v>12147471.172789998</v>
      </c>
      <c r="N137" s="84">
        <f t="shared" si="1971"/>
        <v>12147471.172789998</v>
      </c>
      <c r="O137" s="84">
        <f t="shared" si="1971"/>
        <v>12147471.172789998</v>
      </c>
      <c r="P137" s="84">
        <f t="shared" si="1971"/>
        <v>12147471.172789998</v>
      </c>
      <c r="Q137" s="84">
        <f t="shared" si="1971"/>
        <v>12147471.172789998</v>
      </c>
      <c r="R137" s="84">
        <f t="shared" si="1971"/>
        <v>12147471.172789998</v>
      </c>
      <c r="S137" s="84">
        <f t="shared" si="1971"/>
        <v>145769654.07347998</v>
      </c>
      <c r="T137" s="84">
        <f t="shared" si="1971"/>
        <v>12759308.435459334</v>
      </c>
      <c r="U137" s="84">
        <f t="shared" si="1971"/>
        <v>12759308.435459334</v>
      </c>
      <c r="V137" s="84">
        <f t="shared" si="1971"/>
        <v>12759308.435459334</v>
      </c>
      <c r="W137" s="84">
        <f t="shared" si="1971"/>
        <v>12759308.435459334</v>
      </c>
      <c r="X137" s="84">
        <f t="shared" si="1971"/>
        <v>12759308.435459334</v>
      </c>
      <c r="Y137" s="84">
        <f t="shared" si="1971"/>
        <v>12759308.435459334</v>
      </c>
      <c r="Z137" s="84">
        <f t="shared" si="1971"/>
        <v>12759308.435459334</v>
      </c>
      <c r="AA137" s="84">
        <f t="shared" si="1971"/>
        <v>12759308.435459334</v>
      </c>
      <c r="AB137" s="84">
        <f t="shared" si="1971"/>
        <v>12759308.435459334</v>
      </c>
      <c r="AC137" s="84">
        <f t="shared" si="1971"/>
        <v>12759308.435459334</v>
      </c>
      <c r="AD137" s="84">
        <f t="shared" si="1971"/>
        <v>12759308.435459334</v>
      </c>
      <c r="AE137" s="84">
        <f t="shared" si="1971"/>
        <v>12759308.435459334</v>
      </c>
      <c r="AF137" s="84">
        <f t="shared" si="1971"/>
        <v>153111701.22551203</v>
      </c>
      <c r="AG137" s="84">
        <f t="shared" si="1971"/>
        <v>13379862.359113123</v>
      </c>
      <c r="AH137" s="84">
        <f t="shared" si="1971"/>
        <v>13379862.359113123</v>
      </c>
      <c r="AI137" s="84">
        <f t="shared" si="1971"/>
        <v>13379862.359113123</v>
      </c>
      <c r="AJ137" s="84">
        <f t="shared" si="1971"/>
        <v>13379862.359113123</v>
      </c>
      <c r="AK137" s="84">
        <f t="shared" si="1971"/>
        <v>13379862.359113123</v>
      </c>
      <c r="AL137" s="84">
        <f t="shared" ref="AL137:BQ137" si="1972">SUM(AL138:AL152)</f>
        <v>13379862.359113123</v>
      </c>
      <c r="AM137" s="84">
        <f t="shared" si="1972"/>
        <v>13379862.359113123</v>
      </c>
      <c r="AN137" s="84">
        <f t="shared" si="1972"/>
        <v>13379862.359113123</v>
      </c>
      <c r="AO137" s="84">
        <f t="shared" si="1972"/>
        <v>13379862.359113123</v>
      </c>
      <c r="AP137" s="84">
        <f t="shared" si="1972"/>
        <v>13379862.359113123</v>
      </c>
      <c r="AQ137" s="84">
        <f t="shared" si="1972"/>
        <v>13379862.359113123</v>
      </c>
      <c r="AR137" s="84">
        <f t="shared" si="1972"/>
        <v>13379862.359113123</v>
      </c>
      <c r="AS137" s="84">
        <f t="shared" si="1972"/>
        <v>160558348.30935755</v>
      </c>
      <c r="AT137" s="84">
        <f t="shared" si="1972"/>
        <v>14037624.227615923</v>
      </c>
      <c r="AU137" s="84">
        <f t="shared" si="1972"/>
        <v>14037624.227615923</v>
      </c>
      <c r="AV137" s="84">
        <f t="shared" si="1972"/>
        <v>14037624.227615923</v>
      </c>
      <c r="AW137" s="84">
        <f t="shared" si="1972"/>
        <v>14037624.227615923</v>
      </c>
      <c r="AX137" s="84">
        <f t="shared" si="1972"/>
        <v>14037624.227615923</v>
      </c>
      <c r="AY137" s="84">
        <f t="shared" si="1972"/>
        <v>14037624.227615923</v>
      </c>
      <c r="AZ137" s="84">
        <f t="shared" si="1972"/>
        <v>14037624.227615923</v>
      </c>
      <c r="BA137" s="84">
        <f t="shared" si="1972"/>
        <v>14037624.227615923</v>
      </c>
      <c r="BB137" s="84">
        <f t="shared" si="1972"/>
        <v>14037624.227615923</v>
      </c>
      <c r="BC137" s="84">
        <f t="shared" si="1972"/>
        <v>14037624.227615923</v>
      </c>
      <c r="BD137" s="84">
        <f t="shared" si="1972"/>
        <v>14037624.227615923</v>
      </c>
      <c r="BE137" s="84">
        <f t="shared" si="1972"/>
        <v>14037624.227615923</v>
      </c>
      <c r="BF137" s="84">
        <f t="shared" si="1972"/>
        <v>168451490.73139104</v>
      </c>
      <c r="BG137" s="84">
        <f t="shared" si="1972"/>
        <v>14730481.480167044</v>
      </c>
      <c r="BH137" s="84">
        <f t="shared" si="1972"/>
        <v>14730481.480167044</v>
      </c>
      <c r="BI137" s="84">
        <f t="shared" si="1972"/>
        <v>14730481.480167044</v>
      </c>
      <c r="BJ137" s="84">
        <f t="shared" si="1972"/>
        <v>14730481.480167044</v>
      </c>
      <c r="BK137" s="84">
        <f t="shared" si="1972"/>
        <v>14730481.480167044</v>
      </c>
      <c r="BL137" s="84">
        <f t="shared" si="1972"/>
        <v>14730481.480167044</v>
      </c>
      <c r="BM137" s="84">
        <f t="shared" si="1972"/>
        <v>14730481.480167044</v>
      </c>
      <c r="BN137" s="84">
        <f t="shared" si="1972"/>
        <v>14730481.480167044</v>
      </c>
      <c r="BO137" s="84">
        <f t="shared" si="1972"/>
        <v>14730481.480167044</v>
      </c>
      <c r="BP137" s="84">
        <f t="shared" si="1972"/>
        <v>14730481.480167044</v>
      </c>
      <c r="BQ137" s="84">
        <f t="shared" si="1972"/>
        <v>14730481.480167044</v>
      </c>
      <c r="BR137" s="84">
        <f t="shared" ref="BR137:CW137" si="1973">SUM(BR138:BR152)</f>
        <v>14730481.480167044</v>
      </c>
      <c r="BS137" s="84">
        <f t="shared" si="1973"/>
        <v>176765777.76200452</v>
      </c>
      <c r="BT137" s="84">
        <f t="shared" si="1973"/>
        <v>15460371.656900089</v>
      </c>
      <c r="BU137" s="84">
        <f t="shared" si="1973"/>
        <v>15460371.656900089</v>
      </c>
      <c r="BV137" s="84">
        <f t="shared" si="1973"/>
        <v>15460371.656900089</v>
      </c>
      <c r="BW137" s="84">
        <f t="shared" si="1973"/>
        <v>15460371.656900089</v>
      </c>
      <c r="BX137" s="84">
        <f t="shared" si="1973"/>
        <v>15460371.656900089</v>
      </c>
      <c r="BY137" s="84">
        <f t="shared" si="1973"/>
        <v>15460371.656900089</v>
      </c>
      <c r="BZ137" s="84">
        <f t="shared" si="1973"/>
        <v>15460371.656900089</v>
      </c>
      <c r="CA137" s="84">
        <f t="shared" si="1973"/>
        <v>15460371.656900089</v>
      </c>
      <c r="CB137" s="84">
        <f t="shared" si="1973"/>
        <v>15460371.656900089</v>
      </c>
      <c r="CC137" s="84">
        <f t="shared" si="1973"/>
        <v>15460371.656900089</v>
      </c>
      <c r="CD137" s="84">
        <f t="shared" si="1973"/>
        <v>15460371.656900089</v>
      </c>
      <c r="CE137" s="84">
        <f t="shared" si="1973"/>
        <v>15460371.656900089</v>
      </c>
      <c r="CF137" s="84">
        <f t="shared" si="1973"/>
        <v>185524459.88280103</v>
      </c>
      <c r="CG137" s="84">
        <f t="shared" si="1973"/>
        <v>16229340.676487369</v>
      </c>
      <c r="CH137" s="84">
        <f t="shared" si="1973"/>
        <v>16229340.676487369</v>
      </c>
      <c r="CI137" s="84">
        <f t="shared" si="1973"/>
        <v>16229340.676487369</v>
      </c>
      <c r="CJ137" s="84">
        <f t="shared" si="1973"/>
        <v>16229340.676487369</v>
      </c>
      <c r="CK137" s="84">
        <f t="shared" si="1973"/>
        <v>16229340.676487369</v>
      </c>
      <c r="CL137" s="84">
        <f t="shared" si="1973"/>
        <v>16229340.676487369</v>
      </c>
      <c r="CM137" s="84">
        <f t="shared" si="1973"/>
        <v>16229340.676487369</v>
      </c>
      <c r="CN137" s="84">
        <f t="shared" si="1973"/>
        <v>16229340.676487369</v>
      </c>
      <c r="CO137" s="84">
        <f t="shared" si="1973"/>
        <v>16229340.676487369</v>
      </c>
      <c r="CP137" s="84">
        <f t="shared" si="1973"/>
        <v>16229340.676487369</v>
      </c>
      <c r="CQ137" s="84">
        <f t="shared" si="1973"/>
        <v>16229340.676487369</v>
      </c>
      <c r="CR137" s="84">
        <f t="shared" si="1973"/>
        <v>16229340.676487369</v>
      </c>
      <c r="CS137" s="84">
        <f t="shared" si="1973"/>
        <v>194752088.1178484</v>
      </c>
      <c r="CT137" s="84">
        <f t="shared" si="1973"/>
        <v>17039548.928026684</v>
      </c>
      <c r="CU137" s="84">
        <f t="shared" si="1973"/>
        <v>17039548.928026684</v>
      </c>
      <c r="CV137" s="84">
        <f t="shared" si="1973"/>
        <v>17039548.928026684</v>
      </c>
      <c r="CW137" s="84">
        <f t="shared" si="1973"/>
        <v>17039548.928026684</v>
      </c>
      <c r="CX137" s="84">
        <f t="shared" ref="CX137:EC137" si="1974">SUM(CX138:CX152)</f>
        <v>17039548.928026684</v>
      </c>
      <c r="CY137" s="84">
        <f t="shared" si="1974"/>
        <v>17039548.928026684</v>
      </c>
      <c r="CZ137" s="84">
        <f t="shared" si="1974"/>
        <v>17039548.928026684</v>
      </c>
      <c r="DA137" s="84">
        <f t="shared" si="1974"/>
        <v>17039548.928026684</v>
      </c>
      <c r="DB137" s="84">
        <f t="shared" si="1974"/>
        <v>17039548.928026684</v>
      </c>
      <c r="DC137" s="84">
        <f t="shared" si="1974"/>
        <v>17039548.928026684</v>
      </c>
      <c r="DD137" s="84">
        <f t="shared" si="1974"/>
        <v>17039548.928026684</v>
      </c>
      <c r="DE137" s="84">
        <f t="shared" si="1974"/>
        <v>17039548.928026684</v>
      </c>
      <c r="DF137" s="84">
        <f t="shared" si="1974"/>
        <v>204474587.1363202</v>
      </c>
      <c r="DG137" s="84">
        <f t="shared" si="1974"/>
        <v>17893277.705962267</v>
      </c>
      <c r="DH137" s="84">
        <f t="shared" si="1974"/>
        <v>17893277.705962267</v>
      </c>
      <c r="DI137" s="84">
        <f t="shared" si="1974"/>
        <v>17893277.705962267</v>
      </c>
      <c r="DJ137" s="84">
        <f t="shared" si="1974"/>
        <v>17893277.705962267</v>
      </c>
      <c r="DK137" s="84">
        <f t="shared" si="1974"/>
        <v>17893277.705962267</v>
      </c>
      <c r="DL137" s="84">
        <f t="shared" si="1974"/>
        <v>17893277.705962267</v>
      </c>
      <c r="DM137" s="84">
        <f t="shared" si="1974"/>
        <v>17893277.705962267</v>
      </c>
      <c r="DN137" s="84">
        <f t="shared" si="1974"/>
        <v>17893277.705962267</v>
      </c>
      <c r="DO137" s="84">
        <f t="shared" si="1974"/>
        <v>17893277.705962267</v>
      </c>
      <c r="DP137" s="84">
        <f t="shared" si="1974"/>
        <v>17893277.705962267</v>
      </c>
      <c r="DQ137" s="84">
        <f t="shared" si="1974"/>
        <v>17893277.705962267</v>
      </c>
      <c r="DR137" s="84">
        <f t="shared" si="1974"/>
        <v>17893277.705962267</v>
      </c>
      <c r="DS137" s="84">
        <f t="shared" si="1974"/>
        <v>214719332.47154725</v>
      </c>
      <c r="DT137" s="84">
        <f t="shared" si="1974"/>
        <v>18792936.007368714</v>
      </c>
      <c r="DU137" s="84">
        <f t="shared" si="1974"/>
        <v>18792936.007368714</v>
      </c>
      <c r="DV137" s="84">
        <f t="shared" si="1974"/>
        <v>18792936.007368714</v>
      </c>
      <c r="DW137" s="84">
        <f t="shared" si="1974"/>
        <v>18792936.007368714</v>
      </c>
      <c r="DX137" s="84">
        <f t="shared" si="1974"/>
        <v>18792936.007368714</v>
      </c>
      <c r="DY137" s="84">
        <f t="shared" si="1974"/>
        <v>18792936.007368714</v>
      </c>
      <c r="DZ137" s="84">
        <f t="shared" si="1974"/>
        <v>18792936.007368714</v>
      </c>
      <c r="EA137" s="84">
        <f t="shared" si="1974"/>
        <v>18792936.007368714</v>
      </c>
      <c r="EB137" s="84">
        <f t="shared" si="1974"/>
        <v>18792936.007368714</v>
      </c>
      <c r="EC137" s="84">
        <f t="shared" si="1974"/>
        <v>18792936.007368714</v>
      </c>
      <c r="ED137" s="84">
        <f t="shared" ref="ED137:ES137" si="1975">SUM(ED138:ED152)</f>
        <v>18792936.007368714</v>
      </c>
      <c r="EE137" s="84">
        <f t="shared" si="1975"/>
        <v>18792936.007368714</v>
      </c>
      <c r="EF137" s="84">
        <f t="shared" si="1975"/>
        <v>225515232.08842462</v>
      </c>
      <c r="EG137" s="84">
        <f t="shared" si="1975"/>
        <v>19741067.712016203</v>
      </c>
      <c r="EH137" s="84">
        <f t="shared" si="1975"/>
        <v>19741067.712016203</v>
      </c>
      <c r="EI137" s="84">
        <f t="shared" si="1975"/>
        <v>19741067.712016203</v>
      </c>
      <c r="EJ137" s="84">
        <f t="shared" si="1975"/>
        <v>19741067.712016203</v>
      </c>
      <c r="EK137" s="84">
        <f t="shared" si="1975"/>
        <v>19741067.712016203</v>
      </c>
      <c r="EL137" s="84">
        <f t="shared" si="1975"/>
        <v>19741067.712016203</v>
      </c>
      <c r="EM137" s="84">
        <f t="shared" si="1975"/>
        <v>19741067.712016203</v>
      </c>
      <c r="EN137" s="84">
        <f t="shared" si="1975"/>
        <v>19741067.712016203</v>
      </c>
      <c r="EO137" s="84">
        <f t="shared" si="1975"/>
        <v>19741067.712016203</v>
      </c>
      <c r="EP137" s="84">
        <f t="shared" si="1975"/>
        <v>19741067.712016203</v>
      </c>
      <c r="EQ137" s="84">
        <f t="shared" si="1975"/>
        <v>19741067.712016203</v>
      </c>
      <c r="ER137" s="84">
        <f t="shared" si="1975"/>
        <v>19741067.712016203</v>
      </c>
      <c r="ES137" s="84">
        <f t="shared" si="1975"/>
        <v>236892812.54419437</v>
      </c>
      <c r="ET137" s="32"/>
      <c r="EU137" s="32"/>
      <c r="EV137" s="38"/>
      <c r="EW137" s="174"/>
      <c r="EX137" s="37"/>
      <c r="EY137" s="37"/>
      <c r="FK137" s="146"/>
      <c r="FO137" s="201"/>
      <c r="FY137" s="1"/>
    </row>
    <row r="138" spans="1:181">
      <c r="A138" s="149">
        <v>115</v>
      </c>
      <c r="B138" s="149" t="str">
        <f t="shared" ref="B138:B152" si="1976">CONCATENATE(C138,D138)</f>
        <v>161101010600015</v>
      </c>
      <c r="C138" s="231">
        <v>1611010106000</v>
      </c>
      <c r="D138" s="35">
        <v>15</v>
      </c>
      <c r="E138" s="37" t="s">
        <v>126</v>
      </c>
      <c r="F138" s="65">
        <v>854277.9</v>
      </c>
      <c r="G138" s="123">
        <f>_xlfn.XLOOKUP($B138,'9999'!$A:$A,'9999'!I:I)</f>
        <v>626116.66666666663</v>
      </c>
      <c r="H138" s="123">
        <f>_xlfn.XLOOKUP($B138,'9999'!$A:$A,'9999'!J:J)</f>
        <v>626116.66666666663</v>
      </c>
      <c r="I138" s="123">
        <f>_xlfn.XLOOKUP($B138,'9999'!$A:$A,'9999'!K:K)</f>
        <v>626116.66666666663</v>
      </c>
      <c r="J138" s="123">
        <f>_xlfn.XLOOKUP($B138,'9999'!$A:$A,'9999'!L:L)</f>
        <v>626116.66666666663</v>
      </c>
      <c r="K138" s="123">
        <f>_xlfn.XLOOKUP($B138,'9999'!$A:$A,'9999'!M:M)</f>
        <v>626116.66666666663</v>
      </c>
      <c r="L138" s="123">
        <f>_xlfn.XLOOKUP($B138,'9999'!$A:$A,'9999'!N:N)</f>
        <v>626116.66666666663</v>
      </c>
      <c r="M138" s="123">
        <f>_xlfn.XLOOKUP($B138,'9999'!$A:$A,'9999'!O:O)</f>
        <v>626116.66666666663</v>
      </c>
      <c r="N138" s="123">
        <f>_xlfn.XLOOKUP($B138,'9999'!$A:$A,'9999'!P:P)</f>
        <v>626116.66666666663</v>
      </c>
      <c r="O138" s="123">
        <f>_xlfn.XLOOKUP($B138,'9999'!$A:$A,'9999'!Q:Q)</f>
        <v>626116.66666666663</v>
      </c>
      <c r="P138" s="123">
        <f>_xlfn.XLOOKUP($B138,'9999'!$A:$A,'9999'!R:R)</f>
        <v>626116.66666666663</v>
      </c>
      <c r="Q138" s="123">
        <f>_xlfn.XLOOKUP($B138,'9999'!$A:$A,'9999'!S:S)</f>
        <v>626116.66666666663</v>
      </c>
      <c r="R138" s="123">
        <f>_xlfn.XLOOKUP($B138,'9999'!$A:$A,'9999'!T:T)</f>
        <v>626116.66666666663</v>
      </c>
      <c r="S138" s="33">
        <f t="shared" ref="S138:S152" si="1977">+SUM(G138:R138)</f>
        <v>7513400.0000000009</v>
      </c>
      <c r="T138" s="124">
        <f t="shared" ref="T138:AE139" si="1978">+$S138*$FC$9/12</f>
        <v>662699.41126666684</v>
      </c>
      <c r="U138" s="124">
        <f t="shared" si="1978"/>
        <v>662699.41126666684</v>
      </c>
      <c r="V138" s="124">
        <f t="shared" si="1978"/>
        <v>662699.41126666684</v>
      </c>
      <c r="W138" s="124">
        <f t="shared" si="1978"/>
        <v>662699.41126666684</v>
      </c>
      <c r="X138" s="124">
        <f t="shared" si="1978"/>
        <v>662699.41126666684</v>
      </c>
      <c r="Y138" s="124">
        <f t="shared" si="1978"/>
        <v>662699.41126666684</v>
      </c>
      <c r="Z138" s="124">
        <f t="shared" si="1978"/>
        <v>662699.41126666684</v>
      </c>
      <c r="AA138" s="124">
        <f t="shared" si="1978"/>
        <v>662699.41126666684</v>
      </c>
      <c r="AB138" s="124">
        <f t="shared" si="1978"/>
        <v>662699.41126666684</v>
      </c>
      <c r="AC138" s="124">
        <f t="shared" si="1978"/>
        <v>662699.41126666684</v>
      </c>
      <c r="AD138" s="124">
        <f t="shared" si="1978"/>
        <v>662699.41126666684</v>
      </c>
      <c r="AE138" s="124">
        <f t="shared" si="1978"/>
        <v>662699.41126666684</v>
      </c>
      <c r="AF138" s="33">
        <f t="shared" ref="AF138" si="1979">+SUM(T138:AE138)</f>
        <v>7952392.935200002</v>
      </c>
      <c r="AG138" s="124">
        <f t="shared" ref="AG138:AR139" si="1980">+$AF138*$FD$9/12</f>
        <v>699781.41952350445</v>
      </c>
      <c r="AH138" s="124">
        <f t="shared" si="1980"/>
        <v>699781.41952350445</v>
      </c>
      <c r="AI138" s="124">
        <f t="shared" si="1980"/>
        <v>699781.41952350445</v>
      </c>
      <c r="AJ138" s="124">
        <f t="shared" si="1980"/>
        <v>699781.41952350445</v>
      </c>
      <c r="AK138" s="124">
        <f t="shared" si="1980"/>
        <v>699781.41952350445</v>
      </c>
      <c r="AL138" s="124">
        <f t="shared" si="1980"/>
        <v>699781.41952350445</v>
      </c>
      <c r="AM138" s="124">
        <f t="shared" si="1980"/>
        <v>699781.41952350445</v>
      </c>
      <c r="AN138" s="124">
        <f t="shared" si="1980"/>
        <v>699781.41952350445</v>
      </c>
      <c r="AO138" s="124">
        <f t="shared" si="1980"/>
        <v>699781.41952350445</v>
      </c>
      <c r="AP138" s="124">
        <f t="shared" si="1980"/>
        <v>699781.41952350445</v>
      </c>
      <c r="AQ138" s="124">
        <f t="shared" si="1980"/>
        <v>699781.41952350445</v>
      </c>
      <c r="AR138" s="124">
        <f t="shared" si="1980"/>
        <v>699781.41952350445</v>
      </c>
      <c r="AS138" s="33">
        <f t="shared" ref="AS138" si="1981">+SUM(AG138:AR138)</f>
        <v>8397377.0342820529</v>
      </c>
      <c r="AT138" s="124">
        <f t="shared" ref="AT138:BE139" si="1982">+$AS138*$FE$9/12</f>
        <v>739226.69857920555</v>
      </c>
      <c r="AU138" s="124">
        <f t="shared" si="1982"/>
        <v>739226.69857920555</v>
      </c>
      <c r="AV138" s="124">
        <f t="shared" si="1982"/>
        <v>739226.69857920555</v>
      </c>
      <c r="AW138" s="124">
        <f t="shared" si="1982"/>
        <v>739226.69857920555</v>
      </c>
      <c r="AX138" s="124">
        <f t="shared" si="1982"/>
        <v>739226.69857920555</v>
      </c>
      <c r="AY138" s="124">
        <f t="shared" si="1982"/>
        <v>739226.69857920555</v>
      </c>
      <c r="AZ138" s="124">
        <f t="shared" si="1982"/>
        <v>739226.69857920555</v>
      </c>
      <c r="BA138" s="124">
        <f t="shared" si="1982"/>
        <v>739226.69857920555</v>
      </c>
      <c r="BB138" s="124">
        <f t="shared" si="1982"/>
        <v>739226.69857920555</v>
      </c>
      <c r="BC138" s="124">
        <f t="shared" si="1982"/>
        <v>739226.69857920555</v>
      </c>
      <c r="BD138" s="124">
        <f t="shared" si="1982"/>
        <v>739226.69857920555</v>
      </c>
      <c r="BE138" s="124">
        <f t="shared" si="1982"/>
        <v>739226.69857920555</v>
      </c>
      <c r="BF138" s="33">
        <f t="shared" ref="BF138" si="1983">+SUM(AT138:BE138)</f>
        <v>8870720.3829504643</v>
      </c>
      <c r="BG138" s="124">
        <f t="shared" ref="BG138:BR139" si="1984">+$BF138*$FF$9/12</f>
        <v>780895.42912471818</v>
      </c>
      <c r="BH138" s="124">
        <f t="shared" si="1984"/>
        <v>780895.42912471818</v>
      </c>
      <c r="BI138" s="124">
        <f t="shared" si="1984"/>
        <v>780895.42912471818</v>
      </c>
      <c r="BJ138" s="124">
        <f t="shared" si="1984"/>
        <v>780895.42912471818</v>
      </c>
      <c r="BK138" s="124">
        <f t="shared" si="1984"/>
        <v>780895.42912471818</v>
      </c>
      <c r="BL138" s="124">
        <f t="shared" si="1984"/>
        <v>780895.42912471818</v>
      </c>
      <c r="BM138" s="124">
        <f t="shared" si="1984"/>
        <v>780895.42912471818</v>
      </c>
      <c r="BN138" s="124">
        <f t="shared" si="1984"/>
        <v>780895.42912471818</v>
      </c>
      <c r="BO138" s="124">
        <f t="shared" si="1984"/>
        <v>780895.42912471818</v>
      </c>
      <c r="BP138" s="124">
        <f t="shared" si="1984"/>
        <v>780895.42912471818</v>
      </c>
      <c r="BQ138" s="124">
        <f t="shared" si="1984"/>
        <v>780895.42912471818</v>
      </c>
      <c r="BR138" s="124">
        <f t="shared" si="1984"/>
        <v>780895.42912471818</v>
      </c>
      <c r="BS138" s="33">
        <f t="shared" ref="BS138" si="1985">+SUM(BG138:BR138)</f>
        <v>9370745.1494966205</v>
      </c>
      <c r="BT138" s="124">
        <f t="shared" ref="BT138:CE139" si="1986">+$BS138*$FG$9/12</f>
        <v>824912.94267362065</v>
      </c>
      <c r="BU138" s="124">
        <f t="shared" si="1986"/>
        <v>824912.94267362065</v>
      </c>
      <c r="BV138" s="124">
        <f t="shared" si="1986"/>
        <v>824912.94267362065</v>
      </c>
      <c r="BW138" s="124">
        <f t="shared" si="1986"/>
        <v>824912.94267362065</v>
      </c>
      <c r="BX138" s="124">
        <f t="shared" si="1986"/>
        <v>824912.94267362065</v>
      </c>
      <c r="BY138" s="124">
        <f t="shared" si="1986"/>
        <v>824912.94267362065</v>
      </c>
      <c r="BZ138" s="124">
        <f t="shared" si="1986"/>
        <v>824912.94267362065</v>
      </c>
      <c r="CA138" s="124">
        <f t="shared" si="1986"/>
        <v>824912.94267362065</v>
      </c>
      <c r="CB138" s="124">
        <f t="shared" si="1986"/>
        <v>824912.94267362065</v>
      </c>
      <c r="CC138" s="124">
        <f t="shared" si="1986"/>
        <v>824912.94267362065</v>
      </c>
      <c r="CD138" s="124">
        <f t="shared" si="1986"/>
        <v>824912.94267362065</v>
      </c>
      <c r="CE138" s="124">
        <f t="shared" si="1986"/>
        <v>824912.94267362065</v>
      </c>
      <c r="CF138" s="33">
        <f t="shared" ref="CF138" si="1987">+SUM(BT138:CE138)</f>
        <v>9898955.3120834474</v>
      </c>
      <c r="CG138" s="124">
        <f t="shared" ref="CG138:CR139" si="1988">+$CF138*$FH$9/12</f>
        <v>871411.63542624749</v>
      </c>
      <c r="CH138" s="124">
        <f t="shared" si="1988"/>
        <v>871411.63542624749</v>
      </c>
      <c r="CI138" s="124">
        <f t="shared" si="1988"/>
        <v>871411.63542624749</v>
      </c>
      <c r="CJ138" s="124">
        <f t="shared" si="1988"/>
        <v>871411.63542624749</v>
      </c>
      <c r="CK138" s="124">
        <f t="shared" si="1988"/>
        <v>871411.63542624749</v>
      </c>
      <c r="CL138" s="124">
        <f t="shared" si="1988"/>
        <v>871411.63542624749</v>
      </c>
      <c r="CM138" s="124">
        <f t="shared" si="1988"/>
        <v>871411.63542624749</v>
      </c>
      <c r="CN138" s="124">
        <f t="shared" si="1988"/>
        <v>871411.63542624749</v>
      </c>
      <c r="CO138" s="124">
        <f t="shared" si="1988"/>
        <v>871411.63542624749</v>
      </c>
      <c r="CP138" s="124">
        <f t="shared" si="1988"/>
        <v>871411.63542624749</v>
      </c>
      <c r="CQ138" s="124">
        <f t="shared" si="1988"/>
        <v>871411.63542624749</v>
      </c>
      <c r="CR138" s="124">
        <f t="shared" si="1988"/>
        <v>871411.63542624749</v>
      </c>
      <c r="CS138" s="33">
        <f t="shared" ref="CS138" si="1989">+SUM(CG138:CR138)</f>
        <v>10456939.62511497</v>
      </c>
      <c r="CT138" s="124">
        <f t="shared" ref="CT138:DE139" si="1990">+$CS138*$FI$9/12</f>
        <v>920531.36649195431</v>
      </c>
      <c r="CU138" s="124">
        <f t="shared" si="1990"/>
        <v>920531.36649195431</v>
      </c>
      <c r="CV138" s="124">
        <f t="shared" si="1990"/>
        <v>920531.36649195431</v>
      </c>
      <c r="CW138" s="124">
        <f t="shared" si="1990"/>
        <v>920531.36649195431</v>
      </c>
      <c r="CX138" s="124">
        <f t="shared" si="1990"/>
        <v>920531.36649195431</v>
      </c>
      <c r="CY138" s="124">
        <f t="shared" si="1990"/>
        <v>920531.36649195431</v>
      </c>
      <c r="CZ138" s="124">
        <f t="shared" si="1990"/>
        <v>920531.36649195431</v>
      </c>
      <c r="DA138" s="124">
        <f t="shared" si="1990"/>
        <v>920531.36649195431</v>
      </c>
      <c r="DB138" s="124">
        <f t="shared" si="1990"/>
        <v>920531.36649195431</v>
      </c>
      <c r="DC138" s="124">
        <f t="shared" si="1990"/>
        <v>920531.36649195431</v>
      </c>
      <c r="DD138" s="124">
        <f t="shared" si="1990"/>
        <v>920531.36649195431</v>
      </c>
      <c r="DE138" s="124">
        <f t="shared" si="1990"/>
        <v>920531.36649195431</v>
      </c>
      <c r="DF138" s="33">
        <f t="shared" ref="DF138" si="1991">+SUM(CT138:DE138)</f>
        <v>11046376.397903455</v>
      </c>
      <c r="DG138" s="124">
        <f t="shared" ref="DG138:DR139" si="1992">+$DF138*$FJ$9/12</f>
        <v>972419.8785583732</v>
      </c>
      <c r="DH138" s="124">
        <f t="shared" si="1992"/>
        <v>972419.8785583732</v>
      </c>
      <c r="DI138" s="124">
        <f t="shared" si="1992"/>
        <v>972419.8785583732</v>
      </c>
      <c r="DJ138" s="124">
        <f t="shared" si="1992"/>
        <v>972419.8785583732</v>
      </c>
      <c r="DK138" s="124">
        <f t="shared" si="1992"/>
        <v>972419.8785583732</v>
      </c>
      <c r="DL138" s="124">
        <f t="shared" si="1992"/>
        <v>972419.8785583732</v>
      </c>
      <c r="DM138" s="124">
        <f t="shared" si="1992"/>
        <v>972419.8785583732</v>
      </c>
      <c r="DN138" s="124">
        <f t="shared" si="1992"/>
        <v>972419.8785583732</v>
      </c>
      <c r="DO138" s="124">
        <f t="shared" si="1992"/>
        <v>972419.8785583732</v>
      </c>
      <c r="DP138" s="124">
        <f t="shared" si="1992"/>
        <v>972419.8785583732</v>
      </c>
      <c r="DQ138" s="124">
        <f t="shared" si="1992"/>
        <v>972419.8785583732</v>
      </c>
      <c r="DR138" s="124">
        <f t="shared" si="1992"/>
        <v>972419.8785583732</v>
      </c>
      <c r="DS138" s="33">
        <f t="shared" ref="DS138" si="1993">+SUM(DG138:DR138)</f>
        <v>11669038.542700479</v>
      </c>
      <c r="DT138" s="124">
        <f t="shared" ref="DT138:EE139" si="1994">$DS138*$FK$9/12</f>
        <v>1027233.2422729518</v>
      </c>
      <c r="DU138" s="124">
        <f t="shared" si="1994"/>
        <v>1027233.2422729518</v>
      </c>
      <c r="DV138" s="124">
        <f t="shared" si="1994"/>
        <v>1027233.2422729518</v>
      </c>
      <c r="DW138" s="124">
        <f t="shared" si="1994"/>
        <v>1027233.2422729518</v>
      </c>
      <c r="DX138" s="124">
        <f t="shared" si="1994"/>
        <v>1027233.2422729518</v>
      </c>
      <c r="DY138" s="124">
        <f t="shared" si="1994"/>
        <v>1027233.2422729518</v>
      </c>
      <c r="DZ138" s="124">
        <f t="shared" si="1994"/>
        <v>1027233.2422729518</v>
      </c>
      <c r="EA138" s="124">
        <f t="shared" si="1994"/>
        <v>1027233.2422729518</v>
      </c>
      <c r="EB138" s="124">
        <f t="shared" si="1994"/>
        <v>1027233.2422729518</v>
      </c>
      <c r="EC138" s="124">
        <f t="shared" si="1994"/>
        <v>1027233.2422729518</v>
      </c>
      <c r="ED138" s="124">
        <f t="shared" si="1994"/>
        <v>1027233.2422729518</v>
      </c>
      <c r="EE138" s="124">
        <f t="shared" si="1994"/>
        <v>1027233.2422729518</v>
      </c>
      <c r="EF138" s="33">
        <f t="shared" ref="EF138" si="1995">+SUM(DT138:EE138)</f>
        <v>12326798.907275423</v>
      </c>
      <c r="EG138" s="124">
        <f t="shared" ref="EG138:ER139" si="1996">$EF138*$FL$9/12</f>
        <v>1085136.3256733939</v>
      </c>
      <c r="EH138" s="124">
        <f t="shared" si="1996"/>
        <v>1085136.3256733939</v>
      </c>
      <c r="EI138" s="124">
        <f t="shared" si="1996"/>
        <v>1085136.3256733939</v>
      </c>
      <c r="EJ138" s="124">
        <f t="shared" si="1996"/>
        <v>1085136.3256733939</v>
      </c>
      <c r="EK138" s="124">
        <f t="shared" si="1996"/>
        <v>1085136.3256733939</v>
      </c>
      <c r="EL138" s="124">
        <f t="shared" si="1996"/>
        <v>1085136.3256733939</v>
      </c>
      <c r="EM138" s="124">
        <f t="shared" si="1996"/>
        <v>1085136.3256733939</v>
      </c>
      <c r="EN138" s="124">
        <f t="shared" si="1996"/>
        <v>1085136.3256733939</v>
      </c>
      <c r="EO138" s="124">
        <f t="shared" si="1996"/>
        <v>1085136.3256733939</v>
      </c>
      <c r="EP138" s="124">
        <f t="shared" si="1996"/>
        <v>1085136.3256733939</v>
      </c>
      <c r="EQ138" s="124">
        <f t="shared" si="1996"/>
        <v>1085136.3256733939</v>
      </c>
      <c r="ER138" s="124">
        <f t="shared" si="1996"/>
        <v>1085136.3256733939</v>
      </c>
      <c r="ES138" s="33">
        <f t="shared" ref="ES138" si="1997">+SUM(EG138:ER138)</f>
        <v>13021635.908080727</v>
      </c>
      <c r="ET138" s="33" t="s">
        <v>241</v>
      </c>
      <c r="EU138" s="33"/>
      <c r="EV138" s="38"/>
      <c r="EW138" s="174"/>
      <c r="EX138" s="37"/>
      <c r="EY138" s="37"/>
      <c r="FK138" s="146"/>
      <c r="FN138" s="17"/>
      <c r="FO138" s="201"/>
      <c r="FP138" s="2"/>
      <c r="FY138" s="1"/>
    </row>
    <row r="139" spans="1:181">
      <c r="A139" s="149">
        <v>116</v>
      </c>
      <c r="B139" s="149" t="str">
        <f t="shared" si="1976"/>
        <v>161101010900015</v>
      </c>
      <c r="C139" s="231">
        <v>1611010109000</v>
      </c>
      <c r="D139" s="35">
        <v>15</v>
      </c>
      <c r="E139" s="37" t="s">
        <v>127</v>
      </c>
      <c r="F139" s="65">
        <v>0</v>
      </c>
      <c r="G139" s="123">
        <f>_xlfn.XLOOKUP($B139,'9999'!$A:$A,'9999'!I:I)</f>
        <v>3053617.4166666665</v>
      </c>
      <c r="H139" s="123">
        <f>_xlfn.XLOOKUP($B139,'9999'!$A:$A,'9999'!J:J)</f>
        <v>3053617.4166666665</v>
      </c>
      <c r="I139" s="123">
        <f>_xlfn.XLOOKUP($B139,'9999'!$A:$A,'9999'!K:K)</f>
        <v>3053617.4166666665</v>
      </c>
      <c r="J139" s="123">
        <f>_xlfn.XLOOKUP($B139,'9999'!$A:$A,'9999'!L:L)</f>
        <v>3053617.4166666665</v>
      </c>
      <c r="K139" s="123">
        <f>_xlfn.XLOOKUP($B139,'9999'!$A:$A,'9999'!M:M)</f>
        <v>3053617.4166666665</v>
      </c>
      <c r="L139" s="123">
        <f>_xlfn.XLOOKUP($B139,'9999'!$A:$A,'9999'!N:N)</f>
        <v>3053617.4166666665</v>
      </c>
      <c r="M139" s="123">
        <f>_xlfn.XLOOKUP($B139,'9999'!$A:$A,'9999'!O:O)</f>
        <v>3053617.4166666665</v>
      </c>
      <c r="N139" s="123">
        <f>_xlfn.XLOOKUP($B139,'9999'!$A:$A,'9999'!P:P)</f>
        <v>3053617.4166666665</v>
      </c>
      <c r="O139" s="123">
        <f>_xlfn.XLOOKUP($B139,'9999'!$A:$A,'9999'!Q:Q)</f>
        <v>3053617.4166666665</v>
      </c>
      <c r="P139" s="123">
        <f>_xlfn.XLOOKUP($B139,'9999'!$A:$A,'9999'!R:R)</f>
        <v>3053617.4166666665</v>
      </c>
      <c r="Q139" s="123">
        <f>_xlfn.XLOOKUP($B139,'9999'!$A:$A,'9999'!S:S)</f>
        <v>3053617.4166666665</v>
      </c>
      <c r="R139" s="123">
        <f>_xlfn.XLOOKUP($B139,'9999'!$A:$A,'9999'!T:T)</f>
        <v>3053617.4166666665</v>
      </c>
      <c r="S139" s="33">
        <f t="shared" si="1977"/>
        <v>36643409</v>
      </c>
      <c r="T139" s="124">
        <f t="shared" si="1978"/>
        <v>3232034.1750876675</v>
      </c>
      <c r="U139" s="124">
        <f t="shared" si="1978"/>
        <v>3232034.1750876675</v>
      </c>
      <c r="V139" s="124">
        <f t="shared" si="1978"/>
        <v>3232034.1750876675</v>
      </c>
      <c r="W139" s="124">
        <f t="shared" si="1978"/>
        <v>3232034.1750876675</v>
      </c>
      <c r="X139" s="124">
        <f t="shared" si="1978"/>
        <v>3232034.1750876675</v>
      </c>
      <c r="Y139" s="124">
        <f t="shared" si="1978"/>
        <v>3232034.1750876675</v>
      </c>
      <c r="Z139" s="124">
        <f t="shared" si="1978"/>
        <v>3232034.1750876675</v>
      </c>
      <c r="AA139" s="124">
        <f t="shared" si="1978"/>
        <v>3232034.1750876675</v>
      </c>
      <c r="AB139" s="124">
        <f t="shared" si="1978"/>
        <v>3232034.1750876675</v>
      </c>
      <c r="AC139" s="124">
        <f t="shared" si="1978"/>
        <v>3232034.1750876675</v>
      </c>
      <c r="AD139" s="124">
        <f t="shared" si="1978"/>
        <v>3232034.1750876675</v>
      </c>
      <c r="AE139" s="124">
        <f t="shared" si="1978"/>
        <v>3232034.1750876675</v>
      </c>
      <c r="AF139" s="33">
        <f t="shared" ref="AF139" si="1998">+SUM(T139:AE139)</f>
        <v>38784410.101052009</v>
      </c>
      <c r="AG139" s="124">
        <f t="shared" si="1980"/>
        <v>3412885.8793888725</v>
      </c>
      <c r="AH139" s="124">
        <f t="shared" si="1980"/>
        <v>3412885.8793888725</v>
      </c>
      <c r="AI139" s="124">
        <f t="shared" si="1980"/>
        <v>3412885.8793888725</v>
      </c>
      <c r="AJ139" s="124">
        <f t="shared" si="1980"/>
        <v>3412885.8793888725</v>
      </c>
      <c r="AK139" s="124">
        <f t="shared" si="1980"/>
        <v>3412885.8793888725</v>
      </c>
      <c r="AL139" s="124">
        <f t="shared" si="1980"/>
        <v>3412885.8793888725</v>
      </c>
      <c r="AM139" s="124">
        <f t="shared" si="1980"/>
        <v>3412885.8793888725</v>
      </c>
      <c r="AN139" s="124">
        <f t="shared" si="1980"/>
        <v>3412885.8793888725</v>
      </c>
      <c r="AO139" s="124">
        <f t="shared" si="1980"/>
        <v>3412885.8793888725</v>
      </c>
      <c r="AP139" s="124">
        <f t="shared" si="1980"/>
        <v>3412885.8793888725</v>
      </c>
      <c r="AQ139" s="124">
        <f t="shared" si="1980"/>
        <v>3412885.8793888725</v>
      </c>
      <c r="AR139" s="124">
        <f t="shared" si="1980"/>
        <v>3412885.8793888725</v>
      </c>
      <c r="AS139" s="33">
        <f t="shared" ref="AS139" si="1999">+SUM(AG139:AR139)</f>
        <v>40954630.55266647</v>
      </c>
      <c r="AT139" s="124">
        <f t="shared" si="1982"/>
        <v>3605263.4306382649</v>
      </c>
      <c r="AU139" s="124">
        <f t="shared" si="1982"/>
        <v>3605263.4306382649</v>
      </c>
      <c r="AV139" s="124">
        <f t="shared" si="1982"/>
        <v>3605263.4306382649</v>
      </c>
      <c r="AW139" s="124">
        <f t="shared" si="1982"/>
        <v>3605263.4306382649</v>
      </c>
      <c r="AX139" s="124">
        <f t="shared" si="1982"/>
        <v>3605263.4306382649</v>
      </c>
      <c r="AY139" s="124">
        <f t="shared" si="1982"/>
        <v>3605263.4306382649</v>
      </c>
      <c r="AZ139" s="124">
        <f t="shared" si="1982"/>
        <v>3605263.4306382649</v>
      </c>
      <c r="BA139" s="124">
        <f t="shared" si="1982"/>
        <v>3605263.4306382649</v>
      </c>
      <c r="BB139" s="124">
        <f t="shared" si="1982"/>
        <v>3605263.4306382649</v>
      </c>
      <c r="BC139" s="124">
        <f t="shared" si="1982"/>
        <v>3605263.4306382649</v>
      </c>
      <c r="BD139" s="124">
        <f t="shared" si="1982"/>
        <v>3605263.4306382649</v>
      </c>
      <c r="BE139" s="124">
        <f t="shared" si="1982"/>
        <v>3605263.4306382649</v>
      </c>
      <c r="BF139" s="33">
        <f t="shared" ref="BF139" si="2000">+SUM(AT139:BE139)</f>
        <v>43263161.167659178</v>
      </c>
      <c r="BG139" s="124">
        <f t="shared" si="1984"/>
        <v>3808484.9196964833</v>
      </c>
      <c r="BH139" s="124">
        <f t="shared" si="1984"/>
        <v>3808484.9196964833</v>
      </c>
      <c r="BI139" s="124">
        <f t="shared" si="1984"/>
        <v>3808484.9196964833</v>
      </c>
      <c r="BJ139" s="124">
        <f t="shared" si="1984"/>
        <v>3808484.9196964833</v>
      </c>
      <c r="BK139" s="124">
        <f t="shared" si="1984"/>
        <v>3808484.9196964833</v>
      </c>
      <c r="BL139" s="124">
        <f t="shared" si="1984"/>
        <v>3808484.9196964833</v>
      </c>
      <c r="BM139" s="124">
        <f t="shared" si="1984"/>
        <v>3808484.9196964833</v>
      </c>
      <c r="BN139" s="124">
        <f t="shared" si="1984"/>
        <v>3808484.9196964833</v>
      </c>
      <c r="BO139" s="124">
        <f t="shared" si="1984"/>
        <v>3808484.9196964833</v>
      </c>
      <c r="BP139" s="124">
        <f t="shared" si="1984"/>
        <v>3808484.9196964833</v>
      </c>
      <c r="BQ139" s="124">
        <f t="shared" si="1984"/>
        <v>3808484.9196964833</v>
      </c>
      <c r="BR139" s="124">
        <f t="shared" si="1984"/>
        <v>3808484.9196964833</v>
      </c>
      <c r="BS139" s="33">
        <f t="shared" ref="BS139:BS140" si="2001">+SUM(BG139:BR139)</f>
        <v>45701819.03635779</v>
      </c>
      <c r="BT139" s="124">
        <f t="shared" si="1986"/>
        <v>4023161.5976499342</v>
      </c>
      <c r="BU139" s="124">
        <f t="shared" si="1986"/>
        <v>4023161.5976499342</v>
      </c>
      <c r="BV139" s="124">
        <f t="shared" si="1986"/>
        <v>4023161.5976499342</v>
      </c>
      <c r="BW139" s="124">
        <f t="shared" si="1986"/>
        <v>4023161.5976499342</v>
      </c>
      <c r="BX139" s="124">
        <f t="shared" si="1986"/>
        <v>4023161.5976499342</v>
      </c>
      <c r="BY139" s="124">
        <f t="shared" si="1986"/>
        <v>4023161.5976499342</v>
      </c>
      <c r="BZ139" s="124">
        <f t="shared" si="1986"/>
        <v>4023161.5976499342</v>
      </c>
      <c r="CA139" s="124">
        <f t="shared" si="1986"/>
        <v>4023161.5976499342</v>
      </c>
      <c r="CB139" s="124">
        <f t="shared" si="1986"/>
        <v>4023161.5976499342</v>
      </c>
      <c r="CC139" s="124">
        <f t="shared" si="1986"/>
        <v>4023161.5976499342</v>
      </c>
      <c r="CD139" s="124">
        <f t="shared" si="1986"/>
        <v>4023161.5976499342</v>
      </c>
      <c r="CE139" s="124">
        <f t="shared" si="1986"/>
        <v>4023161.5976499342</v>
      </c>
      <c r="CF139" s="33">
        <f t="shared" ref="CF139:CF140" si="2002">+SUM(BT139:CE139)</f>
        <v>48277939.171799205</v>
      </c>
      <c r="CG139" s="124">
        <f t="shared" si="1988"/>
        <v>4249939.1705862666</v>
      </c>
      <c r="CH139" s="124">
        <f t="shared" si="1988"/>
        <v>4249939.1705862666</v>
      </c>
      <c r="CI139" s="124">
        <f t="shared" si="1988"/>
        <v>4249939.1705862666</v>
      </c>
      <c r="CJ139" s="124">
        <f t="shared" si="1988"/>
        <v>4249939.1705862666</v>
      </c>
      <c r="CK139" s="124">
        <f t="shared" si="1988"/>
        <v>4249939.1705862666</v>
      </c>
      <c r="CL139" s="124">
        <f t="shared" si="1988"/>
        <v>4249939.1705862666</v>
      </c>
      <c r="CM139" s="124">
        <f t="shared" si="1988"/>
        <v>4249939.1705862666</v>
      </c>
      <c r="CN139" s="124">
        <f t="shared" si="1988"/>
        <v>4249939.1705862666</v>
      </c>
      <c r="CO139" s="124">
        <f t="shared" si="1988"/>
        <v>4249939.1705862666</v>
      </c>
      <c r="CP139" s="124">
        <f t="shared" si="1988"/>
        <v>4249939.1705862666</v>
      </c>
      <c r="CQ139" s="124">
        <f t="shared" si="1988"/>
        <v>4249939.1705862666</v>
      </c>
      <c r="CR139" s="124">
        <f t="shared" si="1988"/>
        <v>4249939.1705862666</v>
      </c>
      <c r="CS139" s="33">
        <f t="shared" ref="CS139:CS140" si="2003">+SUM(CG139:CR139)</f>
        <v>50999270.047035195</v>
      </c>
      <c r="CT139" s="124">
        <f t="shared" si="1990"/>
        <v>4489499.7417538734</v>
      </c>
      <c r="CU139" s="124">
        <f t="shared" si="1990"/>
        <v>4489499.7417538734</v>
      </c>
      <c r="CV139" s="124">
        <f t="shared" si="1990"/>
        <v>4489499.7417538734</v>
      </c>
      <c r="CW139" s="124">
        <f t="shared" si="1990"/>
        <v>4489499.7417538734</v>
      </c>
      <c r="CX139" s="124">
        <f t="shared" si="1990"/>
        <v>4489499.7417538734</v>
      </c>
      <c r="CY139" s="124">
        <f t="shared" si="1990"/>
        <v>4489499.7417538734</v>
      </c>
      <c r="CZ139" s="124">
        <f t="shared" si="1990"/>
        <v>4489499.7417538734</v>
      </c>
      <c r="DA139" s="124">
        <f t="shared" si="1990"/>
        <v>4489499.7417538734</v>
      </c>
      <c r="DB139" s="124">
        <f t="shared" si="1990"/>
        <v>4489499.7417538734</v>
      </c>
      <c r="DC139" s="124">
        <f t="shared" si="1990"/>
        <v>4489499.7417538734</v>
      </c>
      <c r="DD139" s="124">
        <f t="shared" si="1990"/>
        <v>4489499.7417538734</v>
      </c>
      <c r="DE139" s="124">
        <f t="shared" si="1990"/>
        <v>4489499.7417538734</v>
      </c>
      <c r="DF139" s="33">
        <f t="shared" ref="DF139:DF140" si="2004">+SUM(CT139:DE139)</f>
        <v>53873996.901046492</v>
      </c>
      <c r="DG139" s="124">
        <f t="shared" si="1992"/>
        <v>4742563.8631970575</v>
      </c>
      <c r="DH139" s="124">
        <f t="shared" si="1992"/>
        <v>4742563.8631970575</v>
      </c>
      <c r="DI139" s="124">
        <f t="shared" si="1992"/>
        <v>4742563.8631970575</v>
      </c>
      <c r="DJ139" s="124">
        <f t="shared" si="1992"/>
        <v>4742563.8631970575</v>
      </c>
      <c r="DK139" s="124">
        <f t="shared" si="1992"/>
        <v>4742563.8631970575</v>
      </c>
      <c r="DL139" s="124">
        <f t="shared" si="1992"/>
        <v>4742563.8631970575</v>
      </c>
      <c r="DM139" s="124">
        <f t="shared" si="1992"/>
        <v>4742563.8631970575</v>
      </c>
      <c r="DN139" s="124">
        <f t="shared" si="1992"/>
        <v>4742563.8631970575</v>
      </c>
      <c r="DO139" s="124">
        <f t="shared" si="1992"/>
        <v>4742563.8631970575</v>
      </c>
      <c r="DP139" s="124">
        <f t="shared" si="1992"/>
        <v>4742563.8631970575</v>
      </c>
      <c r="DQ139" s="124">
        <f t="shared" si="1992"/>
        <v>4742563.8631970575</v>
      </c>
      <c r="DR139" s="124">
        <f t="shared" si="1992"/>
        <v>4742563.8631970575</v>
      </c>
      <c r="DS139" s="33">
        <f t="shared" ref="DS139:DS140" si="2005">+SUM(DG139:DR139)</f>
        <v>56910766.358364694</v>
      </c>
      <c r="DT139" s="124">
        <f t="shared" si="1994"/>
        <v>5009892.7030377509</v>
      </c>
      <c r="DU139" s="124">
        <f t="shared" si="1994"/>
        <v>5009892.7030377509</v>
      </c>
      <c r="DV139" s="124">
        <f t="shared" si="1994"/>
        <v>5009892.7030377509</v>
      </c>
      <c r="DW139" s="124">
        <f t="shared" si="1994"/>
        <v>5009892.7030377509</v>
      </c>
      <c r="DX139" s="124">
        <f t="shared" si="1994"/>
        <v>5009892.7030377509</v>
      </c>
      <c r="DY139" s="124">
        <f t="shared" si="1994"/>
        <v>5009892.7030377509</v>
      </c>
      <c r="DZ139" s="124">
        <f t="shared" si="1994"/>
        <v>5009892.7030377509</v>
      </c>
      <c r="EA139" s="124">
        <f t="shared" si="1994"/>
        <v>5009892.7030377509</v>
      </c>
      <c r="EB139" s="124">
        <f t="shared" si="1994"/>
        <v>5009892.7030377509</v>
      </c>
      <c r="EC139" s="124">
        <f t="shared" si="1994"/>
        <v>5009892.7030377509</v>
      </c>
      <c r="ED139" s="124">
        <f t="shared" si="1994"/>
        <v>5009892.7030377509</v>
      </c>
      <c r="EE139" s="124">
        <f t="shared" si="1994"/>
        <v>5009892.7030377509</v>
      </c>
      <c r="EF139" s="33">
        <f t="shared" ref="EF139:EF140" si="2006">+SUM(DT139:EE139)</f>
        <v>60118712.436453022</v>
      </c>
      <c r="EG139" s="124">
        <f t="shared" si="1996"/>
        <v>5292290.3349225847</v>
      </c>
      <c r="EH139" s="124">
        <f t="shared" si="1996"/>
        <v>5292290.3349225847</v>
      </c>
      <c r="EI139" s="124">
        <f t="shared" si="1996"/>
        <v>5292290.3349225847</v>
      </c>
      <c r="EJ139" s="124">
        <f t="shared" si="1996"/>
        <v>5292290.3349225847</v>
      </c>
      <c r="EK139" s="124">
        <f t="shared" si="1996"/>
        <v>5292290.3349225847</v>
      </c>
      <c r="EL139" s="124">
        <f t="shared" si="1996"/>
        <v>5292290.3349225847</v>
      </c>
      <c r="EM139" s="124">
        <f t="shared" si="1996"/>
        <v>5292290.3349225847</v>
      </c>
      <c r="EN139" s="124">
        <f t="shared" si="1996"/>
        <v>5292290.3349225847</v>
      </c>
      <c r="EO139" s="124">
        <f t="shared" si="1996"/>
        <v>5292290.3349225847</v>
      </c>
      <c r="EP139" s="124">
        <f t="shared" si="1996"/>
        <v>5292290.3349225847</v>
      </c>
      <c r="EQ139" s="124">
        <f t="shared" si="1996"/>
        <v>5292290.3349225847</v>
      </c>
      <c r="ER139" s="124">
        <f t="shared" si="1996"/>
        <v>5292290.3349225847</v>
      </c>
      <c r="ES139" s="33">
        <f t="shared" ref="ES139:ES140" si="2007">+SUM(EG139:ER139)</f>
        <v>63507484.019071005</v>
      </c>
      <c r="ET139" s="33" t="s">
        <v>241</v>
      </c>
      <c r="EU139" s="33"/>
      <c r="EV139" s="38"/>
      <c r="EW139" s="136"/>
      <c r="EX139" s="37"/>
      <c r="EY139" s="37"/>
      <c r="FK139" s="146"/>
      <c r="FN139" s="17"/>
      <c r="FO139" s="201"/>
      <c r="FP139" s="2"/>
      <c r="FY139" s="1"/>
    </row>
    <row r="140" spans="1:181">
      <c r="A140" s="149">
        <v>117</v>
      </c>
      <c r="B140" s="149" t="str">
        <f t="shared" si="1976"/>
        <v>161101011300015</v>
      </c>
      <c r="C140" s="231">
        <v>1611010113000</v>
      </c>
      <c r="D140" s="35">
        <v>15</v>
      </c>
      <c r="E140" s="37" t="s">
        <v>128</v>
      </c>
      <c r="F140" s="65">
        <v>0</v>
      </c>
      <c r="G140" s="123">
        <f>_xlfn.XLOOKUP($B140,'9999'!$A:$A,'9999'!I:I)</f>
        <v>166.66666666666666</v>
      </c>
      <c r="H140" s="123">
        <f>_xlfn.XLOOKUP($B140,'9999'!$A:$A,'9999'!J:J)</f>
        <v>166.66666666666666</v>
      </c>
      <c r="I140" s="123">
        <f>_xlfn.XLOOKUP($B140,'9999'!$A:$A,'9999'!K:K)</f>
        <v>166.66666666666666</v>
      </c>
      <c r="J140" s="123">
        <f>_xlfn.XLOOKUP($B140,'9999'!$A:$A,'9999'!L:L)</f>
        <v>166.66666666666666</v>
      </c>
      <c r="K140" s="123">
        <f>_xlfn.XLOOKUP($B140,'9999'!$A:$A,'9999'!M:M)</f>
        <v>166.66666666666666</v>
      </c>
      <c r="L140" s="123">
        <f>_xlfn.XLOOKUP($B140,'9999'!$A:$A,'9999'!N:N)</f>
        <v>166.66666666666666</v>
      </c>
      <c r="M140" s="123">
        <f>_xlfn.XLOOKUP($B140,'9999'!$A:$A,'9999'!O:O)</f>
        <v>166.66666666666666</v>
      </c>
      <c r="N140" s="123">
        <f>_xlfn.XLOOKUP($B140,'9999'!$A:$A,'9999'!P:P)</f>
        <v>166.66666666666666</v>
      </c>
      <c r="O140" s="123">
        <f>_xlfn.XLOOKUP($B140,'9999'!$A:$A,'9999'!Q:Q)</f>
        <v>166.66666666666666</v>
      </c>
      <c r="P140" s="123">
        <f>_xlfn.XLOOKUP($B140,'9999'!$A:$A,'9999'!R:R)</f>
        <v>166.66666666666666</v>
      </c>
      <c r="Q140" s="123">
        <f>_xlfn.XLOOKUP($B140,'9999'!$A:$A,'9999'!S:S)</f>
        <v>166.66666666666666</v>
      </c>
      <c r="R140" s="123">
        <f>_xlfn.XLOOKUP($B140,'9999'!$A:$A,'9999'!T:T)</f>
        <v>166.66666666666666</v>
      </c>
      <c r="S140" s="33">
        <f t="shared" si="1977"/>
        <v>2000.0000000000002</v>
      </c>
      <c r="T140" s="124">
        <f>2000/12</f>
        <v>166.66666666666666</v>
      </c>
      <c r="U140" s="124">
        <f t="shared" ref="U140:AE140" si="2008">2000/12</f>
        <v>166.66666666666666</v>
      </c>
      <c r="V140" s="124">
        <f t="shared" si="2008"/>
        <v>166.66666666666666</v>
      </c>
      <c r="W140" s="124">
        <f t="shared" si="2008"/>
        <v>166.66666666666666</v>
      </c>
      <c r="X140" s="124">
        <f t="shared" si="2008"/>
        <v>166.66666666666666</v>
      </c>
      <c r="Y140" s="124">
        <f t="shared" si="2008"/>
        <v>166.66666666666666</v>
      </c>
      <c r="Z140" s="124">
        <f t="shared" si="2008"/>
        <v>166.66666666666666</v>
      </c>
      <c r="AA140" s="124">
        <f t="shared" si="2008"/>
        <v>166.66666666666666</v>
      </c>
      <c r="AB140" s="124">
        <f t="shared" si="2008"/>
        <v>166.66666666666666</v>
      </c>
      <c r="AC140" s="124">
        <f t="shared" si="2008"/>
        <v>166.66666666666666</v>
      </c>
      <c r="AD140" s="124">
        <f t="shared" si="2008"/>
        <v>166.66666666666666</v>
      </c>
      <c r="AE140" s="124">
        <f t="shared" si="2008"/>
        <v>166.66666666666666</v>
      </c>
      <c r="AF140" s="33">
        <f t="shared" ref="AF140:AF152" si="2009">+SUM(T140:AE140)</f>
        <v>2000.0000000000002</v>
      </c>
      <c r="AG140" s="124">
        <f>2000/12</f>
        <v>166.66666666666666</v>
      </c>
      <c r="AH140" s="124">
        <f t="shared" ref="AH140:AR140" si="2010">2000/12</f>
        <v>166.66666666666666</v>
      </c>
      <c r="AI140" s="124">
        <f t="shared" si="2010"/>
        <v>166.66666666666666</v>
      </c>
      <c r="AJ140" s="124">
        <f t="shared" si="2010"/>
        <v>166.66666666666666</v>
      </c>
      <c r="AK140" s="124">
        <f t="shared" si="2010"/>
        <v>166.66666666666666</v>
      </c>
      <c r="AL140" s="124">
        <f t="shared" si="2010"/>
        <v>166.66666666666666</v>
      </c>
      <c r="AM140" s="124">
        <f t="shared" si="2010"/>
        <v>166.66666666666666</v>
      </c>
      <c r="AN140" s="124">
        <f t="shared" si="2010"/>
        <v>166.66666666666666</v>
      </c>
      <c r="AO140" s="124">
        <f t="shared" si="2010"/>
        <v>166.66666666666666</v>
      </c>
      <c r="AP140" s="124">
        <f t="shared" si="2010"/>
        <v>166.66666666666666</v>
      </c>
      <c r="AQ140" s="124">
        <f t="shared" si="2010"/>
        <v>166.66666666666666</v>
      </c>
      <c r="AR140" s="124">
        <f t="shared" si="2010"/>
        <v>166.66666666666666</v>
      </c>
      <c r="AS140" s="33">
        <f t="shared" ref="AS140:AS152" si="2011">+SUM(AG140:AR140)</f>
        <v>2000.0000000000002</v>
      </c>
      <c r="AT140" s="124">
        <f>2000/12</f>
        <v>166.66666666666666</v>
      </c>
      <c r="AU140" s="124">
        <f t="shared" ref="AU140:BE140" si="2012">2000/12</f>
        <v>166.66666666666666</v>
      </c>
      <c r="AV140" s="124">
        <f t="shared" si="2012"/>
        <v>166.66666666666666</v>
      </c>
      <c r="AW140" s="124">
        <f t="shared" si="2012"/>
        <v>166.66666666666666</v>
      </c>
      <c r="AX140" s="124">
        <f t="shared" si="2012"/>
        <v>166.66666666666666</v>
      </c>
      <c r="AY140" s="124">
        <f t="shared" si="2012"/>
        <v>166.66666666666666</v>
      </c>
      <c r="AZ140" s="124">
        <f t="shared" si="2012"/>
        <v>166.66666666666666</v>
      </c>
      <c r="BA140" s="124">
        <f t="shared" si="2012"/>
        <v>166.66666666666666</v>
      </c>
      <c r="BB140" s="124">
        <f t="shared" si="2012"/>
        <v>166.66666666666666</v>
      </c>
      <c r="BC140" s="124">
        <f t="shared" si="2012"/>
        <v>166.66666666666666</v>
      </c>
      <c r="BD140" s="124">
        <f t="shared" si="2012"/>
        <v>166.66666666666666</v>
      </c>
      <c r="BE140" s="124">
        <f t="shared" si="2012"/>
        <v>166.66666666666666</v>
      </c>
      <c r="BF140" s="33">
        <f t="shared" ref="BF140:BF152" si="2013">+SUM(AT140:BE140)</f>
        <v>2000.0000000000002</v>
      </c>
      <c r="BG140" s="124">
        <f>2000/12</f>
        <v>166.66666666666666</v>
      </c>
      <c r="BH140" s="124">
        <f t="shared" ref="BH140:BR140" si="2014">2000/12</f>
        <v>166.66666666666666</v>
      </c>
      <c r="BI140" s="124">
        <f t="shared" si="2014"/>
        <v>166.66666666666666</v>
      </c>
      <c r="BJ140" s="124">
        <f t="shared" si="2014"/>
        <v>166.66666666666666</v>
      </c>
      <c r="BK140" s="124">
        <f t="shared" si="2014"/>
        <v>166.66666666666666</v>
      </c>
      <c r="BL140" s="124">
        <f t="shared" si="2014"/>
        <v>166.66666666666666</v>
      </c>
      <c r="BM140" s="124">
        <f t="shared" si="2014"/>
        <v>166.66666666666666</v>
      </c>
      <c r="BN140" s="124">
        <f t="shared" si="2014"/>
        <v>166.66666666666666</v>
      </c>
      <c r="BO140" s="124">
        <f t="shared" si="2014"/>
        <v>166.66666666666666</v>
      </c>
      <c r="BP140" s="124">
        <f t="shared" si="2014"/>
        <v>166.66666666666666</v>
      </c>
      <c r="BQ140" s="124">
        <f t="shared" si="2014"/>
        <v>166.66666666666666</v>
      </c>
      <c r="BR140" s="124">
        <f t="shared" si="2014"/>
        <v>166.66666666666666</v>
      </c>
      <c r="BS140" s="33">
        <f t="shared" si="2001"/>
        <v>2000.0000000000002</v>
      </c>
      <c r="BT140" s="124">
        <f>2000/12</f>
        <v>166.66666666666666</v>
      </c>
      <c r="BU140" s="124">
        <f t="shared" ref="BU140:CE140" si="2015">2000/12</f>
        <v>166.66666666666666</v>
      </c>
      <c r="BV140" s="124">
        <f t="shared" si="2015"/>
        <v>166.66666666666666</v>
      </c>
      <c r="BW140" s="124">
        <f t="shared" si="2015"/>
        <v>166.66666666666666</v>
      </c>
      <c r="BX140" s="124">
        <f t="shared" si="2015"/>
        <v>166.66666666666666</v>
      </c>
      <c r="BY140" s="124">
        <f t="shared" si="2015"/>
        <v>166.66666666666666</v>
      </c>
      <c r="BZ140" s="124">
        <f t="shared" si="2015"/>
        <v>166.66666666666666</v>
      </c>
      <c r="CA140" s="124">
        <f t="shared" si="2015"/>
        <v>166.66666666666666</v>
      </c>
      <c r="CB140" s="124">
        <f t="shared" si="2015"/>
        <v>166.66666666666666</v>
      </c>
      <c r="CC140" s="124">
        <f t="shared" si="2015"/>
        <v>166.66666666666666</v>
      </c>
      <c r="CD140" s="124">
        <f t="shared" si="2015"/>
        <v>166.66666666666666</v>
      </c>
      <c r="CE140" s="124">
        <f t="shared" si="2015"/>
        <v>166.66666666666666</v>
      </c>
      <c r="CF140" s="33">
        <f t="shared" si="2002"/>
        <v>2000.0000000000002</v>
      </c>
      <c r="CG140" s="124">
        <f>2000/12</f>
        <v>166.66666666666666</v>
      </c>
      <c r="CH140" s="124">
        <f t="shared" ref="CH140:CR140" si="2016">2000/12</f>
        <v>166.66666666666666</v>
      </c>
      <c r="CI140" s="124">
        <f t="shared" si="2016"/>
        <v>166.66666666666666</v>
      </c>
      <c r="CJ140" s="124">
        <f t="shared" si="2016"/>
        <v>166.66666666666666</v>
      </c>
      <c r="CK140" s="124">
        <f t="shared" si="2016"/>
        <v>166.66666666666666</v>
      </c>
      <c r="CL140" s="124">
        <f t="shared" si="2016"/>
        <v>166.66666666666666</v>
      </c>
      <c r="CM140" s="124">
        <f t="shared" si="2016"/>
        <v>166.66666666666666</v>
      </c>
      <c r="CN140" s="124">
        <f t="shared" si="2016"/>
        <v>166.66666666666666</v>
      </c>
      <c r="CO140" s="124">
        <f t="shared" si="2016"/>
        <v>166.66666666666666</v>
      </c>
      <c r="CP140" s="124">
        <f t="shared" si="2016"/>
        <v>166.66666666666666</v>
      </c>
      <c r="CQ140" s="124">
        <f t="shared" si="2016"/>
        <v>166.66666666666666</v>
      </c>
      <c r="CR140" s="124">
        <f t="shared" si="2016"/>
        <v>166.66666666666666</v>
      </c>
      <c r="CS140" s="33">
        <f t="shared" si="2003"/>
        <v>2000.0000000000002</v>
      </c>
      <c r="CT140" s="124">
        <f>2000/12</f>
        <v>166.66666666666666</v>
      </c>
      <c r="CU140" s="124">
        <f t="shared" ref="CU140:DE140" si="2017">2000/12</f>
        <v>166.66666666666666</v>
      </c>
      <c r="CV140" s="124">
        <f t="shared" si="2017"/>
        <v>166.66666666666666</v>
      </c>
      <c r="CW140" s="124">
        <f t="shared" si="2017"/>
        <v>166.66666666666666</v>
      </c>
      <c r="CX140" s="124">
        <f t="shared" si="2017"/>
        <v>166.66666666666666</v>
      </c>
      <c r="CY140" s="124">
        <f t="shared" si="2017"/>
        <v>166.66666666666666</v>
      </c>
      <c r="CZ140" s="124">
        <f t="shared" si="2017"/>
        <v>166.66666666666666</v>
      </c>
      <c r="DA140" s="124">
        <f t="shared" si="2017"/>
        <v>166.66666666666666</v>
      </c>
      <c r="DB140" s="124">
        <f t="shared" si="2017"/>
        <v>166.66666666666666</v>
      </c>
      <c r="DC140" s="124">
        <f t="shared" si="2017"/>
        <v>166.66666666666666</v>
      </c>
      <c r="DD140" s="124">
        <f t="shared" si="2017"/>
        <v>166.66666666666666</v>
      </c>
      <c r="DE140" s="124">
        <f t="shared" si="2017"/>
        <v>166.66666666666666</v>
      </c>
      <c r="DF140" s="33">
        <f t="shared" si="2004"/>
        <v>2000.0000000000002</v>
      </c>
      <c r="DG140" s="124">
        <f>2000/12</f>
        <v>166.66666666666666</v>
      </c>
      <c r="DH140" s="124">
        <f t="shared" ref="DH140:DR140" si="2018">2000/12</f>
        <v>166.66666666666666</v>
      </c>
      <c r="DI140" s="124">
        <f t="shared" si="2018"/>
        <v>166.66666666666666</v>
      </c>
      <c r="DJ140" s="124">
        <f t="shared" si="2018"/>
        <v>166.66666666666666</v>
      </c>
      <c r="DK140" s="124">
        <f t="shared" si="2018"/>
        <v>166.66666666666666</v>
      </c>
      <c r="DL140" s="124">
        <f t="shared" si="2018"/>
        <v>166.66666666666666</v>
      </c>
      <c r="DM140" s="124">
        <f t="shared" si="2018"/>
        <v>166.66666666666666</v>
      </c>
      <c r="DN140" s="124">
        <f t="shared" si="2018"/>
        <v>166.66666666666666</v>
      </c>
      <c r="DO140" s="124">
        <f t="shared" si="2018"/>
        <v>166.66666666666666</v>
      </c>
      <c r="DP140" s="124">
        <f t="shared" si="2018"/>
        <v>166.66666666666666</v>
      </c>
      <c r="DQ140" s="124">
        <f t="shared" si="2018"/>
        <v>166.66666666666666</v>
      </c>
      <c r="DR140" s="124">
        <f t="shared" si="2018"/>
        <v>166.66666666666666</v>
      </c>
      <c r="DS140" s="33">
        <f t="shared" si="2005"/>
        <v>2000.0000000000002</v>
      </c>
      <c r="DT140" s="124">
        <f>2000/12</f>
        <v>166.66666666666666</v>
      </c>
      <c r="DU140" s="124">
        <f t="shared" ref="DU140:EE140" si="2019">2000/12</f>
        <v>166.66666666666666</v>
      </c>
      <c r="DV140" s="124">
        <f t="shared" si="2019"/>
        <v>166.66666666666666</v>
      </c>
      <c r="DW140" s="124">
        <f t="shared" si="2019"/>
        <v>166.66666666666666</v>
      </c>
      <c r="DX140" s="124">
        <f t="shared" si="2019"/>
        <v>166.66666666666666</v>
      </c>
      <c r="DY140" s="124">
        <f t="shared" si="2019"/>
        <v>166.66666666666666</v>
      </c>
      <c r="DZ140" s="124">
        <f t="shared" si="2019"/>
        <v>166.66666666666666</v>
      </c>
      <c r="EA140" s="124">
        <f t="shared" si="2019"/>
        <v>166.66666666666666</v>
      </c>
      <c r="EB140" s="124">
        <f t="shared" si="2019"/>
        <v>166.66666666666666</v>
      </c>
      <c r="EC140" s="124">
        <f t="shared" si="2019"/>
        <v>166.66666666666666</v>
      </c>
      <c r="ED140" s="124">
        <f t="shared" si="2019"/>
        <v>166.66666666666666</v>
      </c>
      <c r="EE140" s="124">
        <f t="shared" si="2019"/>
        <v>166.66666666666666</v>
      </c>
      <c r="EF140" s="33">
        <f t="shared" si="2006"/>
        <v>2000.0000000000002</v>
      </c>
      <c r="EG140" s="124">
        <f>2000/12</f>
        <v>166.66666666666666</v>
      </c>
      <c r="EH140" s="124">
        <f t="shared" ref="EH140:ER140" si="2020">2000/12</f>
        <v>166.66666666666666</v>
      </c>
      <c r="EI140" s="124">
        <f t="shared" si="2020"/>
        <v>166.66666666666666</v>
      </c>
      <c r="EJ140" s="124">
        <f t="shared" si="2020"/>
        <v>166.66666666666666</v>
      </c>
      <c r="EK140" s="124">
        <f t="shared" si="2020"/>
        <v>166.66666666666666</v>
      </c>
      <c r="EL140" s="124">
        <f t="shared" si="2020"/>
        <v>166.66666666666666</v>
      </c>
      <c r="EM140" s="124">
        <f t="shared" si="2020"/>
        <v>166.66666666666666</v>
      </c>
      <c r="EN140" s="124">
        <f t="shared" si="2020"/>
        <v>166.66666666666666</v>
      </c>
      <c r="EO140" s="124">
        <f t="shared" si="2020"/>
        <v>166.66666666666666</v>
      </c>
      <c r="EP140" s="124">
        <f t="shared" si="2020"/>
        <v>166.66666666666666</v>
      </c>
      <c r="EQ140" s="124">
        <f t="shared" si="2020"/>
        <v>166.66666666666666</v>
      </c>
      <c r="ER140" s="124">
        <f t="shared" si="2020"/>
        <v>166.66666666666666</v>
      </c>
      <c r="ES140" s="33">
        <f t="shared" si="2007"/>
        <v>2000.0000000000002</v>
      </c>
      <c r="ET140" s="33" t="s">
        <v>241</v>
      </c>
      <c r="EU140" s="261"/>
      <c r="EV140" s="38"/>
      <c r="EW140" s="136"/>
      <c r="EX140" s="37"/>
      <c r="EY140" s="37"/>
      <c r="FN140" s="17"/>
      <c r="FO140" s="201"/>
      <c r="FP140" s="2"/>
      <c r="FY140" s="1"/>
    </row>
    <row r="141" spans="1:181">
      <c r="A141" s="149">
        <v>118</v>
      </c>
      <c r="B141" s="149" t="str">
        <f t="shared" si="1976"/>
        <v>161101011500015</v>
      </c>
      <c r="C141" s="231">
        <v>1611010115000</v>
      </c>
      <c r="D141" s="35">
        <v>15</v>
      </c>
      <c r="E141" s="37" t="s">
        <v>129</v>
      </c>
      <c r="F141" s="65">
        <v>0</v>
      </c>
      <c r="G141" s="123">
        <f>_xlfn.XLOOKUP($B141,'9999'!$A:$A,'9999'!I:I)</f>
        <v>8612.3333333333339</v>
      </c>
      <c r="H141" s="123">
        <f>_xlfn.XLOOKUP($B141,'9999'!$A:$A,'9999'!J:J)</f>
        <v>8612.3333333333339</v>
      </c>
      <c r="I141" s="123">
        <f>_xlfn.XLOOKUP($B141,'9999'!$A:$A,'9999'!K:K)</f>
        <v>8612.3333333333339</v>
      </c>
      <c r="J141" s="123">
        <f>_xlfn.XLOOKUP($B141,'9999'!$A:$A,'9999'!L:L)</f>
        <v>8612.3333333333339</v>
      </c>
      <c r="K141" s="123">
        <f>_xlfn.XLOOKUP($B141,'9999'!$A:$A,'9999'!M:M)</f>
        <v>8612.3333333333339</v>
      </c>
      <c r="L141" s="123">
        <f>_xlfn.XLOOKUP($B141,'9999'!$A:$A,'9999'!N:N)</f>
        <v>8612.3333333333339</v>
      </c>
      <c r="M141" s="123">
        <f>_xlfn.XLOOKUP($B141,'9999'!$A:$A,'9999'!O:O)</f>
        <v>8612.3333333333339</v>
      </c>
      <c r="N141" s="123">
        <f>_xlfn.XLOOKUP($B141,'9999'!$A:$A,'9999'!P:P)</f>
        <v>8612.3333333333339</v>
      </c>
      <c r="O141" s="123">
        <f>_xlfn.XLOOKUP($B141,'9999'!$A:$A,'9999'!Q:Q)</f>
        <v>8612.3333333333339</v>
      </c>
      <c r="P141" s="123">
        <f>_xlfn.XLOOKUP($B141,'9999'!$A:$A,'9999'!R:R)</f>
        <v>8612.3333333333339</v>
      </c>
      <c r="Q141" s="123">
        <f>_xlfn.XLOOKUP($B141,'9999'!$A:$A,'9999'!S:S)</f>
        <v>8612.3333333333339</v>
      </c>
      <c r="R141" s="123">
        <f>_xlfn.XLOOKUP($B141,'9999'!$A:$A,'9999'!T:T)</f>
        <v>8612.3333333333339</v>
      </c>
      <c r="S141" s="33">
        <f t="shared" si="1977"/>
        <v>103347.99999999999</v>
      </c>
      <c r="T141" s="124">
        <f t="shared" ref="T141:AE145" si="2021">+$S141*$FC$9/12</f>
        <v>9115.5347453333325</v>
      </c>
      <c r="U141" s="124">
        <f t="shared" si="2021"/>
        <v>9115.5347453333325</v>
      </c>
      <c r="V141" s="124">
        <f t="shared" si="2021"/>
        <v>9115.5347453333325</v>
      </c>
      <c r="W141" s="124">
        <f t="shared" si="2021"/>
        <v>9115.5347453333325</v>
      </c>
      <c r="X141" s="124">
        <f t="shared" si="2021"/>
        <v>9115.5347453333325</v>
      </c>
      <c r="Y141" s="124">
        <f t="shared" si="2021"/>
        <v>9115.5347453333325</v>
      </c>
      <c r="Z141" s="124">
        <f t="shared" si="2021"/>
        <v>9115.5347453333325</v>
      </c>
      <c r="AA141" s="124">
        <f t="shared" si="2021"/>
        <v>9115.5347453333325</v>
      </c>
      <c r="AB141" s="124">
        <f t="shared" si="2021"/>
        <v>9115.5347453333325</v>
      </c>
      <c r="AC141" s="124">
        <f t="shared" si="2021"/>
        <v>9115.5347453333325</v>
      </c>
      <c r="AD141" s="124">
        <f t="shared" si="2021"/>
        <v>9115.5347453333325</v>
      </c>
      <c r="AE141" s="124">
        <f t="shared" si="2021"/>
        <v>9115.5347453333325</v>
      </c>
      <c r="AF141" s="33">
        <f t="shared" si="2009"/>
        <v>109386.41694400001</v>
      </c>
      <c r="AG141" s="124">
        <f t="shared" ref="AG141:AR145" si="2022">+$AF141*$FD$9/12</f>
        <v>9625.6036075432057</v>
      </c>
      <c r="AH141" s="124">
        <f t="shared" si="2022"/>
        <v>9625.6036075432057</v>
      </c>
      <c r="AI141" s="124">
        <f t="shared" si="2022"/>
        <v>9625.6036075432057</v>
      </c>
      <c r="AJ141" s="124">
        <f t="shared" si="2022"/>
        <v>9625.6036075432057</v>
      </c>
      <c r="AK141" s="124">
        <f t="shared" si="2022"/>
        <v>9625.6036075432057</v>
      </c>
      <c r="AL141" s="124">
        <f t="shared" si="2022"/>
        <v>9625.6036075432057</v>
      </c>
      <c r="AM141" s="124">
        <f t="shared" si="2022"/>
        <v>9625.6036075432057</v>
      </c>
      <c r="AN141" s="124">
        <f t="shared" si="2022"/>
        <v>9625.6036075432057</v>
      </c>
      <c r="AO141" s="124">
        <f t="shared" si="2022"/>
        <v>9625.6036075432057</v>
      </c>
      <c r="AP141" s="124">
        <f t="shared" si="2022"/>
        <v>9625.6036075432057</v>
      </c>
      <c r="AQ141" s="124">
        <f t="shared" si="2022"/>
        <v>9625.6036075432057</v>
      </c>
      <c r="AR141" s="124">
        <f t="shared" si="2022"/>
        <v>9625.6036075432057</v>
      </c>
      <c r="AS141" s="33">
        <f t="shared" si="2011"/>
        <v>115507.24329051847</v>
      </c>
      <c r="AT141" s="124">
        <f t="shared" ref="AT141:BE145" si="2023">+$AS141*$FE$9/12</f>
        <v>10168.179631693203</v>
      </c>
      <c r="AU141" s="124">
        <f t="shared" si="2023"/>
        <v>10168.179631693203</v>
      </c>
      <c r="AV141" s="124">
        <f t="shared" si="2023"/>
        <v>10168.179631693203</v>
      </c>
      <c r="AW141" s="124">
        <f t="shared" si="2023"/>
        <v>10168.179631693203</v>
      </c>
      <c r="AX141" s="124">
        <f t="shared" si="2023"/>
        <v>10168.179631693203</v>
      </c>
      <c r="AY141" s="124">
        <f t="shared" si="2023"/>
        <v>10168.179631693203</v>
      </c>
      <c r="AZ141" s="124">
        <f t="shared" si="2023"/>
        <v>10168.179631693203</v>
      </c>
      <c r="BA141" s="124">
        <f t="shared" si="2023"/>
        <v>10168.179631693203</v>
      </c>
      <c r="BB141" s="124">
        <f t="shared" si="2023"/>
        <v>10168.179631693203</v>
      </c>
      <c r="BC141" s="124">
        <f t="shared" si="2023"/>
        <v>10168.179631693203</v>
      </c>
      <c r="BD141" s="124">
        <f t="shared" si="2023"/>
        <v>10168.179631693203</v>
      </c>
      <c r="BE141" s="124">
        <f t="shared" si="2023"/>
        <v>10168.179631693203</v>
      </c>
      <c r="BF141" s="33">
        <f t="shared" si="2013"/>
        <v>122018.15558031843</v>
      </c>
      <c r="BG141" s="124">
        <f t="shared" ref="BG141:BR145" si="2024">+$BF141*$FF$9/12</f>
        <v>10741.339581172486</v>
      </c>
      <c r="BH141" s="124">
        <f t="shared" si="2024"/>
        <v>10741.339581172486</v>
      </c>
      <c r="BI141" s="124">
        <f t="shared" si="2024"/>
        <v>10741.339581172486</v>
      </c>
      <c r="BJ141" s="124">
        <f t="shared" si="2024"/>
        <v>10741.339581172486</v>
      </c>
      <c r="BK141" s="124">
        <f t="shared" si="2024"/>
        <v>10741.339581172486</v>
      </c>
      <c r="BL141" s="124">
        <f t="shared" si="2024"/>
        <v>10741.339581172486</v>
      </c>
      <c r="BM141" s="124">
        <f t="shared" si="2024"/>
        <v>10741.339581172486</v>
      </c>
      <c r="BN141" s="124">
        <f t="shared" si="2024"/>
        <v>10741.339581172486</v>
      </c>
      <c r="BO141" s="124">
        <f t="shared" si="2024"/>
        <v>10741.339581172486</v>
      </c>
      <c r="BP141" s="124">
        <f t="shared" si="2024"/>
        <v>10741.339581172486</v>
      </c>
      <c r="BQ141" s="124">
        <f t="shared" si="2024"/>
        <v>10741.339581172486</v>
      </c>
      <c r="BR141" s="124">
        <f t="shared" si="2024"/>
        <v>10741.339581172486</v>
      </c>
      <c r="BS141" s="33">
        <f t="shared" ref="BS141:BS152" si="2025">+SUM(BG141:BR141)</f>
        <v>128896.07497406985</v>
      </c>
      <c r="BT141" s="124">
        <f t="shared" ref="BT141:CE145" si="2026">+$BS141*$FG$9/12</f>
        <v>11346.807410684021</v>
      </c>
      <c r="BU141" s="124">
        <f t="shared" si="2026"/>
        <v>11346.807410684021</v>
      </c>
      <c r="BV141" s="124">
        <f t="shared" si="2026"/>
        <v>11346.807410684021</v>
      </c>
      <c r="BW141" s="124">
        <f t="shared" si="2026"/>
        <v>11346.807410684021</v>
      </c>
      <c r="BX141" s="124">
        <f t="shared" si="2026"/>
        <v>11346.807410684021</v>
      </c>
      <c r="BY141" s="124">
        <f t="shared" si="2026"/>
        <v>11346.807410684021</v>
      </c>
      <c r="BZ141" s="124">
        <f t="shared" si="2026"/>
        <v>11346.807410684021</v>
      </c>
      <c r="CA141" s="124">
        <f t="shared" si="2026"/>
        <v>11346.807410684021</v>
      </c>
      <c r="CB141" s="124">
        <f t="shared" si="2026"/>
        <v>11346.807410684021</v>
      </c>
      <c r="CC141" s="124">
        <f t="shared" si="2026"/>
        <v>11346.807410684021</v>
      </c>
      <c r="CD141" s="124">
        <f t="shared" si="2026"/>
        <v>11346.807410684021</v>
      </c>
      <c r="CE141" s="124">
        <f t="shared" si="2026"/>
        <v>11346.807410684021</v>
      </c>
      <c r="CF141" s="33">
        <f t="shared" ref="CF141:CF152" si="2027">+SUM(BT141:CE141)</f>
        <v>136161.68892820826</v>
      </c>
      <c r="CG141" s="124">
        <f t="shared" ref="CG141:CR145" si="2028">+$CF141*$FH$9/12</f>
        <v>11986.404250809459</v>
      </c>
      <c r="CH141" s="124">
        <f t="shared" si="2028"/>
        <v>11986.404250809459</v>
      </c>
      <c r="CI141" s="124">
        <f t="shared" si="2028"/>
        <v>11986.404250809459</v>
      </c>
      <c r="CJ141" s="124">
        <f t="shared" si="2028"/>
        <v>11986.404250809459</v>
      </c>
      <c r="CK141" s="124">
        <f t="shared" si="2028"/>
        <v>11986.404250809459</v>
      </c>
      <c r="CL141" s="124">
        <f t="shared" si="2028"/>
        <v>11986.404250809459</v>
      </c>
      <c r="CM141" s="124">
        <f t="shared" si="2028"/>
        <v>11986.404250809459</v>
      </c>
      <c r="CN141" s="124">
        <f t="shared" si="2028"/>
        <v>11986.404250809459</v>
      </c>
      <c r="CO141" s="124">
        <f t="shared" si="2028"/>
        <v>11986.404250809459</v>
      </c>
      <c r="CP141" s="124">
        <f t="shared" si="2028"/>
        <v>11986.404250809459</v>
      </c>
      <c r="CQ141" s="124">
        <f t="shared" si="2028"/>
        <v>11986.404250809459</v>
      </c>
      <c r="CR141" s="124">
        <f t="shared" si="2028"/>
        <v>11986.404250809459</v>
      </c>
      <c r="CS141" s="33">
        <f t="shared" ref="CS141:CS152" si="2029">+SUM(CG141:CR141)</f>
        <v>143836.85100971351</v>
      </c>
      <c r="CT141" s="124">
        <f t="shared" ref="CT141:DE145" si="2030">+$CS141*$FI$9/12</f>
        <v>12662.053885619091</v>
      </c>
      <c r="CU141" s="124">
        <f t="shared" si="2030"/>
        <v>12662.053885619091</v>
      </c>
      <c r="CV141" s="124">
        <f t="shared" si="2030"/>
        <v>12662.053885619091</v>
      </c>
      <c r="CW141" s="124">
        <f t="shared" si="2030"/>
        <v>12662.053885619091</v>
      </c>
      <c r="CX141" s="124">
        <f t="shared" si="2030"/>
        <v>12662.053885619091</v>
      </c>
      <c r="CY141" s="124">
        <f t="shared" si="2030"/>
        <v>12662.053885619091</v>
      </c>
      <c r="CZ141" s="124">
        <f t="shared" si="2030"/>
        <v>12662.053885619091</v>
      </c>
      <c r="DA141" s="124">
        <f t="shared" si="2030"/>
        <v>12662.053885619091</v>
      </c>
      <c r="DB141" s="124">
        <f t="shared" si="2030"/>
        <v>12662.053885619091</v>
      </c>
      <c r="DC141" s="124">
        <f t="shared" si="2030"/>
        <v>12662.053885619091</v>
      </c>
      <c r="DD141" s="124">
        <f t="shared" si="2030"/>
        <v>12662.053885619091</v>
      </c>
      <c r="DE141" s="124">
        <f t="shared" si="2030"/>
        <v>12662.053885619091</v>
      </c>
      <c r="DF141" s="33">
        <f t="shared" ref="DF141:DF152" si="2031">+SUM(CT141:DE141)</f>
        <v>151944.64662742912</v>
      </c>
      <c r="DG141" s="124">
        <f t="shared" ref="DG141:DR145" si="2032">+$DF141*$FJ$9/12</f>
        <v>13375.788539043671</v>
      </c>
      <c r="DH141" s="124">
        <f t="shared" si="2032"/>
        <v>13375.788539043671</v>
      </c>
      <c r="DI141" s="124">
        <f t="shared" si="2032"/>
        <v>13375.788539043671</v>
      </c>
      <c r="DJ141" s="124">
        <f t="shared" si="2032"/>
        <v>13375.788539043671</v>
      </c>
      <c r="DK141" s="124">
        <f t="shared" si="2032"/>
        <v>13375.788539043671</v>
      </c>
      <c r="DL141" s="124">
        <f t="shared" si="2032"/>
        <v>13375.788539043671</v>
      </c>
      <c r="DM141" s="124">
        <f t="shared" si="2032"/>
        <v>13375.788539043671</v>
      </c>
      <c r="DN141" s="124">
        <f t="shared" si="2032"/>
        <v>13375.788539043671</v>
      </c>
      <c r="DO141" s="124">
        <f t="shared" si="2032"/>
        <v>13375.788539043671</v>
      </c>
      <c r="DP141" s="124">
        <f t="shared" si="2032"/>
        <v>13375.788539043671</v>
      </c>
      <c r="DQ141" s="124">
        <f t="shared" si="2032"/>
        <v>13375.788539043671</v>
      </c>
      <c r="DR141" s="124">
        <f t="shared" si="2032"/>
        <v>13375.788539043671</v>
      </c>
      <c r="DS141" s="33">
        <f t="shared" ref="DS141:DS152" si="2033">+SUM(DG141:DR141)</f>
        <v>160509.46246852406</v>
      </c>
      <c r="DT141" s="124">
        <f t="shared" ref="DT141:EE145" si="2034">$DS141*$FK$9/12</f>
        <v>14129.754987412487</v>
      </c>
      <c r="DU141" s="124">
        <f t="shared" si="2034"/>
        <v>14129.754987412487</v>
      </c>
      <c r="DV141" s="124">
        <f t="shared" si="2034"/>
        <v>14129.754987412487</v>
      </c>
      <c r="DW141" s="124">
        <f t="shared" si="2034"/>
        <v>14129.754987412487</v>
      </c>
      <c r="DX141" s="124">
        <f t="shared" si="2034"/>
        <v>14129.754987412487</v>
      </c>
      <c r="DY141" s="124">
        <f t="shared" si="2034"/>
        <v>14129.754987412487</v>
      </c>
      <c r="DZ141" s="124">
        <f t="shared" si="2034"/>
        <v>14129.754987412487</v>
      </c>
      <c r="EA141" s="124">
        <f t="shared" si="2034"/>
        <v>14129.754987412487</v>
      </c>
      <c r="EB141" s="124">
        <f t="shared" si="2034"/>
        <v>14129.754987412487</v>
      </c>
      <c r="EC141" s="124">
        <f t="shared" si="2034"/>
        <v>14129.754987412487</v>
      </c>
      <c r="ED141" s="124">
        <f t="shared" si="2034"/>
        <v>14129.754987412487</v>
      </c>
      <c r="EE141" s="124">
        <f t="shared" si="2034"/>
        <v>14129.754987412487</v>
      </c>
      <c r="EF141" s="33">
        <f t="shared" ref="EF141:EF152" si="2035">+SUM(DT141:EE141)</f>
        <v>169557.05984894981</v>
      </c>
      <c r="EG141" s="124">
        <f t="shared" ref="EG141:ER145" si="2036">$EF141*$FL$9/12</f>
        <v>14926.221016542955</v>
      </c>
      <c r="EH141" s="124">
        <f t="shared" si="2036"/>
        <v>14926.221016542955</v>
      </c>
      <c r="EI141" s="124">
        <f t="shared" si="2036"/>
        <v>14926.221016542955</v>
      </c>
      <c r="EJ141" s="124">
        <f t="shared" si="2036"/>
        <v>14926.221016542955</v>
      </c>
      <c r="EK141" s="124">
        <f t="shared" si="2036"/>
        <v>14926.221016542955</v>
      </c>
      <c r="EL141" s="124">
        <f t="shared" si="2036"/>
        <v>14926.221016542955</v>
      </c>
      <c r="EM141" s="124">
        <f t="shared" si="2036"/>
        <v>14926.221016542955</v>
      </c>
      <c r="EN141" s="124">
        <f t="shared" si="2036"/>
        <v>14926.221016542955</v>
      </c>
      <c r="EO141" s="124">
        <f t="shared" si="2036"/>
        <v>14926.221016542955</v>
      </c>
      <c r="EP141" s="124">
        <f t="shared" si="2036"/>
        <v>14926.221016542955</v>
      </c>
      <c r="EQ141" s="124">
        <f t="shared" si="2036"/>
        <v>14926.221016542955</v>
      </c>
      <c r="ER141" s="124">
        <f t="shared" si="2036"/>
        <v>14926.221016542955</v>
      </c>
      <c r="ES141" s="33">
        <f t="shared" ref="ES141:ES152" si="2037">+SUM(EG141:ER141)</f>
        <v>179114.65219851545</v>
      </c>
      <c r="ET141" s="33" t="s">
        <v>241</v>
      </c>
      <c r="EU141" s="33"/>
      <c r="EV141" s="38"/>
      <c r="EW141" s="136"/>
      <c r="EX141" s="37"/>
      <c r="EY141" s="37"/>
      <c r="FN141" s="17"/>
      <c r="FO141" s="201"/>
      <c r="FP141" s="2"/>
      <c r="FY141" s="1"/>
    </row>
    <row r="142" spans="1:181">
      <c r="A142" s="149">
        <v>119</v>
      </c>
      <c r="B142" s="149" t="str">
        <f t="shared" si="1976"/>
        <v>161101011700015</v>
      </c>
      <c r="C142" s="231">
        <v>1611010117000</v>
      </c>
      <c r="D142" s="35">
        <v>15</v>
      </c>
      <c r="E142" s="37" t="s">
        <v>130</v>
      </c>
      <c r="F142" s="65">
        <v>55513904</v>
      </c>
      <c r="G142" s="123">
        <v>5561909</v>
      </c>
      <c r="H142" s="123">
        <v>5561909</v>
      </c>
      <c r="I142" s="123">
        <v>5561909</v>
      </c>
      <c r="J142" s="123">
        <v>5561909</v>
      </c>
      <c r="K142" s="123">
        <v>5561909</v>
      </c>
      <c r="L142" s="123">
        <v>5561909</v>
      </c>
      <c r="M142" s="123">
        <v>5561909</v>
      </c>
      <c r="N142" s="123">
        <v>5561909</v>
      </c>
      <c r="O142" s="123">
        <v>5561909</v>
      </c>
      <c r="P142" s="123">
        <v>5561909</v>
      </c>
      <c r="Q142" s="123">
        <v>5561909</v>
      </c>
      <c r="R142" s="123">
        <v>5561909</v>
      </c>
      <c r="S142" s="33">
        <f t="shared" si="1977"/>
        <v>66742908</v>
      </c>
      <c r="T142" s="124">
        <f t="shared" si="2021"/>
        <v>5886880.2190520009</v>
      </c>
      <c r="U142" s="124">
        <f t="shared" si="2021"/>
        <v>5886880.2190520009</v>
      </c>
      <c r="V142" s="124">
        <f t="shared" si="2021"/>
        <v>5886880.2190520009</v>
      </c>
      <c r="W142" s="124">
        <f t="shared" si="2021"/>
        <v>5886880.2190520009</v>
      </c>
      <c r="X142" s="124">
        <f t="shared" si="2021"/>
        <v>5886880.2190520009</v>
      </c>
      <c r="Y142" s="124">
        <f t="shared" si="2021"/>
        <v>5886880.2190520009</v>
      </c>
      <c r="Z142" s="124">
        <f t="shared" si="2021"/>
        <v>5886880.2190520009</v>
      </c>
      <c r="AA142" s="124">
        <f t="shared" si="2021"/>
        <v>5886880.2190520009</v>
      </c>
      <c r="AB142" s="124">
        <f t="shared" si="2021"/>
        <v>5886880.2190520009</v>
      </c>
      <c r="AC142" s="124">
        <f t="shared" si="2021"/>
        <v>5886880.2190520009</v>
      </c>
      <c r="AD142" s="124">
        <f t="shared" si="2021"/>
        <v>5886880.2190520009</v>
      </c>
      <c r="AE142" s="124">
        <f t="shared" si="2021"/>
        <v>5886880.2190520009</v>
      </c>
      <c r="AF142" s="33">
        <f t="shared" si="2009"/>
        <v>70642562.628624007</v>
      </c>
      <c r="AG142" s="124">
        <f t="shared" si="2022"/>
        <v>6216286.4885892728</v>
      </c>
      <c r="AH142" s="124">
        <f t="shared" si="2022"/>
        <v>6216286.4885892728</v>
      </c>
      <c r="AI142" s="124">
        <f t="shared" si="2022"/>
        <v>6216286.4885892728</v>
      </c>
      <c r="AJ142" s="124">
        <f t="shared" si="2022"/>
        <v>6216286.4885892728</v>
      </c>
      <c r="AK142" s="124">
        <f t="shared" si="2022"/>
        <v>6216286.4885892728</v>
      </c>
      <c r="AL142" s="124">
        <f t="shared" si="2022"/>
        <v>6216286.4885892728</v>
      </c>
      <c r="AM142" s="124">
        <f t="shared" si="2022"/>
        <v>6216286.4885892728</v>
      </c>
      <c r="AN142" s="124">
        <f t="shared" si="2022"/>
        <v>6216286.4885892728</v>
      </c>
      <c r="AO142" s="124">
        <f t="shared" si="2022"/>
        <v>6216286.4885892728</v>
      </c>
      <c r="AP142" s="124">
        <f t="shared" si="2022"/>
        <v>6216286.4885892728</v>
      </c>
      <c r="AQ142" s="124">
        <f t="shared" si="2022"/>
        <v>6216286.4885892728</v>
      </c>
      <c r="AR142" s="124">
        <f t="shared" si="2022"/>
        <v>6216286.4885892728</v>
      </c>
      <c r="AS142" s="33">
        <f t="shared" si="2011"/>
        <v>74595437.863071278</v>
      </c>
      <c r="AT142" s="124">
        <f t="shared" si="2023"/>
        <v>6566686.1253780751</v>
      </c>
      <c r="AU142" s="124">
        <f t="shared" si="2023"/>
        <v>6566686.1253780751</v>
      </c>
      <c r="AV142" s="124">
        <f t="shared" si="2023"/>
        <v>6566686.1253780751</v>
      </c>
      <c r="AW142" s="124">
        <f t="shared" si="2023"/>
        <v>6566686.1253780751</v>
      </c>
      <c r="AX142" s="124">
        <f t="shared" si="2023"/>
        <v>6566686.1253780751</v>
      </c>
      <c r="AY142" s="124">
        <f t="shared" si="2023"/>
        <v>6566686.1253780751</v>
      </c>
      <c r="AZ142" s="124">
        <f t="shared" si="2023"/>
        <v>6566686.1253780751</v>
      </c>
      <c r="BA142" s="124">
        <f t="shared" si="2023"/>
        <v>6566686.1253780751</v>
      </c>
      <c r="BB142" s="124">
        <f t="shared" si="2023"/>
        <v>6566686.1253780751</v>
      </c>
      <c r="BC142" s="124">
        <f t="shared" si="2023"/>
        <v>6566686.1253780751</v>
      </c>
      <c r="BD142" s="124">
        <f t="shared" si="2023"/>
        <v>6566686.1253780751</v>
      </c>
      <c r="BE142" s="124">
        <f t="shared" si="2023"/>
        <v>6566686.1253780751</v>
      </c>
      <c r="BF142" s="33">
        <f t="shared" si="2013"/>
        <v>78800233.504536882</v>
      </c>
      <c r="BG142" s="124">
        <f t="shared" si="2024"/>
        <v>6936837.0888933865</v>
      </c>
      <c r="BH142" s="124">
        <f t="shared" si="2024"/>
        <v>6936837.0888933865</v>
      </c>
      <c r="BI142" s="124">
        <f t="shared" si="2024"/>
        <v>6936837.0888933865</v>
      </c>
      <c r="BJ142" s="124">
        <f t="shared" si="2024"/>
        <v>6936837.0888933865</v>
      </c>
      <c r="BK142" s="124">
        <f t="shared" si="2024"/>
        <v>6936837.0888933865</v>
      </c>
      <c r="BL142" s="124">
        <f t="shared" si="2024"/>
        <v>6936837.0888933865</v>
      </c>
      <c r="BM142" s="124">
        <f t="shared" si="2024"/>
        <v>6936837.0888933865</v>
      </c>
      <c r="BN142" s="124">
        <f t="shared" si="2024"/>
        <v>6936837.0888933865</v>
      </c>
      <c r="BO142" s="124">
        <f t="shared" si="2024"/>
        <v>6936837.0888933865</v>
      </c>
      <c r="BP142" s="124">
        <f t="shared" si="2024"/>
        <v>6936837.0888933865</v>
      </c>
      <c r="BQ142" s="124">
        <f t="shared" si="2024"/>
        <v>6936837.0888933865</v>
      </c>
      <c r="BR142" s="124">
        <f t="shared" si="2024"/>
        <v>6936837.0888933865</v>
      </c>
      <c r="BS142" s="33">
        <f t="shared" si="2025"/>
        <v>83242045.06672062</v>
      </c>
      <c r="BT142" s="124">
        <f t="shared" si="2026"/>
        <v>7327852.7219201289</v>
      </c>
      <c r="BU142" s="124">
        <f t="shared" si="2026"/>
        <v>7327852.7219201289</v>
      </c>
      <c r="BV142" s="124">
        <f t="shared" si="2026"/>
        <v>7327852.7219201289</v>
      </c>
      <c r="BW142" s="124">
        <f t="shared" si="2026"/>
        <v>7327852.7219201289</v>
      </c>
      <c r="BX142" s="124">
        <f t="shared" si="2026"/>
        <v>7327852.7219201289</v>
      </c>
      <c r="BY142" s="124">
        <f t="shared" si="2026"/>
        <v>7327852.7219201289</v>
      </c>
      <c r="BZ142" s="124">
        <f t="shared" si="2026"/>
        <v>7327852.7219201289</v>
      </c>
      <c r="CA142" s="124">
        <f t="shared" si="2026"/>
        <v>7327852.7219201289</v>
      </c>
      <c r="CB142" s="124">
        <f t="shared" si="2026"/>
        <v>7327852.7219201289</v>
      </c>
      <c r="CC142" s="124">
        <f t="shared" si="2026"/>
        <v>7327852.7219201289</v>
      </c>
      <c r="CD142" s="124">
        <f t="shared" si="2026"/>
        <v>7327852.7219201289</v>
      </c>
      <c r="CE142" s="124">
        <f t="shared" si="2026"/>
        <v>7327852.7219201289</v>
      </c>
      <c r="CF142" s="33">
        <f t="shared" si="2027"/>
        <v>87934232.663041577</v>
      </c>
      <c r="CG142" s="124">
        <f t="shared" si="2028"/>
        <v>7740909.1241493262</v>
      </c>
      <c r="CH142" s="124">
        <f t="shared" si="2028"/>
        <v>7740909.1241493262</v>
      </c>
      <c r="CI142" s="124">
        <f t="shared" si="2028"/>
        <v>7740909.1241493262</v>
      </c>
      <c r="CJ142" s="124">
        <f t="shared" si="2028"/>
        <v>7740909.1241493262</v>
      </c>
      <c r="CK142" s="124">
        <f t="shared" si="2028"/>
        <v>7740909.1241493262</v>
      </c>
      <c r="CL142" s="124">
        <f t="shared" si="2028"/>
        <v>7740909.1241493262</v>
      </c>
      <c r="CM142" s="124">
        <f t="shared" si="2028"/>
        <v>7740909.1241493262</v>
      </c>
      <c r="CN142" s="124">
        <f t="shared" si="2028"/>
        <v>7740909.1241493262</v>
      </c>
      <c r="CO142" s="124">
        <f t="shared" si="2028"/>
        <v>7740909.1241493262</v>
      </c>
      <c r="CP142" s="124">
        <f t="shared" si="2028"/>
        <v>7740909.1241493262</v>
      </c>
      <c r="CQ142" s="124">
        <f t="shared" si="2028"/>
        <v>7740909.1241493262</v>
      </c>
      <c r="CR142" s="124">
        <f t="shared" si="2028"/>
        <v>7740909.1241493262</v>
      </c>
      <c r="CS142" s="33">
        <f t="shared" si="2029"/>
        <v>92890909.489791885</v>
      </c>
      <c r="CT142" s="124">
        <f t="shared" si="2030"/>
        <v>8177248.6896593748</v>
      </c>
      <c r="CU142" s="124">
        <f t="shared" si="2030"/>
        <v>8177248.6896593748</v>
      </c>
      <c r="CV142" s="124">
        <f t="shared" si="2030"/>
        <v>8177248.6896593748</v>
      </c>
      <c r="CW142" s="124">
        <f t="shared" si="2030"/>
        <v>8177248.6896593748</v>
      </c>
      <c r="CX142" s="124">
        <f t="shared" si="2030"/>
        <v>8177248.6896593748</v>
      </c>
      <c r="CY142" s="124">
        <f t="shared" si="2030"/>
        <v>8177248.6896593748</v>
      </c>
      <c r="CZ142" s="124">
        <f t="shared" si="2030"/>
        <v>8177248.6896593748</v>
      </c>
      <c r="DA142" s="124">
        <f t="shared" si="2030"/>
        <v>8177248.6896593748</v>
      </c>
      <c r="DB142" s="124">
        <f t="shared" si="2030"/>
        <v>8177248.6896593748</v>
      </c>
      <c r="DC142" s="124">
        <f t="shared" si="2030"/>
        <v>8177248.6896593748</v>
      </c>
      <c r="DD142" s="124">
        <f t="shared" si="2030"/>
        <v>8177248.6896593748</v>
      </c>
      <c r="DE142" s="124">
        <f t="shared" si="2030"/>
        <v>8177248.6896593748</v>
      </c>
      <c r="DF142" s="33">
        <f t="shared" si="2031"/>
        <v>98126984.275912479</v>
      </c>
      <c r="DG142" s="124">
        <f t="shared" si="2032"/>
        <v>8638183.8437980954</v>
      </c>
      <c r="DH142" s="124">
        <f t="shared" si="2032"/>
        <v>8638183.8437980954</v>
      </c>
      <c r="DI142" s="124">
        <f t="shared" si="2032"/>
        <v>8638183.8437980954</v>
      </c>
      <c r="DJ142" s="124">
        <f t="shared" si="2032"/>
        <v>8638183.8437980954</v>
      </c>
      <c r="DK142" s="124">
        <f t="shared" si="2032"/>
        <v>8638183.8437980954</v>
      </c>
      <c r="DL142" s="124">
        <f t="shared" si="2032"/>
        <v>8638183.8437980954</v>
      </c>
      <c r="DM142" s="124">
        <f t="shared" si="2032"/>
        <v>8638183.8437980954</v>
      </c>
      <c r="DN142" s="124">
        <f t="shared" si="2032"/>
        <v>8638183.8437980954</v>
      </c>
      <c r="DO142" s="124">
        <f t="shared" si="2032"/>
        <v>8638183.8437980954</v>
      </c>
      <c r="DP142" s="124">
        <f t="shared" si="2032"/>
        <v>8638183.8437980954</v>
      </c>
      <c r="DQ142" s="124">
        <f t="shared" si="2032"/>
        <v>8638183.8437980954</v>
      </c>
      <c r="DR142" s="124">
        <f t="shared" si="2032"/>
        <v>8638183.8437980954</v>
      </c>
      <c r="DS142" s="33">
        <f t="shared" si="2033"/>
        <v>103658206.12557717</v>
      </c>
      <c r="DT142" s="124">
        <f t="shared" si="2034"/>
        <v>9125100.9907053094</v>
      </c>
      <c r="DU142" s="124">
        <f t="shared" si="2034"/>
        <v>9125100.9907053094</v>
      </c>
      <c r="DV142" s="124">
        <f t="shared" si="2034"/>
        <v>9125100.9907053094</v>
      </c>
      <c r="DW142" s="124">
        <f t="shared" si="2034"/>
        <v>9125100.9907053094</v>
      </c>
      <c r="DX142" s="124">
        <f t="shared" si="2034"/>
        <v>9125100.9907053094</v>
      </c>
      <c r="DY142" s="124">
        <f t="shared" si="2034"/>
        <v>9125100.9907053094</v>
      </c>
      <c r="DZ142" s="124">
        <f t="shared" si="2034"/>
        <v>9125100.9907053094</v>
      </c>
      <c r="EA142" s="124">
        <f t="shared" si="2034"/>
        <v>9125100.9907053094</v>
      </c>
      <c r="EB142" s="124">
        <f t="shared" si="2034"/>
        <v>9125100.9907053094</v>
      </c>
      <c r="EC142" s="124">
        <f t="shared" si="2034"/>
        <v>9125100.9907053094</v>
      </c>
      <c r="ED142" s="124">
        <f t="shared" si="2034"/>
        <v>9125100.9907053094</v>
      </c>
      <c r="EE142" s="124">
        <f t="shared" si="2034"/>
        <v>9125100.9907053094</v>
      </c>
      <c r="EF142" s="33">
        <f t="shared" si="2035"/>
        <v>109501211.88846372</v>
      </c>
      <c r="EG142" s="124">
        <f t="shared" si="2036"/>
        <v>9639464.6833493877</v>
      </c>
      <c r="EH142" s="124">
        <f t="shared" si="2036"/>
        <v>9639464.6833493877</v>
      </c>
      <c r="EI142" s="124">
        <f t="shared" si="2036"/>
        <v>9639464.6833493877</v>
      </c>
      <c r="EJ142" s="124">
        <f t="shared" si="2036"/>
        <v>9639464.6833493877</v>
      </c>
      <c r="EK142" s="124">
        <f t="shared" si="2036"/>
        <v>9639464.6833493877</v>
      </c>
      <c r="EL142" s="124">
        <f t="shared" si="2036"/>
        <v>9639464.6833493877</v>
      </c>
      <c r="EM142" s="124">
        <f t="shared" si="2036"/>
        <v>9639464.6833493877</v>
      </c>
      <c r="EN142" s="124">
        <f t="shared" si="2036"/>
        <v>9639464.6833493877</v>
      </c>
      <c r="EO142" s="124">
        <f t="shared" si="2036"/>
        <v>9639464.6833493877</v>
      </c>
      <c r="EP142" s="124">
        <f t="shared" si="2036"/>
        <v>9639464.6833493877</v>
      </c>
      <c r="EQ142" s="124">
        <f t="shared" si="2036"/>
        <v>9639464.6833493877</v>
      </c>
      <c r="ER142" s="124">
        <f t="shared" si="2036"/>
        <v>9639464.6833493877</v>
      </c>
      <c r="ES142" s="33">
        <f t="shared" si="2037"/>
        <v>115673576.20019265</v>
      </c>
      <c r="ET142" s="33"/>
      <c r="EU142" s="33"/>
      <c r="EV142" s="38"/>
      <c r="EW142" s="136"/>
      <c r="EX142" s="37"/>
      <c r="EY142" s="37"/>
      <c r="FN142" s="17"/>
      <c r="FO142" s="201"/>
      <c r="FP142" s="2"/>
      <c r="FY142" s="1"/>
    </row>
    <row r="143" spans="1:181">
      <c r="A143" s="149">
        <v>120</v>
      </c>
      <c r="B143" s="149" t="str">
        <f t="shared" si="1976"/>
        <v>161101011900015</v>
      </c>
      <c r="C143" s="231">
        <v>1611010119000</v>
      </c>
      <c r="D143" s="35">
        <v>15</v>
      </c>
      <c r="E143" s="37" t="s">
        <v>132</v>
      </c>
      <c r="F143" s="65">
        <v>325274.25000000006</v>
      </c>
      <c r="G143" s="123">
        <f>_xlfn.XLOOKUP($B143,'9999'!$A:$A,'9999'!I:I)</f>
        <v>22182.083333333332</v>
      </c>
      <c r="H143" s="123">
        <f>_xlfn.XLOOKUP($B143,'9999'!$A:$A,'9999'!J:J)</f>
        <v>22182.083333333332</v>
      </c>
      <c r="I143" s="123">
        <f>_xlfn.XLOOKUP($B143,'9999'!$A:$A,'9999'!K:K)</f>
        <v>22182.083333333332</v>
      </c>
      <c r="J143" s="123">
        <f>_xlfn.XLOOKUP($B143,'9999'!$A:$A,'9999'!L:L)</f>
        <v>22182.083333333332</v>
      </c>
      <c r="K143" s="123">
        <f>_xlfn.XLOOKUP($B143,'9999'!$A:$A,'9999'!M:M)</f>
        <v>22182.083333333332</v>
      </c>
      <c r="L143" s="123">
        <f>_xlfn.XLOOKUP($B143,'9999'!$A:$A,'9999'!N:N)</f>
        <v>22182.083333333332</v>
      </c>
      <c r="M143" s="123">
        <f>_xlfn.XLOOKUP($B143,'9999'!$A:$A,'9999'!O:O)</f>
        <v>22182.083333333332</v>
      </c>
      <c r="N143" s="123">
        <f>_xlfn.XLOOKUP($B143,'9999'!$A:$A,'9999'!P:P)</f>
        <v>22182.083333333332</v>
      </c>
      <c r="O143" s="123">
        <f>_xlfn.XLOOKUP($B143,'9999'!$A:$A,'9999'!Q:Q)</f>
        <v>22182.083333333332</v>
      </c>
      <c r="P143" s="123">
        <f>_xlfn.XLOOKUP($B143,'9999'!$A:$A,'9999'!R:R)</f>
        <v>22182.083333333332</v>
      </c>
      <c r="Q143" s="123">
        <f>_xlfn.XLOOKUP($B143,'9999'!$A:$A,'9999'!S:S)</f>
        <v>22182.083333333332</v>
      </c>
      <c r="R143" s="123">
        <f>_xlfn.XLOOKUP($B143,'9999'!$A:$A,'9999'!T:T)</f>
        <v>22182.083333333332</v>
      </c>
      <c r="S143" s="33">
        <f t="shared" si="1977"/>
        <v>266185.00000000006</v>
      </c>
      <c r="T143" s="124">
        <f t="shared" si="2021"/>
        <v>23478.13809833334</v>
      </c>
      <c r="U143" s="124">
        <f t="shared" si="2021"/>
        <v>23478.13809833334</v>
      </c>
      <c r="V143" s="124">
        <f t="shared" si="2021"/>
        <v>23478.13809833334</v>
      </c>
      <c r="W143" s="124">
        <f t="shared" si="2021"/>
        <v>23478.13809833334</v>
      </c>
      <c r="X143" s="124">
        <f t="shared" si="2021"/>
        <v>23478.13809833334</v>
      </c>
      <c r="Y143" s="124">
        <f t="shared" si="2021"/>
        <v>23478.13809833334</v>
      </c>
      <c r="Z143" s="124">
        <f t="shared" si="2021"/>
        <v>23478.13809833334</v>
      </c>
      <c r="AA143" s="124">
        <f t="shared" si="2021"/>
        <v>23478.13809833334</v>
      </c>
      <c r="AB143" s="124">
        <f t="shared" si="2021"/>
        <v>23478.13809833334</v>
      </c>
      <c r="AC143" s="124">
        <f t="shared" si="2021"/>
        <v>23478.13809833334</v>
      </c>
      <c r="AD143" s="124">
        <f t="shared" si="2021"/>
        <v>23478.13809833334</v>
      </c>
      <c r="AE143" s="124">
        <f t="shared" si="2021"/>
        <v>23478.13809833334</v>
      </c>
      <c r="AF143" s="33">
        <f t="shared" si="2009"/>
        <v>281737.65718000015</v>
      </c>
      <c r="AG143" s="124">
        <f t="shared" si="2022"/>
        <v>24791.880793763685</v>
      </c>
      <c r="AH143" s="124">
        <f t="shared" si="2022"/>
        <v>24791.880793763685</v>
      </c>
      <c r="AI143" s="124">
        <f t="shared" si="2022"/>
        <v>24791.880793763685</v>
      </c>
      <c r="AJ143" s="124">
        <f t="shared" si="2022"/>
        <v>24791.880793763685</v>
      </c>
      <c r="AK143" s="124">
        <f t="shared" si="2022"/>
        <v>24791.880793763685</v>
      </c>
      <c r="AL143" s="124">
        <f t="shared" si="2022"/>
        <v>24791.880793763685</v>
      </c>
      <c r="AM143" s="124">
        <f t="shared" si="2022"/>
        <v>24791.880793763685</v>
      </c>
      <c r="AN143" s="124">
        <f t="shared" si="2022"/>
        <v>24791.880793763685</v>
      </c>
      <c r="AO143" s="124">
        <f t="shared" si="2022"/>
        <v>24791.880793763685</v>
      </c>
      <c r="AP143" s="124">
        <f t="shared" si="2022"/>
        <v>24791.880793763685</v>
      </c>
      <c r="AQ143" s="124">
        <f t="shared" si="2022"/>
        <v>24791.880793763685</v>
      </c>
      <c r="AR143" s="124">
        <f t="shared" si="2022"/>
        <v>24791.880793763685</v>
      </c>
      <c r="AS143" s="33">
        <f t="shared" si="2011"/>
        <v>297502.56952516414</v>
      </c>
      <c r="AT143" s="124">
        <f t="shared" si="2023"/>
        <v>26189.349530346557</v>
      </c>
      <c r="AU143" s="124">
        <f t="shared" si="2023"/>
        <v>26189.349530346557</v>
      </c>
      <c r="AV143" s="124">
        <f t="shared" si="2023"/>
        <v>26189.349530346557</v>
      </c>
      <c r="AW143" s="124">
        <f t="shared" si="2023"/>
        <v>26189.349530346557</v>
      </c>
      <c r="AX143" s="124">
        <f t="shared" si="2023"/>
        <v>26189.349530346557</v>
      </c>
      <c r="AY143" s="124">
        <f t="shared" si="2023"/>
        <v>26189.349530346557</v>
      </c>
      <c r="AZ143" s="124">
        <f t="shared" si="2023"/>
        <v>26189.349530346557</v>
      </c>
      <c r="BA143" s="124">
        <f t="shared" si="2023"/>
        <v>26189.349530346557</v>
      </c>
      <c r="BB143" s="124">
        <f t="shared" si="2023"/>
        <v>26189.349530346557</v>
      </c>
      <c r="BC143" s="124">
        <f t="shared" si="2023"/>
        <v>26189.349530346557</v>
      </c>
      <c r="BD143" s="124">
        <f t="shared" si="2023"/>
        <v>26189.349530346557</v>
      </c>
      <c r="BE143" s="124">
        <f t="shared" si="2023"/>
        <v>26189.349530346557</v>
      </c>
      <c r="BF143" s="33">
        <f t="shared" si="2013"/>
        <v>314272.19436415867</v>
      </c>
      <c r="BG143" s="124">
        <f t="shared" si="2024"/>
        <v>27665.590784673139</v>
      </c>
      <c r="BH143" s="124">
        <f t="shared" si="2024"/>
        <v>27665.590784673139</v>
      </c>
      <c r="BI143" s="124">
        <f t="shared" si="2024"/>
        <v>27665.590784673139</v>
      </c>
      <c r="BJ143" s="124">
        <f t="shared" si="2024"/>
        <v>27665.590784673139</v>
      </c>
      <c r="BK143" s="124">
        <f t="shared" si="2024"/>
        <v>27665.590784673139</v>
      </c>
      <c r="BL143" s="124">
        <f t="shared" si="2024"/>
        <v>27665.590784673139</v>
      </c>
      <c r="BM143" s="124">
        <f t="shared" si="2024"/>
        <v>27665.590784673139</v>
      </c>
      <c r="BN143" s="124">
        <f t="shared" si="2024"/>
        <v>27665.590784673139</v>
      </c>
      <c r="BO143" s="124">
        <f t="shared" si="2024"/>
        <v>27665.590784673139</v>
      </c>
      <c r="BP143" s="124">
        <f t="shared" si="2024"/>
        <v>27665.590784673139</v>
      </c>
      <c r="BQ143" s="124">
        <f t="shared" si="2024"/>
        <v>27665.590784673139</v>
      </c>
      <c r="BR143" s="124">
        <f t="shared" si="2024"/>
        <v>27665.590784673139</v>
      </c>
      <c r="BS143" s="33">
        <f t="shared" si="2025"/>
        <v>331987.08941607759</v>
      </c>
      <c r="BT143" s="124">
        <f t="shared" si="2026"/>
        <v>29225.044806023594</v>
      </c>
      <c r="BU143" s="124">
        <f t="shared" si="2026"/>
        <v>29225.044806023594</v>
      </c>
      <c r="BV143" s="124">
        <f t="shared" si="2026"/>
        <v>29225.044806023594</v>
      </c>
      <c r="BW143" s="124">
        <f t="shared" si="2026"/>
        <v>29225.044806023594</v>
      </c>
      <c r="BX143" s="124">
        <f t="shared" si="2026"/>
        <v>29225.044806023594</v>
      </c>
      <c r="BY143" s="124">
        <f t="shared" si="2026"/>
        <v>29225.044806023594</v>
      </c>
      <c r="BZ143" s="124">
        <f t="shared" si="2026"/>
        <v>29225.044806023594</v>
      </c>
      <c r="CA143" s="124">
        <f t="shared" si="2026"/>
        <v>29225.044806023594</v>
      </c>
      <c r="CB143" s="124">
        <f t="shared" si="2026"/>
        <v>29225.044806023594</v>
      </c>
      <c r="CC143" s="124">
        <f t="shared" si="2026"/>
        <v>29225.044806023594</v>
      </c>
      <c r="CD143" s="124">
        <f t="shared" si="2026"/>
        <v>29225.044806023594</v>
      </c>
      <c r="CE143" s="124">
        <f t="shared" si="2026"/>
        <v>29225.044806023594</v>
      </c>
      <c r="CF143" s="33">
        <f t="shared" si="2027"/>
        <v>350700.53767228313</v>
      </c>
      <c r="CG143" s="124">
        <f t="shared" si="2028"/>
        <v>30872.402131649538</v>
      </c>
      <c r="CH143" s="124">
        <f t="shared" si="2028"/>
        <v>30872.402131649538</v>
      </c>
      <c r="CI143" s="124">
        <f t="shared" si="2028"/>
        <v>30872.402131649538</v>
      </c>
      <c r="CJ143" s="124">
        <f t="shared" si="2028"/>
        <v>30872.402131649538</v>
      </c>
      <c r="CK143" s="124">
        <f t="shared" si="2028"/>
        <v>30872.402131649538</v>
      </c>
      <c r="CL143" s="124">
        <f t="shared" si="2028"/>
        <v>30872.402131649538</v>
      </c>
      <c r="CM143" s="124">
        <f t="shared" si="2028"/>
        <v>30872.402131649538</v>
      </c>
      <c r="CN143" s="124">
        <f t="shared" si="2028"/>
        <v>30872.402131649538</v>
      </c>
      <c r="CO143" s="124">
        <f t="shared" si="2028"/>
        <v>30872.402131649538</v>
      </c>
      <c r="CP143" s="124">
        <f t="shared" si="2028"/>
        <v>30872.402131649538</v>
      </c>
      <c r="CQ143" s="124">
        <f t="shared" si="2028"/>
        <v>30872.402131649538</v>
      </c>
      <c r="CR143" s="124">
        <f t="shared" si="2028"/>
        <v>30872.402131649538</v>
      </c>
      <c r="CS143" s="33">
        <f t="shared" si="2029"/>
        <v>370468.82557979453</v>
      </c>
      <c r="CT143" s="124">
        <f t="shared" si="2030"/>
        <v>32612.617695006371</v>
      </c>
      <c r="CU143" s="124">
        <f t="shared" si="2030"/>
        <v>32612.617695006371</v>
      </c>
      <c r="CV143" s="124">
        <f t="shared" si="2030"/>
        <v>32612.617695006371</v>
      </c>
      <c r="CW143" s="124">
        <f t="shared" si="2030"/>
        <v>32612.617695006371</v>
      </c>
      <c r="CX143" s="124">
        <f t="shared" si="2030"/>
        <v>32612.617695006371</v>
      </c>
      <c r="CY143" s="124">
        <f t="shared" si="2030"/>
        <v>32612.617695006371</v>
      </c>
      <c r="CZ143" s="124">
        <f t="shared" si="2030"/>
        <v>32612.617695006371</v>
      </c>
      <c r="DA143" s="124">
        <f t="shared" si="2030"/>
        <v>32612.617695006371</v>
      </c>
      <c r="DB143" s="124">
        <f t="shared" si="2030"/>
        <v>32612.617695006371</v>
      </c>
      <c r="DC143" s="124">
        <f t="shared" si="2030"/>
        <v>32612.617695006371</v>
      </c>
      <c r="DD143" s="124">
        <f t="shared" si="2030"/>
        <v>32612.617695006371</v>
      </c>
      <c r="DE143" s="124">
        <f t="shared" si="2030"/>
        <v>32612.617695006371</v>
      </c>
      <c r="DF143" s="33">
        <f t="shared" si="2031"/>
        <v>391351.41234007647</v>
      </c>
      <c r="DG143" s="124">
        <f t="shared" si="2032"/>
        <v>34450.925729238494</v>
      </c>
      <c r="DH143" s="124">
        <f t="shared" si="2032"/>
        <v>34450.925729238494</v>
      </c>
      <c r="DI143" s="124">
        <f t="shared" si="2032"/>
        <v>34450.925729238494</v>
      </c>
      <c r="DJ143" s="124">
        <f t="shared" si="2032"/>
        <v>34450.925729238494</v>
      </c>
      <c r="DK143" s="124">
        <f t="shared" si="2032"/>
        <v>34450.925729238494</v>
      </c>
      <c r="DL143" s="124">
        <f t="shared" si="2032"/>
        <v>34450.925729238494</v>
      </c>
      <c r="DM143" s="124">
        <f t="shared" si="2032"/>
        <v>34450.925729238494</v>
      </c>
      <c r="DN143" s="124">
        <f t="shared" si="2032"/>
        <v>34450.925729238494</v>
      </c>
      <c r="DO143" s="124">
        <f t="shared" si="2032"/>
        <v>34450.925729238494</v>
      </c>
      <c r="DP143" s="124">
        <f t="shared" si="2032"/>
        <v>34450.925729238494</v>
      </c>
      <c r="DQ143" s="124">
        <f t="shared" si="2032"/>
        <v>34450.925729238494</v>
      </c>
      <c r="DR143" s="124">
        <f t="shared" si="2032"/>
        <v>34450.925729238494</v>
      </c>
      <c r="DS143" s="33">
        <f t="shared" si="2033"/>
        <v>413411.10875086189</v>
      </c>
      <c r="DT143" s="124">
        <f t="shared" si="2034"/>
        <v>36392.855510744215</v>
      </c>
      <c r="DU143" s="124">
        <f t="shared" si="2034"/>
        <v>36392.855510744215</v>
      </c>
      <c r="DV143" s="124">
        <f t="shared" si="2034"/>
        <v>36392.855510744215</v>
      </c>
      <c r="DW143" s="124">
        <f t="shared" si="2034"/>
        <v>36392.855510744215</v>
      </c>
      <c r="DX143" s="124">
        <f t="shared" si="2034"/>
        <v>36392.855510744215</v>
      </c>
      <c r="DY143" s="124">
        <f t="shared" si="2034"/>
        <v>36392.855510744215</v>
      </c>
      <c r="DZ143" s="124">
        <f t="shared" si="2034"/>
        <v>36392.855510744215</v>
      </c>
      <c r="EA143" s="124">
        <f t="shared" si="2034"/>
        <v>36392.855510744215</v>
      </c>
      <c r="EB143" s="124">
        <f t="shared" si="2034"/>
        <v>36392.855510744215</v>
      </c>
      <c r="EC143" s="124">
        <f t="shared" si="2034"/>
        <v>36392.855510744215</v>
      </c>
      <c r="ED143" s="124">
        <f t="shared" si="2034"/>
        <v>36392.855510744215</v>
      </c>
      <c r="EE143" s="124">
        <f t="shared" si="2034"/>
        <v>36392.855510744215</v>
      </c>
      <c r="EF143" s="33">
        <f t="shared" si="2035"/>
        <v>436714.26612893055</v>
      </c>
      <c r="EG143" s="124">
        <f t="shared" si="2036"/>
        <v>38444.247990173848</v>
      </c>
      <c r="EH143" s="124">
        <f t="shared" si="2036"/>
        <v>38444.247990173848</v>
      </c>
      <c r="EI143" s="124">
        <f t="shared" si="2036"/>
        <v>38444.247990173848</v>
      </c>
      <c r="EJ143" s="124">
        <f t="shared" si="2036"/>
        <v>38444.247990173848</v>
      </c>
      <c r="EK143" s="124">
        <f t="shared" si="2036"/>
        <v>38444.247990173848</v>
      </c>
      <c r="EL143" s="124">
        <f t="shared" si="2036"/>
        <v>38444.247990173848</v>
      </c>
      <c r="EM143" s="124">
        <f t="shared" si="2036"/>
        <v>38444.247990173848</v>
      </c>
      <c r="EN143" s="124">
        <f t="shared" si="2036"/>
        <v>38444.247990173848</v>
      </c>
      <c r="EO143" s="124">
        <f t="shared" si="2036"/>
        <v>38444.247990173848</v>
      </c>
      <c r="EP143" s="124">
        <f t="shared" si="2036"/>
        <v>38444.247990173848</v>
      </c>
      <c r="EQ143" s="124">
        <f t="shared" si="2036"/>
        <v>38444.247990173848</v>
      </c>
      <c r="ER143" s="124">
        <f t="shared" si="2036"/>
        <v>38444.247990173848</v>
      </c>
      <c r="ES143" s="33">
        <f t="shared" si="2037"/>
        <v>461330.97588208626</v>
      </c>
      <c r="ET143" s="33" t="s">
        <v>241</v>
      </c>
      <c r="EU143" s="33"/>
      <c r="EV143" s="38"/>
      <c r="EW143" s="136"/>
      <c r="EX143" s="37"/>
      <c r="EY143" s="37"/>
      <c r="FN143" s="17"/>
      <c r="FO143" s="201"/>
      <c r="FP143" s="2"/>
      <c r="FY143" s="1"/>
    </row>
    <row r="144" spans="1:181">
      <c r="A144" s="149">
        <v>121</v>
      </c>
      <c r="B144" s="149" t="str">
        <f t="shared" si="1976"/>
        <v>161101012600015</v>
      </c>
      <c r="C144" s="231">
        <v>1611010126000</v>
      </c>
      <c r="D144" s="35">
        <v>15</v>
      </c>
      <c r="E144" s="37" t="s">
        <v>133</v>
      </c>
      <c r="F144" s="65">
        <v>0</v>
      </c>
      <c r="G144" s="123">
        <f>_xlfn.XLOOKUP($B144,'9999'!$A:$A,'9999'!I:I)</f>
        <v>72.916666666666671</v>
      </c>
      <c r="H144" s="123">
        <f>_xlfn.XLOOKUP($B144,'9999'!$A:$A,'9999'!J:J)</f>
        <v>72.916666666666671</v>
      </c>
      <c r="I144" s="123">
        <f>_xlfn.XLOOKUP($B144,'9999'!$A:$A,'9999'!K:K)</f>
        <v>72.916666666666671</v>
      </c>
      <c r="J144" s="123">
        <f>_xlfn.XLOOKUP($B144,'9999'!$A:$A,'9999'!L:L)</f>
        <v>72.916666666666671</v>
      </c>
      <c r="K144" s="123">
        <f>_xlfn.XLOOKUP($B144,'9999'!$A:$A,'9999'!M:M)</f>
        <v>72.916666666666671</v>
      </c>
      <c r="L144" s="123">
        <f>_xlfn.XLOOKUP($B144,'9999'!$A:$A,'9999'!N:N)</f>
        <v>72.916666666666671</v>
      </c>
      <c r="M144" s="123">
        <f>_xlfn.XLOOKUP($B144,'9999'!$A:$A,'9999'!O:O)</f>
        <v>72.916666666666671</v>
      </c>
      <c r="N144" s="123">
        <f>_xlfn.XLOOKUP($B144,'9999'!$A:$A,'9999'!P:P)</f>
        <v>72.916666666666671</v>
      </c>
      <c r="O144" s="123">
        <f>_xlfn.XLOOKUP($B144,'9999'!$A:$A,'9999'!Q:Q)</f>
        <v>72.916666666666671</v>
      </c>
      <c r="P144" s="123">
        <f>_xlfn.XLOOKUP($B144,'9999'!$A:$A,'9999'!R:R)</f>
        <v>72.916666666666671</v>
      </c>
      <c r="Q144" s="123">
        <f>_xlfn.XLOOKUP($B144,'9999'!$A:$A,'9999'!S:S)</f>
        <v>72.916666666666671</v>
      </c>
      <c r="R144" s="123">
        <f>_xlfn.XLOOKUP($B144,'9999'!$A:$A,'9999'!T:T)</f>
        <v>72.916666666666671</v>
      </c>
      <c r="S144" s="33">
        <f t="shared" si="1977"/>
        <v>874.99999999999989</v>
      </c>
      <c r="T144" s="124">
        <f t="shared" si="2021"/>
        <v>77.177041666666668</v>
      </c>
      <c r="U144" s="124">
        <f t="shared" si="2021"/>
        <v>77.177041666666668</v>
      </c>
      <c r="V144" s="124">
        <f t="shared" si="2021"/>
        <v>77.177041666666668</v>
      </c>
      <c r="W144" s="124">
        <f t="shared" si="2021"/>
        <v>77.177041666666668</v>
      </c>
      <c r="X144" s="124">
        <f t="shared" si="2021"/>
        <v>77.177041666666668</v>
      </c>
      <c r="Y144" s="124">
        <f t="shared" si="2021"/>
        <v>77.177041666666668</v>
      </c>
      <c r="Z144" s="124">
        <f t="shared" si="2021"/>
        <v>77.177041666666668</v>
      </c>
      <c r="AA144" s="124">
        <f t="shared" si="2021"/>
        <v>77.177041666666668</v>
      </c>
      <c r="AB144" s="124">
        <f t="shared" si="2021"/>
        <v>77.177041666666668</v>
      </c>
      <c r="AC144" s="124">
        <f t="shared" si="2021"/>
        <v>77.177041666666668</v>
      </c>
      <c r="AD144" s="124">
        <f t="shared" si="2021"/>
        <v>77.177041666666668</v>
      </c>
      <c r="AE144" s="124">
        <f t="shared" si="2021"/>
        <v>77.177041666666668</v>
      </c>
      <c r="AF144" s="33">
        <f t="shared" si="2009"/>
        <v>926.12450000000024</v>
      </c>
      <c r="AG144" s="124">
        <f t="shared" si="2022"/>
        <v>81.495560210166687</v>
      </c>
      <c r="AH144" s="124">
        <f t="shared" si="2022"/>
        <v>81.495560210166687</v>
      </c>
      <c r="AI144" s="124">
        <f t="shared" si="2022"/>
        <v>81.495560210166687</v>
      </c>
      <c r="AJ144" s="124">
        <f t="shared" si="2022"/>
        <v>81.495560210166687</v>
      </c>
      <c r="AK144" s="124">
        <f t="shared" si="2022"/>
        <v>81.495560210166687</v>
      </c>
      <c r="AL144" s="124">
        <f t="shared" si="2022"/>
        <v>81.495560210166687</v>
      </c>
      <c r="AM144" s="124">
        <f t="shared" si="2022"/>
        <v>81.495560210166687</v>
      </c>
      <c r="AN144" s="124">
        <f t="shared" si="2022"/>
        <v>81.495560210166687</v>
      </c>
      <c r="AO144" s="124">
        <f t="shared" si="2022"/>
        <v>81.495560210166687</v>
      </c>
      <c r="AP144" s="124">
        <f t="shared" si="2022"/>
        <v>81.495560210166687</v>
      </c>
      <c r="AQ144" s="124">
        <f t="shared" si="2022"/>
        <v>81.495560210166687</v>
      </c>
      <c r="AR144" s="124">
        <f t="shared" si="2022"/>
        <v>81.495560210166687</v>
      </c>
      <c r="AS144" s="33">
        <f t="shared" si="2011"/>
        <v>977.94672252200019</v>
      </c>
      <c r="AT144" s="124">
        <f t="shared" si="2023"/>
        <v>86.089301948093365</v>
      </c>
      <c r="AU144" s="124">
        <f t="shared" si="2023"/>
        <v>86.089301948093365</v>
      </c>
      <c r="AV144" s="124">
        <f t="shared" si="2023"/>
        <v>86.089301948093365</v>
      </c>
      <c r="AW144" s="124">
        <f t="shared" si="2023"/>
        <v>86.089301948093365</v>
      </c>
      <c r="AX144" s="124">
        <f t="shared" si="2023"/>
        <v>86.089301948093365</v>
      </c>
      <c r="AY144" s="124">
        <f t="shared" si="2023"/>
        <v>86.089301948093365</v>
      </c>
      <c r="AZ144" s="124">
        <f t="shared" si="2023"/>
        <v>86.089301948093365</v>
      </c>
      <c r="BA144" s="124">
        <f t="shared" si="2023"/>
        <v>86.089301948093365</v>
      </c>
      <c r="BB144" s="124">
        <f t="shared" si="2023"/>
        <v>86.089301948093365</v>
      </c>
      <c r="BC144" s="124">
        <f t="shared" si="2023"/>
        <v>86.089301948093365</v>
      </c>
      <c r="BD144" s="124">
        <f t="shared" si="2023"/>
        <v>86.089301948093365</v>
      </c>
      <c r="BE144" s="124">
        <f t="shared" si="2023"/>
        <v>86.089301948093365</v>
      </c>
      <c r="BF144" s="33">
        <f t="shared" si="2013"/>
        <v>1033.0716233771207</v>
      </c>
      <c r="BG144" s="124">
        <f t="shared" si="2024"/>
        <v>90.94198372030354</v>
      </c>
      <c r="BH144" s="124">
        <f t="shared" si="2024"/>
        <v>90.94198372030354</v>
      </c>
      <c r="BI144" s="124">
        <f t="shared" si="2024"/>
        <v>90.94198372030354</v>
      </c>
      <c r="BJ144" s="124">
        <f t="shared" si="2024"/>
        <v>90.94198372030354</v>
      </c>
      <c r="BK144" s="124">
        <f t="shared" si="2024"/>
        <v>90.94198372030354</v>
      </c>
      <c r="BL144" s="124">
        <f t="shared" si="2024"/>
        <v>90.94198372030354</v>
      </c>
      <c r="BM144" s="124">
        <f t="shared" si="2024"/>
        <v>90.94198372030354</v>
      </c>
      <c r="BN144" s="124">
        <f t="shared" si="2024"/>
        <v>90.94198372030354</v>
      </c>
      <c r="BO144" s="124">
        <f t="shared" si="2024"/>
        <v>90.94198372030354</v>
      </c>
      <c r="BP144" s="124">
        <f t="shared" si="2024"/>
        <v>90.94198372030354</v>
      </c>
      <c r="BQ144" s="124">
        <f t="shared" si="2024"/>
        <v>90.94198372030354</v>
      </c>
      <c r="BR144" s="124">
        <f t="shared" si="2024"/>
        <v>90.94198372030354</v>
      </c>
      <c r="BS144" s="33">
        <f t="shared" si="2025"/>
        <v>1091.3038046436427</v>
      </c>
      <c r="BT144" s="124">
        <f t="shared" si="2026"/>
        <v>96.068201458649639</v>
      </c>
      <c r="BU144" s="124">
        <f t="shared" si="2026"/>
        <v>96.068201458649639</v>
      </c>
      <c r="BV144" s="124">
        <f t="shared" si="2026"/>
        <v>96.068201458649639</v>
      </c>
      <c r="BW144" s="124">
        <f t="shared" si="2026"/>
        <v>96.068201458649639</v>
      </c>
      <c r="BX144" s="124">
        <f t="shared" si="2026"/>
        <v>96.068201458649639</v>
      </c>
      <c r="BY144" s="124">
        <f t="shared" si="2026"/>
        <v>96.068201458649639</v>
      </c>
      <c r="BZ144" s="124">
        <f t="shared" si="2026"/>
        <v>96.068201458649639</v>
      </c>
      <c r="CA144" s="124">
        <f t="shared" si="2026"/>
        <v>96.068201458649639</v>
      </c>
      <c r="CB144" s="124">
        <f t="shared" si="2026"/>
        <v>96.068201458649639</v>
      </c>
      <c r="CC144" s="124">
        <f t="shared" si="2026"/>
        <v>96.068201458649639</v>
      </c>
      <c r="CD144" s="124">
        <f t="shared" si="2026"/>
        <v>96.068201458649639</v>
      </c>
      <c r="CE144" s="124">
        <f t="shared" si="2026"/>
        <v>96.068201458649639</v>
      </c>
      <c r="CF144" s="33">
        <f t="shared" si="2027"/>
        <v>1152.8184175037954</v>
      </c>
      <c r="CG144" s="124">
        <f t="shared" si="2028"/>
        <v>101.4833738384708</v>
      </c>
      <c r="CH144" s="124">
        <f t="shared" si="2028"/>
        <v>101.4833738384708</v>
      </c>
      <c r="CI144" s="124">
        <f t="shared" si="2028"/>
        <v>101.4833738384708</v>
      </c>
      <c r="CJ144" s="124">
        <f t="shared" si="2028"/>
        <v>101.4833738384708</v>
      </c>
      <c r="CK144" s="124">
        <f t="shared" si="2028"/>
        <v>101.4833738384708</v>
      </c>
      <c r="CL144" s="124">
        <f t="shared" si="2028"/>
        <v>101.4833738384708</v>
      </c>
      <c r="CM144" s="124">
        <f t="shared" si="2028"/>
        <v>101.4833738384708</v>
      </c>
      <c r="CN144" s="124">
        <f t="shared" si="2028"/>
        <v>101.4833738384708</v>
      </c>
      <c r="CO144" s="124">
        <f t="shared" si="2028"/>
        <v>101.4833738384708</v>
      </c>
      <c r="CP144" s="124">
        <f t="shared" si="2028"/>
        <v>101.4833738384708</v>
      </c>
      <c r="CQ144" s="124">
        <f t="shared" si="2028"/>
        <v>101.4833738384708</v>
      </c>
      <c r="CR144" s="124">
        <f t="shared" si="2028"/>
        <v>101.4833738384708</v>
      </c>
      <c r="CS144" s="33">
        <f t="shared" si="2029"/>
        <v>1217.8004860616495</v>
      </c>
      <c r="CT144" s="124">
        <f t="shared" si="2030"/>
        <v>107.20378865499772</v>
      </c>
      <c r="CU144" s="124">
        <f t="shared" si="2030"/>
        <v>107.20378865499772</v>
      </c>
      <c r="CV144" s="124">
        <f t="shared" si="2030"/>
        <v>107.20378865499772</v>
      </c>
      <c r="CW144" s="124">
        <f t="shared" si="2030"/>
        <v>107.20378865499772</v>
      </c>
      <c r="CX144" s="124">
        <f t="shared" si="2030"/>
        <v>107.20378865499772</v>
      </c>
      <c r="CY144" s="124">
        <f t="shared" si="2030"/>
        <v>107.20378865499772</v>
      </c>
      <c r="CZ144" s="124">
        <f t="shared" si="2030"/>
        <v>107.20378865499772</v>
      </c>
      <c r="DA144" s="124">
        <f t="shared" si="2030"/>
        <v>107.20378865499772</v>
      </c>
      <c r="DB144" s="124">
        <f t="shared" si="2030"/>
        <v>107.20378865499772</v>
      </c>
      <c r="DC144" s="124">
        <f t="shared" si="2030"/>
        <v>107.20378865499772</v>
      </c>
      <c r="DD144" s="124">
        <f t="shared" si="2030"/>
        <v>107.20378865499772</v>
      </c>
      <c r="DE144" s="124">
        <f t="shared" si="2030"/>
        <v>107.20378865499772</v>
      </c>
      <c r="DF144" s="33">
        <f t="shared" si="2031"/>
        <v>1286.4454638599727</v>
      </c>
      <c r="DG144" s="124">
        <f t="shared" si="2032"/>
        <v>113.24665181390266</v>
      </c>
      <c r="DH144" s="124">
        <f t="shared" si="2032"/>
        <v>113.24665181390266</v>
      </c>
      <c r="DI144" s="124">
        <f t="shared" si="2032"/>
        <v>113.24665181390266</v>
      </c>
      <c r="DJ144" s="124">
        <f t="shared" si="2032"/>
        <v>113.24665181390266</v>
      </c>
      <c r="DK144" s="124">
        <f t="shared" si="2032"/>
        <v>113.24665181390266</v>
      </c>
      <c r="DL144" s="124">
        <f t="shared" si="2032"/>
        <v>113.24665181390266</v>
      </c>
      <c r="DM144" s="124">
        <f t="shared" si="2032"/>
        <v>113.24665181390266</v>
      </c>
      <c r="DN144" s="124">
        <f t="shared" si="2032"/>
        <v>113.24665181390266</v>
      </c>
      <c r="DO144" s="124">
        <f t="shared" si="2032"/>
        <v>113.24665181390266</v>
      </c>
      <c r="DP144" s="124">
        <f t="shared" si="2032"/>
        <v>113.24665181390266</v>
      </c>
      <c r="DQ144" s="124">
        <f t="shared" si="2032"/>
        <v>113.24665181390266</v>
      </c>
      <c r="DR144" s="124">
        <f t="shared" si="2032"/>
        <v>113.24665181390266</v>
      </c>
      <c r="DS144" s="33">
        <f t="shared" si="2033"/>
        <v>1358.959821766832</v>
      </c>
      <c r="DT144" s="124">
        <f t="shared" si="2034"/>
        <v>119.63013908334875</v>
      </c>
      <c r="DU144" s="124">
        <f t="shared" si="2034"/>
        <v>119.63013908334875</v>
      </c>
      <c r="DV144" s="124">
        <f t="shared" si="2034"/>
        <v>119.63013908334875</v>
      </c>
      <c r="DW144" s="124">
        <f t="shared" si="2034"/>
        <v>119.63013908334875</v>
      </c>
      <c r="DX144" s="124">
        <f t="shared" si="2034"/>
        <v>119.63013908334875</v>
      </c>
      <c r="DY144" s="124">
        <f t="shared" si="2034"/>
        <v>119.63013908334875</v>
      </c>
      <c r="DZ144" s="124">
        <f t="shared" si="2034"/>
        <v>119.63013908334875</v>
      </c>
      <c r="EA144" s="124">
        <f t="shared" si="2034"/>
        <v>119.63013908334875</v>
      </c>
      <c r="EB144" s="124">
        <f t="shared" si="2034"/>
        <v>119.63013908334875</v>
      </c>
      <c r="EC144" s="124">
        <f t="shared" si="2034"/>
        <v>119.63013908334875</v>
      </c>
      <c r="ED144" s="124">
        <f t="shared" si="2034"/>
        <v>119.63013908334875</v>
      </c>
      <c r="EE144" s="124">
        <f t="shared" si="2034"/>
        <v>119.63013908334875</v>
      </c>
      <c r="EF144" s="33">
        <f t="shared" si="2035"/>
        <v>1435.5616690001846</v>
      </c>
      <c r="EG144" s="124">
        <f t="shared" si="2036"/>
        <v>126.37345076319895</v>
      </c>
      <c r="EH144" s="124">
        <f t="shared" si="2036"/>
        <v>126.37345076319895</v>
      </c>
      <c r="EI144" s="124">
        <f t="shared" si="2036"/>
        <v>126.37345076319895</v>
      </c>
      <c r="EJ144" s="124">
        <f t="shared" si="2036"/>
        <v>126.37345076319895</v>
      </c>
      <c r="EK144" s="124">
        <f t="shared" si="2036"/>
        <v>126.37345076319895</v>
      </c>
      <c r="EL144" s="124">
        <f t="shared" si="2036"/>
        <v>126.37345076319895</v>
      </c>
      <c r="EM144" s="124">
        <f t="shared" si="2036"/>
        <v>126.37345076319895</v>
      </c>
      <c r="EN144" s="124">
        <f t="shared" si="2036"/>
        <v>126.37345076319895</v>
      </c>
      <c r="EO144" s="124">
        <f t="shared" si="2036"/>
        <v>126.37345076319895</v>
      </c>
      <c r="EP144" s="124">
        <f t="shared" si="2036"/>
        <v>126.37345076319895</v>
      </c>
      <c r="EQ144" s="124">
        <f t="shared" si="2036"/>
        <v>126.37345076319895</v>
      </c>
      <c r="ER144" s="124">
        <f t="shared" si="2036"/>
        <v>126.37345076319895</v>
      </c>
      <c r="ES144" s="33">
        <f t="shared" si="2037"/>
        <v>1516.4814091583869</v>
      </c>
      <c r="ET144" s="33" t="s">
        <v>241</v>
      </c>
      <c r="EU144" s="33"/>
      <c r="EV144" s="38"/>
      <c r="EW144" s="136"/>
      <c r="EX144" s="37"/>
      <c r="EY144" s="37"/>
      <c r="FN144" s="17"/>
      <c r="FO144" s="201"/>
      <c r="FP144" s="2"/>
      <c r="FY144" s="1"/>
    </row>
    <row r="145" spans="1:181">
      <c r="A145" s="149">
        <v>122</v>
      </c>
      <c r="B145" s="149" t="str">
        <f t="shared" si="1976"/>
        <v>161101019900115</v>
      </c>
      <c r="C145" s="231">
        <v>1611010199001</v>
      </c>
      <c r="D145" s="35">
        <v>15</v>
      </c>
      <c r="E145" s="37" t="s">
        <v>134</v>
      </c>
      <c r="F145" s="65">
        <v>0</v>
      </c>
      <c r="G145" s="123">
        <f>_xlfn.XLOOKUP($B145,'9999'!$A:$A,'9999'!I:I)</f>
        <v>278</v>
      </c>
      <c r="H145" s="123">
        <f>_xlfn.XLOOKUP($B145,'9999'!$A:$A,'9999'!J:J)</f>
        <v>278</v>
      </c>
      <c r="I145" s="123">
        <f>_xlfn.XLOOKUP($B145,'9999'!$A:$A,'9999'!K:K)</f>
        <v>278</v>
      </c>
      <c r="J145" s="123">
        <f>_xlfn.XLOOKUP($B145,'9999'!$A:$A,'9999'!L:L)</f>
        <v>278</v>
      </c>
      <c r="K145" s="123">
        <f>_xlfn.XLOOKUP($B145,'9999'!$A:$A,'9999'!M:M)</f>
        <v>278</v>
      </c>
      <c r="L145" s="123">
        <f>_xlfn.XLOOKUP($B145,'9999'!$A:$A,'9999'!N:N)</f>
        <v>278</v>
      </c>
      <c r="M145" s="123">
        <f>_xlfn.XLOOKUP($B145,'9999'!$A:$A,'9999'!O:O)</f>
        <v>278</v>
      </c>
      <c r="N145" s="123">
        <f>_xlfn.XLOOKUP($B145,'9999'!$A:$A,'9999'!P:P)</f>
        <v>278</v>
      </c>
      <c r="O145" s="123">
        <f>_xlfn.XLOOKUP($B145,'9999'!$A:$A,'9999'!Q:Q)</f>
        <v>278</v>
      </c>
      <c r="P145" s="123">
        <f>_xlfn.XLOOKUP($B145,'9999'!$A:$A,'9999'!R:R)</f>
        <v>278</v>
      </c>
      <c r="Q145" s="123">
        <f>_xlfn.XLOOKUP($B145,'9999'!$A:$A,'9999'!S:S)</f>
        <v>278</v>
      </c>
      <c r="R145" s="123">
        <f>_xlfn.XLOOKUP($B145,'9999'!$A:$A,'9999'!T:T)</f>
        <v>278</v>
      </c>
      <c r="S145" s="33">
        <f t="shared" si="1977"/>
        <v>3336</v>
      </c>
      <c r="T145" s="124">
        <f t="shared" si="2021"/>
        <v>294.24298400000004</v>
      </c>
      <c r="U145" s="124">
        <f t="shared" si="2021"/>
        <v>294.24298400000004</v>
      </c>
      <c r="V145" s="124">
        <f t="shared" si="2021"/>
        <v>294.24298400000004</v>
      </c>
      <c r="W145" s="124">
        <f t="shared" si="2021"/>
        <v>294.24298400000004</v>
      </c>
      <c r="X145" s="124">
        <f t="shared" si="2021"/>
        <v>294.24298400000004</v>
      </c>
      <c r="Y145" s="124">
        <f t="shared" si="2021"/>
        <v>294.24298400000004</v>
      </c>
      <c r="Z145" s="124">
        <f t="shared" si="2021"/>
        <v>294.24298400000004</v>
      </c>
      <c r="AA145" s="124">
        <f t="shared" si="2021"/>
        <v>294.24298400000004</v>
      </c>
      <c r="AB145" s="124">
        <f t="shared" si="2021"/>
        <v>294.24298400000004</v>
      </c>
      <c r="AC145" s="124">
        <f t="shared" si="2021"/>
        <v>294.24298400000004</v>
      </c>
      <c r="AD145" s="124">
        <f t="shared" si="2021"/>
        <v>294.24298400000004</v>
      </c>
      <c r="AE145" s="124">
        <f t="shared" si="2021"/>
        <v>294.24298400000004</v>
      </c>
      <c r="AF145" s="33">
        <f t="shared" si="2009"/>
        <v>3530.9158080000002</v>
      </c>
      <c r="AG145" s="124">
        <f t="shared" si="2022"/>
        <v>310.70764441270398</v>
      </c>
      <c r="AH145" s="124">
        <f t="shared" si="2022"/>
        <v>310.70764441270398</v>
      </c>
      <c r="AI145" s="124">
        <f t="shared" si="2022"/>
        <v>310.70764441270398</v>
      </c>
      <c r="AJ145" s="124">
        <f t="shared" si="2022"/>
        <v>310.70764441270398</v>
      </c>
      <c r="AK145" s="124">
        <f t="shared" si="2022"/>
        <v>310.70764441270398</v>
      </c>
      <c r="AL145" s="124">
        <f t="shared" si="2022"/>
        <v>310.70764441270398</v>
      </c>
      <c r="AM145" s="124">
        <f t="shared" si="2022"/>
        <v>310.70764441270398</v>
      </c>
      <c r="AN145" s="124">
        <f t="shared" si="2022"/>
        <v>310.70764441270398</v>
      </c>
      <c r="AO145" s="124">
        <f t="shared" si="2022"/>
        <v>310.70764441270398</v>
      </c>
      <c r="AP145" s="124">
        <f t="shared" si="2022"/>
        <v>310.70764441270398</v>
      </c>
      <c r="AQ145" s="124">
        <f t="shared" si="2022"/>
        <v>310.70764441270398</v>
      </c>
      <c r="AR145" s="124">
        <f t="shared" si="2022"/>
        <v>310.70764441270398</v>
      </c>
      <c r="AS145" s="33">
        <f t="shared" si="2011"/>
        <v>3728.4917329524487</v>
      </c>
      <c r="AT145" s="124">
        <f t="shared" si="2023"/>
        <v>328.22161291295942</v>
      </c>
      <c r="AU145" s="124">
        <f t="shared" si="2023"/>
        <v>328.22161291295942</v>
      </c>
      <c r="AV145" s="124">
        <f t="shared" si="2023"/>
        <v>328.22161291295942</v>
      </c>
      <c r="AW145" s="124">
        <f t="shared" si="2023"/>
        <v>328.22161291295942</v>
      </c>
      <c r="AX145" s="124">
        <f t="shared" si="2023"/>
        <v>328.22161291295942</v>
      </c>
      <c r="AY145" s="124">
        <f t="shared" si="2023"/>
        <v>328.22161291295942</v>
      </c>
      <c r="AZ145" s="124">
        <f t="shared" si="2023"/>
        <v>328.22161291295942</v>
      </c>
      <c r="BA145" s="124">
        <f t="shared" si="2023"/>
        <v>328.22161291295942</v>
      </c>
      <c r="BB145" s="124">
        <f t="shared" si="2023"/>
        <v>328.22161291295942</v>
      </c>
      <c r="BC145" s="124">
        <f t="shared" si="2023"/>
        <v>328.22161291295942</v>
      </c>
      <c r="BD145" s="124">
        <f t="shared" si="2023"/>
        <v>328.22161291295942</v>
      </c>
      <c r="BE145" s="124">
        <f t="shared" si="2023"/>
        <v>328.22161291295942</v>
      </c>
      <c r="BF145" s="33">
        <f t="shared" si="2013"/>
        <v>3938.6593549555123</v>
      </c>
      <c r="BG145" s="124">
        <f t="shared" si="2024"/>
        <v>346.7228087896371</v>
      </c>
      <c r="BH145" s="124">
        <f t="shared" si="2024"/>
        <v>346.7228087896371</v>
      </c>
      <c r="BI145" s="124">
        <f t="shared" si="2024"/>
        <v>346.7228087896371</v>
      </c>
      <c r="BJ145" s="124">
        <f t="shared" si="2024"/>
        <v>346.7228087896371</v>
      </c>
      <c r="BK145" s="124">
        <f t="shared" si="2024"/>
        <v>346.7228087896371</v>
      </c>
      <c r="BL145" s="124">
        <f t="shared" si="2024"/>
        <v>346.7228087896371</v>
      </c>
      <c r="BM145" s="124">
        <f t="shared" si="2024"/>
        <v>346.7228087896371</v>
      </c>
      <c r="BN145" s="124">
        <f t="shared" si="2024"/>
        <v>346.7228087896371</v>
      </c>
      <c r="BO145" s="124">
        <f t="shared" si="2024"/>
        <v>346.7228087896371</v>
      </c>
      <c r="BP145" s="124">
        <f t="shared" si="2024"/>
        <v>346.7228087896371</v>
      </c>
      <c r="BQ145" s="124">
        <f t="shared" si="2024"/>
        <v>346.7228087896371</v>
      </c>
      <c r="BR145" s="124">
        <f t="shared" si="2024"/>
        <v>346.7228087896371</v>
      </c>
      <c r="BS145" s="33">
        <f t="shared" si="2025"/>
        <v>4160.6737054756441</v>
      </c>
      <c r="BT145" s="124">
        <f t="shared" si="2026"/>
        <v>366.26688007549131</v>
      </c>
      <c r="BU145" s="124">
        <f t="shared" si="2026"/>
        <v>366.26688007549131</v>
      </c>
      <c r="BV145" s="124">
        <f t="shared" si="2026"/>
        <v>366.26688007549131</v>
      </c>
      <c r="BW145" s="124">
        <f t="shared" si="2026"/>
        <v>366.26688007549131</v>
      </c>
      <c r="BX145" s="124">
        <f t="shared" si="2026"/>
        <v>366.26688007549131</v>
      </c>
      <c r="BY145" s="124">
        <f t="shared" si="2026"/>
        <v>366.26688007549131</v>
      </c>
      <c r="BZ145" s="124">
        <f t="shared" si="2026"/>
        <v>366.26688007549131</v>
      </c>
      <c r="CA145" s="124">
        <f t="shared" si="2026"/>
        <v>366.26688007549131</v>
      </c>
      <c r="CB145" s="124">
        <f t="shared" si="2026"/>
        <v>366.26688007549131</v>
      </c>
      <c r="CC145" s="124">
        <f t="shared" si="2026"/>
        <v>366.26688007549131</v>
      </c>
      <c r="CD145" s="124">
        <f t="shared" si="2026"/>
        <v>366.26688007549131</v>
      </c>
      <c r="CE145" s="124">
        <f t="shared" si="2026"/>
        <v>366.26688007549131</v>
      </c>
      <c r="CF145" s="33">
        <f t="shared" si="2027"/>
        <v>4395.2025609058956</v>
      </c>
      <c r="CG145" s="124">
        <f t="shared" si="2028"/>
        <v>386.91261157158669</v>
      </c>
      <c r="CH145" s="124">
        <f t="shared" si="2028"/>
        <v>386.91261157158669</v>
      </c>
      <c r="CI145" s="124">
        <f t="shared" si="2028"/>
        <v>386.91261157158669</v>
      </c>
      <c r="CJ145" s="124">
        <f t="shared" si="2028"/>
        <v>386.91261157158669</v>
      </c>
      <c r="CK145" s="124">
        <f t="shared" si="2028"/>
        <v>386.91261157158669</v>
      </c>
      <c r="CL145" s="124">
        <f t="shared" si="2028"/>
        <v>386.91261157158669</v>
      </c>
      <c r="CM145" s="124">
        <f t="shared" si="2028"/>
        <v>386.91261157158669</v>
      </c>
      <c r="CN145" s="124">
        <f t="shared" si="2028"/>
        <v>386.91261157158669</v>
      </c>
      <c r="CO145" s="124">
        <f t="shared" si="2028"/>
        <v>386.91261157158669</v>
      </c>
      <c r="CP145" s="124">
        <f t="shared" si="2028"/>
        <v>386.91261157158669</v>
      </c>
      <c r="CQ145" s="124">
        <f t="shared" si="2028"/>
        <v>386.91261157158669</v>
      </c>
      <c r="CR145" s="124">
        <f t="shared" si="2028"/>
        <v>386.91261157158669</v>
      </c>
      <c r="CS145" s="33">
        <f t="shared" si="2029"/>
        <v>4642.9513388590403</v>
      </c>
      <c r="CT145" s="124">
        <f t="shared" si="2030"/>
        <v>408.722101660654</v>
      </c>
      <c r="CU145" s="124">
        <f t="shared" si="2030"/>
        <v>408.722101660654</v>
      </c>
      <c r="CV145" s="124">
        <f t="shared" si="2030"/>
        <v>408.722101660654</v>
      </c>
      <c r="CW145" s="124">
        <f t="shared" si="2030"/>
        <v>408.722101660654</v>
      </c>
      <c r="CX145" s="124">
        <f t="shared" si="2030"/>
        <v>408.722101660654</v>
      </c>
      <c r="CY145" s="124">
        <f t="shared" si="2030"/>
        <v>408.722101660654</v>
      </c>
      <c r="CZ145" s="124">
        <f t="shared" si="2030"/>
        <v>408.722101660654</v>
      </c>
      <c r="DA145" s="124">
        <f t="shared" si="2030"/>
        <v>408.722101660654</v>
      </c>
      <c r="DB145" s="124">
        <f t="shared" si="2030"/>
        <v>408.722101660654</v>
      </c>
      <c r="DC145" s="124">
        <f t="shared" si="2030"/>
        <v>408.722101660654</v>
      </c>
      <c r="DD145" s="124">
        <f t="shared" si="2030"/>
        <v>408.722101660654</v>
      </c>
      <c r="DE145" s="124">
        <f t="shared" si="2030"/>
        <v>408.722101660654</v>
      </c>
      <c r="DF145" s="33">
        <f t="shared" si="2031"/>
        <v>4904.6652199278478</v>
      </c>
      <c r="DG145" s="124">
        <f t="shared" si="2032"/>
        <v>431.76094908706182</v>
      </c>
      <c r="DH145" s="124">
        <f t="shared" si="2032"/>
        <v>431.76094908706182</v>
      </c>
      <c r="DI145" s="124">
        <f t="shared" si="2032"/>
        <v>431.76094908706182</v>
      </c>
      <c r="DJ145" s="124">
        <f t="shared" si="2032"/>
        <v>431.76094908706182</v>
      </c>
      <c r="DK145" s="124">
        <f t="shared" si="2032"/>
        <v>431.76094908706182</v>
      </c>
      <c r="DL145" s="124">
        <f t="shared" si="2032"/>
        <v>431.76094908706182</v>
      </c>
      <c r="DM145" s="124">
        <f t="shared" si="2032"/>
        <v>431.76094908706182</v>
      </c>
      <c r="DN145" s="124">
        <f t="shared" si="2032"/>
        <v>431.76094908706182</v>
      </c>
      <c r="DO145" s="124">
        <f t="shared" si="2032"/>
        <v>431.76094908706182</v>
      </c>
      <c r="DP145" s="124">
        <f t="shared" si="2032"/>
        <v>431.76094908706182</v>
      </c>
      <c r="DQ145" s="124">
        <f t="shared" si="2032"/>
        <v>431.76094908706182</v>
      </c>
      <c r="DR145" s="124">
        <f t="shared" si="2032"/>
        <v>431.76094908706182</v>
      </c>
      <c r="DS145" s="33">
        <f t="shared" si="2033"/>
        <v>5181.1313890447418</v>
      </c>
      <c r="DT145" s="124">
        <f t="shared" si="2034"/>
        <v>456.09845026520139</v>
      </c>
      <c r="DU145" s="124">
        <f t="shared" si="2034"/>
        <v>456.09845026520139</v>
      </c>
      <c r="DV145" s="124">
        <f t="shared" si="2034"/>
        <v>456.09845026520139</v>
      </c>
      <c r="DW145" s="124">
        <f t="shared" si="2034"/>
        <v>456.09845026520139</v>
      </c>
      <c r="DX145" s="124">
        <f t="shared" si="2034"/>
        <v>456.09845026520139</v>
      </c>
      <c r="DY145" s="124">
        <f t="shared" si="2034"/>
        <v>456.09845026520139</v>
      </c>
      <c r="DZ145" s="124">
        <f t="shared" si="2034"/>
        <v>456.09845026520139</v>
      </c>
      <c r="EA145" s="124">
        <f t="shared" si="2034"/>
        <v>456.09845026520139</v>
      </c>
      <c r="EB145" s="124">
        <f t="shared" si="2034"/>
        <v>456.09845026520139</v>
      </c>
      <c r="EC145" s="124">
        <f t="shared" si="2034"/>
        <v>456.09845026520139</v>
      </c>
      <c r="ED145" s="124">
        <f t="shared" si="2034"/>
        <v>456.09845026520139</v>
      </c>
      <c r="EE145" s="124">
        <f t="shared" si="2034"/>
        <v>456.09845026520139</v>
      </c>
      <c r="EF145" s="33">
        <f t="shared" si="2035"/>
        <v>5473.1814031824179</v>
      </c>
      <c r="EG145" s="124">
        <f t="shared" si="2036"/>
        <v>481.80780770975048</v>
      </c>
      <c r="EH145" s="124">
        <f t="shared" si="2036"/>
        <v>481.80780770975048</v>
      </c>
      <c r="EI145" s="124">
        <f t="shared" si="2036"/>
        <v>481.80780770975048</v>
      </c>
      <c r="EJ145" s="124">
        <f t="shared" si="2036"/>
        <v>481.80780770975048</v>
      </c>
      <c r="EK145" s="124">
        <f t="shared" si="2036"/>
        <v>481.80780770975048</v>
      </c>
      <c r="EL145" s="124">
        <f t="shared" si="2036"/>
        <v>481.80780770975048</v>
      </c>
      <c r="EM145" s="124">
        <f t="shared" si="2036"/>
        <v>481.80780770975048</v>
      </c>
      <c r="EN145" s="124">
        <f t="shared" si="2036"/>
        <v>481.80780770975048</v>
      </c>
      <c r="EO145" s="124">
        <f t="shared" si="2036"/>
        <v>481.80780770975048</v>
      </c>
      <c r="EP145" s="124">
        <f t="shared" si="2036"/>
        <v>481.80780770975048</v>
      </c>
      <c r="EQ145" s="124">
        <f t="shared" si="2036"/>
        <v>481.80780770975048</v>
      </c>
      <c r="ER145" s="124">
        <f t="shared" si="2036"/>
        <v>481.80780770975048</v>
      </c>
      <c r="ES145" s="33">
        <f t="shared" si="2037"/>
        <v>5781.6936925170075</v>
      </c>
      <c r="ET145" s="33" t="s">
        <v>241</v>
      </c>
      <c r="EU145" s="33"/>
      <c r="EV145" s="38"/>
      <c r="EW145" s="136"/>
      <c r="EX145" s="37"/>
      <c r="EY145" s="37"/>
      <c r="FN145" s="17"/>
      <c r="FO145" s="201"/>
      <c r="FP145" s="2"/>
      <c r="FY145" s="1"/>
    </row>
    <row r="146" spans="1:181">
      <c r="A146" s="149">
        <v>123</v>
      </c>
      <c r="B146" s="188" t="str">
        <f t="shared" si="1976"/>
        <v>161102010100015</v>
      </c>
      <c r="C146" s="231">
        <v>1611020101000</v>
      </c>
      <c r="D146" s="35">
        <v>15</v>
      </c>
      <c r="E146" s="37" t="s">
        <v>135</v>
      </c>
      <c r="F146" s="65">
        <v>14889097.310000001</v>
      </c>
      <c r="G146" s="123">
        <f>_xlfn.XLOOKUP($B146,'9999'!$A:$A,'9999'!I:I)</f>
        <v>0</v>
      </c>
      <c r="H146" s="123">
        <f>_xlfn.XLOOKUP($B146,'9999'!$A:$A,'9999'!J:J)</f>
        <v>0</v>
      </c>
      <c r="I146" s="123">
        <f>_xlfn.XLOOKUP($B146,'9999'!$A:$A,'9999'!K:K)</f>
        <v>0</v>
      </c>
      <c r="J146" s="123">
        <f>_xlfn.XLOOKUP($B146,'9999'!$A:$A,'9999'!L:L)</f>
        <v>0</v>
      </c>
      <c r="K146" s="123">
        <f>_xlfn.XLOOKUP($B146,'9999'!$A:$A,'9999'!M:M)</f>
        <v>0</v>
      </c>
      <c r="L146" s="123">
        <f>_xlfn.XLOOKUP($B146,'9999'!$A:$A,'9999'!N:N)</f>
        <v>0</v>
      </c>
      <c r="M146" s="123">
        <f>_xlfn.XLOOKUP($B146,'9999'!$A:$A,'9999'!O:O)</f>
        <v>0</v>
      </c>
      <c r="N146" s="123">
        <f>_xlfn.XLOOKUP($B146,'9999'!$A:$A,'9999'!P:P)</f>
        <v>0</v>
      </c>
      <c r="O146" s="123">
        <f>_xlfn.XLOOKUP($B146,'9999'!$A:$A,'9999'!Q:Q)</f>
        <v>0</v>
      </c>
      <c r="P146" s="123">
        <f>_xlfn.XLOOKUP($B146,'9999'!$A:$A,'9999'!R:R)</f>
        <v>0</v>
      </c>
      <c r="Q146" s="123">
        <f>_xlfn.XLOOKUP($B146,'9999'!$A:$A,'9999'!S:S)</f>
        <v>0</v>
      </c>
      <c r="R146" s="123">
        <f>_xlfn.XLOOKUP($B146,'9999'!$A:$A,'9999'!T:T)</f>
        <v>0</v>
      </c>
      <c r="S146" s="33">
        <f t="shared" si="1977"/>
        <v>0</v>
      </c>
      <c r="T146" s="123">
        <v>0</v>
      </c>
      <c r="U146" s="123">
        <v>0</v>
      </c>
      <c r="V146" s="123">
        <v>0</v>
      </c>
      <c r="W146" s="123">
        <v>0</v>
      </c>
      <c r="X146" s="123">
        <v>0</v>
      </c>
      <c r="Y146" s="123">
        <v>0</v>
      </c>
      <c r="Z146" s="123">
        <v>0</v>
      </c>
      <c r="AA146" s="123">
        <v>0</v>
      </c>
      <c r="AB146" s="123">
        <v>0</v>
      </c>
      <c r="AC146" s="123">
        <v>0</v>
      </c>
      <c r="AD146" s="123">
        <v>0</v>
      </c>
      <c r="AE146" s="123">
        <v>0</v>
      </c>
      <c r="AF146" s="33">
        <f t="shared" si="2009"/>
        <v>0</v>
      </c>
      <c r="AG146" s="123">
        <v>0</v>
      </c>
      <c r="AH146" s="123">
        <v>0</v>
      </c>
      <c r="AI146" s="123">
        <v>0</v>
      </c>
      <c r="AJ146" s="123">
        <v>0</v>
      </c>
      <c r="AK146" s="123">
        <v>0</v>
      </c>
      <c r="AL146" s="123">
        <v>0</v>
      </c>
      <c r="AM146" s="123">
        <v>0</v>
      </c>
      <c r="AN146" s="123">
        <v>0</v>
      </c>
      <c r="AO146" s="123">
        <v>0</v>
      </c>
      <c r="AP146" s="123">
        <v>0</v>
      </c>
      <c r="AQ146" s="123">
        <v>0</v>
      </c>
      <c r="AR146" s="123">
        <v>0</v>
      </c>
      <c r="AS146" s="33">
        <f t="shared" si="2011"/>
        <v>0</v>
      </c>
      <c r="AT146" s="123">
        <v>0</v>
      </c>
      <c r="AU146" s="123">
        <v>0</v>
      </c>
      <c r="AV146" s="123">
        <v>0</v>
      </c>
      <c r="AW146" s="123">
        <v>0</v>
      </c>
      <c r="AX146" s="123">
        <v>0</v>
      </c>
      <c r="AY146" s="123">
        <v>0</v>
      </c>
      <c r="AZ146" s="123">
        <v>0</v>
      </c>
      <c r="BA146" s="123">
        <v>0</v>
      </c>
      <c r="BB146" s="123">
        <v>0</v>
      </c>
      <c r="BC146" s="123">
        <v>0</v>
      </c>
      <c r="BD146" s="123">
        <v>0</v>
      </c>
      <c r="BE146" s="123">
        <v>0</v>
      </c>
      <c r="BF146" s="33">
        <f t="shared" si="2013"/>
        <v>0</v>
      </c>
      <c r="BG146" s="123">
        <v>0</v>
      </c>
      <c r="BH146" s="123">
        <v>0</v>
      </c>
      <c r="BI146" s="123">
        <v>0</v>
      </c>
      <c r="BJ146" s="123">
        <v>0</v>
      </c>
      <c r="BK146" s="123">
        <v>0</v>
      </c>
      <c r="BL146" s="123">
        <v>0</v>
      </c>
      <c r="BM146" s="123">
        <v>0</v>
      </c>
      <c r="BN146" s="123">
        <v>0</v>
      </c>
      <c r="BO146" s="123">
        <v>0</v>
      </c>
      <c r="BP146" s="123">
        <v>0</v>
      </c>
      <c r="BQ146" s="123">
        <v>0</v>
      </c>
      <c r="BR146" s="123">
        <v>0</v>
      </c>
      <c r="BS146" s="33">
        <f t="shared" si="2025"/>
        <v>0</v>
      </c>
      <c r="BT146" s="123">
        <v>0</v>
      </c>
      <c r="BU146" s="123">
        <v>0</v>
      </c>
      <c r="BV146" s="123">
        <v>0</v>
      </c>
      <c r="BW146" s="123">
        <v>0</v>
      </c>
      <c r="BX146" s="123">
        <v>0</v>
      </c>
      <c r="BY146" s="123">
        <v>0</v>
      </c>
      <c r="BZ146" s="123">
        <v>0</v>
      </c>
      <c r="CA146" s="123">
        <v>0</v>
      </c>
      <c r="CB146" s="123">
        <v>0</v>
      </c>
      <c r="CC146" s="123">
        <v>0</v>
      </c>
      <c r="CD146" s="123">
        <v>0</v>
      </c>
      <c r="CE146" s="123">
        <v>0</v>
      </c>
      <c r="CF146" s="33">
        <f t="shared" si="2027"/>
        <v>0</v>
      </c>
      <c r="CG146" s="123">
        <v>0</v>
      </c>
      <c r="CH146" s="123">
        <v>0</v>
      </c>
      <c r="CI146" s="123">
        <v>0</v>
      </c>
      <c r="CJ146" s="123">
        <v>0</v>
      </c>
      <c r="CK146" s="123">
        <v>0</v>
      </c>
      <c r="CL146" s="123">
        <v>0</v>
      </c>
      <c r="CM146" s="123">
        <v>0</v>
      </c>
      <c r="CN146" s="123">
        <v>0</v>
      </c>
      <c r="CO146" s="123">
        <v>0</v>
      </c>
      <c r="CP146" s="123">
        <v>0</v>
      </c>
      <c r="CQ146" s="123">
        <v>0</v>
      </c>
      <c r="CR146" s="123">
        <v>0</v>
      </c>
      <c r="CS146" s="33">
        <f t="shared" si="2029"/>
        <v>0</v>
      </c>
      <c r="CT146" s="123">
        <v>0</v>
      </c>
      <c r="CU146" s="123">
        <v>0</v>
      </c>
      <c r="CV146" s="123">
        <v>0</v>
      </c>
      <c r="CW146" s="123">
        <v>0</v>
      </c>
      <c r="CX146" s="123">
        <v>0</v>
      </c>
      <c r="CY146" s="123">
        <v>0</v>
      </c>
      <c r="CZ146" s="123">
        <v>0</v>
      </c>
      <c r="DA146" s="123">
        <v>0</v>
      </c>
      <c r="DB146" s="123">
        <v>0</v>
      </c>
      <c r="DC146" s="123">
        <v>0</v>
      </c>
      <c r="DD146" s="123">
        <v>0</v>
      </c>
      <c r="DE146" s="123">
        <v>0</v>
      </c>
      <c r="DF146" s="33">
        <f t="shared" si="2031"/>
        <v>0</v>
      </c>
      <c r="DG146" s="123">
        <v>0</v>
      </c>
      <c r="DH146" s="123">
        <v>0</v>
      </c>
      <c r="DI146" s="123">
        <v>0</v>
      </c>
      <c r="DJ146" s="123">
        <v>0</v>
      </c>
      <c r="DK146" s="123">
        <v>0</v>
      </c>
      <c r="DL146" s="123">
        <v>0</v>
      </c>
      <c r="DM146" s="123">
        <v>0</v>
      </c>
      <c r="DN146" s="123">
        <v>0</v>
      </c>
      <c r="DO146" s="123">
        <v>0</v>
      </c>
      <c r="DP146" s="123">
        <v>0</v>
      </c>
      <c r="DQ146" s="123">
        <v>0</v>
      </c>
      <c r="DR146" s="123">
        <v>0</v>
      </c>
      <c r="DS146" s="33">
        <f t="shared" si="2033"/>
        <v>0</v>
      </c>
      <c r="DT146" s="123">
        <v>0</v>
      </c>
      <c r="DU146" s="123">
        <v>0</v>
      </c>
      <c r="DV146" s="123">
        <v>0</v>
      </c>
      <c r="DW146" s="123">
        <v>0</v>
      </c>
      <c r="DX146" s="123">
        <v>0</v>
      </c>
      <c r="DY146" s="123">
        <v>0</v>
      </c>
      <c r="DZ146" s="123">
        <v>0</v>
      </c>
      <c r="EA146" s="123">
        <v>0</v>
      </c>
      <c r="EB146" s="123">
        <v>0</v>
      </c>
      <c r="EC146" s="123">
        <v>0</v>
      </c>
      <c r="ED146" s="123">
        <v>0</v>
      </c>
      <c r="EE146" s="123">
        <v>0</v>
      </c>
      <c r="EF146" s="33">
        <f t="shared" si="2035"/>
        <v>0</v>
      </c>
      <c r="EG146" s="123">
        <v>0</v>
      </c>
      <c r="EH146" s="123">
        <v>0</v>
      </c>
      <c r="EI146" s="123">
        <v>0</v>
      </c>
      <c r="EJ146" s="123">
        <v>0</v>
      </c>
      <c r="EK146" s="123">
        <v>0</v>
      </c>
      <c r="EL146" s="123">
        <v>0</v>
      </c>
      <c r="EM146" s="123">
        <v>0</v>
      </c>
      <c r="EN146" s="123">
        <v>0</v>
      </c>
      <c r="EO146" s="123">
        <v>0</v>
      </c>
      <c r="EP146" s="123">
        <v>0</v>
      </c>
      <c r="EQ146" s="123">
        <v>0</v>
      </c>
      <c r="ER146" s="123">
        <v>0</v>
      </c>
      <c r="ES146" s="33">
        <f t="shared" si="2037"/>
        <v>0</v>
      </c>
      <c r="ET146" s="33" t="s">
        <v>241</v>
      </c>
      <c r="EU146" s="33"/>
      <c r="EV146" s="38"/>
      <c r="EW146" s="136"/>
      <c r="EX146" s="37"/>
      <c r="EY146" s="37"/>
      <c r="FN146" s="17"/>
      <c r="FO146" s="201"/>
      <c r="FP146" s="2"/>
      <c r="FY146" s="1"/>
    </row>
    <row r="147" spans="1:181">
      <c r="A147" s="149">
        <v>124</v>
      </c>
      <c r="B147" s="188" t="str">
        <f t="shared" si="1976"/>
        <v>161104010300015</v>
      </c>
      <c r="C147" s="231">
        <v>1611040103000</v>
      </c>
      <c r="D147" s="35">
        <v>15</v>
      </c>
      <c r="E147" s="37" t="s">
        <v>136</v>
      </c>
      <c r="F147" s="65">
        <v>204902.63</v>
      </c>
      <c r="G147" s="123">
        <f>_xlfn.XLOOKUP($B147,'9999'!$A:$A,'9999'!I:I)</f>
        <v>12573.416666666666</v>
      </c>
      <c r="H147" s="123">
        <f>_xlfn.XLOOKUP($B147,'9999'!$A:$A,'9999'!J:J)</f>
        <v>12573.416666666666</v>
      </c>
      <c r="I147" s="123">
        <f>_xlfn.XLOOKUP($B147,'9999'!$A:$A,'9999'!K:K)</f>
        <v>12573.416666666666</v>
      </c>
      <c r="J147" s="123">
        <f>_xlfn.XLOOKUP($B147,'9999'!$A:$A,'9999'!L:L)</f>
        <v>12573.416666666666</v>
      </c>
      <c r="K147" s="123">
        <f>_xlfn.XLOOKUP($B147,'9999'!$A:$A,'9999'!M:M)</f>
        <v>12573.416666666666</v>
      </c>
      <c r="L147" s="123">
        <f>_xlfn.XLOOKUP($B147,'9999'!$A:$A,'9999'!N:N)</f>
        <v>12573.416666666666</v>
      </c>
      <c r="M147" s="123">
        <f>_xlfn.XLOOKUP($B147,'9999'!$A:$A,'9999'!O:O)</f>
        <v>12573.416666666666</v>
      </c>
      <c r="N147" s="123">
        <f>_xlfn.XLOOKUP($B147,'9999'!$A:$A,'9999'!P:P)</f>
        <v>12573.416666666666</v>
      </c>
      <c r="O147" s="123">
        <f>_xlfn.XLOOKUP($B147,'9999'!$A:$A,'9999'!Q:Q)</f>
        <v>12573.416666666666</v>
      </c>
      <c r="P147" s="123">
        <f>_xlfn.XLOOKUP($B147,'9999'!$A:$A,'9999'!R:R)</f>
        <v>12573.416666666666</v>
      </c>
      <c r="Q147" s="123">
        <f>_xlfn.XLOOKUP($B147,'9999'!$A:$A,'9999'!S:S)</f>
        <v>12573.416666666666</v>
      </c>
      <c r="R147" s="123">
        <f>_xlfn.XLOOKUP($B147,'9999'!$A:$A,'9999'!T:T)</f>
        <v>12573.416666666666</v>
      </c>
      <c r="S147" s="33">
        <f t="shared" si="1977"/>
        <v>150881</v>
      </c>
      <c r="T147" s="124">
        <f t="shared" ref="T147:AE148" si="2038">+$S147*$FC$9/12</f>
        <v>13308.056255666668</v>
      </c>
      <c r="U147" s="124">
        <f t="shared" si="2038"/>
        <v>13308.056255666668</v>
      </c>
      <c r="V147" s="124">
        <f t="shared" si="2038"/>
        <v>13308.056255666668</v>
      </c>
      <c r="W147" s="124">
        <f t="shared" si="2038"/>
        <v>13308.056255666668</v>
      </c>
      <c r="X147" s="124">
        <f t="shared" si="2038"/>
        <v>13308.056255666668</v>
      </c>
      <c r="Y147" s="124">
        <f t="shared" si="2038"/>
        <v>13308.056255666668</v>
      </c>
      <c r="Z147" s="124">
        <f t="shared" si="2038"/>
        <v>13308.056255666668</v>
      </c>
      <c r="AA147" s="124">
        <f t="shared" si="2038"/>
        <v>13308.056255666668</v>
      </c>
      <c r="AB147" s="124">
        <f t="shared" si="2038"/>
        <v>13308.056255666668</v>
      </c>
      <c r="AC147" s="124">
        <f t="shared" si="2038"/>
        <v>13308.056255666668</v>
      </c>
      <c r="AD147" s="124">
        <f t="shared" si="2038"/>
        <v>13308.056255666668</v>
      </c>
      <c r="AE147" s="124">
        <f t="shared" si="2038"/>
        <v>13308.056255666668</v>
      </c>
      <c r="AF147" s="33">
        <f t="shared" si="2009"/>
        <v>159696.67506799998</v>
      </c>
      <c r="AG147" s="124">
        <f t="shared" ref="AG147:AR148" si="2039">+$AF147*$FD$9/12</f>
        <v>14052.721851508746</v>
      </c>
      <c r="AH147" s="124">
        <f t="shared" si="2039"/>
        <v>14052.721851508746</v>
      </c>
      <c r="AI147" s="124">
        <f t="shared" si="2039"/>
        <v>14052.721851508746</v>
      </c>
      <c r="AJ147" s="124">
        <f t="shared" si="2039"/>
        <v>14052.721851508746</v>
      </c>
      <c r="AK147" s="124">
        <f t="shared" si="2039"/>
        <v>14052.721851508746</v>
      </c>
      <c r="AL147" s="124">
        <f t="shared" si="2039"/>
        <v>14052.721851508746</v>
      </c>
      <c r="AM147" s="124">
        <f t="shared" si="2039"/>
        <v>14052.721851508746</v>
      </c>
      <c r="AN147" s="124">
        <f t="shared" si="2039"/>
        <v>14052.721851508746</v>
      </c>
      <c r="AO147" s="124">
        <f t="shared" si="2039"/>
        <v>14052.721851508746</v>
      </c>
      <c r="AP147" s="124">
        <f t="shared" si="2039"/>
        <v>14052.721851508746</v>
      </c>
      <c r="AQ147" s="124">
        <f t="shared" si="2039"/>
        <v>14052.721851508746</v>
      </c>
      <c r="AR147" s="124">
        <f t="shared" si="2039"/>
        <v>14052.721851508746</v>
      </c>
      <c r="AS147" s="33">
        <f t="shared" si="2011"/>
        <v>168632.66221810496</v>
      </c>
      <c r="AT147" s="124">
        <f t="shared" ref="AT147:BE148" si="2040">+$AS147*$FE$9/12</f>
        <v>14844.845676834595</v>
      </c>
      <c r="AU147" s="124">
        <f t="shared" si="2040"/>
        <v>14844.845676834595</v>
      </c>
      <c r="AV147" s="124">
        <f t="shared" si="2040"/>
        <v>14844.845676834595</v>
      </c>
      <c r="AW147" s="124">
        <f t="shared" si="2040"/>
        <v>14844.845676834595</v>
      </c>
      <c r="AX147" s="124">
        <f t="shared" si="2040"/>
        <v>14844.845676834595</v>
      </c>
      <c r="AY147" s="124">
        <f t="shared" si="2040"/>
        <v>14844.845676834595</v>
      </c>
      <c r="AZ147" s="124">
        <f t="shared" si="2040"/>
        <v>14844.845676834595</v>
      </c>
      <c r="BA147" s="124">
        <f t="shared" si="2040"/>
        <v>14844.845676834595</v>
      </c>
      <c r="BB147" s="124">
        <f t="shared" si="2040"/>
        <v>14844.845676834595</v>
      </c>
      <c r="BC147" s="124">
        <f t="shared" si="2040"/>
        <v>14844.845676834595</v>
      </c>
      <c r="BD147" s="124">
        <f t="shared" si="2040"/>
        <v>14844.845676834595</v>
      </c>
      <c r="BE147" s="124">
        <f t="shared" si="2040"/>
        <v>14844.845676834595</v>
      </c>
      <c r="BF147" s="33">
        <f t="shared" si="2013"/>
        <v>178138.14812201518</v>
      </c>
      <c r="BG147" s="124">
        <f t="shared" ref="BG147:BR147" si="2041">$BF147*$FF$9/12</f>
        <v>15681.619937946414</v>
      </c>
      <c r="BH147" s="124">
        <f t="shared" si="2041"/>
        <v>15681.619937946414</v>
      </c>
      <c r="BI147" s="124">
        <f t="shared" si="2041"/>
        <v>15681.619937946414</v>
      </c>
      <c r="BJ147" s="124">
        <f t="shared" si="2041"/>
        <v>15681.619937946414</v>
      </c>
      <c r="BK147" s="124">
        <f t="shared" si="2041"/>
        <v>15681.619937946414</v>
      </c>
      <c r="BL147" s="124">
        <f t="shared" si="2041"/>
        <v>15681.619937946414</v>
      </c>
      <c r="BM147" s="124">
        <f t="shared" si="2041"/>
        <v>15681.619937946414</v>
      </c>
      <c r="BN147" s="124">
        <f t="shared" si="2041"/>
        <v>15681.619937946414</v>
      </c>
      <c r="BO147" s="124">
        <f t="shared" si="2041"/>
        <v>15681.619937946414</v>
      </c>
      <c r="BP147" s="124">
        <f t="shared" si="2041"/>
        <v>15681.619937946414</v>
      </c>
      <c r="BQ147" s="124">
        <f t="shared" si="2041"/>
        <v>15681.619937946414</v>
      </c>
      <c r="BR147" s="124">
        <f t="shared" si="2041"/>
        <v>15681.619937946414</v>
      </c>
      <c r="BS147" s="33">
        <f t="shared" si="2025"/>
        <v>188179.43925535693</v>
      </c>
      <c r="BT147" s="124">
        <f t="shared" ref="BT147:CE147" si="2042">$BS147*$FG$9/12</f>
        <v>16565.561490608579</v>
      </c>
      <c r="BU147" s="124">
        <f t="shared" si="2042"/>
        <v>16565.561490608579</v>
      </c>
      <c r="BV147" s="124">
        <f t="shared" si="2042"/>
        <v>16565.561490608579</v>
      </c>
      <c r="BW147" s="124">
        <f t="shared" si="2042"/>
        <v>16565.561490608579</v>
      </c>
      <c r="BX147" s="124">
        <f t="shared" si="2042"/>
        <v>16565.561490608579</v>
      </c>
      <c r="BY147" s="124">
        <f t="shared" si="2042"/>
        <v>16565.561490608579</v>
      </c>
      <c r="BZ147" s="124">
        <f t="shared" si="2042"/>
        <v>16565.561490608579</v>
      </c>
      <c r="CA147" s="124">
        <f t="shared" si="2042"/>
        <v>16565.561490608579</v>
      </c>
      <c r="CB147" s="124">
        <f t="shared" si="2042"/>
        <v>16565.561490608579</v>
      </c>
      <c r="CC147" s="124">
        <f t="shared" si="2042"/>
        <v>16565.561490608579</v>
      </c>
      <c r="CD147" s="124">
        <f t="shared" si="2042"/>
        <v>16565.561490608579</v>
      </c>
      <c r="CE147" s="124">
        <f t="shared" si="2042"/>
        <v>16565.561490608579</v>
      </c>
      <c r="CF147" s="33">
        <f t="shared" si="2027"/>
        <v>198786.73788730297</v>
      </c>
      <c r="CG147" s="124">
        <f t="shared" ref="CG147:CR147" si="2043">$CF147*$FH$9/12</f>
        <v>17499.32906071121</v>
      </c>
      <c r="CH147" s="124">
        <f t="shared" si="2043"/>
        <v>17499.32906071121</v>
      </c>
      <c r="CI147" s="124">
        <f t="shared" si="2043"/>
        <v>17499.32906071121</v>
      </c>
      <c r="CJ147" s="124">
        <f t="shared" si="2043"/>
        <v>17499.32906071121</v>
      </c>
      <c r="CK147" s="124">
        <f t="shared" si="2043"/>
        <v>17499.32906071121</v>
      </c>
      <c r="CL147" s="124">
        <f t="shared" si="2043"/>
        <v>17499.32906071121</v>
      </c>
      <c r="CM147" s="124">
        <f t="shared" si="2043"/>
        <v>17499.32906071121</v>
      </c>
      <c r="CN147" s="124">
        <f t="shared" si="2043"/>
        <v>17499.32906071121</v>
      </c>
      <c r="CO147" s="124">
        <f t="shared" si="2043"/>
        <v>17499.32906071121</v>
      </c>
      <c r="CP147" s="124">
        <f t="shared" si="2043"/>
        <v>17499.32906071121</v>
      </c>
      <c r="CQ147" s="124">
        <f t="shared" si="2043"/>
        <v>17499.32906071121</v>
      </c>
      <c r="CR147" s="124">
        <f t="shared" si="2043"/>
        <v>17499.32906071121</v>
      </c>
      <c r="CS147" s="33">
        <f t="shared" si="2029"/>
        <v>209991.94872853448</v>
      </c>
      <c r="CT147" s="124">
        <f t="shared" ref="CT147:DE147" si="2044">$CS147*$FI$9/12</f>
        <v>18485.73124120538</v>
      </c>
      <c r="CU147" s="124">
        <f t="shared" si="2044"/>
        <v>18485.73124120538</v>
      </c>
      <c r="CV147" s="124">
        <f t="shared" si="2044"/>
        <v>18485.73124120538</v>
      </c>
      <c r="CW147" s="124">
        <f t="shared" si="2044"/>
        <v>18485.73124120538</v>
      </c>
      <c r="CX147" s="124">
        <f t="shared" si="2044"/>
        <v>18485.73124120538</v>
      </c>
      <c r="CY147" s="124">
        <f t="shared" si="2044"/>
        <v>18485.73124120538</v>
      </c>
      <c r="CZ147" s="124">
        <f t="shared" si="2044"/>
        <v>18485.73124120538</v>
      </c>
      <c r="DA147" s="124">
        <f t="shared" si="2044"/>
        <v>18485.73124120538</v>
      </c>
      <c r="DB147" s="124">
        <f t="shared" si="2044"/>
        <v>18485.73124120538</v>
      </c>
      <c r="DC147" s="124">
        <f t="shared" si="2044"/>
        <v>18485.73124120538</v>
      </c>
      <c r="DD147" s="124">
        <f t="shared" si="2044"/>
        <v>18485.73124120538</v>
      </c>
      <c r="DE147" s="124">
        <f t="shared" si="2044"/>
        <v>18485.73124120538</v>
      </c>
      <c r="DF147" s="33">
        <f t="shared" si="2031"/>
        <v>221828.77489446462</v>
      </c>
      <c r="DG147" s="124">
        <f t="shared" ref="DG147:DR147" si="2045">$DF147*$FJ$9/12</f>
        <v>19527.734939809652</v>
      </c>
      <c r="DH147" s="124">
        <f t="shared" si="2045"/>
        <v>19527.734939809652</v>
      </c>
      <c r="DI147" s="124">
        <f t="shared" si="2045"/>
        <v>19527.734939809652</v>
      </c>
      <c r="DJ147" s="124">
        <f t="shared" si="2045"/>
        <v>19527.734939809652</v>
      </c>
      <c r="DK147" s="124">
        <f t="shared" si="2045"/>
        <v>19527.734939809652</v>
      </c>
      <c r="DL147" s="124">
        <f t="shared" si="2045"/>
        <v>19527.734939809652</v>
      </c>
      <c r="DM147" s="124">
        <f t="shared" si="2045"/>
        <v>19527.734939809652</v>
      </c>
      <c r="DN147" s="124">
        <f t="shared" si="2045"/>
        <v>19527.734939809652</v>
      </c>
      <c r="DO147" s="124">
        <f t="shared" si="2045"/>
        <v>19527.734939809652</v>
      </c>
      <c r="DP147" s="124">
        <f t="shared" si="2045"/>
        <v>19527.734939809652</v>
      </c>
      <c r="DQ147" s="124">
        <f t="shared" si="2045"/>
        <v>19527.734939809652</v>
      </c>
      <c r="DR147" s="124">
        <f t="shared" si="2045"/>
        <v>19527.734939809652</v>
      </c>
      <c r="DS147" s="33">
        <f t="shared" si="2033"/>
        <v>234332.81927771584</v>
      </c>
      <c r="DT147" s="124">
        <f t="shared" ref="DT147:EE148" si="2046">$DS147*$FK$9/12</f>
        <v>20628.474302896848</v>
      </c>
      <c r="DU147" s="124">
        <f t="shared" si="2046"/>
        <v>20628.474302896848</v>
      </c>
      <c r="DV147" s="124">
        <f t="shared" si="2046"/>
        <v>20628.474302896848</v>
      </c>
      <c r="DW147" s="124">
        <f t="shared" si="2046"/>
        <v>20628.474302896848</v>
      </c>
      <c r="DX147" s="124">
        <f t="shared" si="2046"/>
        <v>20628.474302896848</v>
      </c>
      <c r="DY147" s="124">
        <f t="shared" si="2046"/>
        <v>20628.474302896848</v>
      </c>
      <c r="DZ147" s="124">
        <f t="shared" si="2046"/>
        <v>20628.474302896848</v>
      </c>
      <c r="EA147" s="124">
        <f t="shared" si="2046"/>
        <v>20628.474302896848</v>
      </c>
      <c r="EB147" s="124">
        <f t="shared" si="2046"/>
        <v>20628.474302896848</v>
      </c>
      <c r="EC147" s="124">
        <f t="shared" si="2046"/>
        <v>20628.474302896848</v>
      </c>
      <c r="ED147" s="124">
        <f t="shared" si="2046"/>
        <v>20628.474302896848</v>
      </c>
      <c r="EE147" s="124">
        <f t="shared" si="2046"/>
        <v>20628.474302896848</v>
      </c>
      <c r="EF147" s="33">
        <f t="shared" si="2035"/>
        <v>247541.69163476219</v>
      </c>
      <c r="EG147" s="124">
        <f t="shared" ref="EG147:ER148" si="2047">$EF147*$FL$9/12</f>
        <v>21791.260142402542</v>
      </c>
      <c r="EH147" s="124">
        <f t="shared" si="2047"/>
        <v>21791.260142402542</v>
      </c>
      <c r="EI147" s="124">
        <f t="shared" si="2047"/>
        <v>21791.260142402542</v>
      </c>
      <c r="EJ147" s="124">
        <f t="shared" si="2047"/>
        <v>21791.260142402542</v>
      </c>
      <c r="EK147" s="124">
        <f t="shared" si="2047"/>
        <v>21791.260142402542</v>
      </c>
      <c r="EL147" s="124">
        <f t="shared" si="2047"/>
        <v>21791.260142402542</v>
      </c>
      <c r="EM147" s="124">
        <f t="shared" si="2047"/>
        <v>21791.260142402542</v>
      </c>
      <c r="EN147" s="124">
        <f t="shared" si="2047"/>
        <v>21791.260142402542</v>
      </c>
      <c r="EO147" s="124">
        <f t="shared" si="2047"/>
        <v>21791.260142402542</v>
      </c>
      <c r="EP147" s="124">
        <f t="shared" si="2047"/>
        <v>21791.260142402542</v>
      </c>
      <c r="EQ147" s="124">
        <f t="shared" si="2047"/>
        <v>21791.260142402542</v>
      </c>
      <c r="ER147" s="124">
        <f t="shared" si="2047"/>
        <v>21791.260142402542</v>
      </c>
      <c r="ES147" s="33">
        <f t="shared" si="2037"/>
        <v>261495.12170883056</v>
      </c>
      <c r="ET147" s="33" t="s">
        <v>241</v>
      </c>
      <c r="EU147" s="33"/>
      <c r="EV147" s="38"/>
      <c r="EW147" s="136"/>
      <c r="EX147" s="37"/>
      <c r="EY147" s="37"/>
      <c r="FN147" s="17"/>
      <c r="FO147" s="201"/>
      <c r="FP147" s="2"/>
      <c r="FY147" s="1"/>
    </row>
    <row r="148" spans="1:181">
      <c r="A148" s="149">
        <v>125</v>
      </c>
      <c r="B148" s="149" t="str">
        <f>CONCATENATE(C148,D148)</f>
        <v>161104010500015</v>
      </c>
      <c r="C148" s="231">
        <v>1611040105000</v>
      </c>
      <c r="D148" s="35">
        <v>15</v>
      </c>
      <c r="E148" s="37" t="s">
        <v>137</v>
      </c>
      <c r="F148" s="65">
        <v>7744995.5599999996</v>
      </c>
      <c r="G148" s="123">
        <f>_xlfn.XLOOKUP($B148,'9999'!$A:$A,'9999'!I:I)</f>
        <v>276731.5</v>
      </c>
      <c r="H148" s="123">
        <f>_xlfn.XLOOKUP($B148,'9999'!$A:$A,'9999'!J:J)</f>
        <v>276731.5</v>
      </c>
      <c r="I148" s="123">
        <f>_xlfn.XLOOKUP($B148,'9999'!$A:$A,'9999'!K:K)</f>
        <v>276731.5</v>
      </c>
      <c r="J148" s="123">
        <f>_xlfn.XLOOKUP($B148,'9999'!$A:$A,'9999'!L:L)</f>
        <v>276731.5</v>
      </c>
      <c r="K148" s="123">
        <f>_xlfn.XLOOKUP($B148,'9999'!$A:$A,'9999'!M:M)</f>
        <v>276731.5</v>
      </c>
      <c r="L148" s="123">
        <f>_xlfn.XLOOKUP($B148,'9999'!$A:$A,'9999'!N:N)</f>
        <v>276731.5</v>
      </c>
      <c r="M148" s="123">
        <f>_xlfn.XLOOKUP($B148,'9999'!$A:$A,'9999'!O:O)</f>
        <v>276731.5</v>
      </c>
      <c r="N148" s="123">
        <f>_xlfn.XLOOKUP($B148,'9999'!$A:$A,'9999'!P:P)</f>
        <v>276731.5</v>
      </c>
      <c r="O148" s="123">
        <f>_xlfn.XLOOKUP($B148,'9999'!$A:$A,'9999'!Q:Q)</f>
        <v>276731.5</v>
      </c>
      <c r="P148" s="123">
        <f>_xlfn.XLOOKUP($B148,'9999'!$A:$A,'9999'!R:R)</f>
        <v>276731.5</v>
      </c>
      <c r="Q148" s="123">
        <f>_xlfn.XLOOKUP($B148,'9999'!$A:$A,'9999'!S:S)</f>
        <v>276731.5</v>
      </c>
      <c r="R148" s="123">
        <f>_xlfn.XLOOKUP($B148,'9999'!$A:$A,'9999'!T:T)</f>
        <v>276731.5</v>
      </c>
      <c r="S148" s="33">
        <f>+SUM(G148:R148)</f>
        <v>3320778</v>
      </c>
      <c r="T148" s="124">
        <f t="shared" si="2038"/>
        <v>292900.36808200006</v>
      </c>
      <c r="U148" s="124">
        <f t="shared" si="2038"/>
        <v>292900.36808200006</v>
      </c>
      <c r="V148" s="124">
        <f t="shared" si="2038"/>
        <v>292900.36808200006</v>
      </c>
      <c r="W148" s="124">
        <f t="shared" si="2038"/>
        <v>292900.36808200006</v>
      </c>
      <c r="X148" s="124">
        <f t="shared" si="2038"/>
        <v>292900.36808200006</v>
      </c>
      <c r="Y148" s="124">
        <f t="shared" si="2038"/>
        <v>292900.36808200006</v>
      </c>
      <c r="Z148" s="124">
        <f t="shared" si="2038"/>
        <v>292900.36808200006</v>
      </c>
      <c r="AA148" s="124">
        <f t="shared" si="2038"/>
        <v>292900.36808200006</v>
      </c>
      <c r="AB148" s="124">
        <f t="shared" si="2038"/>
        <v>292900.36808200006</v>
      </c>
      <c r="AC148" s="124">
        <f t="shared" si="2038"/>
        <v>292900.36808200006</v>
      </c>
      <c r="AD148" s="124">
        <f t="shared" si="2038"/>
        <v>292900.36808200006</v>
      </c>
      <c r="AE148" s="124">
        <f t="shared" si="2038"/>
        <v>292900.36808200006</v>
      </c>
      <c r="AF148" s="33">
        <f>+SUM(T148:AE148)</f>
        <v>3514804.4169839998</v>
      </c>
      <c r="AG148" s="124">
        <f t="shared" si="2039"/>
        <v>309289.90107839636</v>
      </c>
      <c r="AH148" s="124">
        <f t="shared" si="2039"/>
        <v>309289.90107839636</v>
      </c>
      <c r="AI148" s="124">
        <f t="shared" si="2039"/>
        <v>309289.90107839636</v>
      </c>
      <c r="AJ148" s="124">
        <f t="shared" si="2039"/>
        <v>309289.90107839636</v>
      </c>
      <c r="AK148" s="124">
        <f t="shared" si="2039"/>
        <v>309289.90107839636</v>
      </c>
      <c r="AL148" s="124">
        <f t="shared" si="2039"/>
        <v>309289.90107839636</v>
      </c>
      <c r="AM148" s="124">
        <f t="shared" si="2039"/>
        <v>309289.90107839636</v>
      </c>
      <c r="AN148" s="124">
        <f t="shared" si="2039"/>
        <v>309289.90107839636</v>
      </c>
      <c r="AO148" s="124">
        <f t="shared" si="2039"/>
        <v>309289.90107839636</v>
      </c>
      <c r="AP148" s="124">
        <f t="shared" si="2039"/>
        <v>309289.90107839636</v>
      </c>
      <c r="AQ148" s="124">
        <f t="shared" si="2039"/>
        <v>309289.90107839636</v>
      </c>
      <c r="AR148" s="124">
        <f t="shared" si="2039"/>
        <v>309289.90107839636</v>
      </c>
      <c r="AS148" s="33">
        <f>+SUM(AG148:AR148)</f>
        <v>3711478.8129407573</v>
      </c>
      <c r="AT148" s="124">
        <f t="shared" si="2040"/>
        <v>326723.95422238356</v>
      </c>
      <c r="AU148" s="124">
        <f t="shared" si="2040"/>
        <v>326723.95422238356</v>
      </c>
      <c r="AV148" s="124">
        <f t="shared" si="2040"/>
        <v>326723.95422238356</v>
      </c>
      <c r="AW148" s="124">
        <f t="shared" si="2040"/>
        <v>326723.95422238356</v>
      </c>
      <c r="AX148" s="124">
        <f t="shared" si="2040"/>
        <v>326723.95422238356</v>
      </c>
      <c r="AY148" s="124">
        <f t="shared" si="2040"/>
        <v>326723.95422238356</v>
      </c>
      <c r="AZ148" s="124">
        <f t="shared" si="2040"/>
        <v>326723.95422238356</v>
      </c>
      <c r="BA148" s="124">
        <f t="shared" si="2040"/>
        <v>326723.95422238356</v>
      </c>
      <c r="BB148" s="124">
        <f t="shared" si="2040"/>
        <v>326723.95422238356</v>
      </c>
      <c r="BC148" s="124">
        <f t="shared" si="2040"/>
        <v>326723.95422238356</v>
      </c>
      <c r="BD148" s="124">
        <f t="shared" si="2040"/>
        <v>326723.95422238356</v>
      </c>
      <c r="BE148" s="124">
        <f t="shared" si="2040"/>
        <v>326723.95422238356</v>
      </c>
      <c r="BF148" s="33">
        <f>+SUM(AT148:BE148)</f>
        <v>3920687.4506686018</v>
      </c>
      <c r="BG148" s="124">
        <f t="shared" ref="BG148:BR148" si="2048">+$BF148*$FF$9/12</f>
        <v>345140.73007399082</v>
      </c>
      <c r="BH148" s="124">
        <f t="shared" si="2048"/>
        <v>345140.73007399082</v>
      </c>
      <c r="BI148" s="124">
        <f t="shared" si="2048"/>
        <v>345140.73007399082</v>
      </c>
      <c r="BJ148" s="124">
        <f t="shared" si="2048"/>
        <v>345140.73007399082</v>
      </c>
      <c r="BK148" s="124">
        <f t="shared" si="2048"/>
        <v>345140.73007399082</v>
      </c>
      <c r="BL148" s="124">
        <f t="shared" si="2048"/>
        <v>345140.73007399082</v>
      </c>
      <c r="BM148" s="124">
        <f t="shared" si="2048"/>
        <v>345140.73007399082</v>
      </c>
      <c r="BN148" s="124">
        <f t="shared" si="2048"/>
        <v>345140.73007399082</v>
      </c>
      <c r="BO148" s="124">
        <f t="shared" si="2048"/>
        <v>345140.73007399082</v>
      </c>
      <c r="BP148" s="124">
        <f t="shared" si="2048"/>
        <v>345140.73007399082</v>
      </c>
      <c r="BQ148" s="124">
        <f t="shared" si="2048"/>
        <v>345140.73007399082</v>
      </c>
      <c r="BR148" s="124">
        <f t="shared" si="2048"/>
        <v>345140.73007399082</v>
      </c>
      <c r="BS148" s="33">
        <f>+SUM(BG148:BR148)</f>
        <v>4141688.7608878897</v>
      </c>
      <c r="BT148" s="124">
        <f t="shared" ref="BT148:CE148" si="2049">+$BS148*$FG$9/12</f>
        <v>364595.62274680164</v>
      </c>
      <c r="BU148" s="124">
        <f t="shared" si="2049"/>
        <v>364595.62274680164</v>
      </c>
      <c r="BV148" s="124">
        <f t="shared" si="2049"/>
        <v>364595.62274680164</v>
      </c>
      <c r="BW148" s="124">
        <f t="shared" si="2049"/>
        <v>364595.62274680164</v>
      </c>
      <c r="BX148" s="124">
        <f t="shared" si="2049"/>
        <v>364595.62274680164</v>
      </c>
      <c r="BY148" s="124">
        <f t="shared" si="2049"/>
        <v>364595.62274680164</v>
      </c>
      <c r="BZ148" s="124">
        <f t="shared" si="2049"/>
        <v>364595.62274680164</v>
      </c>
      <c r="CA148" s="124">
        <f t="shared" si="2049"/>
        <v>364595.62274680164</v>
      </c>
      <c r="CB148" s="124">
        <f t="shared" si="2049"/>
        <v>364595.62274680164</v>
      </c>
      <c r="CC148" s="124">
        <f t="shared" si="2049"/>
        <v>364595.62274680164</v>
      </c>
      <c r="CD148" s="124">
        <f t="shared" si="2049"/>
        <v>364595.62274680164</v>
      </c>
      <c r="CE148" s="124">
        <f t="shared" si="2049"/>
        <v>364595.62274680164</v>
      </c>
      <c r="CF148" s="33">
        <f>+SUM(BT148:CE148)</f>
        <v>4375147.4729616186</v>
      </c>
      <c r="CG148" s="124">
        <f t="shared" ref="CG148:CR148" si="2050">+$CF148*$FH$9/12</f>
        <v>385147.14880979335</v>
      </c>
      <c r="CH148" s="124">
        <f t="shared" si="2050"/>
        <v>385147.14880979335</v>
      </c>
      <c r="CI148" s="124">
        <f t="shared" si="2050"/>
        <v>385147.14880979335</v>
      </c>
      <c r="CJ148" s="124">
        <f t="shared" si="2050"/>
        <v>385147.14880979335</v>
      </c>
      <c r="CK148" s="124">
        <f t="shared" si="2050"/>
        <v>385147.14880979335</v>
      </c>
      <c r="CL148" s="124">
        <f t="shared" si="2050"/>
        <v>385147.14880979335</v>
      </c>
      <c r="CM148" s="124">
        <f t="shared" si="2050"/>
        <v>385147.14880979335</v>
      </c>
      <c r="CN148" s="124">
        <f t="shared" si="2050"/>
        <v>385147.14880979335</v>
      </c>
      <c r="CO148" s="124">
        <f t="shared" si="2050"/>
        <v>385147.14880979335</v>
      </c>
      <c r="CP148" s="124">
        <f t="shared" si="2050"/>
        <v>385147.14880979335</v>
      </c>
      <c r="CQ148" s="124">
        <f t="shared" si="2050"/>
        <v>385147.14880979335</v>
      </c>
      <c r="CR148" s="124">
        <f t="shared" si="2050"/>
        <v>385147.14880979335</v>
      </c>
      <c r="CS148" s="33">
        <f>+SUM(CG148:CR148)</f>
        <v>4621765.7857175199</v>
      </c>
      <c r="CT148" s="124">
        <f t="shared" ref="CT148:DE148" si="2051">+$CS148*$FI$9/12</f>
        <v>406857.12329390383</v>
      </c>
      <c r="CU148" s="124">
        <f t="shared" si="2051"/>
        <v>406857.12329390383</v>
      </c>
      <c r="CV148" s="124">
        <f t="shared" si="2051"/>
        <v>406857.12329390383</v>
      </c>
      <c r="CW148" s="124">
        <f t="shared" si="2051"/>
        <v>406857.12329390383</v>
      </c>
      <c r="CX148" s="124">
        <f t="shared" si="2051"/>
        <v>406857.12329390383</v>
      </c>
      <c r="CY148" s="124">
        <f t="shared" si="2051"/>
        <v>406857.12329390383</v>
      </c>
      <c r="CZ148" s="124">
        <f t="shared" si="2051"/>
        <v>406857.12329390383</v>
      </c>
      <c r="DA148" s="124">
        <f t="shared" si="2051"/>
        <v>406857.12329390383</v>
      </c>
      <c r="DB148" s="124">
        <f t="shared" si="2051"/>
        <v>406857.12329390383</v>
      </c>
      <c r="DC148" s="124">
        <f t="shared" si="2051"/>
        <v>406857.12329390383</v>
      </c>
      <c r="DD148" s="124">
        <f t="shared" si="2051"/>
        <v>406857.12329390383</v>
      </c>
      <c r="DE148" s="124">
        <f t="shared" si="2051"/>
        <v>406857.12329390383</v>
      </c>
      <c r="DF148" s="33">
        <f>+SUM(CT148:DE148)</f>
        <v>4882285.4795268448</v>
      </c>
      <c r="DG148" s="124">
        <f t="shared" ref="DG148:DR148" si="2052">+$DF148*$FJ$9/12</f>
        <v>429790.84561973461</v>
      </c>
      <c r="DH148" s="124">
        <f t="shared" si="2052"/>
        <v>429790.84561973461</v>
      </c>
      <c r="DI148" s="124">
        <f t="shared" si="2052"/>
        <v>429790.84561973461</v>
      </c>
      <c r="DJ148" s="124">
        <f t="shared" si="2052"/>
        <v>429790.84561973461</v>
      </c>
      <c r="DK148" s="124">
        <f t="shared" si="2052"/>
        <v>429790.84561973461</v>
      </c>
      <c r="DL148" s="124">
        <f t="shared" si="2052"/>
        <v>429790.84561973461</v>
      </c>
      <c r="DM148" s="124">
        <f t="shared" si="2052"/>
        <v>429790.84561973461</v>
      </c>
      <c r="DN148" s="124">
        <f t="shared" si="2052"/>
        <v>429790.84561973461</v>
      </c>
      <c r="DO148" s="124">
        <f t="shared" si="2052"/>
        <v>429790.84561973461</v>
      </c>
      <c r="DP148" s="124">
        <f t="shared" si="2052"/>
        <v>429790.84561973461</v>
      </c>
      <c r="DQ148" s="124">
        <f t="shared" si="2052"/>
        <v>429790.84561973461</v>
      </c>
      <c r="DR148" s="124">
        <f t="shared" si="2052"/>
        <v>429790.84561973461</v>
      </c>
      <c r="DS148" s="33">
        <f>+SUM(DG148:DR148)</f>
        <v>5157490.1474368135</v>
      </c>
      <c r="DT148" s="124">
        <f t="shared" si="2046"/>
        <v>454017.29600562778</v>
      </c>
      <c r="DU148" s="124">
        <f t="shared" si="2046"/>
        <v>454017.29600562778</v>
      </c>
      <c r="DV148" s="124">
        <f t="shared" si="2046"/>
        <v>454017.29600562778</v>
      </c>
      <c r="DW148" s="124">
        <f t="shared" si="2046"/>
        <v>454017.29600562778</v>
      </c>
      <c r="DX148" s="124">
        <f t="shared" si="2046"/>
        <v>454017.29600562778</v>
      </c>
      <c r="DY148" s="124">
        <f t="shared" si="2046"/>
        <v>454017.29600562778</v>
      </c>
      <c r="DZ148" s="124">
        <f t="shared" si="2046"/>
        <v>454017.29600562778</v>
      </c>
      <c r="EA148" s="124">
        <f t="shared" si="2046"/>
        <v>454017.29600562778</v>
      </c>
      <c r="EB148" s="124">
        <f t="shared" si="2046"/>
        <v>454017.29600562778</v>
      </c>
      <c r="EC148" s="124">
        <f t="shared" si="2046"/>
        <v>454017.29600562778</v>
      </c>
      <c r="ED148" s="124">
        <f t="shared" si="2046"/>
        <v>454017.29600562778</v>
      </c>
      <c r="EE148" s="124">
        <f t="shared" si="2046"/>
        <v>454017.29600562778</v>
      </c>
      <c r="EF148" s="33">
        <f>+SUM(DT148:EE148)</f>
        <v>5448207.5520675331</v>
      </c>
      <c r="EG148" s="124">
        <f t="shared" si="2047"/>
        <v>479609.34294687305</v>
      </c>
      <c r="EH148" s="124">
        <f t="shared" si="2047"/>
        <v>479609.34294687305</v>
      </c>
      <c r="EI148" s="124">
        <f t="shared" si="2047"/>
        <v>479609.34294687305</v>
      </c>
      <c r="EJ148" s="124">
        <f t="shared" si="2047"/>
        <v>479609.34294687305</v>
      </c>
      <c r="EK148" s="124">
        <f t="shared" si="2047"/>
        <v>479609.34294687305</v>
      </c>
      <c r="EL148" s="124">
        <f t="shared" si="2047"/>
        <v>479609.34294687305</v>
      </c>
      <c r="EM148" s="124">
        <f t="shared" si="2047"/>
        <v>479609.34294687305</v>
      </c>
      <c r="EN148" s="124">
        <f t="shared" si="2047"/>
        <v>479609.34294687305</v>
      </c>
      <c r="EO148" s="124">
        <f t="shared" si="2047"/>
        <v>479609.34294687305</v>
      </c>
      <c r="EP148" s="124">
        <f t="shared" si="2047"/>
        <v>479609.34294687305</v>
      </c>
      <c r="EQ148" s="124">
        <f t="shared" si="2047"/>
        <v>479609.34294687305</v>
      </c>
      <c r="ER148" s="124">
        <f t="shared" si="2047"/>
        <v>479609.34294687305</v>
      </c>
      <c r="ES148" s="33">
        <f>+SUM(EG148:ER148)</f>
        <v>5755312.1153624766</v>
      </c>
      <c r="ET148" s="33" t="s">
        <v>241</v>
      </c>
      <c r="EU148" s="33"/>
      <c r="EV148" s="38"/>
      <c r="EW148" s="136"/>
      <c r="EX148" s="37"/>
      <c r="EY148" s="37"/>
      <c r="FN148" s="17"/>
      <c r="FO148" s="201"/>
      <c r="FP148" s="2"/>
      <c r="FY148" s="1"/>
    </row>
    <row r="149" spans="1:181">
      <c r="A149" s="149">
        <v>126</v>
      </c>
      <c r="B149" s="149" t="str">
        <f>CONCATENATE(C149,D149)</f>
        <v>164101010100011</v>
      </c>
      <c r="C149" s="231">
        <v>1641010101000</v>
      </c>
      <c r="D149" s="35">
        <v>11</v>
      </c>
      <c r="E149" s="37" t="s">
        <v>138</v>
      </c>
      <c r="F149" s="65">
        <v>0</v>
      </c>
      <c r="G149" s="123">
        <f>G150/0.7*0.3</f>
        <v>49.999999999999993</v>
      </c>
      <c r="H149" s="123">
        <f t="shared" ref="H149:T149" si="2053">H150/0.7*0.3</f>
        <v>49.999999999999993</v>
      </c>
      <c r="I149" s="123">
        <f t="shared" si="2053"/>
        <v>49.999999999999993</v>
      </c>
      <c r="J149" s="123">
        <f t="shared" si="2053"/>
        <v>49.999999999999993</v>
      </c>
      <c r="K149" s="123">
        <f t="shared" si="2053"/>
        <v>49.999999999999993</v>
      </c>
      <c r="L149" s="123">
        <f t="shared" si="2053"/>
        <v>49.999999999999993</v>
      </c>
      <c r="M149" s="123">
        <f t="shared" si="2053"/>
        <v>49.999999999999993</v>
      </c>
      <c r="N149" s="123">
        <f t="shared" si="2053"/>
        <v>49.999999999999993</v>
      </c>
      <c r="O149" s="123">
        <f t="shared" si="2053"/>
        <v>49.999999999999993</v>
      </c>
      <c r="P149" s="123">
        <f t="shared" si="2053"/>
        <v>49.999999999999993</v>
      </c>
      <c r="Q149" s="123">
        <f t="shared" si="2053"/>
        <v>49.999999999999993</v>
      </c>
      <c r="R149" s="123">
        <f t="shared" si="2053"/>
        <v>49.999999999999993</v>
      </c>
      <c r="S149" s="33">
        <f>+SUM(G149:R149)</f>
        <v>599.99999999999989</v>
      </c>
      <c r="T149" s="76">
        <f t="shared" si="2053"/>
        <v>49.999999999999993</v>
      </c>
      <c r="U149" s="76">
        <f t="shared" ref="U149" si="2054">U150/0.7*0.3</f>
        <v>49.999999999999993</v>
      </c>
      <c r="V149" s="76">
        <f t="shared" ref="V149" si="2055">V150/0.7*0.3</f>
        <v>49.999999999999993</v>
      </c>
      <c r="W149" s="76">
        <f t="shared" ref="W149" si="2056">W150/0.7*0.3</f>
        <v>49.999999999999993</v>
      </c>
      <c r="X149" s="76">
        <f t="shared" ref="X149" si="2057">X150/0.7*0.3</f>
        <v>49.999999999999993</v>
      </c>
      <c r="Y149" s="76">
        <f t="shared" ref="Y149" si="2058">Y150/0.7*0.3</f>
        <v>49.999999999999993</v>
      </c>
      <c r="Z149" s="76">
        <f t="shared" ref="Z149" si="2059">Z150/0.7*0.3</f>
        <v>49.999999999999993</v>
      </c>
      <c r="AA149" s="76">
        <f t="shared" ref="AA149" si="2060">AA150/0.7*0.3</f>
        <v>49.999999999999993</v>
      </c>
      <c r="AB149" s="76">
        <f t="shared" ref="AB149" si="2061">AB150/0.7*0.3</f>
        <v>49.999999999999993</v>
      </c>
      <c r="AC149" s="76">
        <f t="shared" ref="AC149" si="2062">AC150/0.7*0.3</f>
        <v>49.999999999999993</v>
      </c>
      <c r="AD149" s="76">
        <f t="shared" ref="AD149" si="2063">AD150/0.7*0.3</f>
        <v>49.999999999999993</v>
      </c>
      <c r="AE149" s="76">
        <f t="shared" ref="AE149" si="2064">AE150/0.7*0.3</f>
        <v>49.999999999999993</v>
      </c>
      <c r="AF149" s="33">
        <f>+SUM(T149:AE149)</f>
        <v>599.99999999999989</v>
      </c>
      <c r="AG149" s="76">
        <f t="shared" ref="AG149" si="2065">AG150/0.7*0.3</f>
        <v>49.999999999999993</v>
      </c>
      <c r="AH149" s="76">
        <f t="shared" ref="AH149" si="2066">AH150/0.7*0.3</f>
        <v>49.999999999999993</v>
      </c>
      <c r="AI149" s="76">
        <f t="shared" ref="AI149" si="2067">AI150/0.7*0.3</f>
        <v>49.999999999999993</v>
      </c>
      <c r="AJ149" s="76">
        <f t="shared" ref="AJ149" si="2068">AJ150/0.7*0.3</f>
        <v>49.999999999999993</v>
      </c>
      <c r="AK149" s="76">
        <f t="shared" ref="AK149" si="2069">AK150/0.7*0.3</f>
        <v>49.999999999999993</v>
      </c>
      <c r="AL149" s="76">
        <f t="shared" ref="AL149" si="2070">AL150/0.7*0.3</f>
        <v>49.999999999999993</v>
      </c>
      <c r="AM149" s="76">
        <f t="shared" ref="AM149" si="2071">AM150/0.7*0.3</f>
        <v>49.999999999999993</v>
      </c>
      <c r="AN149" s="76">
        <f t="shared" ref="AN149" si="2072">AN150/0.7*0.3</f>
        <v>49.999999999999993</v>
      </c>
      <c r="AO149" s="76">
        <f t="shared" ref="AO149" si="2073">AO150/0.7*0.3</f>
        <v>49.999999999999993</v>
      </c>
      <c r="AP149" s="76">
        <f t="shared" ref="AP149" si="2074">AP150/0.7*0.3</f>
        <v>49.999999999999993</v>
      </c>
      <c r="AQ149" s="76">
        <f t="shared" ref="AQ149" si="2075">AQ150/0.7*0.3</f>
        <v>49.999999999999993</v>
      </c>
      <c r="AR149" s="76">
        <f t="shared" ref="AR149" si="2076">AR150/0.7*0.3</f>
        <v>49.999999999999993</v>
      </c>
      <c r="AS149" s="33">
        <f>+SUM(AG149:AR149)</f>
        <v>599.99999999999989</v>
      </c>
      <c r="AT149" s="76">
        <f t="shared" ref="AT149" si="2077">AT150/0.7*0.3</f>
        <v>49.999999999999993</v>
      </c>
      <c r="AU149" s="76">
        <f t="shared" ref="AU149" si="2078">AU150/0.7*0.3</f>
        <v>49.999999999999993</v>
      </c>
      <c r="AV149" s="76">
        <f t="shared" ref="AV149" si="2079">AV150/0.7*0.3</f>
        <v>49.999999999999993</v>
      </c>
      <c r="AW149" s="76">
        <f t="shared" ref="AW149" si="2080">AW150/0.7*0.3</f>
        <v>49.999999999999993</v>
      </c>
      <c r="AX149" s="76">
        <f t="shared" ref="AX149" si="2081">AX150/0.7*0.3</f>
        <v>49.999999999999993</v>
      </c>
      <c r="AY149" s="76">
        <f t="shared" ref="AY149" si="2082">AY150/0.7*0.3</f>
        <v>49.999999999999993</v>
      </c>
      <c r="AZ149" s="76">
        <f t="shared" ref="AZ149" si="2083">AZ150/0.7*0.3</f>
        <v>49.999999999999993</v>
      </c>
      <c r="BA149" s="76">
        <f t="shared" ref="BA149" si="2084">BA150/0.7*0.3</f>
        <v>49.999999999999993</v>
      </c>
      <c r="BB149" s="76">
        <f t="shared" ref="BB149" si="2085">BB150/0.7*0.3</f>
        <v>49.999999999999993</v>
      </c>
      <c r="BC149" s="76">
        <f t="shared" ref="BC149" si="2086">BC150/0.7*0.3</f>
        <v>49.999999999999993</v>
      </c>
      <c r="BD149" s="76">
        <f t="shared" ref="BD149" si="2087">BD150/0.7*0.3</f>
        <v>49.999999999999993</v>
      </c>
      <c r="BE149" s="76">
        <f t="shared" ref="BE149" si="2088">BE150/0.7*0.3</f>
        <v>49.999999999999993</v>
      </c>
      <c r="BF149" s="33">
        <f>+SUM(AT149:BE149)</f>
        <v>599.99999999999989</v>
      </c>
      <c r="BG149" s="76">
        <f t="shared" ref="BG149" si="2089">BG150/0.7*0.3</f>
        <v>49.999999999999993</v>
      </c>
      <c r="BH149" s="76">
        <f t="shared" ref="BH149" si="2090">BH150/0.7*0.3</f>
        <v>49.999999999999993</v>
      </c>
      <c r="BI149" s="76">
        <f t="shared" ref="BI149" si="2091">BI150/0.7*0.3</f>
        <v>49.999999999999993</v>
      </c>
      <c r="BJ149" s="76">
        <f t="shared" ref="BJ149" si="2092">BJ150/0.7*0.3</f>
        <v>49.999999999999993</v>
      </c>
      <c r="BK149" s="76">
        <f t="shared" ref="BK149" si="2093">BK150/0.7*0.3</f>
        <v>49.999999999999993</v>
      </c>
      <c r="BL149" s="76">
        <f t="shared" ref="BL149" si="2094">BL150/0.7*0.3</f>
        <v>49.999999999999993</v>
      </c>
      <c r="BM149" s="76">
        <f t="shared" ref="BM149" si="2095">BM150/0.7*0.3</f>
        <v>49.999999999999993</v>
      </c>
      <c r="BN149" s="76">
        <f t="shared" ref="BN149" si="2096">BN150/0.7*0.3</f>
        <v>49.999999999999993</v>
      </c>
      <c r="BO149" s="76">
        <f t="shared" ref="BO149" si="2097">BO150/0.7*0.3</f>
        <v>49.999999999999993</v>
      </c>
      <c r="BP149" s="76">
        <f t="shared" ref="BP149" si="2098">BP150/0.7*0.3</f>
        <v>49.999999999999993</v>
      </c>
      <c r="BQ149" s="76">
        <f t="shared" ref="BQ149" si="2099">BQ150/0.7*0.3</f>
        <v>49.999999999999993</v>
      </c>
      <c r="BR149" s="76">
        <f t="shared" ref="BR149" si="2100">BR150/0.7*0.3</f>
        <v>49.999999999999993</v>
      </c>
      <c r="BS149" s="33">
        <f>+SUM(BG149:BR149)</f>
        <v>599.99999999999989</v>
      </c>
      <c r="BT149" s="76">
        <f t="shared" ref="BT149" si="2101">BT150/0.7*0.3</f>
        <v>49.999999999999993</v>
      </c>
      <c r="BU149" s="76">
        <f t="shared" ref="BU149" si="2102">BU150/0.7*0.3</f>
        <v>49.999999999999993</v>
      </c>
      <c r="BV149" s="76">
        <f t="shared" ref="BV149" si="2103">BV150/0.7*0.3</f>
        <v>49.999999999999993</v>
      </c>
      <c r="BW149" s="76">
        <f t="shared" ref="BW149" si="2104">BW150/0.7*0.3</f>
        <v>49.999999999999993</v>
      </c>
      <c r="BX149" s="76">
        <f t="shared" ref="BX149" si="2105">BX150/0.7*0.3</f>
        <v>49.999999999999993</v>
      </c>
      <c r="BY149" s="76">
        <f t="shared" ref="BY149" si="2106">BY150/0.7*0.3</f>
        <v>49.999999999999993</v>
      </c>
      <c r="BZ149" s="76">
        <f t="shared" ref="BZ149" si="2107">BZ150/0.7*0.3</f>
        <v>49.999999999999993</v>
      </c>
      <c r="CA149" s="76">
        <f t="shared" ref="CA149" si="2108">CA150/0.7*0.3</f>
        <v>49.999999999999993</v>
      </c>
      <c r="CB149" s="76">
        <f t="shared" ref="CB149" si="2109">CB150/0.7*0.3</f>
        <v>49.999999999999993</v>
      </c>
      <c r="CC149" s="76">
        <f t="shared" ref="CC149" si="2110">CC150/0.7*0.3</f>
        <v>49.999999999999993</v>
      </c>
      <c r="CD149" s="76">
        <f t="shared" ref="CD149" si="2111">CD150/0.7*0.3</f>
        <v>49.999999999999993</v>
      </c>
      <c r="CE149" s="76">
        <f t="shared" ref="CE149" si="2112">CE150/0.7*0.3</f>
        <v>49.999999999999993</v>
      </c>
      <c r="CF149" s="33">
        <f>+SUM(BT149:CE149)</f>
        <v>599.99999999999989</v>
      </c>
      <c r="CG149" s="76">
        <f t="shared" ref="CG149" si="2113">CG150/0.7*0.3</f>
        <v>49.999999999999993</v>
      </c>
      <c r="CH149" s="76">
        <f t="shared" ref="CH149" si="2114">CH150/0.7*0.3</f>
        <v>49.999999999999993</v>
      </c>
      <c r="CI149" s="76">
        <f t="shared" ref="CI149" si="2115">CI150/0.7*0.3</f>
        <v>49.999999999999993</v>
      </c>
      <c r="CJ149" s="76">
        <f t="shared" ref="CJ149" si="2116">CJ150/0.7*0.3</f>
        <v>49.999999999999993</v>
      </c>
      <c r="CK149" s="76">
        <f t="shared" ref="CK149" si="2117">CK150/0.7*0.3</f>
        <v>49.999999999999993</v>
      </c>
      <c r="CL149" s="76">
        <f t="shared" ref="CL149" si="2118">CL150/0.7*0.3</f>
        <v>49.999999999999993</v>
      </c>
      <c r="CM149" s="76">
        <f t="shared" ref="CM149" si="2119">CM150/0.7*0.3</f>
        <v>49.999999999999993</v>
      </c>
      <c r="CN149" s="76">
        <f t="shared" ref="CN149" si="2120">CN150/0.7*0.3</f>
        <v>49.999999999999993</v>
      </c>
      <c r="CO149" s="76">
        <f t="shared" ref="CO149" si="2121">CO150/0.7*0.3</f>
        <v>49.999999999999993</v>
      </c>
      <c r="CP149" s="76">
        <f t="shared" ref="CP149" si="2122">CP150/0.7*0.3</f>
        <v>49.999999999999993</v>
      </c>
      <c r="CQ149" s="76">
        <f t="shared" ref="CQ149" si="2123">CQ150/0.7*0.3</f>
        <v>49.999999999999993</v>
      </c>
      <c r="CR149" s="76">
        <f t="shared" ref="CR149" si="2124">CR150/0.7*0.3</f>
        <v>49.999999999999993</v>
      </c>
      <c r="CS149" s="33">
        <f>+SUM(CG149:CR149)</f>
        <v>599.99999999999989</v>
      </c>
      <c r="CT149" s="76">
        <f t="shared" ref="CT149" si="2125">CT150/0.7*0.3</f>
        <v>49.999999999999993</v>
      </c>
      <c r="CU149" s="76">
        <f t="shared" ref="CU149" si="2126">CU150/0.7*0.3</f>
        <v>49.999999999999993</v>
      </c>
      <c r="CV149" s="76">
        <f t="shared" ref="CV149" si="2127">CV150/0.7*0.3</f>
        <v>49.999999999999993</v>
      </c>
      <c r="CW149" s="76">
        <f t="shared" ref="CW149" si="2128">CW150/0.7*0.3</f>
        <v>49.999999999999993</v>
      </c>
      <c r="CX149" s="76">
        <f t="shared" ref="CX149" si="2129">CX150/0.7*0.3</f>
        <v>49.999999999999993</v>
      </c>
      <c r="CY149" s="76">
        <f t="shared" ref="CY149" si="2130">CY150/0.7*0.3</f>
        <v>49.999999999999993</v>
      </c>
      <c r="CZ149" s="76">
        <f t="shared" ref="CZ149" si="2131">CZ150/0.7*0.3</f>
        <v>49.999999999999993</v>
      </c>
      <c r="DA149" s="76">
        <f t="shared" ref="DA149" si="2132">DA150/0.7*0.3</f>
        <v>49.999999999999993</v>
      </c>
      <c r="DB149" s="76">
        <f t="shared" ref="DB149" si="2133">DB150/0.7*0.3</f>
        <v>49.999999999999993</v>
      </c>
      <c r="DC149" s="76">
        <f t="shared" ref="DC149" si="2134">DC150/0.7*0.3</f>
        <v>49.999999999999993</v>
      </c>
      <c r="DD149" s="76">
        <f t="shared" ref="DD149" si="2135">DD150/0.7*0.3</f>
        <v>49.999999999999993</v>
      </c>
      <c r="DE149" s="76">
        <f t="shared" ref="DE149" si="2136">DE150/0.7*0.3</f>
        <v>49.999999999999993</v>
      </c>
      <c r="DF149" s="33">
        <f>+SUM(CT149:DE149)</f>
        <v>599.99999999999989</v>
      </c>
      <c r="DG149" s="76">
        <f t="shared" ref="DG149" si="2137">DG150/0.7*0.3</f>
        <v>49.999999999999993</v>
      </c>
      <c r="DH149" s="76">
        <f t="shared" ref="DH149" si="2138">DH150/0.7*0.3</f>
        <v>49.999999999999993</v>
      </c>
      <c r="DI149" s="76">
        <f t="shared" ref="DI149" si="2139">DI150/0.7*0.3</f>
        <v>49.999999999999993</v>
      </c>
      <c r="DJ149" s="76">
        <f t="shared" ref="DJ149" si="2140">DJ150/0.7*0.3</f>
        <v>49.999999999999993</v>
      </c>
      <c r="DK149" s="76">
        <f t="shared" ref="DK149" si="2141">DK150/0.7*0.3</f>
        <v>49.999999999999993</v>
      </c>
      <c r="DL149" s="76">
        <f t="shared" ref="DL149" si="2142">DL150/0.7*0.3</f>
        <v>49.999999999999993</v>
      </c>
      <c r="DM149" s="76">
        <f t="shared" ref="DM149" si="2143">DM150/0.7*0.3</f>
        <v>49.999999999999993</v>
      </c>
      <c r="DN149" s="76">
        <f t="shared" ref="DN149" si="2144">DN150/0.7*0.3</f>
        <v>49.999999999999993</v>
      </c>
      <c r="DO149" s="76">
        <f t="shared" ref="DO149" si="2145">DO150/0.7*0.3</f>
        <v>49.999999999999993</v>
      </c>
      <c r="DP149" s="76">
        <f t="shared" ref="DP149" si="2146">DP150/0.7*0.3</f>
        <v>49.999999999999993</v>
      </c>
      <c r="DQ149" s="76">
        <f t="shared" ref="DQ149" si="2147">DQ150/0.7*0.3</f>
        <v>49.999999999999993</v>
      </c>
      <c r="DR149" s="76">
        <f t="shared" ref="DR149" si="2148">DR150/0.7*0.3</f>
        <v>49.999999999999993</v>
      </c>
      <c r="DS149" s="33">
        <f>+SUM(DG149:DR149)</f>
        <v>599.99999999999989</v>
      </c>
      <c r="DT149" s="76">
        <v>0</v>
      </c>
      <c r="DU149" s="76">
        <v>0</v>
      </c>
      <c r="DV149" s="76">
        <v>0</v>
      </c>
      <c r="DW149" s="76">
        <v>0</v>
      </c>
      <c r="DX149" s="76">
        <v>0</v>
      </c>
      <c r="DY149" s="76">
        <v>0</v>
      </c>
      <c r="DZ149" s="76">
        <v>0</v>
      </c>
      <c r="EA149" s="76">
        <v>0</v>
      </c>
      <c r="EB149" s="76">
        <v>0</v>
      </c>
      <c r="EC149" s="76">
        <v>0</v>
      </c>
      <c r="ED149" s="76">
        <v>0</v>
      </c>
      <c r="EE149" s="76">
        <v>0</v>
      </c>
      <c r="EF149" s="33">
        <f>+SUM(DT149:EE149)</f>
        <v>0</v>
      </c>
      <c r="EG149" s="76">
        <v>0</v>
      </c>
      <c r="EH149" s="76">
        <v>0</v>
      </c>
      <c r="EI149" s="76">
        <v>0</v>
      </c>
      <c r="EJ149" s="76">
        <v>0</v>
      </c>
      <c r="EK149" s="76">
        <v>0</v>
      </c>
      <c r="EL149" s="76">
        <v>0</v>
      </c>
      <c r="EM149" s="76">
        <v>0</v>
      </c>
      <c r="EN149" s="76">
        <v>0</v>
      </c>
      <c r="EO149" s="76">
        <v>0</v>
      </c>
      <c r="EP149" s="76">
        <v>0</v>
      </c>
      <c r="EQ149" s="76">
        <v>0</v>
      </c>
      <c r="ER149" s="76">
        <v>0</v>
      </c>
      <c r="ES149" s="33">
        <f>+SUM(EG149:ER149)</f>
        <v>0</v>
      </c>
      <c r="ET149" s="33" t="s">
        <v>241</v>
      </c>
      <c r="EU149" s="33"/>
      <c r="EV149" s="38"/>
      <c r="EW149" s="136"/>
      <c r="EX149" s="37"/>
      <c r="EY149" s="37"/>
      <c r="FN149" s="17"/>
      <c r="FO149" s="201"/>
      <c r="FP149" s="2"/>
      <c r="FY149" s="1"/>
    </row>
    <row r="150" spans="1:181">
      <c r="A150" s="149">
        <v>127</v>
      </c>
      <c r="B150" s="149" t="str">
        <f>CONCATENATE(C150,D150)</f>
        <v>164101010100040</v>
      </c>
      <c r="C150" s="231">
        <v>1641010101000</v>
      </c>
      <c r="D150" s="35">
        <v>40</v>
      </c>
      <c r="E150" s="37" t="s">
        <v>138</v>
      </c>
      <c r="F150" s="65">
        <v>0</v>
      </c>
      <c r="G150" s="123">
        <v>116.66666666666666</v>
      </c>
      <c r="H150" s="123">
        <v>116.66666666666666</v>
      </c>
      <c r="I150" s="123">
        <v>116.66666666666666</v>
      </c>
      <c r="J150" s="123">
        <v>116.66666666666666</v>
      </c>
      <c r="K150" s="123">
        <v>116.66666666666666</v>
      </c>
      <c r="L150" s="123">
        <v>116.66666666666666</v>
      </c>
      <c r="M150" s="123">
        <v>116.66666666666666</v>
      </c>
      <c r="N150" s="123">
        <v>116.66666666666666</v>
      </c>
      <c r="O150" s="123">
        <v>116.66666666666666</v>
      </c>
      <c r="P150" s="123">
        <v>116.66666666666666</v>
      </c>
      <c r="Q150" s="123">
        <v>116.66666666666666</v>
      </c>
      <c r="R150" s="123">
        <v>116.66666666666666</v>
      </c>
      <c r="S150" s="33">
        <f>+SUM(G150:R150)</f>
        <v>1400</v>
      </c>
      <c r="T150" s="123">
        <v>116.66666666666666</v>
      </c>
      <c r="U150" s="123">
        <v>116.66666666666666</v>
      </c>
      <c r="V150" s="123">
        <v>116.66666666666666</v>
      </c>
      <c r="W150" s="123">
        <v>116.66666666666666</v>
      </c>
      <c r="X150" s="123">
        <v>116.66666666666666</v>
      </c>
      <c r="Y150" s="123">
        <v>116.66666666666666</v>
      </c>
      <c r="Z150" s="123">
        <v>116.66666666666666</v>
      </c>
      <c r="AA150" s="123">
        <v>116.66666666666666</v>
      </c>
      <c r="AB150" s="123">
        <v>116.66666666666666</v>
      </c>
      <c r="AC150" s="123">
        <v>116.66666666666666</v>
      </c>
      <c r="AD150" s="123">
        <v>116.66666666666666</v>
      </c>
      <c r="AE150" s="123">
        <v>116.66666666666666</v>
      </c>
      <c r="AF150" s="33">
        <f>+SUM(T150:AE150)</f>
        <v>1400</v>
      </c>
      <c r="AG150" s="123">
        <v>116.66666666666666</v>
      </c>
      <c r="AH150" s="123">
        <v>116.66666666666666</v>
      </c>
      <c r="AI150" s="123">
        <v>116.66666666666666</v>
      </c>
      <c r="AJ150" s="123">
        <v>116.66666666666666</v>
      </c>
      <c r="AK150" s="123">
        <v>116.66666666666666</v>
      </c>
      <c r="AL150" s="123">
        <v>116.66666666666666</v>
      </c>
      <c r="AM150" s="123">
        <v>116.66666666666666</v>
      </c>
      <c r="AN150" s="123">
        <v>116.66666666666666</v>
      </c>
      <c r="AO150" s="123">
        <v>116.66666666666666</v>
      </c>
      <c r="AP150" s="123">
        <v>116.66666666666666</v>
      </c>
      <c r="AQ150" s="123">
        <v>116.66666666666666</v>
      </c>
      <c r="AR150" s="123">
        <v>116.66666666666666</v>
      </c>
      <c r="AS150" s="33">
        <f>+SUM(AG150:AR150)</f>
        <v>1400</v>
      </c>
      <c r="AT150" s="123">
        <v>116.66666666666666</v>
      </c>
      <c r="AU150" s="123">
        <v>116.66666666666666</v>
      </c>
      <c r="AV150" s="123">
        <v>116.66666666666666</v>
      </c>
      <c r="AW150" s="123">
        <v>116.66666666666666</v>
      </c>
      <c r="AX150" s="123">
        <v>116.66666666666666</v>
      </c>
      <c r="AY150" s="123">
        <v>116.66666666666666</v>
      </c>
      <c r="AZ150" s="123">
        <v>116.66666666666666</v>
      </c>
      <c r="BA150" s="123">
        <v>116.66666666666666</v>
      </c>
      <c r="BB150" s="123">
        <v>116.66666666666666</v>
      </c>
      <c r="BC150" s="123">
        <v>116.66666666666666</v>
      </c>
      <c r="BD150" s="123">
        <v>116.66666666666666</v>
      </c>
      <c r="BE150" s="123">
        <v>116.66666666666666</v>
      </c>
      <c r="BF150" s="33">
        <f>+SUM(AT150:BE150)</f>
        <v>1400</v>
      </c>
      <c r="BG150" s="123">
        <v>116.66666666666666</v>
      </c>
      <c r="BH150" s="123">
        <v>116.66666666666666</v>
      </c>
      <c r="BI150" s="123">
        <v>116.66666666666666</v>
      </c>
      <c r="BJ150" s="123">
        <v>116.66666666666666</v>
      </c>
      <c r="BK150" s="123">
        <v>116.66666666666666</v>
      </c>
      <c r="BL150" s="123">
        <v>116.66666666666666</v>
      </c>
      <c r="BM150" s="123">
        <v>116.66666666666666</v>
      </c>
      <c r="BN150" s="123">
        <v>116.66666666666666</v>
      </c>
      <c r="BO150" s="123">
        <v>116.66666666666666</v>
      </c>
      <c r="BP150" s="123">
        <v>116.66666666666666</v>
      </c>
      <c r="BQ150" s="123">
        <v>116.66666666666666</v>
      </c>
      <c r="BR150" s="123">
        <v>116.66666666666666</v>
      </c>
      <c r="BS150" s="33">
        <f>+SUM(BG150:BR150)</f>
        <v>1400</v>
      </c>
      <c r="BT150" s="123">
        <v>116.66666666666666</v>
      </c>
      <c r="BU150" s="123">
        <v>116.66666666666666</v>
      </c>
      <c r="BV150" s="123">
        <v>116.66666666666666</v>
      </c>
      <c r="BW150" s="123">
        <v>116.66666666666666</v>
      </c>
      <c r="BX150" s="123">
        <v>116.66666666666666</v>
      </c>
      <c r="BY150" s="123">
        <v>116.66666666666666</v>
      </c>
      <c r="BZ150" s="123">
        <v>116.66666666666666</v>
      </c>
      <c r="CA150" s="123">
        <v>116.66666666666666</v>
      </c>
      <c r="CB150" s="123">
        <v>116.66666666666666</v>
      </c>
      <c r="CC150" s="123">
        <v>116.66666666666666</v>
      </c>
      <c r="CD150" s="123">
        <v>116.66666666666666</v>
      </c>
      <c r="CE150" s="123">
        <v>116.66666666666666</v>
      </c>
      <c r="CF150" s="33">
        <f>+SUM(BT150:CE150)</f>
        <v>1400</v>
      </c>
      <c r="CG150" s="123">
        <v>116.66666666666666</v>
      </c>
      <c r="CH150" s="123">
        <v>116.66666666666666</v>
      </c>
      <c r="CI150" s="123">
        <v>116.66666666666666</v>
      </c>
      <c r="CJ150" s="123">
        <v>116.66666666666666</v>
      </c>
      <c r="CK150" s="123">
        <v>116.66666666666666</v>
      </c>
      <c r="CL150" s="123">
        <v>116.66666666666666</v>
      </c>
      <c r="CM150" s="123">
        <v>116.66666666666666</v>
      </c>
      <c r="CN150" s="123">
        <v>116.66666666666666</v>
      </c>
      <c r="CO150" s="123">
        <v>116.66666666666666</v>
      </c>
      <c r="CP150" s="123">
        <v>116.66666666666666</v>
      </c>
      <c r="CQ150" s="123">
        <v>116.66666666666666</v>
      </c>
      <c r="CR150" s="123">
        <v>116.66666666666666</v>
      </c>
      <c r="CS150" s="33">
        <f>+SUM(CG150:CR150)</f>
        <v>1400</v>
      </c>
      <c r="CT150" s="123">
        <v>116.66666666666666</v>
      </c>
      <c r="CU150" s="123">
        <v>116.66666666666666</v>
      </c>
      <c r="CV150" s="123">
        <v>116.66666666666666</v>
      </c>
      <c r="CW150" s="123">
        <v>116.66666666666666</v>
      </c>
      <c r="CX150" s="123">
        <v>116.66666666666666</v>
      </c>
      <c r="CY150" s="123">
        <v>116.66666666666666</v>
      </c>
      <c r="CZ150" s="123">
        <v>116.66666666666666</v>
      </c>
      <c r="DA150" s="123">
        <v>116.66666666666666</v>
      </c>
      <c r="DB150" s="123">
        <v>116.66666666666666</v>
      </c>
      <c r="DC150" s="123">
        <v>116.66666666666666</v>
      </c>
      <c r="DD150" s="123">
        <v>116.66666666666666</v>
      </c>
      <c r="DE150" s="123">
        <v>116.66666666666666</v>
      </c>
      <c r="DF150" s="33">
        <f>+SUM(CT150:DE150)</f>
        <v>1400</v>
      </c>
      <c r="DG150" s="123">
        <v>116.66666666666666</v>
      </c>
      <c r="DH150" s="123">
        <v>116.66666666666666</v>
      </c>
      <c r="DI150" s="123">
        <v>116.66666666666666</v>
      </c>
      <c r="DJ150" s="123">
        <v>116.66666666666666</v>
      </c>
      <c r="DK150" s="123">
        <v>116.66666666666666</v>
      </c>
      <c r="DL150" s="123">
        <v>116.66666666666666</v>
      </c>
      <c r="DM150" s="123">
        <v>116.66666666666666</v>
      </c>
      <c r="DN150" s="123">
        <v>116.66666666666666</v>
      </c>
      <c r="DO150" s="123">
        <v>116.66666666666666</v>
      </c>
      <c r="DP150" s="123">
        <v>116.66666666666666</v>
      </c>
      <c r="DQ150" s="123">
        <v>116.66666666666666</v>
      </c>
      <c r="DR150" s="123">
        <v>116.66666666666666</v>
      </c>
      <c r="DS150" s="33">
        <f>+SUM(DG150:DR150)</f>
        <v>1400</v>
      </c>
      <c r="DT150" s="124">
        <f t="shared" ref="DT150:EE150" si="2149">2000/12</f>
        <v>166.66666666666666</v>
      </c>
      <c r="DU150" s="124">
        <f t="shared" si="2149"/>
        <v>166.66666666666666</v>
      </c>
      <c r="DV150" s="124">
        <f t="shared" si="2149"/>
        <v>166.66666666666666</v>
      </c>
      <c r="DW150" s="124">
        <f t="shared" si="2149"/>
        <v>166.66666666666666</v>
      </c>
      <c r="DX150" s="124">
        <f t="shared" si="2149"/>
        <v>166.66666666666666</v>
      </c>
      <c r="DY150" s="124">
        <f t="shared" si="2149"/>
        <v>166.66666666666666</v>
      </c>
      <c r="DZ150" s="124">
        <f t="shared" si="2149"/>
        <v>166.66666666666666</v>
      </c>
      <c r="EA150" s="124">
        <f t="shared" si="2149"/>
        <v>166.66666666666666</v>
      </c>
      <c r="EB150" s="124">
        <f t="shared" si="2149"/>
        <v>166.66666666666666</v>
      </c>
      <c r="EC150" s="124">
        <f t="shared" si="2149"/>
        <v>166.66666666666666</v>
      </c>
      <c r="ED150" s="124">
        <f t="shared" si="2149"/>
        <v>166.66666666666666</v>
      </c>
      <c r="EE150" s="124">
        <f t="shared" si="2149"/>
        <v>166.66666666666666</v>
      </c>
      <c r="EF150" s="33">
        <f>+SUM(DT150:EE150)</f>
        <v>2000.0000000000002</v>
      </c>
      <c r="EG150" s="124">
        <f t="shared" ref="EG150:ER150" si="2150">2000/12</f>
        <v>166.66666666666666</v>
      </c>
      <c r="EH150" s="124">
        <f t="shared" si="2150"/>
        <v>166.66666666666666</v>
      </c>
      <c r="EI150" s="124">
        <f t="shared" si="2150"/>
        <v>166.66666666666666</v>
      </c>
      <c r="EJ150" s="124">
        <f t="shared" si="2150"/>
        <v>166.66666666666666</v>
      </c>
      <c r="EK150" s="124">
        <f t="shared" si="2150"/>
        <v>166.66666666666666</v>
      </c>
      <c r="EL150" s="124">
        <f t="shared" si="2150"/>
        <v>166.66666666666666</v>
      </c>
      <c r="EM150" s="124">
        <f t="shared" si="2150"/>
        <v>166.66666666666666</v>
      </c>
      <c r="EN150" s="124">
        <f t="shared" si="2150"/>
        <v>166.66666666666666</v>
      </c>
      <c r="EO150" s="124">
        <f t="shared" si="2150"/>
        <v>166.66666666666666</v>
      </c>
      <c r="EP150" s="124">
        <f t="shared" si="2150"/>
        <v>166.66666666666666</v>
      </c>
      <c r="EQ150" s="124">
        <f t="shared" si="2150"/>
        <v>166.66666666666666</v>
      </c>
      <c r="ER150" s="124">
        <f t="shared" si="2150"/>
        <v>166.66666666666666</v>
      </c>
      <c r="ES150" s="33">
        <f>+SUM(EG150:ER150)</f>
        <v>2000.0000000000002</v>
      </c>
      <c r="ET150" s="33" t="s">
        <v>241</v>
      </c>
      <c r="EU150" s="33"/>
      <c r="EV150" s="38"/>
      <c r="EW150" s="136"/>
      <c r="EX150" s="37"/>
      <c r="EY150" s="37"/>
      <c r="FN150" s="17"/>
      <c r="FO150" s="201"/>
      <c r="FP150" s="2"/>
      <c r="FY150" s="1"/>
    </row>
    <row r="151" spans="1:181">
      <c r="A151" s="149">
        <v>128</v>
      </c>
      <c r="B151" s="188" t="str">
        <f t="shared" si="1976"/>
        <v>169999010100015</v>
      </c>
      <c r="C151" s="231">
        <v>1699990101000</v>
      </c>
      <c r="D151" s="35">
        <v>15</v>
      </c>
      <c r="E151" s="37" t="s">
        <v>139</v>
      </c>
      <c r="F151" s="65">
        <v>0</v>
      </c>
      <c r="G151" s="123">
        <f>_xlfn.XLOOKUP($B151,'9999'!$A:$A,'9999'!I:I)</f>
        <v>544.08333333333337</v>
      </c>
      <c r="H151" s="123">
        <f>_xlfn.XLOOKUP($B151,'9999'!$A:$A,'9999'!J:J)</f>
        <v>544.08333333333337</v>
      </c>
      <c r="I151" s="123">
        <f>_xlfn.XLOOKUP($B151,'9999'!$A:$A,'9999'!K:K)</f>
        <v>544.08333333333337</v>
      </c>
      <c r="J151" s="123">
        <f>_xlfn.XLOOKUP($B151,'9999'!$A:$A,'9999'!L:L)</f>
        <v>544.08333333333337</v>
      </c>
      <c r="K151" s="123">
        <f>_xlfn.XLOOKUP($B151,'9999'!$A:$A,'9999'!M:M)</f>
        <v>544.08333333333337</v>
      </c>
      <c r="L151" s="123">
        <f>_xlfn.XLOOKUP($B151,'9999'!$A:$A,'9999'!N:N)</f>
        <v>544.08333333333337</v>
      </c>
      <c r="M151" s="123">
        <f>_xlfn.XLOOKUP($B151,'9999'!$A:$A,'9999'!O:O)</f>
        <v>544.08333333333337</v>
      </c>
      <c r="N151" s="123">
        <f>_xlfn.XLOOKUP($B151,'9999'!$A:$A,'9999'!P:P)</f>
        <v>544.08333333333337</v>
      </c>
      <c r="O151" s="123">
        <f>_xlfn.XLOOKUP($B151,'9999'!$A:$A,'9999'!Q:Q)</f>
        <v>544.08333333333337</v>
      </c>
      <c r="P151" s="123">
        <f>_xlfn.XLOOKUP($B151,'9999'!$A:$A,'9999'!R:R)</f>
        <v>544.08333333333337</v>
      </c>
      <c r="Q151" s="123">
        <f>_xlfn.XLOOKUP($B151,'9999'!$A:$A,'9999'!S:S)</f>
        <v>544.08333333333337</v>
      </c>
      <c r="R151" s="123">
        <f>_xlfn.XLOOKUP($B151,'9999'!$A:$A,'9999'!T:T)</f>
        <v>544.08333333333337</v>
      </c>
      <c r="S151" s="33">
        <f t="shared" si="1977"/>
        <v>6528.9999999999991</v>
      </c>
      <c r="T151" s="124">
        <f t="shared" ref="T151:AE151" si="2151">+$S151*$FC$9/12</f>
        <v>575.87303433333329</v>
      </c>
      <c r="U151" s="124">
        <f t="shared" si="2151"/>
        <v>575.87303433333329</v>
      </c>
      <c r="V151" s="124">
        <f t="shared" si="2151"/>
        <v>575.87303433333329</v>
      </c>
      <c r="W151" s="124">
        <f t="shared" si="2151"/>
        <v>575.87303433333329</v>
      </c>
      <c r="X151" s="124">
        <f t="shared" si="2151"/>
        <v>575.87303433333329</v>
      </c>
      <c r="Y151" s="124">
        <f t="shared" si="2151"/>
        <v>575.87303433333329</v>
      </c>
      <c r="Z151" s="124">
        <f t="shared" si="2151"/>
        <v>575.87303433333329</v>
      </c>
      <c r="AA151" s="124">
        <f t="shared" si="2151"/>
        <v>575.87303433333329</v>
      </c>
      <c r="AB151" s="124">
        <f t="shared" si="2151"/>
        <v>575.87303433333329</v>
      </c>
      <c r="AC151" s="124">
        <f t="shared" si="2151"/>
        <v>575.87303433333329</v>
      </c>
      <c r="AD151" s="124">
        <f t="shared" si="2151"/>
        <v>575.87303433333329</v>
      </c>
      <c r="AE151" s="124">
        <f t="shared" si="2151"/>
        <v>575.87303433333329</v>
      </c>
      <c r="AF151" s="33">
        <f t="shared" si="2009"/>
        <v>6910.4764120000009</v>
      </c>
      <c r="AG151" s="124">
        <f t="shared" ref="AG151:AR151" si="2152">+$AF151*$FD$9/12</f>
        <v>608.09658584248939</v>
      </c>
      <c r="AH151" s="124">
        <f t="shared" si="2152"/>
        <v>608.09658584248939</v>
      </c>
      <c r="AI151" s="124">
        <f t="shared" si="2152"/>
        <v>608.09658584248939</v>
      </c>
      <c r="AJ151" s="124">
        <f t="shared" si="2152"/>
        <v>608.09658584248939</v>
      </c>
      <c r="AK151" s="124">
        <f t="shared" si="2152"/>
        <v>608.09658584248939</v>
      </c>
      <c r="AL151" s="124">
        <f t="shared" si="2152"/>
        <v>608.09658584248939</v>
      </c>
      <c r="AM151" s="124">
        <f t="shared" si="2152"/>
        <v>608.09658584248939</v>
      </c>
      <c r="AN151" s="124">
        <f t="shared" si="2152"/>
        <v>608.09658584248939</v>
      </c>
      <c r="AO151" s="124">
        <f t="shared" si="2152"/>
        <v>608.09658584248939</v>
      </c>
      <c r="AP151" s="124">
        <f t="shared" si="2152"/>
        <v>608.09658584248939</v>
      </c>
      <c r="AQ151" s="124">
        <f t="shared" si="2152"/>
        <v>608.09658584248939</v>
      </c>
      <c r="AR151" s="124">
        <f t="shared" si="2152"/>
        <v>608.09658584248939</v>
      </c>
      <c r="AS151" s="33">
        <f t="shared" si="2011"/>
        <v>7297.159030109874</v>
      </c>
      <c r="AT151" s="124">
        <f t="shared" ref="AT151:BE151" si="2153">+$AS151*$FE$9/12</f>
        <v>642.37377419325901</v>
      </c>
      <c r="AU151" s="124">
        <f t="shared" si="2153"/>
        <v>642.37377419325901</v>
      </c>
      <c r="AV151" s="124">
        <f t="shared" si="2153"/>
        <v>642.37377419325901</v>
      </c>
      <c r="AW151" s="124">
        <f t="shared" si="2153"/>
        <v>642.37377419325901</v>
      </c>
      <c r="AX151" s="124">
        <f t="shared" si="2153"/>
        <v>642.37377419325901</v>
      </c>
      <c r="AY151" s="124">
        <f t="shared" si="2153"/>
        <v>642.37377419325901</v>
      </c>
      <c r="AZ151" s="124">
        <f t="shared" si="2153"/>
        <v>642.37377419325901</v>
      </c>
      <c r="BA151" s="124">
        <f t="shared" si="2153"/>
        <v>642.37377419325901</v>
      </c>
      <c r="BB151" s="124">
        <f t="shared" si="2153"/>
        <v>642.37377419325901</v>
      </c>
      <c r="BC151" s="124">
        <f t="shared" si="2153"/>
        <v>642.37377419325901</v>
      </c>
      <c r="BD151" s="124">
        <f t="shared" si="2153"/>
        <v>642.37377419325901</v>
      </c>
      <c r="BE151" s="124">
        <f t="shared" si="2153"/>
        <v>642.37377419325901</v>
      </c>
      <c r="BF151" s="33">
        <f t="shared" si="2013"/>
        <v>7708.4852903191086</v>
      </c>
      <c r="BG151" s="124">
        <f t="shared" ref="BG151:BR151" si="2154">$BF151*$FF$9/12</f>
        <v>678.58309909698482</v>
      </c>
      <c r="BH151" s="124">
        <f t="shared" si="2154"/>
        <v>678.58309909698482</v>
      </c>
      <c r="BI151" s="124">
        <f t="shared" si="2154"/>
        <v>678.58309909698482</v>
      </c>
      <c r="BJ151" s="124">
        <f t="shared" si="2154"/>
        <v>678.58309909698482</v>
      </c>
      <c r="BK151" s="124">
        <f t="shared" si="2154"/>
        <v>678.58309909698482</v>
      </c>
      <c r="BL151" s="124">
        <f t="shared" si="2154"/>
        <v>678.58309909698482</v>
      </c>
      <c r="BM151" s="124">
        <f t="shared" si="2154"/>
        <v>678.58309909698482</v>
      </c>
      <c r="BN151" s="124">
        <f t="shared" si="2154"/>
        <v>678.58309909698482</v>
      </c>
      <c r="BO151" s="124">
        <f t="shared" si="2154"/>
        <v>678.58309909698482</v>
      </c>
      <c r="BP151" s="124">
        <f t="shared" si="2154"/>
        <v>678.58309909698482</v>
      </c>
      <c r="BQ151" s="124">
        <f t="shared" si="2154"/>
        <v>678.58309909698482</v>
      </c>
      <c r="BR151" s="124">
        <f t="shared" si="2154"/>
        <v>678.58309909698482</v>
      </c>
      <c r="BS151" s="33">
        <f t="shared" si="2025"/>
        <v>8142.9971891638161</v>
      </c>
      <c r="BT151" s="124">
        <f t="shared" ref="BT151:CE151" si="2155">$BS151*$FG$9/12</f>
        <v>716.83347122688372</v>
      </c>
      <c r="BU151" s="124">
        <f t="shared" si="2155"/>
        <v>716.83347122688372</v>
      </c>
      <c r="BV151" s="124">
        <f t="shared" si="2155"/>
        <v>716.83347122688372</v>
      </c>
      <c r="BW151" s="124">
        <f t="shared" si="2155"/>
        <v>716.83347122688372</v>
      </c>
      <c r="BX151" s="124">
        <f t="shared" si="2155"/>
        <v>716.83347122688372</v>
      </c>
      <c r="BY151" s="124">
        <f t="shared" si="2155"/>
        <v>716.83347122688372</v>
      </c>
      <c r="BZ151" s="124">
        <f t="shared" si="2155"/>
        <v>716.83347122688372</v>
      </c>
      <c r="CA151" s="124">
        <f t="shared" si="2155"/>
        <v>716.83347122688372</v>
      </c>
      <c r="CB151" s="124">
        <f t="shared" si="2155"/>
        <v>716.83347122688372</v>
      </c>
      <c r="CC151" s="124">
        <f t="shared" si="2155"/>
        <v>716.83347122688372</v>
      </c>
      <c r="CD151" s="124">
        <f t="shared" si="2155"/>
        <v>716.83347122688372</v>
      </c>
      <c r="CE151" s="124">
        <f t="shared" si="2155"/>
        <v>716.83347122688372</v>
      </c>
      <c r="CF151" s="33">
        <f t="shared" si="2027"/>
        <v>8602.0016547226023</v>
      </c>
      <c r="CG151" s="124">
        <f t="shared" ref="CG151:CR151" si="2156">$CF151*$FH$9/12</f>
        <v>757.23994033300062</v>
      </c>
      <c r="CH151" s="124">
        <f t="shared" si="2156"/>
        <v>757.23994033300062</v>
      </c>
      <c r="CI151" s="124">
        <f t="shared" si="2156"/>
        <v>757.23994033300062</v>
      </c>
      <c r="CJ151" s="124">
        <f t="shared" si="2156"/>
        <v>757.23994033300062</v>
      </c>
      <c r="CK151" s="124">
        <f t="shared" si="2156"/>
        <v>757.23994033300062</v>
      </c>
      <c r="CL151" s="124">
        <f t="shared" si="2156"/>
        <v>757.23994033300062</v>
      </c>
      <c r="CM151" s="124">
        <f t="shared" si="2156"/>
        <v>757.23994033300062</v>
      </c>
      <c r="CN151" s="124">
        <f t="shared" si="2156"/>
        <v>757.23994033300062</v>
      </c>
      <c r="CO151" s="124">
        <f t="shared" si="2156"/>
        <v>757.23994033300062</v>
      </c>
      <c r="CP151" s="124">
        <f t="shared" si="2156"/>
        <v>757.23994033300062</v>
      </c>
      <c r="CQ151" s="124">
        <f t="shared" si="2156"/>
        <v>757.23994033300062</v>
      </c>
      <c r="CR151" s="124">
        <f t="shared" si="2156"/>
        <v>757.23994033300062</v>
      </c>
      <c r="CS151" s="33">
        <f t="shared" si="2029"/>
        <v>9086.8792839960079</v>
      </c>
      <c r="CT151" s="124">
        <f t="shared" ref="CT151:DE151" si="2157">$CS151*$FI$9/12</f>
        <v>799.92404128969144</v>
      </c>
      <c r="CU151" s="124">
        <f t="shared" si="2157"/>
        <v>799.92404128969144</v>
      </c>
      <c r="CV151" s="124">
        <f t="shared" si="2157"/>
        <v>799.92404128969144</v>
      </c>
      <c r="CW151" s="124">
        <f t="shared" si="2157"/>
        <v>799.92404128969144</v>
      </c>
      <c r="CX151" s="124">
        <f t="shared" si="2157"/>
        <v>799.92404128969144</v>
      </c>
      <c r="CY151" s="124">
        <f t="shared" si="2157"/>
        <v>799.92404128969144</v>
      </c>
      <c r="CZ151" s="124">
        <f t="shared" si="2157"/>
        <v>799.92404128969144</v>
      </c>
      <c r="DA151" s="124">
        <f t="shared" si="2157"/>
        <v>799.92404128969144</v>
      </c>
      <c r="DB151" s="124">
        <f t="shared" si="2157"/>
        <v>799.92404128969144</v>
      </c>
      <c r="DC151" s="124">
        <f t="shared" si="2157"/>
        <v>799.92404128969144</v>
      </c>
      <c r="DD151" s="124">
        <f t="shared" si="2157"/>
        <v>799.92404128969144</v>
      </c>
      <c r="DE151" s="124">
        <f t="shared" si="2157"/>
        <v>799.92404128969144</v>
      </c>
      <c r="DF151" s="33">
        <f t="shared" si="2031"/>
        <v>9599.0884954762969</v>
      </c>
      <c r="DG151" s="124">
        <f t="shared" ref="DG151:DR151" si="2158">$DF151*$FJ$9/12</f>
        <v>845.01415964910893</v>
      </c>
      <c r="DH151" s="124">
        <f t="shared" si="2158"/>
        <v>845.01415964910893</v>
      </c>
      <c r="DI151" s="124">
        <f t="shared" si="2158"/>
        <v>845.01415964910893</v>
      </c>
      <c r="DJ151" s="124">
        <f t="shared" si="2158"/>
        <v>845.01415964910893</v>
      </c>
      <c r="DK151" s="124">
        <f t="shared" si="2158"/>
        <v>845.01415964910893</v>
      </c>
      <c r="DL151" s="124">
        <f t="shared" si="2158"/>
        <v>845.01415964910893</v>
      </c>
      <c r="DM151" s="124">
        <f t="shared" si="2158"/>
        <v>845.01415964910893</v>
      </c>
      <c r="DN151" s="124">
        <f t="shared" si="2158"/>
        <v>845.01415964910893</v>
      </c>
      <c r="DO151" s="124">
        <f t="shared" si="2158"/>
        <v>845.01415964910893</v>
      </c>
      <c r="DP151" s="124">
        <f t="shared" si="2158"/>
        <v>845.01415964910893</v>
      </c>
      <c r="DQ151" s="124">
        <f t="shared" si="2158"/>
        <v>845.01415964910893</v>
      </c>
      <c r="DR151" s="124">
        <f t="shared" si="2158"/>
        <v>845.01415964910893</v>
      </c>
      <c r="DS151" s="33">
        <f t="shared" si="2033"/>
        <v>10140.169915789304</v>
      </c>
      <c r="DT151" s="124">
        <f t="shared" ref="DT151:EE151" si="2159">$DS151*$FK$9/12</f>
        <v>892.64591780020976</v>
      </c>
      <c r="DU151" s="124">
        <f t="shared" si="2159"/>
        <v>892.64591780020976</v>
      </c>
      <c r="DV151" s="124">
        <f t="shared" si="2159"/>
        <v>892.64591780020976</v>
      </c>
      <c r="DW151" s="124">
        <f t="shared" si="2159"/>
        <v>892.64591780020976</v>
      </c>
      <c r="DX151" s="124">
        <f t="shared" si="2159"/>
        <v>892.64591780020976</v>
      </c>
      <c r="DY151" s="124">
        <f t="shared" si="2159"/>
        <v>892.64591780020976</v>
      </c>
      <c r="DZ151" s="124">
        <f t="shared" si="2159"/>
        <v>892.64591780020976</v>
      </c>
      <c r="EA151" s="124">
        <f t="shared" si="2159"/>
        <v>892.64591780020976</v>
      </c>
      <c r="EB151" s="124">
        <f t="shared" si="2159"/>
        <v>892.64591780020976</v>
      </c>
      <c r="EC151" s="124">
        <f t="shared" si="2159"/>
        <v>892.64591780020976</v>
      </c>
      <c r="ED151" s="124">
        <f t="shared" si="2159"/>
        <v>892.64591780020976</v>
      </c>
      <c r="EE151" s="124">
        <f t="shared" si="2159"/>
        <v>892.64591780020976</v>
      </c>
      <c r="EF151" s="33">
        <f t="shared" si="2035"/>
        <v>10711.751013602518</v>
      </c>
      <c r="EG151" s="124">
        <f t="shared" ref="EG151:ER151" si="2160">$EF151*$FL$9/12</f>
        <v>942.96258289477225</v>
      </c>
      <c r="EH151" s="124">
        <f t="shared" si="2160"/>
        <v>942.96258289477225</v>
      </c>
      <c r="EI151" s="124">
        <f t="shared" si="2160"/>
        <v>942.96258289477225</v>
      </c>
      <c r="EJ151" s="124">
        <f t="shared" si="2160"/>
        <v>942.96258289477225</v>
      </c>
      <c r="EK151" s="124">
        <f t="shared" si="2160"/>
        <v>942.96258289477225</v>
      </c>
      <c r="EL151" s="124">
        <f t="shared" si="2160"/>
        <v>942.96258289477225</v>
      </c>
      <c r="EM151" s="124">
        <f t="shared" si="2160"/>
        <v>942.96258289477225</v>
      </c>
      <c r="EN151" s="124">
        <f t="shared" si="2160"/>
        <v>942.96258289477225</v>
      </c>
      <c r="EO151" s="124">
        <f t="shared" si="2160"/>
        <v>942.96258289477225</v>
      </c>
      <c r="EP151" s="124">
        <f t="shared" si="2160"/>
        <v>942.96258289477225</v>
      </c>
      <c r="EQ151" s="124">
        <f t="shared" si="2160"/>
        <v>942.96258289477225</v>
      </c>
      <c r="ER151" s="124">
        <f t="shared" si="2160"/>
        <v>942.96258289477225</v>
      </c>
      <c r="ES151" s="33">
        <f t="shared" si="2037"/>
        <v>11315.550994737265</v>
      </c>
      <c r="ET151" s="33" t="s">
        <v>241</v>
      </c>
      <c r="EU151" s="33"/>
      <c r="EV151" s="38"/>
      <c r="EW151" s="136"/>
      <c r="EX151" s="37"/>
      <c r="EY151" s="37"/>
      <c r="FN151" s="17"/>
      <c r="FO151" s="201"/>
      <c r="FP151" s="2"/>
      <c r="FY151" s="1"/>
    </row>
    <row r="152" spans="1:181">
      <c r="A152" s="149">
        <v>129</v>
      </c>
      <c r="B152" s="149" t="str">
        <f t="shared" si="1976"/>
        <v>169999030100015</v>
      </c>
      <c r="C152" s="231">
        <v>1699990301000</v>
      </c>
      <c r="D152" s="35">
        <v>15</v>
      </c>
      <c r="E152" s="37" t="s">
        <v>140</v>
      </c>
      <c r="F152" s="65">
        <v>30585803.82</v>
      </c>
      <c r="G152" s="332">
        <f>31014005.07348/12</f>
        <v>2584500.4227899997</v>
      </c>
      <c r="H152" s="332">
        <f t="shared" ref="H152:R152" si="2161">31014005.07348/12</f>
        <v>2584500.4227899997</v>
      </c>
      <c r="I152" s="332">
        <f t="shared" si="2161"/>
        <v>2584500.4227899997</v>
      </c>
      <c r="J152" s="332">
        <f t="shared" si="2161"/>
        <v>2584500.4227899997</v>
      </c>
      <c r="K152" s="332">
        <f t="shared" si="2161"/>
        <v>2584500.4227899997</v>
      </c>
      <c r="L152" s="332">
        <f t="shared" si="2161"/>
        <v>2584500.4227899997</v>
      </c>
      <c r="M152" s="332">
        <f t="shared" si="2161"/>
        <v>2584500.4227899997</v>
      </c>
      <c r="N152" s="332">
        <f t="shared" si="2161"/>
        <v>2584500.4227899997</v>
      </c>
      <c r="O152" s="332">
        <f t="shared" si="2161"/>
        <v>2584500.4227899997</v>
      </c>
      <c r="P152" s="332">
        <f t="shared" si="2161"/>
        <v>2584500.4227899997</v>
      </c>
      <c r="Q152" s="332">
        <f t="shared" si="2161"/>
        <v>2584500.4227899997</v>
      </c>
      <c r="R152" s="332">
        <f t="shared" si="2161"/>
        <v>2584500.4227899997</v>
      </c>
      <c r="S152" s="33">
        <f t="shared" si="1977"/>
        <v>31014005.073479991</v>
      </c>
      <c r="T152" s="296">
        <f>31651342.87774/12</f>
        <v>2637611.9064783333</v>
      </c>
      <c r="U152" s="296">
        <f t="shared" ref="U152:AE152" si="2162">31651342.87774/12</f>
        <v>2637611.9064783333</v>
      </c>
      <c r="V152" s="296">
        <f t="shared" si="2162"/>
        <v>2637611.9064783333</v>
      </c>
      <c r="W152" s="296">
        <f t="shared" si="2162"/>
        <v>2637611.9064783333</v>
      </c>
      <c r="X152" s="296">
        <f t="shared" si="2162"/>
        <v>2637611.9064783333</v>
      </c>
      <c r="Y152" s="296">
        <f t="shared" si="2162"/>
        <v>2637611.9064783333</v>
      </c>
      <c r="Z152" s="296">
        <f t="shared" si="2162"/>
        <v>2637611.9064783333</v>
      </c>
      <c r="AA152" s="296">
        <f t="shared" si="2162"/>
        <v>2637611.9064783333</v>
      </c>
      <c r="AB152" s="296">
        <f t="shared" si="2162"/>
        <v>2637611.9064783333</v>
      </c>
      <c r="AC152" s="296">
        <f t="shared" si="2162"/>
        <v>2637611.9064783333</v>
      </c>
      <c r="AD152" s="296">
        <f t="shared" si="2162"/>
        <v>2637611.9064783333</v>
      </c>
      <c r="AE152" s="296">
        <f t="shared" si="2162"/>
        <v>2637611.9064783333</v>
      </c>
      <c r="AF152" s="33">
        <f t="shared" si="2009"/>
        <v>31651342.877740007</v>
      </c>
      <c r="AG152" s="296">
        <f>32301777.9738776/12</f>
        <v>2691814.8311564666</v>
      </c>
      <c r="AH152" s="296">
        <f t="shared" ref="AH152:AR152" si="2163">32301777.9738776/12</f>
        <v>2691814.8311564666</v>
      </c>
      <c r="AI152" s="296">
        <f t="shared" si="2163"/>
        <v>2691814.8311564666</v>
      </c>
      <c r="AJ152" s="296">
        <f t="shared" si="2163"/>
        <v>2691814.8311564666</v>
      </c>
      <c r="AK152" s="296">
        <f t="shared" si="2163"/>
        <v>2691814.8311564666</v>
      </c>
      <c r="AL152" s="296">
        <f t="shared" si="2163"/>
        <v>2691814.8311564666</v>
      </c>
      <c r="AM152" s="296">
        <f t="shared" si="2163"/>
        <v>2691814.8311564666</v>
      </c>
      <c r="AN152" s="296">
        <f t="shared" si="2163"/>
        <v>2691814.8311564666</v>
      </c>
      <c r="AO152" s="296">
        <f t="shared" si="2163"/>
        <v>2691814.8311564666</v>
      </c>
      <c r="AP152" s="296">
        <f t="shared" si="2163"/>
        <v>2691814.8311564666</v>
      </c>
      <c r="AQ152" s="296">
        <f t="shared" si="2163"/>
        <v>2691814.8311564666</v>
      </c>
      <c r="AR152" s="296">
        <f t="shared" si="2163"/>
        <v>2691814.8311564666</v>
      </c>
      <c r="AS152" s="33">
        <f t="shared" si="2011"/>
        <v>32301777.973877598</v>
      </c>
      <c r="AT152" s="296">
        <f>32965579.5112408/12</f>
        <v>2747131.6259367331</v>
      </c>
      <c r="AU152" s="296">
        <f t="shared" ref="AU152:BE152" si="2164">32965579.5112408/12</f>
        <v>2747131.6259367331</v>
      </c>
      <c r="AV152" s="296">
        <f t="shared" si="2164"/>
        <v>2747131.6259367331</v>
      </c>
      <c r="AW152" s="296">
        <f t="shared" si="2164"/>
        <v>2747131.6259367331</v>
      </c>
      <c r="AX152" s="296">
        <f t="shared" si="2164"/>
        <v>2747131.6259367331</v>
      </c>
      <c r="AY152" s="296">
        <f t="shared" si="2164"/>
        <v>2747131.6259367331</v>
      </c>
      <c r="AZ152" s="296">
        <f t="shared" si="2164"/>
        <v>2747131.6259367331</v>
      </c>
      <c r="BA152" s="296">
        <f t="shared" si="2164"/>
        <v>2747131.6259367331</v>
      </c>
      <c r="BB152" s="296">
        <f t="shared" si="2164"/>
        <v>2747131.6259367331</v>
      </c>
      <c r="BC152" s="296">
        <f t="shared" si="2164"/>
        <v>2747131.6259367331</v>
      </c>
      <c r="BD152" s="296">
        <f t="shared" si="2164"/>
        <v>2747131.6259367331</v>
      </c>
      <c r="BE152" s="296">
        <f t="shared" si="2164"/>
        <v>2747131.6259367331</v>
      </c>
      <c r="BF152" s="33">
        <f t="shared" si="2013"/>
        <v>32965579.511240792</v>
      </c>
      <c r="BG152" s="296">
        <f>33643022.1701968/12</f>
        <v>2803585.1808497333</v>
      </c>
      <c r="BH152" s="296">
        <f t="shared" ref="BH152:BR152" si="2165">33643022.1701968/12</f>
        <v>2803585.1808497333</v>
      </c>
      <c r="BI152" s="296">
        <f t="shared" si="2165"/>
        <v>2803585.1808497333</v>
      </c>
      <c r="BJ152" s="296">
        <f t="shared" si="2165"/>
        <v>2803585.1808497333</v>
      </c>
      <c r="BK152" s="296">
        <f t="shared" si="2165"/>
        <v>2803585.1808497333</v>
      </c>
      <c r="BL152" s="296">
        <f t="shared" si="2165"/>
        <v>2803585.1808497333</v>
      </c>
      <c r="BM152" s="296">
        <f t="shared" si="2165"/>
        <v>2803585.1808497333</v>
      </c>
      <c r="BN152" s="296">
        <f t="shared" si="2165"/>
        <v>2803585.1808497333</v>
      </c>
      <c r="BO152" s="296">
        <f t="shared" si="2165"/>
        <v>2803585.1808497333</v>
      </c>
      <c r="BP152" s="296">
        <f t="shared" si="2165"/>
        <v>2803585.1808497333</v>
      </c>
      <c r="BQ152" s="296">
        <f t="shared" si="2165"/>
        <v>2803585.1808497333</v>
      </c>
      <c r="BR152" s="296">
        <f t="shared" si="2165"/>
        <v>2803585.1808497333</v>
      </c>
      <c r="BS152" s="33">
        <f t="shared" si="2025"/>
        <v>33643022.170196809</v>
      </c>
      <c r="BT152" s="296">
        <f>34334386.2757943/12</f>
        <v>2861198.8563161916</v>
      </c>
      <c r="BU152" s="296">
        <f t="shared" ref="BU152:CE152" si="2166">34334386.2757943/12</f>
        <v>2861198.8563161916</v>
      </c>
      <c r="BV152" s="296">
        <f t="shared" si="2166"/>
        <v>2861198.8563161916</v>
      </c>
      <c r="BW152" s="296">
        <f t="shared" si="2166"/>
        <v>2861198.8563161916</v>
      </c>
      <c r="BX152" s="296">
        <f t="shared" si="2166"/>
        <v>2861198.8563161916</v>
      </c>
      <c r="BY152" s="296">
        <f t="shared" si="2166"/>
        <v>2861198.8563161916</v>
      </c>
      <c r="BZ152" s="296">
        <f t="shared" si="2166"/>
        <v>2861198.8563161916</v>
      </c>
      <c r="CA152" s="296">
        <f t="shared" si="2166"/>
        <v>2861198.8563161916</v>
      </c>
      <c r="CB152" s="296">
        <f t="shared" si="2166"/>
        <v>2861198.8563161916</v>
      </c>
      <c r="CC152" s="296">
        <f t="shared" si="2166"/>
        <v>2861198.8563161916</v>
      </c>
      <c r="CD152" s="296">
        <f t="shared" si="2166"/>
        <v>2861198.8563161916</v>
      </c>
      <c r="CE152" s="296">
        <f t="shared" si="2166"/>
        <v>2861198.8563161916</v>
      </c>
      <c r="CF152" s="33">
        <f t="shared" si="2027"/>
        <v>34334386.27579429</v>
      </c>
      <c r="CG152" s="296">
        <f>35039957.9137619/12</f>
        <v>2919996.4928134917</v>
      </c>
      <c r="CH152" s="296">
        <f t="shared" ref="CH152:CR152" si="2167">35039957.9137619/12</f>
        <v>2919996.4928134917</v>
      </c>
      <c r="CI152" s="296">
        <f t="shared" si="2167"/>
        <v>2919996.4928134917</v>
      </c>
      <c r="CJ152" s="296">
        <f t="shared" si="2167"/>
        <v>2919996.4928134917</v>
      </c>
      <c r="CK152" s="296">
        <f t="shared" si="2167"/>
        <v>2919996.4928134917</v>
      </c>
      <c r="CL152" s="296">
        <f t="shared" si="2167"/>
        <v>2919996.4928134917</v>
      </c>
      <c r="CM152" s="296">
        <f t="shared" si="2167"/>
        <v>2919996.4928134917</v>
      </c>
      <c r="CN152" s="296">
        <f t="shared" si="2167"/>
        <v>2919996.4928134917</v>
      </c>
      <c r="CO152" s="296">
        <f t="shared" si="2167"/>
        <v>2919996.4928134917</v>
      </c>
      <c r="CP152" s="296">
        <f t="shared" si="2167"/>
        <v>2919996.4928134917</v>
      </c>
      <c r="CQ152" s="296">
        <f t="shared" si="2167"/>
        <v>2919996.4928134917</v>
      </c>
      <c r="CR152" s="296">
        <f t="shared" si="2167"/>
        <v>2919996.4928134917</v>
      </c>
      <c r="CS152" s="33">
        <f t="shared" si="2029"/>
        <v>35039957.913761891</v>
      </c>
      <c r="CT152" s="296">
        <f>35760029.0488897/12</f>
        <v>2980002.4207408079</v>
      </c>
      <c r="CU152" s="296">
        <f t="shared" ref="CU152:DE152" si="2168">35760029.0488897/12</f>
        <v>2980002.4207408079</v>
      </c>
      <c r="CV152" s="296">
        <f t="shared" si="2168"/>
        <v>2980002.4207408079</v>
      </c>
      <c r="CW152" s="296">
        <f t="shared" si="2168"/>
        <v>2980002.4207408079</v>
      </c>
      <c r="CX152" s="296">
        <f t="shared" si="2168"/>
        <v>2980002.4207408079</v>
      </c>
      <c r="CY152" s="296">
        <f t="shared" si="2168"/>
        <v>2980002.4207408079</v>
      </c>
      <c r="CZ152" s="296">
        <f t="shared" si="2168"/>
        <v>2980002.4207408079</v>
      </c>
      <c r="DA152" s="296">
        <f t="shared" si="2168"/>
        <v>2980002.4207408079</v>
      </c>
      <c r="DB152" s="296">
        <f t="shared" si="2168"/>
        <v>2980002.4207408079</v>
      </c>
      <c r="DC152" s="296">
        <f t="shared" si="2168"/>
        <v>2980002.4207408079</v>
      </c>
      <c r="DD152" s="296">
        <f t="shared" si="2168"/>
        <v>2980002.4207408079</v>
      </c>
      <c r="DE152" s="296">
        <f t="shared" si="2168"/>
        <v>2980002.4207408079</v>
      </c>
      <c r="DF152" s="33">
        <f t="shared" si="2031"/>
        <v>35760029.048889704</v>
      </c>
      <c r="DG152" s="296">
        <f>36494897.6458444/12</f>
        <v>3041241.4704870335</v>
      </c>
      <c r="DH152" s="296">
        <f t="shared" ref="DH152:DR152" si="2169">36494897.6458444/12</f>
        <v>3041241.4704870335</v>
      </c>
      <c r="DI152" s="296">
        <f t="shared" si="2169"/>
        <v>3041241.4704870335</v>
      </c>
      <c r="DJ152" s="296">
        <f t="shared" si="2169"/>
        <v>3041241.4704870335</v>
      </c>
      <c r="DK152" s="296">
        <f t="shared" si="2169"/>
        <v>3041241.4704870335</v>
      </c>
      <c r="DL152" s="296">
        <f t="shared" si="2169"/>
        <v>3041241.4704870335</v>
      </c>
      <c r="DM152" s="296">
        <f t="shared" si="2169"/>
        <v>3041241.4704870335</v>
      </c>
      <c r="DN152" s="296">
        <f t="shared" si="2169"/>
        <v>3041241.4704870335</v>
      </c>
      <c r="DO152" s="296">
        <f t="shared" si="2169"/>
        <v>3041241.4704870335</v>
      </c>
      <c r="DP152" s="296">
        <f t="shared" si="2169"/>
        <v>3041241.4704870335</v>
      </c>
      <c r="DQ152" s="296">
        <f t="shared" si="2169"/>
        <v>3041241.4704870335</v>
      </c>
      <c r="DR152" s="296">
        <f t="shared" si="2169"/>
        <v>3041241.4704870335</v>
      </c>
      <c r="DS152" s="33">
        <f t="shared" si="2033"/>
        <v>36494897.645844392</v>
      </c>
      <c r="DT152" s="296">
        <f>37244867.7924665/12</f>
        <v>3103738.9827055414</v>
      </c>
      <c r="DU152" s="296">
        <f t="shared" ref="DU152:EE152" si="2170">37244867.7924665/12</f>
        <v>3103738.9827055414</v>
      </c>
      <c r="DV152" s="296">
        <f t="shared" si="2170"/>
        <v>3103738.9827055414</v>
      </c>
      <c r="DW152" s="296">
        <f t="shared" si="2170"/>
        <v>3103738.9827055414</v>
      </c>
      <c r="DX152" s="296">
        <f t="shared" si="2170"/>
        <v>3103738.9827055414</v>
      </c>
      <c r="DY152" s="296">
        <f t="shared" si="2170"/>
        <v>3103738.9827055414</v>
      </c>
      <c r="DZ152" s="296">
        <f t="shared" si="2170"/>
        <v>3103738.9827055414</v>
      </c>
      <c r="EA152" s="296">
        <f t="shared" si="2170"/>
        <v>3103738.9827055414</v>
      </c>
      <c r="EB152" s="296">
        <f t="shared" si="2170"/>
        <v>3103738.9827055414</v>
      </c>
      <c r="EC152" s="296">
        <f t="shared" si="2170"/>
        <v>3103738.9827055414</v>
      </c>
      <c r="ED152" s="296">
        <f t="shared" si="2170"/>
        <v>3103738.9827055414</v>
      </c>
      <c r="EE152" s="296">
        <f t="shared" si="2170"/>
        <v>3103738.9827055414</v>
      </c>
      <c r="EF152" s="33">
        <f t="shared" si="2035"/>
        <v>37244867.792466499</v>
      </c>
      <c r="EG152" s="296">
        <f>38010249.8256017/12</f>
        <v>3167520.8188001416</v>
      </c>
      <c r="EH152" s="296">
        <f t="shared" ref="EH152:ER152" si="2171">38010249.8256017/12</f>
        <v>3167520.8188001416</v>
      </c>
      <c r="EI152" s="296">
        <f t="shared" si="2171"/>
        <v>3167520.8188001416</v>
      </c>
      <c r="EJ152" s="296">
        <f t="shared" si="2171"/>
        <v>3167520.8188001416</v>
      </c>
      <c r="EK152" s="296">
        <f t="shared" si="2171"/>
        <v>3167520.8188001416</v>
      </c>
      <c r="EL152" s="296">
        <f t="shared" si="2171"/>
        <v>3167520.8188001416</v>
      </c>
      <c r="EM152" s="296">
        <f t="shared" si="2171"/>
        <v>3167520.8188001416</v>
      </c>
      <c r="EN152" s="296">
        <f t="shared" si="2171"/>
        <v>3167520.8188001416</v>
      </c>
      <c r="EO152" s="296">
        <f t="shared" si="2171"/>
        <v>3167520.8188001416</v>
      </c>
      <c r="EP152" s="296">
        <f t="shared" si="2171"/>
        <v>3167520.8188001416</v>
      </c>
      <c r="EQ152" s="296">
        <f t="shared" si="2171"/>
        <v>3167520.8188001416</v>
      </c>
      <c r="ER152" s="296">
        <f t="shared" si="2171"/>
        <v>3167520.8188001416</v>
      </c>
      <c r="ES152" s="33">
        <f t="shared" si="2037"/>
        <v>38010249.825601697</v>
      </c>
      <c r="ET152" s="261" t="s">
        <v>428</v>
      </c>
      <c r="EU152" s="33"/>
      <c r="EV152" s="38"/>
      <c r="EW152" s="136"/>
      <c r="EX152" s="37"/>
      <c r="EY152" s="37"/>
      <c r="FN152" s="17"/>
      <c r="FO152" s="201"/>
      <c r="FP152" s="2"/>
      <c r="FY152" s="1"/>
    </row>
    <row r="153" spans="1:181" ht="13.8">
      <c r="A153" s="150"/>
      <c r="B153" s="286"/>
      <c r="C153" s="235"/>
      <c r="D153" s="13"/>
      <c r="E153" s="12" t="s">
        <v>439</v>
      </c>
      <c r="F153" s="48">
        <f t="shared" ref="F153:R153" si="2172">F154+F157+F161+F164+F172</f>
        <v>9459244130.1499996</v>
      </c>
      <c r="G153" s="48">
        <f t="shared" si="2172"/>
        <v>941280560.83138263</v>
      </c>
      <c r="H153" s="48">
        <f t="shared" si="2172"/>
        <v>1200718318.8839991</v>
      </c>
      <c r="I153" s="48">
        <f t="shared" si="2172"/>
        <v>812067666.91877401</v>
      </c>
      <c r="J153" s="48">
        <f t="shared" si="2172"/>
        <v>892079311.87919343</v>
      </c>
      <c r="K153" s="48">
        <f t="shared" si="2172"/>
        <v>967806067.30613339</v>
      </c>
      <c r="L153" s="48">
        <f t="shared" si="2172"/>
        <v>911862876.90579665</v>
      </c>
      <c r="M153" s="48">
        <f t="shared" si="2172"/>
        <v>741669866.03258944</v>
      </c>
      <c r="N153" s="48">
        <f t="shared" si="2172"/>
        <v>810951639.81423903</v>
      </c>
      <c r="O153" s="48">
        <f t="shared" si="2172"/>
        <v>728779891.27323759</v>
      </c>
      <c r="P153" s="48">
        <f t="shared" si="2172"/>
        <v>820554448.30459213</v>
      </c>
      <c r="Q153" s="48">
        <f t="shared" si="2172"/>
        <v>993649494.89178264</v>
      </c>
      <c r="R153" s="48">
        <f t="shared" si="2172"/>
        <v>1010525653.7967631</v>
      </c>
      <c r="S153" s="48">
        <f t="shared" ref="S153:X153" si="2173">S154+S157+S161+S164+S172</f>
        <v>10831945796.838482</v>
      </c>
      <c r="T153" s="48">
        <f t="shared" si="2173"/>
        <v>1834391146.999351</v>
      </c>
      <c r="U153" s="48">
        <f t="shared" si="2173"/>
        <v>1268664058.4008975</v>
      </c>
      <c r="V153" s="48">
        <f t="shared" si="2173"/>
        <v>857305326.14264822</v>
      </c>
      <c r="W153" s="48">
        <f t="shared" si="2173"/>
        <v>941865984.05338299</v>
      </c>
      <c r="X153" s="48">
        <f t="shared" si="2173"/>
        <v>1022143209.7878402</v>
      </c>
      <c r="Y153" s="48">
        <f t="shared" ref="Y153:BD153" si="2174">Y154+Y157+Y161+Y164+Y172</f>
        <v>962931370.65879273</v>
      </c>
      <c r="Z153" s="48">
        <f t="shared" si="2174"/>
        <v>782668415.10485375</v>
      </c>
      <c r="AA153" s="48">
        <f t="shared" si="2174"/>
        <v>856124091.80644941</v>
      </c>
      <c r="AB153" s="48">
        <f t="shared" si="2174"/>
        <v>769151212.34169436</v>
      </c>
      <c r="AC153" s="48">
        <f t="shared" si="2174"/>
        <v>866162065.74984503</v>
      </c>
      <c r="AD153" s="48">
        <f t="shared" si="2174"/>
        <v>1049496617.1604638</v>
      </c>
      <c r="AE153" s="48">
        <f t="shared" si="2174"/>
        <v>1067358816.2779443</v>
      </c>
      <c r="AF153" s="48">
        <f t="shared" si="2174"/>
        <v>12278262314.484163</v>
      </c>
      <c r="AG153" s="48">
        <f t="shared" si="2174"/>
        <v>1047325454.768173</v>
      </c>
      <c r="AH153" s="48">
        <f t="shared" si="2174"/>
        <v>1337538306.864866</v>
      </c>
      <c r="AI153" s="48">
        <f t="shared" si="2174"/>
        <v>903161585.38437414</v>
      </c>
      <c r="AJ153" s="48">
        <f t="shared" si="2174"/>
        <v>992335511.73185003</v>
      </c>
      <c r="AK153" s="48">
        <f t="shared" si="2174"/>
        <v>1077223137.6468165</v>
      </c>
      <c r="AL153" s="48">
        <f t="shared" si="2174"/>
        <v>1014698040.8474641</v>
      </c>
      <c r="AM153" s="48">
        <f t="shared" si="2174"/>
        <v>824229883.61523688</v>
      </c>
      <c r="AN153" s="48">
        <f t="shared" si="2174"/>
        <v>901914253.89965904</v>
      </c>
      <c r="AO153" s="48">
        <f t="shared" si="2174"/>
        <v>810074719.99157417</v>
      </c>
      <c r="AP153" s="48">
        <f t="shared" si="2174"/>
        <v>912395504.97571933</v>
      </c>
      <c r="AQ153" s="48">
        <f t="shared" si="2174"/>
        <v>1106107132.2823825</v>
      </c>
      <c r="AR153" s="48">
        <f t="shared" si="2174"/>
        <v>1124968828.6136811</v>
      </c>
      <c r="AS153" s="48">
        <f t="shared" si="2174"/>
        <v>12051972360.621799</v>
      </c>
      <c r="AT153" s="48">
        <f t="shared" si="2174"/>
        <v>1104103920.7713675</v>
      </c>
      <c r="AU153" s="48">
        <f t="shared" si="2174"/>
        <v>1410799386.757009</v>
      </c>
      <c r="AV153" s="48">
        <f t="shared" si="2174"/>
        <v>951937718.24010479</v>
      </c>
      <c r="AW153" s="48">
        <f t="shared" si="2174"/>
        <v>1046014304.6259731</v>
      </c>
      <c r="AX153" s="48">
        <f t="shared" si="2174"/>
        <v>1135810772.0804765</v>
      </c>
      <c r="AY153" s="48">
        <f t="shared" si="2174"/>
        <v>1069761260.6247382</v>
      </c>
      <c r="AZ153" s="48">
        <f t="shared" si="2174"/>
        <v>868432898.46368277</v>
      </c>
      <c r="BA153" s="48">
        <f t="shared" si="2174"/>
        <v>950620077.17425919</v>
      </c>
      <c r="BB153" s="48">
        <f t="shared" si="2174"/>
        <v>853603732.41884339</v>
      </c>
      <c r="BC153" s="48">
        <f t="shared" si="2174"/>
        <v>961568239.56901288</v>
      </c>
      <c r="BD153" s="48">
        <f t="shared" si="2174"/>
        <v>1166322899.7256601</v>
      </c>
      <c r="BE153" s="48">
        <f t="shared" ref="BE153:CJ153" si="2175">BE154+BE157+BE161+BE164+BE172</f>
        <v>1186247792.155761</v>
      </c>
      <c r="BF153" s="48">
        <f t="shared" si="2175"/>
        <v>12705223002.606894</v>
      </c>
      <c r="BG153" s="48">
        <f t="shared" si="2175"/>
        <v>1164077074.4220371</v>
      </c>
      <c r="BH153" s="48">
        <f t="shared" si="2175"/>
        <v>1488187963.1515779</v>
      </c>
      <c r="BI153" s="48">
        <f t="shared" si="2175"/>
        <v>1003461180.1037128</v>
      </c>
      <c r="BJ153" s="48">
        <f t="shared" si="2175"/>
        <v>1102713062.7937591</v>
      </c>
      <c r="BK153" s="48">
        <f t="shared" si="2175"/>
        <v>1197698790.2429588</v>
      </c>
      <c r="BL153" s="48">
        <f t="shared" si="2175"/>
        <v>1127926199.9254832</v>
      </c>
      <c r="BM153" s="48">
        <f t="shared" si="2175"/>
        <v>915121747.92891276</v>
      </c>
      <c r="BN153" s="48">
        <f t="shared" si="2175"/>
        <v>1002069266.2462677</v>
      </c>
      <c r="BO153" s="48">
        <f t="shared" si="2175"/>
        <v>899584304.16967857</v>
      </c>
      <c r="BP153" s="48">
        <f t="shared" si="2175"/>
        <v>1013506941.9416682</v>
      </c>
      <c r="BQ153" s="48">
        <f t="shared" si="2175"/>
        <v>1229930825.4992459</v>
      </c>
      <c r="BR153" s="48">
        <f t="shared" si="2175"/>
        <v>1250978844.265847</v>
      </c>
      <c r="BS153" s="48">
        <f t="shared" si="2175"/>
        <v>13395256200.691149</v>
      </c>
      <c r="BT153" s="48">
        <f t="shared" si="2175"/>
        <v>1227424819.8457687</v>
      </c>
      <c r="BU153" s="48">
        <f t="shared" si="2175"/>
        <v>1569936632.2499535</v>
      </c>
      <c r="BV153" s="48">
        <f t="shared" si="2175"/>
        <v>1057886769.8952463</v>
      </c>
      <c r="BW153" s="48">
        <f t="shared" si="2175"/>
        <v>1162601841.6100278</v>
      </c>
      <c r="BX153" s="48">
        <f t="shared" si="2175"/>
        <v>1263073165.6428213</v>
      </c>
      <c r="BY153" s="48">
        <f t="shared" si="2175"/>
        <v>1189367633.9543302</v>
      </c>
      <c r="BZ153" s="48">
        <f t="shared" si="2175"/>
        <v>964436379.50887966</v>
      </c>
      <c r="CA153" s="48">
        <f t="shared" si="2175"/>
        <v>1056416396.6374848</v>
      </c>
      <c r="CB153" s="48">
        <f t="shared" si="2175"/>
        <v>948154562.21856236</v>
      </c>
      <c r="CC153" s="48">
        <f t="shared" si="2175"/>
        <v>1068367350.1377459</v>
      </c>
      <c r="CD153" s="48">
        <f t="shared" si="2175"/>
        <v>1297122056.262435</v>
      </c>
      <c r="CE153" s="48">
        <f t="shared" si="2175"/>
        <v>1319356509.7508717</v>
      </c>
      <c r="CF153" s="48">
        <f t="shared" si="2175"/>
        <v>14105231361.492275</v>
      </c>
      <c r="CG153" s="48">
        <f t="shared" si="2175"/>
        <v>1294337196.7830682</v>
      </c>
      <c r="CH153" s="48">
        <f t="shared" si="2175"/>
        <v>1656291099.3605518</v>
      </c>
      <c r="CI153" s="48">
        <f t="shared" si="2175"/>
        <v>1115378010.3646343</v>
      </c>
      <c r="CJ153" s="48">
        <f t="shared" si="2175"/>
        <v>1225860276.910135</v>
      </c>
      <c r="CK153" s="48">
        <f t="shared" ref="CK153:DP153" si="2176">CK154+CK157+CK161+CK164+CK172</f>
        <v>1332130352.8677087</v>
      </c>
      <c r="CL153" s="48">
        <f t="shared" si="2176"/>
        <v>1254270187.769001</v>
      </c>
      <c r="CM153" s="48">
        <f t="shared" si="2176"/>
        <v>1016524624.0412693</v>
      </c>
      <c r="CN153" s="48">
        <f t="shared" si="2176"/>
        <v>1113824755.1070793</v>
      </c>
      <c r="CO153" s="48">
        <f t="shared" si="2176"/>
        <v>999460417.60563111</v>
      </c>
      <c r="CP153" s="48">
        <f t="shared" si="2176"/>
        <v>1126313975.6225436</v>
      </c>
      <c r="CQ153" s="48">
        <f t="shared" si="2176"/>
        <v>1368098511.3537683</v>
      </c>
      <c r="CR153" s="48">
        <f t="shared" si="2176"/>
        <v>1391586276.5164418</v>
      </c>
      <c r="CS153" s="48">
        <f t="shared" si="2176"/>
        <v>14894075684.30183</v>
      </c>
      <c r="CT153" s="48">
        <f t="shared" si="2176"/>
        <v>1360398148.7154121</v>
      </c>
      <c r="CU153" s="48">
        <f t="shared" si="2176"/>
        <v>1742894114.735034</v>
      </c>
      <c r="CV153" s="48">
        <f t="shared" si="2176"/>
        <v>1171490836.7385941</v>
      </c>
      <c r="CW153" s="48">
        <f t="shared" si="2176"/>
        <v>1288061321.8230815</v>
      </c>
      <c r="CX153" s="48">
        <f t="shared" si="2176"/>
        <v>1400461075.2838819</v>
      </c>
      <c r="CY153" s="48">
        <f t="shared" si="2176"/>
        <v>1318212088.3988903</v>
      </c>
      <c r="CZ153" s="48">
        <f t="shared" si="2176"/>
        <v>1066925836.8733033</v>
      </c>
      <c r="DA153" s="48">
        <f t="shared" si="2176"/>
        <v>1169850027.5886812</v>
      </c>
      <c r="DB153" s="48">
        <f t="shared" si="2176"/>
        <v>1049039201.1109515</v>
      </c>
      <c r="DC153" s="48">
        <f t="shared" si="2176"/>
        <v>1182903794.6245108</v>
      </c>
      <c r="DD153" s="48">
        <f t="shared" si="2176"/>
        <v>1438456686.9274838</v>
      </c>
      <c r="DE153" s="48">
        <f t="shared" si="2176"/>
        <v>1463268410.4368467</v>
      </c>
      <c r="DF153" s="48">
        <f t="shared" si="2176"/>
        <v>15651961543.256674</v>
      </c>
      <c r="DG153" s="48">
        <f t="shared" si="2176"/>
        <v>1430482429.0155118</v>
      </c>
      <c r="DH153" s="48">
        <f t="shared" si="2176"/>
        <v>1834682556.8852277</v>
      </c>
      <c r="DI153" s="48">
        <f t="shared" si="2176"/>
        <v>1231070418.9146848</v>
      </c>
      <c r="DJ153" s="48">
        <f t="shared" si="2176"/>
        <v>1354068119.8649139</v>
      </c>
      <c r="DK153" s="48">
        <f t="shared" si="2176"/>
        <v>1472947251.8662934</v>
      </c>
      <c r="DL153" s="48">
        <f t="shared" si="2176"/>
        <v>1386062054.0885682</v>
      </c>
      <c r="DM153" s="48">
        <f t="shared" si="2176"/>
        <v>1120467669.899487</v>
      </c>
      <c r="DN153" s="48">
        <f t="shared" si="2176"/>
        <v>1229337120.6346097</v>
      </c>
      <c r="DO153" s="48">
        <f t="shared" si="2176"/>
        <v>1101716429.4899831</v>
      </c>
      <c r="DP153" s="48">
        <f t="shared" si="2176"/>
        <v>1242983073.1732147</v>
      </c>
      <c r="DQ153" s="48">
        <f t="shared" ref="DQ153:EF153" si="2177">DQ154+DQ157+DQ161+DQ164+DQ172</f>
        <v>1513084600.147022</v>
      </c>
      <c r="DR153" s="48">
        <f t="shared" si="2177"/>
        <v>1539294910.8871605</v>
      </c>
      <c r="DS153" s="48">
        <f t="shared" si="2177"/>
        <v>16456196634.866678</v>
      </c>
      <c r="DT153" s="48">
        <f t="shared" si="2177"/>
        <v>1504768148.1861937</v>
      </c>
      <c r="DU153" s="48">
        <f t="shared" si="2177"/>
        <v>1931900166.9782948</v>
      </c>
      <c r="DV153" s="48">
        <f t="shared" si="2177"/>
        <v>1294263620.0146279</v>
      </c>
      <c r="DW153" s="48">
        <f t="shared" si="2177"/>
        <v>1424046517.257395</v>
      </c>
      <c r="DX153" s="48">
        <f t="shared" si="2177"/>
        <v>1549774566.2860532</v>
      </c>
      <c r="DY153" s="48">
        <f t="shared" si="2177"/>
        <v>1457991823.6799929</v>
      </c>
      <c r="DZ153" s="48">
        <f t="shared" si="2177"/>
        <v>1177278477.1283166</v>
      </c>
      <c r="EA153" s="48">
        <f t="shared" si="2177"/>
        <v>1292432619.1771019</v>
      </c>
      <c r="EB153" s="48">
        <f t="shared" si="2177"/>
        <v>1157618204.9140348</v>
      </c>
      <c r="EC153" s="48">
        <f t="shared" si="2177"/>
        <v>1306699828.6537781</v>
      </c>
      <c r="ED153" s="48">
        <f t="shared" si="2177"/>
        <v>1592174376.6146698</v>
      </c>
      <c r="EE153" s="48">
        <f t="shared" si="2177"/>
        <v>1619862110.1506083</v>
      </c>
      <c r="EF153" s="48">
        <f t="shared" si="2177"/>
        <v>17308810459.041069</v>
      </c>
      <c r="EG153" s="48">
        <f t="shared" ref="EG153:ES153" si="2178">EG154+EG157+EG161+EG164+EG172</f>
        <v>1588062840.5628831</v>
      </c>
      <c r="EH153" s="48">
        <f t="shared" si="2178"/>
        <v>2039423813.2483213</v>
      </c>
      <c r="EI153" s="48">
        <f t="shared" si="2178"/>
        <v>1365844969.4054067</v>
      </c>
      <c r="EJ153" s="48">
        <f t="shared" si="2178"/>
        <v>1502791092.7418902</v>
      </c>
      <c r="EK153" s="48">
        <f t="shared" si="2178"/>
        <v>1635758556.6962595</v>
      </c>
      <c r="EL153" s="48">
        <f t="shared" si="2178"/>
        <v>1538802204.4549809</v>
      </c>
      <c r="EM153" s="48">
        <f t="shared" si="2178"/>
        <v>1242113231.7268162</v>
      </c>
      <c r="EN153" s="48">
        <f t="shared" si="2178"/>
        <v>1363910758.7126706</v>
      </c>
      <c r="EO153" s="48">
        <f t="shared" si="2178"/>
        <v>1221497125.546423</v>
      </c>
      <c r="EP153" s="48">
        <f t="shared" si="2178"/>
        <v>1378829805.9950645</v>
      </c>
      <c r="EQ153" s="48">
        <f t="shared" si="2178"/>
        <v>1680548359.5334797</v>
      </c>
      <c r="ER153" s="48">
        <f t="shared" si="2178"/>
        <v>1709796795.233372</v>
      </c>
      <c r="ES153" s="48">
        <f t="shared" si="2178"/>
        <v>18267379553.857567</v>
      </c>
      <c r="ET153" s="32"/>
      <c r="EU153" s="32"/>
      <c r="EV153" s="38"/>
      <c r="EW153" s="136"/>
      <c r="EX153" s="37"/>
      <c r="EY153" s="37"/>
      <c r="FK153" s="138"/>
      <c r="FL153" s="4"/>
      <c r="FO153" s="201"/>
      <c r="FY153" s="1"/>
    </row>
    <row r="154" spans="1:181" s="4" customFormat="1">
      <c r="A154" s="149"/>
      <c r="B154" s="149"/>
      <c r="C154" s="231"/>
      <c r="D154" s="7"/>
      <c r="E154" s="31" t="s">
        <v>440</v>
      </c>
      <c r="F154" s="26">
        <f>SUM(F155:F156)</f>
        <v>7391174221.1700001</v>
      </c>
      <c r="G154" s="26">
        <f t="shared" ref="G154:R154" si="2179">SUM(G155:G156)</f>
        <v>776362067.66651022</v>
      </c>
      <c r="H154" s="26">
        <f t="shared" si="2179"/>
        <v>1065217886.5026313</v>
      </c>
      <c r="I154" s="26">
        <f t="shared" si="2179"/>
        <v>644552887.90615702</v>
      </c>
      <c r="J154" s="26">
        <f t="shared" si="2179"/>
        <v>740106912.35537124</v>
      </c>
      <c r="K154" s="26">
        <f t="shared" si="2179"/>
        <v>817133819.42188764</v>
      </c>
      <c r="L154" s="26">
        <f t="shared" si="2179"/>
        <v>767235157.71204174</v>
      </c>
      <c r="M154" s="26">
        <f t="shared" si="2179"/>
        <v>572436080.20722938</v>
      </c>
      <c r="N154" s="26">
        <f t="shared" si="2179"/>
        <v>657003808.0666188</v>
      </c>
      <c r="O154" s="26">
        <f t="shared" si="2179"/>
        <v>574171445.4728024</v>
      </c>
      <c r="P154" s="26">
        <f t="shared" si="2179"/>
        <v>622115683.72393179</v>
      </c>
      <c r="Q154" s="26">
        <f t="shared" si="2179"/>
        <v>847989174.34116375</v>
      </c>
      <c r="R154" s="26">
        <f t="shared" si="2179"/>
        <v>860706383.16213775</v>
      </c>
      <c r="S154" s="26">
        <f>SUM(S155:S156)</f>
        <v>8945031306.5384827</v>
      </c>
      <c r="T154" s="26">
        <f t="shared" ref="T154:AF154" si="2180">G154*$FC$9</f>
        <v>821723350.55612922</v>
      </c>
      <c r="U154" s="26">
        <f t="shared" si="2180"/>
        <v>1127456437.1752071</v>
      </c>
      <c r="V154" s="26">
        <f t="shared" si="2180"/>
        <v>682212824.04073811</v>
      </c>
      <c r="W154" s="26">
        <f t="shared" si="2180"/>
        <v>783349879.03047097</v>
      </c>
      <c r="X154" s="26">
        <f t="shared" si="2180"/>
        <v>864877314.22306979</v>
      </c>
      <c r="Y154" s="26">
        <f t="shared" si="2180"/>
        <v>812063173.50684106</v>
      </c>
      <c r="Z154" s="26">
        <f t="shared" si="2180"/>
        <v>605882375.5015775</v>
      </c>
      <c r="AA154" s="26">
        <f t="shared" si="2180"/>
        <v>695391226.56433535</v>
      </c>
      <c r="AB154" s="26">
        <f t="shared" si="2180"/>
        <v>607719134.68888736</v>
      </c>
      <c r="AC154" s="26">
        <f t="shared" si="2180"/>
        <v>658464658.89255381</v>
      </c>
      <c r="AD154" s="26">
        <f t="shared" si="2180"/>
        <v>897535485.81956935</v>
      </c>
      <c r="AE154" s="26">
        <f t="shared" si="2180"/>
        <v>910995735.71753526</v>
      </c>
      <c r="AF154" s="26">
        <f t="shared" si="2180"/>
        <v>9467671595.7169151</v>
      </c>
      <c r="AG154" s="26">
        <f t="shared" ref="AG154:AR154" si="2181">T154*$FD$9</f>
        <v>867703702.3598479</v>
      </c>
      <c r="AH154" s="26">
        <f t="shared" si="2181"/>
        <v>1190544389.5737829</v>
      </c>
      <c r="AI154" s="26">
        <f t="shared" si="2181"/>
        <v>720386724.82276154</v>
      </c>
      <c r="AJ154" s="26">
        <f t="shared" si="2181"/>
        <v>827183004.86149991</v>
      </c>
      <c r="AK154" s="26">
        <f t="shared" si="2181"/>
        <v>913272389.21773577</v>
      </c>
      <c r="AL154" s="26">
        <f t="shared" si="2181"/>
        <v>857502980.44358981</v>
      </c>
      <c r="AM154" s="26">
        <f t="shared" si="2181"/>
        <v>639785129.70514369</v>
      </c>
      <c r="AN154" s="26">
        <f t="shared" si="2181"/>
        <v>734302538.03796923</v>
      </c>
      <c r="AO154" s="26">
        <f t="shared" si="2181"/>
        <v>641724666.58953869</v>
      </c>
      <c r="AP154" s="26">
        <f t="shared" si="2181"/>
        <v>695309707.34554553</v>
      </c>
      <c r="AQ154" s="26">
        <f t="shared" si="2181"/>
        <v>947757981.46408904</v>
      </c>
      <c r="AR154" s="26">
        <f t="shared" si="2181"/>
        <v>961971413.10534561</v>
      </c>
      <c r="AS154" s="26">
        <f>SUM(AS155:AS156)</f>
        <v>9997444627.5268517</v>
      </c>
      <c r="AT154" s="26">
        <f t="shared" ref="AT154:BE154" si="2182">AG154*$FE$9</f>
        <v>916614424.65446794</v>
      </c>
      <c r="AU154" s="26">
        <f t="shared" si="2182"/>
        <v>1257652995.7252781</v>
      </c>
      <c r="AV154" s="26">
        <f t="shared" si="2182"/>
        <v>760993483.72757113</v>
      </c>
      <c r="AW154" s="26">
        <f t="shared" si="2182"/>
        <v>873809656.47953308</v>
      </c>
      <c r="AX154" s="26">
        <f t="shared" si="2182"/>
        <v>964751727.25316131</v>
      </c>
      <c r="AY154" s="26">
        <f t="shared" si="2182"/>
        <v>905838708.4452343</v>
      </c>
      <c r="AZ154" s="26">
        <f t="shared" si="2182"/>
        <v>675848537.89636338</v>
      </c>
      <c r="BA154" s="26">
        <f t="shared" si="2182"/>
        <v>775693703.50209367</v>
      </c>
      <c r="BB154" s="26">
        <f t="shared" si="2182"/>
        <v>677897402.59585798</v>
      </c>
      <c r="BC154" s="26">
        <f t="shared" si="2182"/>
        <v>734502924.92919934</v>
      </c>
      <c r="BD154" s="26">
        <f t="shared" si="2182"/>
        <v>1001181203.3632571</v>
      </c>
      <c r="BE154" s="26">
        <f t="shared" si="2182"/>
        <v>1016195817.719268</v>
      </c>
      <c r="BF154" s="26">
        <f>SUM(BF155:BF156)</f>
        <v>10560980586.291286</v>
      </c>
      <c r="BG154" s="26">
        <f t="shared" ref="BG154:BR154" si="2183">AT154*$FF$9</f>
        <v>968282146.54339123</v>
      </c>
      <c r="BH154" s="26">
        <f t="shared" si="2183"/>
        <v>1328544379.7883208</v>
      </c>
      <c r="BI154" s="26">
        <f t="shared" si="2183"/>
        <v>803889164.41832697</v>
      </c>
      <c r="BJ154" s="26">
        <f t="shared" si="2183"/>
        <v>923064559.19597161</v>
      </c>
      <c r="BK154" s="26">
        <f t="shared" si="2183"/>
        <v>1019132852.6149677</v>
      </c>
      <c r="BL154" s="26">
        <f t="shared" si="2183"/>
        <v>956899024.76287544</v>
      </c>
      <c r="BM154" s="26">
        <f t="shared" si="2183"/>
        <v>713944768.28050578</v>
      </c>
      <c r="BN154" s="26">
        <f t="shared" si="2183"/>
        <v>819418006.18109989</v>
      </c>
      <c r="BO154" s="26">
        <f t="shared" si="2183"/>
        <v>716109123.38538146</v>
      </c>
      <c r="BP154" s="26">
        <f t="shared" si="2183"/>
        <v>775905385.80160856</v>
      </c>
      <c r="BQ154" s="26">
        <f t="shared" si="2183"/>
        <v>1057615785.4344373</v>
      </c>
      <c r="BR154" s="26">
        <f t="shared" si="2183"/>
        <v>1073476743.5724678</v>
      </c>
      <c r="BS154" s="26">
        <f>SUM(BS155:BS156)</f>
        <v>11156281939.979355</v>
      </c>
      <c r="BT154" s="26">
        <f t="shared" ref="BT154:CE154" si="2184">BG154*$FG$9</f>
        <v>1022862274.5797493</v>
      </c>
      <c r="BU154" s="26">
        <f t="shared" si="2184"/>
        <v>1403431769.3882291</v>
      </c>
      <c r="BV154" s="26">
        <f t="shared" si="2184"/>
        <v>849202788.83825934</v>
      </c>
      <c r="BW154" s="26">
        <f t="shared" si="2184"/>
        <v>975095862.26873028</v>
      </c>
      <c r="BX154" s="26">
        <f t="shared" si="2184"/>
        <v>1076579333.2511685</v>
      </c>
      <c r="BY154" s="26">
        <f t="shared" si="2184"/>
        <v>1010837508.9907094</v>
      </c>
      <c r="BZ154" s="26">
        <f t="shared" si="2184"/>
        <v>754188406.97894144</v>
      </c>
      <c r="CA154" s="26">
        <f t="shared" si="2184"/>
        <v>865606960.35351634</v>
      </c>
      <c r="CB154" s="26">
        <f t="shared" si="2184"/>
        <v>756474762.45236874</v>
      </c>
      <c r="CC154" s="26">
        <f t="shared" si="2184"/>
        <v>819641620.5884738</v>
      </c>
      <c r="CD154" s="26">
        <f t="shared" si="2184"/>
        <v>1117231472.0278058</v>
      </c>
      <c r="CE154" s="26">
        <f t="shared" si="2184"/>
        <v>1133986480.654161</v>
      </c>
      <c r="CF154" s="26">
        <f>SUM(CF155:CF156)</f>
        <v>11785139240.372114</v>
      </c>
      <c r="CG154" s="26">
        <f t="shared" ref="CG154:CR154" si="2185">BT154*$FH$9</f>
        <v>1080518975.2732608</v>
      </c>
      <c r="CH154" s="26">
        <f t="shared" si="2185"/>
        <v>1482540411.3651052</v>
      </c>
      <c r="CI154" s="26">
        <f t="shared" si="2185"/>
        <v>897070651.63949454</v>
      </c>
      <c r="CJ154" s="26">
        <f t="shared" si="2185"/>
        <v>1030060065.8330942</v>
      </c>
      <c r="CK154" s="26">
        <f t="shared" si="2185"/>
        <v>1137263957.1078706</v>
      </c>
      <c r="CL154" s="26">
        <f t="shared" si="2185"/>
        <v>1067816397.697498</v>
      </c>
      <c r="CM154" s="26">
        <f t="shared" si="2185"/>
        <v>796700499.10353053</v>
      </c>
      <c r="CN154" s="26">
        <f t="shared" si="2185"/>
        <v>914399493.49472356</v>
      </c>
      <c r="CO154" s="26">
        <f t="shared" si="2185"/>
        <v>799115731.86228406</v>
      </c>
      <c r="CP154" s="26">
        <f t="shared" si="2185"/>
        <v>865843179.45780504</v>
      </c>
      <c r="CQ154" s="26">
        <f t="shared" si="2185"/>
        <v>1180207575.6430693</v>
      </c>
      <c r="CR154" s="26">
        <f t="shared" si="2185"/>
        <v>1197907030.595675</v>
      </c>
      <c r="CS154" s="26">
        <f>SUM(CS155:CS156)</f>
        <v>12449443969.07341</v>
      </c>
      <c r="CT154" s="26">
        <f t="shared" ref="CT154:DE154" si="2186">CG154*$FI$9</f>
        <v>1141425668.8714643</v>
      </c>
      <c r="CU154" s="26">
        <f t="shared" si="2186"/>
        <v>1566108249.2729337</v>
      </c>
      <c r="CV154" s="26">
        <f t="shared" si="2186"/>
        <v>947636730.13110971</v>
      </c>
      <c r="CW154" s="26">
        <f t="shared" si="2186"/>
        <v>1088122491.6239743</v>
      </c>
      <c r="CX154" s="26">
        <f t="shared" si="2186"/>
        <v>1201369251.8421273</v>
      </c>
      <c r="CY154" s="26">
        <f t="shared" si="2186"/>
        <v>1128007072.4029107</v>
      </c>
      <c r="CZ154" s="26">
        <f t="shared" si="2186"/>
        <v>841608912.83699846</v>
      </c>
      <c r="DA154" s="26">
        <f t="shared" si="2186"/>
        <v>965942364.14403427</v>
      </c>
      <c r="DB154" s="26">
        <f t="shared" si="2186"/>
        <v>844160287.43589747</v>
      </c>
      <c r="DC154" s="26">
        <f t="shared" si="2186"/>
        <v>914649027.79748273</v>
      </c>
      <c r="DD154" s="26">
        <f t="shared" si="2186"/>
        <v>1246733516.2669179</v>
      </c>
      <c r="DE154" s="26">
        <f t="shared" si="2186"/>
        <v>1265430654.0962923</v>
      </c>
      <c r="DF154" s="26">
        <f>SUM(DF155:DF156)</f>
        <v>13151194226.722145</v>
      </c>
      <c r="DG154" s="26">
        <f t="shared" ref="DG154:DR154" si="2187">CT154*$FJ$9</f>
        <v>1205765550.9744112</v>
      </c>
      <c r="DH154" s="26">
        <f t="shared" si="2187"/>
        <v>1654386639.0679507</v>
      </c>
      <c r="DI154" s="26">
        <f t="shared" si="2187"/>
        <v>1001053117.3351403</v>
      </c>
      <c r="DJ154" s="26">
        <f t="shared" si="2187"/>
        <v>1149457780.2318347</v>
      </c>
      <c r="DK154" s="26">
        <f t="shared" si="2187"/>
        <v>1269088033.8299646</v>
      </c>
      <c r="DL154" s="26">
        <f t="shared" si="2187"/>
        <v>1191590575.0601182</v>
      </c>
      <c r="DM154" s="26">
        <f t="shared" si="2187"/>
        <v>889048724.03579462</v>
      </c>
      <c r="DN154" s="26">
        <f t="shared" si="2187"/>
        <v>1020390603.3261054</v>
      </c>
      <c r="DO154" s="26">
        <f t="shared" si="2187"/>
        <v>891743914.51808429</v>
      </c>
      <c r="DP154" s="26">
        <f t="shared" si="2187"/>
        <v>966205964.19637144</v>
      </c>
      <c r="DQ154" s="26">
        <f t="shared" si="2187"/>
        <v>1317009391.1118519</v>
      </c>
      <c r="DR154" s="26">
        <f t="shared" si="2187"/>
        <v>1336760449.2063923</v>
      </c>
      <c r="DS154" s="26">
        <f>SUM(DS155:DS156)</f>
        <v>13892500742.894022</v>
      </c>
      <c r="DT154" s="26">
        <f t="shared" ref="DT154:EE154" si="2188">DG154*$FK$9</f>
        <v>1273732143.5517371</v>
      </c>
      <c r="DU154" s="26">
        <f t="shared" si="2188"/>
        <v>1747641105.1389332</v>
      </c>
      <c r="DV154" s="26">
        <f t="shared" si="2188"/>
        <v>1057480479.4530877</v>
      </c>
      <c r="DW154" s="26">
        <f t="shared" si="2188"/>
        <v>1214250416.387943</v>
      </c>
      <c r="DX154" s="26">
        <f t="shared" si="2188"/>
        <v>1340623988.1208923</v>
      </c>
      <c r="DY154" s="26">
        <f t="shared" si="2188"/>
        <v>1258758152.5951071</v>
      </c>
      <c r="DZ154" s="26">
        <f t="shared" si="2188"/>
        <v>939162622.51224446</v>
      </c>
      <c r="EA154" s="26">
        <f t="shared" si="2188"/>
        <v>1077907980.8543916</v>
      </c>
      <c r="EB154" s="26">
        <f t="shared" si="2188"/>
        <v>942009735.49163985</v>
      </c>
      <c r="EC154" s="26">
        <f t="shared" si="2188"/>
        <v>1020669061.9861927</v>
      </c>
      <c r="ED154" s="26">
        <f t="shared" si="2188"/>
        <v>1391246576.4700451</v>
      </c>
      <c r="EE154" s="26">
        <f t="shared" si="2188"/>
        <v>1412110962.2072585</v>
      </c>
      <c r="EF154" s="26">
        <f>SUM(EF155:EF156)</f>
        <v>14675593224.769476</v>
      </c>
      <c r="EG154" s="26">
        <f t="shared" ref="EG154:ER154" si="2189">DT154*$FL$9</f>
        <v>1345529877.0194616</v>
      </c>
      <c r="EH154" s="26">
        <f t="shared" si="2189"/>
        <v>1846152138.9534049</v>
      </c>
      <c r="EI154" s="26">
        <f t="shared" si="2189"/>
        <v>1117088539.1188996</v>
      </c>
      <c r="EJ154" s="26">
        <f t="shared" si="2189"/>
        <v>1282695283.8588989</v>
      </c>
      <c r="EK154" s="26">
        <f t="shared" si="2189"/>
        <v>1416192281.0832911</v>
      </c>
      <c r="EL154" s="26">
        <f t="shared" si="2189"/>
        <v>1329711832.1405883</v>
      </c>
      <c r="EM154" s="26">
        <f t="shared" si="2189"/>
        <v>992101341.21801484</v>
      </c>
      <c r="EN154" s="26">
        <f t="shared" si="2189"/>
        <v>1138667497.9191921</v>
      </c>
      <c r="EO154" s="26">
        <f t="shared" si="2189"/>
        <v>995108940.26183283</v>
      </c>
      <c r="EP154" s="26">
        <f t="shared" si="2189"/>
        <v>1078202135.6722307</v>
      </c>
      <c r="EQ154" s="26">
        <f t="shared" si="2189"/>
        <v>1469668363.4925089</v>
      </c>
      <c r="ER154" s="26">
        <f t="shared" si="2189"/>
        <v>1491708832.9249575</v>
      </c>
      <c r="ES154" s="26">
        <f>SUM(ES155:ES156)</f>
        <v>15502827063.66328</v>
      </c>
      <c r="ET154" s="32" t="s">
        <v>241</v>
      </c>
      <c r="EU154" s="32"/>
      <c r="EV154" s="38"/>
      <c r="EW154" s="136"/>
      <c r="EX154" s="8"/>
      <c r="EY154" s="37"/>
      <c r="EZ154" s="3"/>
      <c r="FA154" s="3"/>
      <c r="FB154" s="3"/>
      <c r="FC154" s="3"/>
      <c r="FD154" s="3"/>
      <c r="FF154" s="3"/>
      <c r="FK154" s="40"/>
      <c r="FL154" s="3"/>
      <c r="FM154" s="40"/>
      <c r="FO154" s="201"/>
      <c r="FP154" s="199"/>
      <c r="FY154" s="1"/>
    </row>
    <row r="155" spans="1:181">
      <c r="A155" s="149">
        <v>129</v>
      </c>
      <c r="B155" s="149" t="str">
        <f>CONCATENATE(C155,D155)</f>
        <v>171150010100010</v>
      </c>
      <c r="C155" s="231">
        <v>1711500101000</v>
      </c>
      <c r="D155" s="35">
        <v>10</v>
      </c>
      <c r="E155" s="37" t="s">
        <v>141</v>
      </c>
      <c r="F155" s="65">
        <v>5912939377.2600002</v>
      </c>
      <c r="G155" s="123">
        <v>621089654.13320816</v>
      </c>
      <c r="H155" s="123">
        <v>852174309.20210505</v>
      </c>
      <c r="I155" s="123">
        <v>515642310.32492566</v>
      </c>
      <c r="J155" s="123">
        <v>592085529.88429701</v>
      </c>
      <c r="K155" s="123">
        <v>653707055.53751016</v>
      </c>
      <c r="L155" s="123">
        <v>613788126.16963339</v>
      </c>
      <c r="M155" s="123">
        <v>457948864.16578352</v>
      </c>
      <c r="N155" s="123">
        <v>525603046.45329505</v>
      </c>
      <c r="O155" s="123">
        <v>459337156.37824196</v>
      </c>
      <c r="P155" s="123">
        <v>497692546.97914547</v>
      </c>
      <c r="Q155" s="123">
        <v>678391339.47293103</v>
      </c>
      <c r="R155" s="123">
        <v>688565106.52971017</v>
      </c>
      <c r="S155" s="33">
        <f>SUM(G155:R155)</f>
        <v>7156025045.2307854</v>
      </c>
      <c r="T155" s="123">
        <f t="shared" ref="T155:AE155" si="2190">T154*0.8</f>
        <v>657378680.44490337</v>
      </c>
      <c r="U155" s="123">
        <f t="shared" si="2190"/>
        <v>901965149.74016571</v>
      </c>
      <c r="V155" s="123">
        <f t="shared" si="2190"/>
        <v>545770259.23259056</v>
      </c>
      <c r="W155" s="123">
        <f t="shared" si="2190"/>
        <v>626679903.2243768</v>
      </c>
      <c r="X155" s="123">
        <f t="shared" si="2190"/>
        <v>691901851.37845588</v>
      </c>
      <c r="Y155" s="123">
        <f t="shared" si="2190"/>
        <v>649650538.80547285</v>
      </c>
      <c r="Z155" s="123">
        <f t="shared" si="2190"/>
        <v>484705900.40126204</v>
      </c>
      <c r="AA155" s="123">
        <f t="shared" si="2190"/>
        <v>556312981.2514683</v>
      </c>
      <c r="AB155" s="123">
        <f t="shared" si="2190"/>
        <v>486175307.7511099</v>
      </c>
      <c r="AC155" s="123">
        <f t="shared" si="2190"/>
        <v>526771727.11404306</v>
      </c>
      <c r="AD155" s="123">
        <f t="shared" si="2190"/>
        <v>718028388.6556555</v>
      </c>
      <c r="AE155" s="123">
        <f t="shared" si="2190"/>
        <v>728796588.57402825</v>
      </c>
      <c r="AF155" s="33">
        <f>SUM(T155:AE155)</f>
        <v>7574137276.5735331</v>
      </c>
      <c r="AG155" s="123">
        <f t="shared" ref="AG155:AR155" si="2191">AG154*0.8</f>
        <v>694162961.88787842</v>
      </c>
      <c r="AH155" s="123">
        <f t="shared" si="2191"/>
        <v>952435511.65902638</v>
      </c>
      <c r="AI155" s="123">
        <f t="shared" si="2191"/>
        <v>576309379.85820925</v>
      </c>
      <c r="AJ155" s="123">
        <f t="shared" si="2191"/>
        <v>661746403.88919997</v>
      </c>
      <c r="AK155" s="123">
        <f t="shared" si="2191"/>
        <v>730617911.37418866</v>
      </c>
      <c r="AL155" s="123">
        <f t="shared" si="2191"/>
        <v>686002384.35487187</v>
      </c>
      <c r="AM155" s="123">
        <f t="shared" si="2191"/>
        <v>511828103.76411498</v>
      </c>
      <c r="AN155" s="123">
        <f t="shared" si="2191"/>
        <v>587442030.43037546</v>
      </c>
      <c r="AO155" s="123">
        <f t="shared" si="2191"/>
        <v>513379733.271631</v>
      </c>
      <c r="AP155" s="123">
        <f t="shared" si="2191"/>
        <v>556247765.87643647</v>
      </c>
      <c r="AQ155" s="123">
        <f t="shared" si="2191"/>
        <v>758206385.17127132</v>
      </c>
      <c r="AR155" s="123">
        <f t="shared" si="2191"/>
        <v>769577130.48427653</v>
      </c>
      <c r="AS155" s="33">
        <f>+SUM(AG155:AR155)</f>
        <v>7997955702.0214806</v>
      </c>
      <c r="AT155" s="123">
        <f t="shared" ref="AT155:BE155" si="2192">AT154*0.8</f>
        <v>733291539.7235744</v>
      </c>
      <c r="AU155" s="123">
        <f t="shared" si="2192"/>
        <v>1006122396.5802226</v>
      </c>
      <c r="AV155" s="123">
        <f t="shared" si="2192"/>
        <v>608794786.98205698</v>
      </c>
      <c r="AW155" s="123">
        <f t="shared" si="2192"/>
        <v>699047725.18362653</v>
      </c>
      <c r="AX155" s="123">
        <f t="shared" si="2192"/>
        <v>771801381.8025291</v>
      </c>
      <c r="AY155" s="123">
        <f t="shared" si="2192"/>
        <v>724670966.75618744</v>
      </c>
      <c r="AZ155" s="123">
        <f t="shared" si="2192"/>
        <v>540678830.31709075</v>
      </c>
      <c r="BA155" s="123">
        <f t="shared" si="2192"/>
        <v>620554962.80167496</v>
      </c>
      <c r="BB155" s="123">
        <f t="shared" si="2192"/>
        <v>542317922.07668638</v>
      </c>
      <c r="BC155" s="123">
        <f t="shared" si="2192"/>
        <v>587602339.94335949</v>
      </c>
      <c r="BD155" s="123">
        <f t="shared" si="2192"/>
        <v>800944962.69060564</v>
      </c>
      <c r="BE155" s="123">
        <f t="shared" si="2192"/>
        <v>812956654.17541444</v>
      </c>
      <c r="BF155" s="33">
        <f>+SUM(AT155:BE155)</f>
        <v>8448784469.0330286</v>
      </c>
      <c r="BG155" s="123">
        <f t="shared" ref="BG155:BR155" si="2193">BG154*0.8</f>
        <v>774625717.23471308</v>
      </c>
      <c r="BH155" s="123">
        <f t="shared" si="2193"/>
        <v>1062835503.8306566</v>
      </c>
      <c r="BI155" s="123">
        <f t="shared" si="2193"/>
        <v>643111331.53466165</v>
      </c>
      <c r="BJ155" s="123">
        <f t="shared" si="2193"/>
        <v>738451647.35677731</v>
      </c>
      <c r="BK155" s="123">
        <f t="shared" si="2193"/>
        <v>815306282.09197426</v>
      </c>
      <c r="BL155" s="123">
        <f t="shared" si="2193"/>
        <v>765519219.81030035</v>
      </c>
      <c r="BM155" s="123">
        <f t="shared" si="2193"/>
        <v>571155814.62440467</v>
      </c>
      <c r="BN155" s="123">
        <f t="shared" si="2193"/>
        <v>655534404.94488001</v>
      </c>
      <c r="BO155" s="123">
        <f t="shared" si="2193"/>
        <v>572887298.70830524</v>
      </c>
      <c r="BP155" s="123">
        <f t="shared" si="2193"/>
        <v>620724308.64128685</v>
      </c>
      <c r="BQ155" s="123">
        <f t="shared" si="2193"/>
        <v>846092628.34754992</v>
      </c>
      <c r="BR155" s="123">
        <f t="shared" si="2193"/>
        <v>858781394.85797429</v>
      </c>
      <c r="BS155" s="33">
        <f>+SUM(BG155:BR155)</f>
        <v>8925025551.9834843</v>
      </c>
      <c r="BT155" s="123">
        <f t="shared" ref="BT155:CE155" si="2194">BT154*0.8</f>
        <v>818289819.66379952</v>
      </c>
      <c r="BU155" s="123">
        <f t="shared" si="2194"/>
        <v>1122745415.5105834</v>
      </c>
      <c r="BV155" s="123">
        <f t="shared" si="2194"/>
        <v>679362231.07060754</v>
      </c>
      <c r="BW155" s="123">
        <f t="shared" si="2194"/>
        <v>780076689.81498432</v>
      </c>
      <c r="BX155" s="123">
        <f t="shared" si="2194"/>
        <v>861263466.60093486</v>
      </c>
      <c r="BY155" s="123">
        <f t="shared" si="2194"/>
        <v>808670007.19256759</v>
      </c>
      <c r="BZ155" s="123">
        <f t="shared" si="2194"/>
        <v>603350725.58315313</v>
      </c>
      <c r="CA155" s="123">
        <f t="shared" si="2194"/>
        <v>692485568.28281307</v>
      </c>
      <c r="CB155" s="123">
        <f t="shared" si="2194"/>
        <v>605179809.96189499</v>
      </c>
      <c r="CC155" s="123">
        <f t="shared" si="2194"/>
        <v>655713296.47077906</v>
      </c>
      <c r="CD155" s="123">
        <f t="shared" si="2194"/>
        <v>893785177.62224472</v>
      </c>
      <c r="CE155" s="123">
        <f t="shared" si="2194"/>
        <v>907189184.52332878</v>
      </c>
      <c r="CF155" s="33">
        <f>+SUM(BT155:CE155)</f>
        <v>9428111392.2976913</v>
      </c>
      <c r="CG155" s="123">
        <f t="shared" ref="CG155:CR155" si="2195">CG154*0.8</f>
        <v>864415180.21860874</v>
      </c>
      <c r="CH155" s="123">
        <f t="shared" si="2195"/>
        <v>1186032329.0920842</v>
      </c>
      <c r="CI155" s="123">
        <f t="shared" si="2195"/>
        <v>717656521.31159568</v>
      </c>
      <c r="CJ155" s="123">
        <f t="shared" si="2195"/>
        <v>824048052.66647542</v>
      </c>
      <c r="CK155" s="123">
        <f t="shared" si="2195"/>
        <v>909811165.68629646</v>
      </c>
      <c r="CL155" s="123">
        <f t="shared" si="2195"/>
        <v>854253118.15799844</v>
      </c>
      <c r="CM155" s="123">
        <f t="shared" si="2195"/>
        <v>637360399.2828244</v>
      </c>
      <c r="CN155" s="123">
        <f t="shared" si="2195"/>
        <v>731519594.79577887</v>
      </c>
      <c r="CO155" s="123">
        <f t="shared" si="2195"/>
        <v>639292585.48982728</v>
      </c>
      <c r="CP155" s="123">
        <f t="shared" si="2195"/>
        <v>692674543.56624413</v>
      </c>
      <c r="CQ155" s="123">
        <f t="shared" si="2195"/>
        <v>944166060.51445544</v>
      </c>
      <c r="CR155" s="123">
        <f t="shared" si="2195"/>
        <v>958325624.47654009</v>
      </c>
      <c r="CS155" s="33">
        <f>+SUM(CG155:CR155)</f>
        <v>9959555175.258728</v>
      </c>
      <c r="CT155" s="123">
        <f t="shared" ref="CT155:DE155" si="2196">CT154*0.8</f>
        <v>913140535.09717143</v>
      </c>
      <c r="CU155" s="123">
        <f t="shared" si="2196"/>
        <v>1252886599.4183471</v>
      </c>
      <c r="CV155" s="123">
        <f t="shared" si="2196"/>
        <v>758109384.10488784</v>
      </c>
      <c r="CW155" s="123">
        <f t="shared" si="2196"/>
        <v>870497993.29917955</v>
      </c>
      <c r="CX155" s="123">
        <f t="shared" si="2196"/>
        <v>961095401.47370195</v>
      </c>
      <c r="CY155" s="123">
        <f t="shared" si="2196"/>
        <v>902405657.92232859</v>
      </c>
      <c r="CZ155" s="123">
        <f t="shared" si="2196"/>
        <v>673287130.26959884</v>
      </c>
      <c r="DA155" s="123">
        <f t="shared" si="2196"/>
        <v>772753891.31522751</v>
      </c>
      <c r="DB155" s="123">
        <f t="shared" si="2196"/>
        <v>675328229.94871807</v>
      </c>
      <c r="DC155" s="123">
        <f t="shared" si="2196"/>
        <v>731719222.23798621</v>
      </c>
      <c r="DD155" s="123">
        <f t="shared" si="2196"/>
        <v>997386813.01353443</v>
      </c>
      <c r="DE155" s="123">
        <f t="shared" si="2196"/>
        <v>1012344523.2770338</v>
      </c>
      <c r="DF155" s="33">
        <f>+SUM(CT155:DE155)</f>
        <v>10520955381.377716</v>
      </c>
      <c r="DG155" s="123">
        <f t="shared" ref="DG155:DR155" si="2197">DG154*0.8</f>
        <v>964612440.77952909</v>
      </c>
      <c r="DH155" s="123">
        <f t="shared" si="2197"/>
        <v>1323509311.2543607</v>
      </c>
      <c r="DI155" s="123">
        <f t="shared" si="2197"/>
        <v>800842493.86811233</v>
      </c>
      <c r="DJ155" s="123">
        <f t="shared" si="2197"/>
        <v>919566224.18546772</v>
      </c>
      <c r="DK155" s="123">
        <f t="shared" si="2197"/>
        <v>1015270427.0639718</v>
      </c>
      <c r="DL155" s="123">
        <f t="shared" si="2197"/>
        <v>953272460.04809463</v>
      </c>
      <c r="DM155" s="123">
        <f t="shared" si="2197"/>
        <v>711238979.22863579</v>
      </c>
      <c r="DN155" s="123">
        <f t="shared" si="2197"/>
        <v>816312482.66088438</v>
      </c>
      <c r="DO155" s="123">
        <f t="shared" si="2197"/>
        <v>713395131.6144675</v>
      </c>
      <c r="DP155" s="123">
        <f t="shared" si="2197"/>
        <v>772964771.35709715</v>
      </c>
      <c r="DQ155" s="123">
        <f t="shared" si="2197"/>
        <v>1053607512.8894815</v>
      </c>
      <c r="DR155" s="123">
        <f t="shared" si="2197"/>
        <v>1069408359.3651139</v>
      </c>
      <c r="DS155" s="33">
        <f>+SUM(DG155:DR155)</f>
        <v>11114000594.315218</v>
      </c>
      <c r="DT155" s="123">
        <f t="shared" ref="DT155:EE155" si="2198">DT154*0.8</f>
        <v>1018985714.8413897</v>
      </c>
      <c r="DU155" s="123">
        <f t="shared" si="2198"/>
        <v>1398112884.1111467</v>
      </c>
      <c r="DV155" s="123">
        <f t="shared" si="2198"/>
        <v>845984383.5624702</v>
      </c>
      <c r="DW155" s="123">
        <f t="shared" si="2198"/>
        <v>971400333.11035442</v>
      </c>
      <c r="DX155" s="123">
        <f t="shared" si="2198"/>
        <v>1072499190.4967139</v>
      </c>
      <c r="DY155" s="123">
        <f t="shared" si="2198"/>
        <v>1007006522.0760857</v>
      </c>
      <c r="DZ155" s="123">
        <f t="shared" si="2198"/>
        <v>751330098.00979567</v>
      </c>
      <c r="EA155" s="123">
        <f t="shared" si="2198"/>
        <v>862326384.68351328</v>
      </c>
      <c r="EB155" s="123">
        <f t="shared" si="2198"/>
        <v>753607788.39331198</v>
      </c>
      <c r="EC155" s="123">
        <f t="shared" si="2198"/>
        <v>816535249.58895421</v>
      </c>
      <c r="ED155" s="123">
        <f t="shared" si="2198"/>
        <v>1112997261.1760361</v>
      </c>
      <c r="EE155" s="123">
        <f t="shared" si="2198"/>
        <v>1129688769.7658069</v>
      </c>
      <c r="EF155" s="33">
        <f>+SUM(DT155:EE155)</f>
        <v>11740474579.81558</v>
      </c>
      <c r="EG155" s="123">
        <f t="shared" ref="EG155:ER155" si="2199">EG154*0.8</f>
        <v>1076423901.6155694</v>
      </c>
      <c r="EH155" s="123">
        <f t="shared" si="2199"/>
        <v>1476921711.162724</v>
      </c>
      <c r="EI155" s="123">
        <f t="shared" si="2199"/>
        <v>893670831.29511976</v>
      </c>
      <c r="EJ155" s="123">
        <f t="shared" si="2199"/>
        <v>1026156227.0871191</v>
      </c>
      <c r="EK155" s="123">
        <f t="shared" si="2199"/>
        <v>1132953824.8666329</v>
      </c>
      <c r="EL155" s="123">
        <f t="shared" si="2199"/>
        <v>1063769465.7124707</v>
      </c>
      <c r="EM155" s="123">
        <f t="shared" si="2199"/>
        <v>793681072.97441196</v>
      </c>
      <c r="EN155" s="123">
        <f t="shared" si="2199"/>
        <v>910933998.33535373</v>
      </c>
      <c r="EO155" s="123">
        <f t="shared" si="2199"/>
        <v>796087152.20946634</v>
      </c>
      <c r="EP155" s="123">
        <f t="shared" si="2199"/>
        <v>862561708.53778458</v>
      </c>
      <c r="EQ155" s="123">
        <f t="shared" si="2199"/>
        <v>1175734690.7940071</v>
      </c>
      <c r="ER155" s="123">
        <f t="shared" si="2199"/>
        <v>1193367066.3399661</v>
      </c>
      <c r="ES155" s="33">
        <f>+SUM(EG155:ER155)</f>
        <v>12402261650.930624</v>
      </c>
      <c r="ET155" s="33" t="s">
        <v>241</v>
      </c>
      <c r="EU155" s="33"/>
      <c r="EV155" s="38"/>
      <c r="EW155" s="136"/>
      <c r="EX155" s="37"/>
      <c r="EY155" s="37"/>
      <c r="FN155" s="17"/>
      <c r="FO155" s="201"/>
      <c r="FP155" s="2"/>
      <c r="FY155" s="1"/>
    </row>
    <row r="156" spans="1:181">
      <c r="A156" s="149">
        <v>130</v>
      </c>
      <c r="B156" s="149" t="str">
        <f>CONCATENATE(C156,D156)</f>
        <v>171150010200023</v>
      </c>
      <c r="C156" s="231">
        <v>1711500102000</v>
      </c>
      <c r="D156" s="35">
        <v>23</v>
      </c>
      <c r="E156" s="37" t="s">
        <v>142</v>
      </c>
      <c r="F156" s="65">
        <v>1478234843.9100001</v>
      </c>
      <c r="G156" s="123">
        <v>155272413.53330204</v>
      </c>
      <c r="H156" s="123">
        <v>213043577.30052626</v>
      </c>
      <c r="I156" s="123">
        <v>128910577.58123142</v>
      </c>
      <c r="J156" s="123">
        <v>148021382.47107425</v>
      </c>
      <c r="K156" s="123">
        <v>163426763.88437754</v>
      </c>
      <c r="L156" s="123">
        <v>153447031.54240835</v>
      </c>
      <c r="M156" s="123">
        <v>114487216.04144588</v>
      </c>
      <c r="N156" s="123">
        <v>131400761.61332376</v>
      </c>
      <c r="O156" s="123">
        <v>114834289.09456049</v>
      </c>
      <c r="P156" s="123">
        <v>124423136.74478637</v>
      </c>
      <c r="Q156" s="123">
        <v>169597834.86823276</v>
      </c>
      <c r="R156" s="123">
        <v>172141276.63242754</v>
      </c>
      <c r="S156" s="33">
        <f>SUM(G156:R156)</f>
        <v>1789006261.3076963</v>
      </c>
      <c r="T156" s="123">
        <f t="shared" ref="T156:AE156" si="2200">T154*0.2</f>
        <v>164344670.11122584</v>
      </c>
      <c r="U156" s="123">
        <f t="shared" si="2200"/>
        <v>225491287.43504143</v>
      </c>
      <c r="V156" s="123">
        <f t="shared" si="2200"/>
        <v>136442564.80814764</v>
      </c>
      <c r="W156" s="123">
        <f t="shared" si="2200"/>
        <v>156669975.8060942</v>
      </c>
      <c r="X156" s="123">
        <f t="shared" si="2200"/>
        <v>172975462.84461397</v>
      </c>
      <c r="Y156" s="123">
        <f t="shared" si="2200"/>
        <v>162412634.70136821</v>
      </c>
      <c r="Z156" s="123">
        <f t="shared" si="2200"/>
        <v>121176475.10031551</v>
      </c>
      <c r="AA156" s="123">
        <f t="shared" si="2200"/>
        <v>139078245.31286708</v>
      </c>
      <c r="AB156" s="123">
        <f t="shared" si="2200"/>
        <v>121543826.93777747</v>
      </c>
      <c r="AC156" s="123">
        <f t="shared" si="2200"/>
        <v>131692931.77851076</v>
      </c>
      <c r="AD156" s="123">
        <f t="shared" si="2200"/>
        <v>179507097.16391388</v>
      </c>
      <c r="AE156" s="123">
        <f t="shared" si="2200"/>
        <v>182199147.14350706</v>
      </c>
      <c r="AF156" s="33">
        <f>SUM(T156:AE156)</f>
        <v>1893534319.1433833</v>
      </c>
      <c r="AG156" s="123">
        <f t="shared" ref="AG156:AR156" si="2201">AG154*0.2</f>
        <v>173540740.4719696</v>
      </c>
      <c r="AH156" s="123">
        <f t="shared" si="2201"/>
        <v>238108877.9147566</v>
      </c>
      <c r="AI156" s="123">
        <f t="shared" si="2201"/>
        <v>144077344.96455231</v>
      </c>
      <c r="AJ156" s="123">
        <f t="shared" si="2201"/>
        <v>165436600.97229999</v>
      </c>
      <c r="AK156" s="123">
        <f t="shared" si="2201"/>
        <v>182654477.84354717</v>
      </c>
      <c r="AL156" s="123">
        <f t="shared" si="2201"/>
        <v>171500596.08871797</v>
      </c>
      <c r="AM156" s="123">
        <f t="shared" si="2201"/>
        <v>127957025.94102874</v>
      </c>
      <c r="AN156" s="123">
        <f t="shared" si="2201"/>
        <v>146860507.60759386</v>
      </c>
      <c r="AO156" s="123">
        <f t="shared" si="2201"/>
        <v>128344933.31790775</v>
      </c>
      <c r="AP156" s="123">
        <f t="shared" si="2201"/>
        <v>139061941.46910912</v>
      </c>
      <c r="AQ156" s="123">
        <f t="shared" si="2201"/>
        <v>189551596.29281783</v>
      </c>
      <c r="AR156" s="123">
        <f t="shared" si="2201"/>
        <v>192394282.62106913</v>
      </c>
      <c r="AS156" s="33">
        <f>+SUM(AG156:AR156)</f>
        <v>1999488925.5053701</v>
      </c>
      <c r="AT156" s="123">
        <f t="shared" ref="AT156:BE156" si="2202">AT154*0.2</f>
        <v>183322884.9308936</v>
      </c>
      <c r="AU156" s="123">
        <f t="shared" si="2202"/>
        <v>251530599.14505565</v>
      </c>
      <c r="AV156" s="123">
        <f t="shared" si="2202"/>
        <v>152198696.74551424</v>
      </c>
      <c r="AW156" s="123">
        <f t="shared" si="2202"/>
        <v>174761931.29590663</v>
      </c>
      <c r="AX156" s="123">
        <f t="shared" si="2202"/>
        <v>192950345.45063227</v>
      </c>
      <c r="AY156" s="123">
        <f t="shared" si="2202"/>
        <v>181167741.68904686</v>
      </c>
      <c r="AZ156" s="123">
        <f t="shared" si="2202"/>
        <v>135169707.57927269</v>
      </c>
      <c r="BA156" s="123">
        <f t="shared" si="2202"/>
        <v>155138740.70041874</v>
      </c>
      <c r="BB156" s="123">
        <f t="shared" si="2202"/>
        <v>135579480.5191716</v>
      </c>
      <c r="BC156" s="123">
        <f t="shared" si="2202"/>
        <v>146900584.98583987</v>
      </c>
      <c r="BD156" s="123">
        <f t="shared" si="2202"/>
        <v>200236240.67265141</v>
      </c>
      <c r="BE156" s="123">
        <f t="shared" si="2202"/>
        <v>203239163.54385361</v>
      </c>
      <c r="BF156" s="33">
        <f>+SUM(AT156:BE156)</f>
        <v>2112196117.2582572</v>
      </c>
      <c r="BG156" s="123">
        <f t="shared" ref="BG156:BR156" si="2203">BG154*0.2</f>
        <v>193656429.30867827</v>
      </c>
      <c r="BH156" s="123">
        <f t="shared" si="2203"/>
        <v>265708875.95766416</v>
      </c>
      <c r="BI156" s="123">
        <f t="shared" si="2203"/>
        <v>160777832.88366541</v>
      </c>
      <c r="BJ156" s="123">
        <f t="shared" si="2203"/>
        <v>184612911.83919433</v>
      </c>
      <c r="BK156" s="123">
        <f t="shared" si="2203"/>
        <v>203826570.52299356</v>
      </c>
      <c r="BL156" s="123">
        <f t="shared" si="2203"/>
        <v>191379804.95257509</v>
      </c>
      <c r="BM156" s="123">
        <f t="shared" si="2203"/>
        <v>142788953.65610117</v>
      </c>
      <c r="BN156" s="123">
        <f t="shared" si="2203"/>
        <v>163883601.23622</v>
      </c>
      <c r="BO156" s="123">
        <f t="shared" si="2203"/>
        <v>143221824.67707631</v>
      </c>
      <c r="BP156" s="123">
        <f t="shared" si="2203"/>
        <v>155181077.16032171</v>
      </c>
      <c r="BQ156" s="123">
        <f t="shared" si="2203"/>
        <v>211523157.08688748</v>
      </c>
      <c r="BR156" s="123">
        <f t="shared" si="2203"/>
        <v>214695348.71449357</v>
      </c>
      <c r="BS156" s="33">
        <f>+SUM(BG156:BR156)</f>
        <v>2231256387.9958711</v>
      </c>
      <c r="BT156" s="123">
        <f t="shared" ref="BT156:CE156" si="2204">BT154*0.2</f>
        <v>204572454.91594988</v>
      </c>
      <c r="BU156" s="123">
        <f t="shared" si="2204"/>
        <v>280686353.87764585</v>
      </c>
      <c r="BV156" s="123">
        <f t="shared" si="2204"/>
        <v>169840557.76765189</v>
      </c>
      <c r="BW156" s="123">
        <f t="shared" si="2204"/>
        <v>195019172.45374608</v>
      </c>
      <c r="BX156" s="123">
        <f t="shared" si="2204"/>
        <v>215315866.65023372</v>
      </c>
      <c r="BY156" s="123">
        <f t="shared" si="2204"/>
        <v>202167501.7981419</v>
      </c>
      <c r="BZ156" s="123">
        <f t="shared" si="2204"/>
        <v>150837681.39578828</v>
      </c>
      <c r="CA156" s="123">
        <f t="shared" si="2204"/>
        <v>173121392.07070327</v>
      </c>
      <c r="CB156" s="123">
        <f t="shared" si="2204"/>
        <v>151294952.49047375</v>
      </c>
      <c r="CC156" s="123">
        <f t="shared" si="2204"/>
        <v>163928324.11769477</v>
      </c>
      <c r="CD156" s="123">
        <f t="shared" si="2204"/>
        <v>223446294.40556118</v>
      </c>
      <c r="CE156" s="123">
        <f t="shared" si="2204"/>
        <v>226797296.1308322</v>
      </c>
      <c r="CF156" s="33">
        <f>+SUM(BT156:CE156)</f>
        <v>2357027848.0744228</v>
      </c>
      <c r="CG156" s="123">
        <f t="shared" ref="CG156:CR156" si="2205">CG154*0.2</f>
        <v>216103795.05465218</v>
      </c>
      <c r="CH156" s="123">
        <f t="shared" si="2205"/>
        <v>296508082.27302104</v>
      </c>
      <c r="CI156" s="123">
        <f t="shared" si="2205"/>
        <v>179414130.32789892</v>
      </c>
      <c r="CJ156" s="123">
        <f t="shared" si="2205"/>
        <v>206012013.16661885</v>
      </c>
      <c r="CK156" s="123">
        <f t="shared" si="2205"/>
        <v>227452791.42157412</v>
      </c>
      <c r="CL156" s="123">
        <f t="shared" si="2205"/>
        <v>213563279.53949961</v>
      </c>
      <c r="CM156" s="123">
        <f t="shared" si="2205"/>
        <v>159340099.8207061</v>
      </c>
      <c r="CN156" s="123">
        <f t="shared" si="2205"/>
        <v>182879898.69894472</v>
      </c>
      <c r="CO156" s="123">
        <f t="shared" si="2205"/>
        <v>159823146.37245682</v>
      </c>
      <c r="CP156" s="123">
        <f t="shared" si="2205"/>
        <v>173168635.89156103</v>
      </c>
      <c r="CQ156" s="123">
        <f t="shared" si="2205"/>
        <v>236041515.12861386</v>
      </c>
      <c r="CR156" s="123">
        <f t="shared" si="2205"/>
        <v>239581406.11913502</v>
      </c>
      <c r="CS156" s="33">
        <f>+SUM(CG156:CR156)</f>
        <v>2489888793.814682</v>
      </c>
      <c r="CT156" s="123">
        <f t="shared" ref="CT156:DE156" si="2206">CT154*0.2</f>
        <v>228285133.77429286</v>
      </c>
      <c r="CU156" s="123">
        <f t="shared" si="2206"/>
        <v>313221649.85458678</v>
      </c>
      <c r="CV156" s="123">
        <f t="shared" si="2206"/>
        <v>189527346.02622196</v>
      </c>
      <c r="CW156" s="123">
        <f t="shared" si="2206"/>
        <v>217624498.32479489</v>
      </c>
      <c r="CX156" s="123">
        <f t="shared" si="2206"/>
        <v>240273850.36842549</v>
      </c>
      <c r="CY156" s="123">
        <f t="shared" si="2206"/>
        <v>225601414.48058215</v>
      </c>
      <c r="CZ156" s="123">
        <f t="shared" si="2206"/>
        <v>168321782.56739971</v>
      </c>
      <c r="DA156" s="123">
        <f t="shared" si="2206"/>
        <v>193188472.82880688</v>
      </c>
      <c r="DB156" s="123">
        <f t="shared" si="2206"/>
        <v>168832057.48717952</v>
      </c>
      <c r="DC156" s="123">
        <f t="shared" si="2206"/>
        <v>182929805.55949655</v>
      </c>
      <c r="DD156" s="123">
        <f t="shared" si="2206"/>
        <v>249346703.25338361</v>
      </c>
      <c r="DE156" s="123">
        <f t="shared" si="2206"/>
        <v>253086130.81925845</v>
      </c>
      <c r="DF156" s="33">
        <f>+SUM(CT156:DE156)</f>
        <v>2630238845.344429</v>
      </c>
      <c r="DG156" s="123">
        <f t="shared" ref="DG156:DR156" si="2207">DG154*0.2</f>
        <v>241153110.19488227</v>
      </c>
      <c r="DH156" s="123">
        <f t="shared" si="2207"/>
        <v>330877327.81359017</v>
      </c>
      <c r="DI156" s="123">
        <f t="shared" si="2207"/>
        <v>200210623.46702808</v>
      </c>
      <c r="DJ156" s="123">
        <f t="shared" si="2207"/>
        <v>229891556.04636693</v>
      </c>
      <c r="DK156" s="123">
        <f t="shared" si="2207"/>
        <v>253817606.76599294</v>
      </c>
      <c r="DL156" s="123">
        <f t="shared" si="2207"/>
        <v>238318115.01202366</v>
      </c>
      <c r="DM156" s="123">
        <f t="shared" si="2207"/>
        <v>177809744.80715895</v>
      </c>
      <c r="DN156" s="123">
        <f t="shared" si="2207"/>
        <v>204078120.6652211</v>
      </c>
      <c r="DO156" s="123">
        <f t="shared" si="2207"/>
        <v>178348782.90361688</v>
      </c>
      <c r="DP156" s="123">
        <f t="shared" si="2207"/>
        <v>193241192.83927429</v>
      </c>
      <c r="DQ156" s="123">
        <f t="shared" si="2207"/>
        <v>263401878.22237039</v>
      </c>
      <c r="DR156" s="123">
        <f t="shared" si="2207"/>
        <v>267352089.84127846</v>
      </c>
      <c r="DS156" s="33">
        <f>+SUM(DG156:DR156)</f>
        <v>2778500148.5788045</v>
      </c>
      <c r="DT156" s="123">
        <f t="shared" ref="DT156:EE156" si="2208">DT154*0.2</f>
        <v>254746428.71034741</v>
      </c>
      <c r="DU156" s="123">
        <f t="shared" si="2208"/>
        <v>349528221.02778667</v>
      </c>
      <c r="DV156" s="123">
        <f t="shared" si="2208"/>
        <v>211496095.89061755</v>
      </c>
      <c r="DW156" s="123">
        <f t="shared" si="2208"/>
        <v>242850083.27758861</v>
      </c>
      <c r="DX156" s="123">
        <f t="shared" si="2208"/>
        <v>268124797.62417847</v>
      </c>
      <c r="DY156" s="123">
        <f t="shared" si="2208"/>
        <v>251751630.51902142</v>
      </c>
      <c r="DZ156" s="123">
        <f t="shared" si="2208"/>
        <v>187832524.50244892</v>
      </c>
      <c r="EA156" s="123">
        <f t="shared" si="2208"/>
        <v>215581596.17087832</v>
      </c>
      <c r="EB156" s="123">
        <f t="shared" si="2208"/>
        <v>188401947.09832799</v>
      </c>
      <c r="EC156" s="123">
        <f t="shared" si="2208"/>
        <v>204133812.39723855</v>
      </c>
      <c r="ED156" s="123">
        <f t="shared" si="2208"/>
        <v>278249315.29400903</v>
      </c>
      <c r="EE156" s="123">
        <f t="shared" si="2208"/>
        <v>282422192.44145173</v>
      </c>
      <c r="EF156" s="33">
        <f>+SUM(DT156:EE156)</f>
        <v>2935118644.9538951</v>
      </c>
      <c r="EG156" s="123">
        <f t="shared" ref="EG156:ER156" si="2209">EG154*0.2</f>
        <v>269105975.40389234</v>
      </c>
      <c r="EH156" s="123">
        <f t="shared" si="2209"/>
        <v>369230427.790681</v>
      </c>
      <c r="EI156" s="123">
        <f t="shared" si="2209"/>
        <v>223417707.82377994</v>
      </c>
      <c r="EJ156" s="123">
        <f t="shared" si="2209"/>
        <v>256539056.77177978</v>
      </c>
      <c r="EK156" s="123">
        <f t="shared" si="2209"/>
        <v>283238456.21665823</v>
      </c>
      <c r="EL156" s="123">
        <f t="shared" si="2209"/>
        <v>265942366.42811766</v>
      </c>
      <c r="EM156" s="123">
        <f t="shared" si="2209"/>
        <v>198420268.24360299</v>
      </c>
      <c r="EN156" s="123">
        <f t="shared" si="2209"/>
        <v>227733499.58383843</v>
      </c>
      <c r="EO156" s="123">
        <f t="shared" si="2209"/>
        <v>199021788.05236658</v>
      </c>
      <c r="EP156" s="123">
        <f t="shared" si="2209"/>
        <v>215640427.13444614</v>
      </c>
      <c r="EQ156" s="123">
        <f t="shared" si="2209"/>
        <v>293933672.69850177</v>
      </c>
      <c r="ER156" s="123">
        <f t="shared" si="2209"/>
        <v>298341766.58499151</v>
      </c>
      <c r="ES156" s="33">
        <f>+SUM(EG156:ER156)</f>
        <v>3100565412.732656</v>
      </c>
      <c r="ET156" s="33" t="s">
        <v>241</v>
      </c>
      <c r="EU156" s="33"/>
      <c r="EV156" s="38"/>
      <c r="EW156" s="136"/>
      <c r="EX156" s="37"/>
      <c r="EY156" s="37"/>
      <c r="FK156" s="138"/>
      <c r="FL156" s="4"/>
      <c r="FN156" s="17"/>
      <c r="FO156" s="201"/>
      <c r="FP156" s="2"/>
      <c r="FY156" s="1"/>
    </row>
    <row r="157" spans="1:181" s="4" customFormat="1">
      <c r="A157" s="149"/>
      <c r="B157" s="149"/>
      <c r="C157" s="231"/>
      <c r="D157" s="7"/>
      <c r="E157" s="31" t="s">
        <v>441</v>
      </c>
      <c r="F157" s="26">
        <f t="shared" ref="F157:S157" si="2210">SUM(F158:F160)</f>
        <v>700543176.69000006</v>
      </c>
      <c r="G157" s="26">
        <f t="shared" si="2210"/>
        <v>71497197.276738659</v>
      </c>
      <c r="H157" s="26">
        <f t="shared" si="2210"/>
        <v>50986102.043709911</v>
      </c>
      <c r="I157" s="26">
        <f t="shared" si="2210"/>
        <v>63187747.106775627</v>
      </c>
      <c r="J157" s="26">
        <f t="shared" si="2210"/>
        <v>67362676.684961259</v>
      </c>
      <c r="K157" s="26">
        <f t="shared" si="2210"/>
        <v>60576465.549730219</v>
      </c>
      <c r="L157" s="26">
        <f t="shared" si="2210"/>
        <v>75537246.516867518</v>
      </c>
      <c r="M157" s="26">
        <f t="shared" si="2210"/>
        <v>68628046.043343604</v>
      </c>
      <c r="N157" s="26">
        <f t="shared" si="2210"/>
        <v>61085770.101966441</v>
      </c>
      <c r="O157" s="26">
        <f t="shared" si="2210"/>
        <v>79167247.626069263</v>
      </c>
      <c r="P157" s="26">
        <f t="shared" si="2210"/>
        <v>88440333.793350562</v>
      </c>
      <c r="Q157" s="26">
        <f t="shared" si="2210"/>
        <v>72465818.070444226</v>
      </c>
      <c r="R157" s="26">
        <f t="shared" si="2210"/>
        <v>78892867.486042708</v>
      </c>
      <c r="S157" s="26">
        <f t="shared" si="2210"/>
        <v>837827518.30000007</v>
      </c>
      <c r="T157" s="26">
        <f t="shared" ref="T157:AE157" si="2211">G157*$FC$9</f>
        <v>75674635.519223958</v>
      </c>
      <c r="U157" s="26">
        <f t="shared" si="2211"/>
        <v>53965118.013919801</v>
      </c>
      <c r="V157" s="26">
        <f t="shared" si="2211"/>
        <v>66879680.794730321</v>
      </c>
      <c r="W157" s="26">
        <f t="shared" si="2211"/>
        <v>71298543.15831019</v>
      </c>
      <c r="X157" s="26">
        <f t="shared" si="2211"/>
        <v>64115827.278869867</v>
      </c>
      <c r="Y157" s="26">
        <f t="shared" si="2211"/>
        <v>79950736.756355062</v>
      </c>
      <c r="Z157" s="26">
        <f t="shared" si="2211"/>
        <v>72637845.517564088</v>
      </c>
      <c r="AA157" s="26">
        <f t="shared" si="2211"/>
        <v>64654889.477484144</v>
      </c>
      <c r="AB157" s="26">
        <f t="shared" si="2211"/>
        <v>83792831.57036525</v>
      </c>
      <c r="AC157" s="26">
        <f t="shared" si="2211"/>
        <v>93607725.616228461</v>
      </c>
      <c r="AD157" s="26">
        <f t="shared" si="2211"/>
        <v>76699850.888664156</v>
      </c>
      <c r="AE157" s="26">
        <f t="shared" si="2211"/>
        <v>83502419.947517216</v>
      </c>
      <c r="AF157" s="26">
        <f>SUM(AF158:AF160)</f>
        <v>886780104.53923237</v>
      </c>
      <c r="AG157" s="26">
        <f t="shared" ref="AG157:AR157" si="2212">T157*$FD$9</f>
        <v>79909085.42433764</v>
      </c>
      <c r="AH157" s="26">
        <f t="shared" si="2212"/>
        <v>56984790.157506689</v>
      </c>
      <c r="AI157" s="26">
        <f t="shared" si="2212"/>
        <v>70622000.213280246</v>
      </c>
      <c r="AJ157" s="26">
        <f t="shared" si="2212"/>
        <v>75288124.439276591</v>
      </c>
      <c r="AK157" s="26">
        <f t="shared" si="2212"/>
        <v>67703492.510086298</v>
      </c>
      <c r="AL157" s="26">
        <f t="shared" si="2212"/>
        <v>84424460.182293653</v>
      </c>
      <c r="AM157" s="26">
        <f t="shared" si="2212"/>
        <v>76702368.801344901</v>
      </c>
      <c r="AN157" s="26">
        <f t="shared" si="2212"/>
        <v>68272718.473086238</v>
      </c>
      <c r="AO157" s="26">
        <f t="shared" si="2212"/>
        <v>88481543.253716603</v>
      </c>
      <c r="AP157" s="26">
        <f t="shared" si="2212"/>
        <v>98845639.510810137</v>
      </c>
      <c r="AQ157" s="26">
        <f t="shared" si="2212"/>
        <v>80991667.744990245</v>
      </c>
      <c r="AR157" s="26">
        <f t="shared" si="2212"/>
        <v>88174881.358100474</v>
      </c>
      <c r="AS157" s="26">
        <f>SUM(AS158:AS160)</f>
        <v>936400772.06882977</v>
      </c>
      <c r="AT157" s="26">
        <f t="shared" ref="AT157:BE157" si="2213">AG157*$FE$9</f>
        <v>84413400.751536727</v>
      </c>
      <c r="AU157" s="26">
        <f t="shared" si="2213"/>
        <v>60196908.809105039</v>
      </c>
      <c r="AV157" s="26">
        <f t="shared" si="2213"/>
        <v>74602821.121302441</v>
      </c>
      <c r="AW157" s="26">
        <f t="shared" si="2213"/>
        <v>79531965.437669754</v>
      </c>
      <c r="AX157" s="26">
        <f t="shared" si="2213"/>
        <v>71519802.975894853</v>
      </c>
      <c r="AY157" s="26">
        <f t="shared" si="2213"/>
        <v>89183298.153849199</v>
      </c>
      <c r="AZ157" s="26">
        <f t="shared" si="2213"/>
        <v>81025927.925939128</v>
      </c>
      <c r="BA157" s="26">
        <f t="shared" si="2213"/>
        <v>72121115.067977175</v>
      </c>
      <c r="BB157" s="26">
        <f t="shared" si="2213"/>
        <v>93469070.883842111</v>
      </c>
      <c r="BC157" s="26">
        <f t="shared" si="2213"/>
        <v>104417370.5187555</v>
      </c>
      <c r="BD157" s="26">
        <f t="shared" si="2213"/>
        <v>85557006.072439864</v>
      </c>
      <c r="BE157" s="26">
        <f t="shared" si="2213"/>
        <v>93145123.070493892</v>
      </c>
      <c r="BF157" s="26">
        <f>SUM(BF158:BF160)</f>
        <v>989183810.78880596</v>
      </c>
      <c r="BG157" s="26">
        <f t="shared" ref="BG157:BR157" si="2214">AT157*$FF$9</f>
        <v>89171615.325099364</v>
      </c>
      <c r="BH157" s="26">
        <f t="shared" si="2214"/>
        <v>63590088.16485668</v>
      </c>
      <c r="BI157" s="26">
        <f t="shared" si="2214"/>
        <v>78808032.942268029</v>
      </c>
      <c r="BJ157" s="26">
        <f t="shared" si="2214"/>
        <v>84015023.265460342</v>
      </c>
      <c r="BK157" s="26">
        <f t="shared" si="2214"/>
        <v>75551231.230040103</v>
      </c>
      <c r="BL157" s="26">
        <f t="shared" si="2214"/>
        <v>94210382.30418539</v>
      </c>
      <c r="BM157" s="26">
        <f t="shared" si="2214"/>
        <v>85593197.431268483</v>
      </c>
      <c r="BN157" s="26">
        <f t="shared" si="2214"/>
        <v>76186438.082128927</v>
      </c>
      <c r="BO157" s="26">
        <f t="shared" si="2214"/>
        <v>98737735.471422538</v>
      </c>
      <c r="BP157" s="26">
        <f t="shared" si="2214"/>
        <v>110303168.86015673</v>
      </c>
      <c r="BQ157" s="26">
        <f t="shared" si="2214"/>
        <v>90379683.390731171</v>
      </c>
      <c r="BR157" s="26">
        <f t="shared" si="2214"/>
        <v>98395527.367731512</v>
      </c>
      <c r="BS157" s="26">
        <f>SUM(BS158:BS160)</f>
        <v>1044942123.8353493</v>
      </c>
      <c r="BT157" s="26">
        <f t="shared" ref="BT157:CE157" si="2215">BG157*$FG$9</f>
        <v>94198040.937744588</v>
      </c>
      <c r="BU157" s="26">
        <f t="shared" si="2215"/>
        <v>67174534.254533336</v>
      </c>
      <c r="BV157" s="26">
        <f t="shared" si="2215"/>
        <v>83250284.14315781</v>
      </c>
      <c r="BW157" s="26">
        <f t="shared" si="2215"/>
        <v>88750782.096887827</v>
      </c>
      <c r="BX157" s="26">
        <f t="shared" si="2215"/>
        <v>79809903.032015026</v>
      </c>
      <c r="BY157" s="26">
        <f t="shared" si="2215"/>
        <v>99520833.133907735</v>
      </c>
      <c r="BZ157" s="26">
        <f t="shared" si="2215"/>
        <v>90417914.784074247</v>
      </c>
      <c r="CA157" s="26">
        <f t="shared" si="2215"/>
        <v>80480915.223942384</v>
      </c>
      <c r="CB157" s="26">
        <f t="shared" si="2215"/>
        <v>104303384.1444757</v>
      </c>
      <c r="CC157" s="26">
        <f t="shared" si="2215"/>
        <v>116520737.88246606</v>
      </c>
      <c r="CD157" s="26">
        <f t="shared" si="2215"/>
        <v>95474205.384099931</v>
      </c>
      <c r="CE157" s="26">
        <f t="shared" si="2215"/>
        <v>103941886.45439582</v>
      </c>
      <c r="CF157" s="26">
        <f>SUM(CF158:CF160)</f>
        <v>1103843421.4717007</v>
      </c>
      <c r="CG157" s="26">
        <f t="shared" ref="CG157:CR157" si="2216">BT157*$FH$9</f>
        <v>99507796.109323397</v>
      </c>
      <c r="CH157" s="26">
        <f t="shared" si="2216"/>
        <v>70961028.401392877</v>
      </c>
      <c r="CI157" s="26">
        <f t="shared" si="2216"/>
        <v>87942936.159739345</v>
      </c>
      <c r="CJ157" s="26">
        <f t="shared" si="2216"/>
        <v>93753486.182125211</v>
      </c>
      <c r="CK157" s="26">
        <f t="shared" si="2216"/>
        <v>84308627.646123663</v>
      </c>
      <c r="CL157" s="26">
        <f t="shared" si="2216"/>
        <v>105130623.45599987</v>
      </c>
      <c r="CM157" s="26">
        <f t="shared" si="2216"/>
        <v>95514591.804622963</v>
      </c>
      <c r="CN157" s="26">
        <f t="shared" si="2216"/>
        <v>85017463.45328559</v>
      </c>
      <c r="CO157" s="26">
        <f t="shared" si="2216"/>
        <v>110182757.30193153</v>
      </c>
      <c r="CP157" s="26">
        <f t="shared" si="2216"/>
        <v>123088778.83542493</v>
      </c>
      <c r="CQ157" s="26">
        <f t="shared" si="2216"/>
        <v>100855895.39319089</v>
      </c>
      <c r="CR157" s="26">
        <f t="shared" si="2216"/>
        <v>109800882.71005721</v>
      </c>
      <c r="CS157" s="26">
        <f>SUM(CS158:CS160)</f>
        <v>1166064867.4532175</v>
      </c>
      <c r="CT157" s="26">
        <f t="shared" ref="CT157:DE157" si="2217">CG157*$FI$9</f>
        <v>105116851.56041376</v>
      </c>
      <c r="CU157" s="26">
        <f t="shared" si="2217"/>
        <v>74960959.650322601</v>
      </c>
      <c r="CV157" s="26">
        <f t="shared" si="2217"/>
        <v>92900103.585191548</v>
      </c>
      <c r="CW157" s="26">
        <f t="shared" si="2217"/>
        <v>99038182.691239268</v>
      </c>
      <c r="CX157" s="26">
        <f t="shared" si="2217"/>
        <v>89060936.369280383</v>
      </c>
      <c r="CY157" s="26">
        <f t="shared" si="2217"/>
        <v>111056626.43896769</v>
      </c>
      <c r="CZ157" s="26">
        <f t="shared" si="2217"/>
        <v>100898558.31546597</v>
      </c>
      <c r="DA157" s="26">
        <f t="shared" si="2217"/>
        <v>89809727.833220407</v>
      </c>
      <c r="DB157" s="26">
        <f t="shared" si="2217"/>
        <v>116393538.96552683</v>
      </c>
      <c r="DC157" s="26">
        <f t="shared" si="2217"/>
        <v>130027047.12082018</v>
      </c>
      <c r="DD157" s="26">
        <f t="shared" si="2217"/>
        <v>106540940.5047143</v>
      </c>
      <c r="DE157" s="26">
        <f t="shared" si="2217"/>
        <v>115990138.86665773</v>
      </c>
      <c r="DF157" s="26">
        <f>SUM(DF158:DF160)</f>
        <v>1231793611.9018204</v>
      </c>
      <c r="DG157" s="26">
        <f t="shared" ref="DG157:DR157" si="2218">CT157*$FJ$9</f>
        <v>111042078.24917118</v>
      </c>
      <c r="DH157" s="26">
        <f t="shared" si="2218"/>
        <v>79186359.023892</v>
      </c>
      <c r="DI157" s="26">
        <f t="shared" si="2218"/>
        <v>98136696.624081641</v>
      </c>
      <c r="DJ157" s="26">
        <f t="shared" si="2218"/>
        <v>104620766.97317906</v>
      </c>
      <c r="DK157" s="26">
        <f t="shared" si="2218"/>
        <v>94081123.230544001</v>
      </c>
      <c r="DL157" s="26">
        <f t="shared" si="2218"/>
        <v>117316666.35807945</v>
      </c>
      <c r="DM157" s="26">
        <f t="shared" si="2218"/>
        <v>106586008.25059217</v>
      </c>
      <c r="DN157" s="26">
        <f t="shared" si="2218"/>
        <v>94872122.571723387</v>
      </c>
      <c r="DO157" s="26">
        <f t="shared" si="2218"/>
        <v>122954409.96993567</v>
      </c>
      <c r="DP157" s="26">
        <f t="shared" si="2218"/>
        <v>137356411.7129266</v>
      </c>
      <c r="DQ157" s="26">
        <f t="shared" si="2218"/>
        <v>112546440.23908405</v>
      </c>
      <c r="DR157" s="26">
        <f t="shared" si="2218"/>
        <v>122528271.01429352</v>
      </c>
      <c r="DS157" s="26">
        <f>SUM(DS158:DS160)</f>
        <v>1301227354.2175026</v>
      </c>
      <c r="DT157" s="26">
        <f t="shared" ref="DT157:EE157" si="2219">DG157*$FK$9</f>
        <v>117301298.11592048</v>
      </c>
      <c r="DU157" s="26">
        <f t="shared" si="2219"/>
        <v>83649935.709350765</v>
      </c>
      <c r="DV157" s="26">
        <f t="shared" si="2219"/>
        <v>103668465.93938789</v>
      </c>
      <c r="DW157" s="26">
        <f t="shared" si="2219"/>
        <v>110518030.36592324</v>
      </c>
      <c r="DX157" s="26">
        <f t="shared" si="2219"/>
        <v>99384287.984803319</v>
      </c>
      <c r="DY157" s="26">
        <f t="shared" si="2219"/>
        <v>123929572.2073517</v>
      </c>
      <c r="DZ157" s="26">
        <f t="shared" si="2219"/>
        <v>112594048.36366157</v>
      </c>
      <c r="EA157" s="26">
        <f t="shared" si="2219"/>
        <v>100219874.37684631</v>
      </c>
      <c r="EB157" s="26">
        <f t="shared" si="2219"/>
        <v>129885104.15112104</v>
      </c>
      <c r="EC157" s="26">
        <f t="shared" si="2219"/>
        <v>145098917.92836088</v>
      </c>
      <c r="ED157" s="26">
        <f t="shared" si="2219"/>
        <v>118890457.98248076</v>
      </c>
      <c r="EE157" s="26">
        <f t="shared" si="2219"/>
        <v>129434944.59482725</v>
      </c>
      <c r="EF157" s="26">
        <f>SUM(EF158:EF160)</f>
        <v>1374574937.7200351</v>
      </c>
      <c r="EG157" s="26">
        <f t="shared" ref="EG157:ER157" si="2220">DT157*$FL$9</f>
        <v>123913337.68811871</v>
      </c>
      <c r="EH157" s="26">
        <f t="shared" si="2220"/>
        <v>88365115.285415471</v>
      </c>
      <c r="EI157" s="26">
        <f t="shared" si="2220"/>
        <v>109512050.02745932</v>
      </c>
      <c r="EJ157" s="26">
        <f t="shared" si="2220"/>
        <v>116747710.70158963</v>
      </c>
      <c r="EK157" s="26">
        <f t="shared" si="2220"/>
        <v>104986381.52993073</v>
      </c>
      <c r="EL157" s="26">
        <f t="shared" si="2220"/>
        <v>130915234.33353573</v>
      </c>
      <c r="EM157" s="26">
        <f t="shared" si="2220"/>
        <v>118940749.68182448</v>
      </c>
      <c r="EN157" s="26">
        <f t="shared" si="2220"/>
        <v>105869068.25572041</v>
      </c>
      <c r="EO157" s="26">
        <f t="shared" si="2220"/>
        <v>137206467.70191145</v>
      </c>
      <c r="EP157" s="26">
        <f t="shared" si="2220"/>
        <v>153277853.73414674</v>
      </c>
      <c r="EQ157" s="26">
        <f t="shared" si="2220"/>
        <v>125592075.31803726</v>
      </c>
      <c r="ER157" s="26">
        <f t="shared" si="2220"/>
        <v>136730933.55174848</v>
      </c>
      <c r="ES157" s="26">
        <f>SUM(ES158:ES160)</f>
        <v>1452056977.8094385</v>
      </c>
      <c r="ET157" s="32" t="s">
        <v>241</v>
      </c>
      <c r="EU157" s="32"/>
      <c r="EV157" s="38"/>
      <c r="EW157" s="136"/>
      <c r="EX157" s="8"/>
      <c r="EY157" s="37"/>
      <c r="EZ157" s="3"/>
      <c r="FA157" s="3"/>
      <c r="FB157" s="3"/>
      <c r="FC157" s="3"/>
      <c r="FD157" s="3"/>
      <c r="FF157" s="3"/>
      <c r="FK157" s="40"/>
      <c r="FL157" s="3"/>
      <c r="FM157" s="40"/>
      <c r="FO157" s="201"/>
      <c r="FP157" s="199"/>
      <c r="FY157" s="1"/>
    </row>
    <row r="158" spans="1:181">
      <c r="A158" s="149">
        <v>131</v>
      </c>
      <c r="B158" s="149" t="str">
        <f>CONCATENATE(C158,D158)</f>
        <v>171153010100010</v>
      </c>
      <c r="C158" s="231">
        <v>1711530101000</v>
      </c>
      <c r="D158" s="35">
        <v>10</v>
      </c>
      <c r="E158" s="37" t="s">
        <v>143</v>
      </c>
      <c r="F158" s="65">
        <v>420325906.54000002</v>
      </c>
      <c r="G158" s="123">
        <v>42898318.366043195</v>
      </c>
      <c r="H158" s="123">
        <v>30591661.226225946</v>
      </c>
      <c r="I158" s="123">
        <v>37912648.264065377</v>
      </c>
      <c r="J158" s="123">
        <v>40417606.010976754</v>
      </c>
      <c r="K158" s="123">
        <v>36345879.329838134</v>
      </c>
      <c r="L158" s="123">
        <v>45322347.910120517</v>
      </c>
      <c r="M158" s="123">
        <v>41176827.626006164</v>
      </c>
      <c r="N158" s="123">
        <v>36651462.061179861</v>
      </c>
      <c r="O158" s="123">
        <v>47500348.575641558</v>
      </c>
      <c r="P158" s="123">
        <v>53064200.276010342</v>
      </c>
      <c r="Q158" s="123">
        <v>43479490.842266537</v>
      </c>
      <c r="R158" s="123">
        <v>47335720.491625622</v>
      </c>
      <c r="S158" s="33">
        <f>SUM(G158:R158)</f>
        <v>502696510.98000002</v>
      </c>
      <c r="T158" s="33">
        <f t="shared" ref="T158:AE158" si="2221">T157*0.6</f>
        <v>45404781.311534375</v>
      </c>
      <c r="U158" s="33">
        <f t="shared" si="2221"/>
        <v>32379070.808351878</v>
      </c>
      <c r="V158" s="33">
        <f t="shared" si="2221"/>
        <v>40127808.476838194</v>
      </c>
      <c r="W158" s="33">
        <f t="shared" si="2221"/>
        <v>42779125.894986115</v>
      </c>
      <c r="X158" s="33">
        <f t="shared" si="2221"/>
        <v>38469496.367321916</v>
      </c>
      <c r="Y158" s="33">
        <f t="shared" si="2221"/>
        <v>47970442.053813033</v>
      </c>
      <c r="Z158" s="33">
        <f t="shared" si="2221"/>
        <v>43582707.310538448</v>
      </c>
      <c r="AA158" s="33">
        <f t="shared" si="2221"/>
        <v>38792933.686490484</v>
      </c>
      <c r="AB158" s="33">
        <f t="shared" si="2221"/>
        <v>50275698.942219146</v>
      </c>
      <c r="AC158" s="33">
        <f t="shared" si="2221"/>
        <v>56164635.369737074</v>
      </c>
      <c r="AD158" s="33">
        <f t="shared" si="2221"/>
        <v>46019910.533198491</v>
      </c>
      <c r="AE158" s="33">
        <f t="shared" si="2221"/>
        <v>50101451.96851033</v>
      </c>
      <c r="AF158" s="33">
        <f>SUM(T158:AE158)</f>
        <v>532068062.72353947</v>
      </c>
      <c r="AG158" s="33">
        <f t="shared" ref="AG158:AR158" si="2222">AG157*0.6</f>
        <v>47945451.254602581</v>
      </c>
      <c r="AH158" s="33">
        <f t="shared" si="2222"/>
        <v>34190874.094504014</v>
      </c>
      <c r="AI158" s="33">
        <f t="shared" si="2222"/>
        <v>42373200.127968147</v>
      </c>
      <c r="AJ158" s="33">
        <f t="shared" si="2222"/>
        <v>45172874.663565956</v>
      </c>
      <c r="AK158" s="33">
        <f t="shared" si="2222"/>
        <v>40622095.506051779</v>
      </c>
      <c r="AL158" s="33">
        <f t="shared" si="2222"/>
        <v>50654676.109376192</v>
      </c>
      <c r="AM158" s="33">
        <f t="shared" si="2222"/>
        <v>46021421.280806936</v>
      </c>
      <c r="AN158" s="33">
        <f t="shared" si="2222"/>
        <v>40963631.08385174</v>
      </c>
      <c r="AO158" s="33">
        <f t="shared" si="2222"/>
        <v>53088925.952229962</v>
      </c>
      <c r="AP158" s="33">
        <f t="shared" si="2222"/>
        <v>59307383.706486084</v>
      </c>
      <c r="AQ158" s="33">
        <f t="shared" si="2222"/>
        <v>48595000.646994144</v>
      </c>
      <c r="AR158" s="33">
        <f t="shared" si="2222"/>
        <v>52904928.814860284</v>
      </c>
      <c r="AS158" s="33">
        <f>+SUM(AG158:AR158)</f>
        <v>561840463.24129796</v>
      </c>
      <c r="AT158" s="33">
        <f t="shared" ref="AT158:BE158" si="2223">AT157*0.6</f>
        <v>50648040.450922035</v>
      </c>
      <c r="AU158" s="33">
        <f t="shared" si="2223"/>
        <v>36118145.28546302</v>
      </c>
      <c r="AV158" s="33">
        <f t="shared" si="2223"/>
        <v>44761692.67278146</v>
      </c>
      <c r="AW158" s="33">
        <f t="shared" si="2223"/>
        <v>47719179.262601852</v>
      </c>
      <c r="AX158" s="33">
        <f t="shared" si="2223"/>
        <v>42911881.785536908</v>
      </c>
      <c r="AY158" s="33">
        <f t="shared" si="2223"/>
        <v>53509978.892309517</v>
      </c>
      <c r="AZ158" s="33">
        <f t="shared" si="2223"/>
        <v>48615556.755563475</v>
      </c>
      <c r="BA158" s="33">
        <f t="shared" si="2223"/>
        <v>43272669.040786304</v>
      </c>
      <c r="BB158" s="33">
        <f t="shared" si="2223"/>
        <v>56081442.530305266</v>
      </c>
      <c r="BC158" s="33">
        <f t="shared" si="2223"/>
        <v>62650422.311253294</v>
      </c>
      <c r="BD158" s="33">
        <f t="shared" si="2223"/>
        <v>51334203.643463917</v>
      </c>
      <c r="BE158" s="33">
        <f t="shared" si="2223"/>
        <v>55887073.842296332</v>
      </c>
      <c r="BF158" s="33">
        <f>+SUM(AT158:BE158)</f>
        <v>593510286.47328353</v>
      </c>
      <c r="BG158" s="33">
        <f t="shared" ref="BG158:BR158" si="2224">BG157*0.6</f>
        <v>53502969.19505962</v>
      </c>
      <c r="BH158" s="33">
        <f t="shared" si="2224"/>
        <v>38154052.898914009</v>
      </c>
      <c r="BI158" s="33">
        <f t="shared" si="2224"/>
        <v>47284819.765360817</v>
      </c>
      <c r="BJ158" s="33">
        <f t="shared" si="2224"/>
        <v>50409013.959276207</v>
      </c>
      <c r="BK158" s="33">
        <f t="shared" si="2224"/>
        <v>45330738.738024063</v>
      </c>
      <c r="BL158" s="33">
        <f t="shared" si="2224"/>
        <v>56526229.382511236</v>
      </c>
      <c r="BM158" s="33">
        <f t="shared" si="2224"/>
        <v>51355918.458761089</v>
      </c>
      <c r="BN158" s="33">
        <f t="shared" si="2224"/>
        <v>45711862.849277355</v>
      </c>
      <c r="BO158" s="33">
        <f t="shared" si="2224"/>
        <v>59242641.282853521</v>
      </c>
      <c r="BP158" s="33">
        <f t="shared" si="2224"/>
        <v>66181901.316094033</v>
      </c>
      <c r="BQ158" s="33">
        <f t="shared" si="2224"/>
        <v>54227810.034438699</v>
      </c>
      <c r="BR158" s="33">
        <f t="shared" si="2224"/>
        <v>59037316.420638904</v>
      </c>
      <c r="BS158" s="33">
        <f>+SUM(BG158:BR158)</f>
        <v>626965274.30120969</v>
      </c>
      <c r="BT158" s="33">
        <f t="shared" ref="BT158:CE158" si="2225">BT157*0.6</f>
        <v>56518824.562646754</v>
      </c>
      <c r="BU158" s="33">
        <f t="shared" si="2225"/>
        <v>40304720.552720003</v>
      </c>
      <c r="BV158" s="33">
        <f t="shared" si="2225"/>
        <v>49950170.485894687</v>
      </c>
      <c r="BW158" s="33">
        <f t="shared" si="2225"/>
        <v>53250469.258132696</v>
      </c>
      <c r="BX158" s="33">
        <f t="shared" si="2225"/>
        <v>47885941.819209017</v>
      </c>
      <c r="BY158" s="33">
        <f t="shared" si="2225"/>
        <v>59712499.880344637</v>
      </c>
      <c r="BZ158" s="33">
        <f t="shared" si="2225"/>
        <v>54250748.870444544</v>
      </c>
      <c r="CA158" s="33">
        <f t="shared" si="2225"/>
        <v>48288549.134365432</v>
      </c>
      <c r="CB158" s="33">
        <f t="shared" si="2225"/>
        <v>62582030.486685418</v>
      </c>
      <c r="CC158" s="33">
        <f t="shared" si="2225"/>
        <v>69912442.729479641</v>
      </c>
      <c r="CD158" s="33">
        <f t="shared" si="2225"/>
        <v>57284523.230459958</v>
      </c>
      <c r="CE158" s="33">
        <f t="shared" si="2225"/>
        <v>62365131.872637488</v>
      </c>
      <c r="CF158" s="33">
        <f>+SUM(BT158:CE158)</f>
        <v>662306052.88302028</v>
      </c>
      <c r="CG158" s="33">
        <f t="shared" ref="CG158:CR158" si="2226">CG157*0.6</f>
        <v>59704677.665594034</v>
      </c>
      <c r="CH158" s="33">
        <f t="shared" si="2226"/>
        <v>42576617.040835723</v>
      </c>
      <c r="CI158" s="33">
        <f t="shared" si="2226"/>
        <v>52765761.695843607</v>
      </c>
      <c r="CJ158" s="33">
        <f t="shared" si="2226"/>
        <v>56252091.709275126</v>
      </c>
      <c r="CK158" s="33">
        <f t="shared" si="2226"/>
        <v>50585176.587674193</v>
      </c>
      <c r="CL158" s="33">
        <f t="shared" si="2226"/>
        <v>63078374.07359992</v>
      </c>
      <c r="CM158" s="33">
        <f t="shared" si="2226"/>
        <v>57308755.082773775</v>
      </c>
      <c r="CN158" s="33">
        <f t="shared" si="2226"/>
        <v>51010478.071971349</v>
      </c>
      <c r="CO158" s="33">
        <f t="shared" si="2226"/>
        <v>66109654.381158918</v>
      </c>
      <c r="CP158" s="33">
        <f t="shared" si="2226"/>
        <v>73853267.301254958</v>
      </c>
      <c r="CQ158" s="33">
        <f t="shared" si="2226"/>
        <v>60513537.235914528</v>
      </c>
      <c r="CR158" s="33">
        <f t="shared" si="2226"/>
        <v>65880529.626034327</v>
      </c>
      <c r="CS158" s="33">
        <f>+SUM(CG158:CR158)</f>
        <v>699638920.47193062</v>
      </c>
      <c r="CT158" s="33">
        <f t="shared" ref="CT158:DE158" si="2227">CT157*0.6</f>
        <v>63070110.936248258</v>
      </c>
      <c r="CU158" s="33">
        <f t="shared" si="2227"/>
        <v>44976575.790193558</v>
      </c>
      <c r="CV158" s="33">
        <f t="shared" si="2227"/>
        <v>55740062.151114926</v>
      </c>
      <c r="CW158" s="33">
        <f t="shared" si="2227"/>
        <v>59422909.614743561</v>
      </c>
      <c r="CX158" s="33">
        <f t="shared" si="2227"/>
        <v>53436561.821568228</v>
      </c>
      <c r="CY158" s="33">
        <f t="shared" si="2227"/>
        <v>66633975.863380611</v>
      </c>
      <c r="CZ158" s="33">
        <f t="shared" si="2227"/>
        <v>60539134.989279583</v>
      </c>
      <c r="DA158" s="33">
        <f t="shared" si="2227"/>
        <v>53885836.69993224</v>
      </c>
      <c r="DB158" s="33">
        <f t="shared" si="2227"/>
        <v>69836123.379316092</v>
      </c>
      <c r="DC158" s="33">
        <f t="shared" si="2227"/>
        <v>78016228.272492111</v>
      </c>
      <c r="DD158" s="33">
        <f t="shared" si="2227"/>
        <v>63924564.302828573</v>
      </c>
      <c r="DE158" s="33">
        <f t="shared" si="2227"/>
        <v>69594083.319994643</v>
      </c>
      <c r="DF158" s="33">
        <f>+SUM(CT158:DE158)</f>
        <v>739076167.1410923</v>
      </c>
      <c r="DG158" s="33">
        <f t="shared" ref="DG158:DR158" si="2228">DG157*0.6</f>
        <v>66625246.949502707</v>
      </c>
      <c r="DH158" s="33">
        <f t="shared" si="2228"/>
        <v>47511815.414335199</v>
      </c>
      <c r="DI158" s="33">
        <f t="shared" si="2228"/>
        <v>58882017.974448986</v>
      </c>
      <c r="DJ158" s="33">
        <f t="shared" si="2228"/>
        <v>62772460.183907434</v>
      </c>
      <c r="DK158" s="33">
        <f t="shared" si="2228"/>
        <v>56448673.938326396</v>
      </c>
      <c r="DL158" s="33">
        <f t="shared" si="2228"/>
        <v>70389999.814847663</v>
      </c>
      <c r="DM158" s="33">
        <f t="shared" si="2228"/>
        <v>63951604.950355299</v>
      </c>
      <c r="DN158" s="33">
        <f t="shared" si="2228"/>
        <v>56923273.543034032</v>
      </c>
      <c r="DO158" s="33">
        <f t="shared" si="2228"/>
        <v>73772645.981961399</v>
      </c>
      <c r="DP158" s="33">
        <f t="shared" si="2228"/>
        <v>82413847.027755961</v>
      </c>
      <c r="DQ158" s="33">
        <f t="shared" si="2228"/>
        <v>67527864.143450424</v>
      </c>
      <c r="DR158" s="33">
        <f t="shared" si="2228"/>
        <v>73516962.608576104</v>
      </c>
      <c r="DS158" s="33">
        <f>+SUM(DG158:DR158)</f>
        <v>780736412.53050148</v>
      </c>
      <c r="DT158" s="33">
        <f t="shared" ref="DT158:EE158" si="2229">DT157*0.6</f>
        <v>70380778.869552284</v>
      </c>
      <c r="DU158" s="33">
        <f t="shared" si="2229"/>
        <v>50189961.42561046</v>
      </c>
      <c r="DV158" s="33">
        <f t="shared" si="2229"/>
        <v>62201079.563632727</v>
      </c>
      <c r="DW158" s="33">
        <f t="shared" si="2229"/>
        <v>66310818.21955394</v>
      </c>
      <c r="DX158" s="33">
        <f t="shared" si="2229"/>
        <v>59630572.790881991</v>
      </c>
      <c r="DY158" s="33">
        <f t="shared" si="2229"/>
        <v>74357743.32441102</v>
      </c>
      <c r="DZ158" s="33">
        <f t="shared" si="2229"/>
        <v>67556429.01819694</v>
      </c>
      <c r="EA158" s="33">
        <f t="shared" si="2229"/>
        <v>60131924.62610779</v>
      </c>
      <c r="EB158" s="33">
        <f t="shared" si="2229"/>
        <v>77931062.490672618</v>
      </c>
      <c r="EC158" s="33">
        <f t="shared" si="2229"/>
        <v>87059350.757016525</v>
      </c>
      <c r="ED158" s="33">
        <f t="shared" si="2229"/>
        <v>71334274.78948845</v>
      </c>
      <c r="EE158" s="33">
        <f t="shared" si="2229"/>
        <v>77660966.756896347</v>
      </c>
      <c r="EF158" s="33">
        <f>+SUM(DT158:EE158)</f>
        <v>824744962.63202119</v>
      </c>
      <c r="EG158" s="33">
        <f t="shared" ref="EG158:ER158" si="2230">EG157*0.6</f>
        <v>74348002.61287123</v>
      </c>
      <c r="EH158" s="33">
        <f t="shared" si="2230"/>
        <v>53019069.171249278</v>
      </c>
      <c r="EI158" s="33">
        <f t="shared" si="2230"/>
        <v>65707230.016475588</v>
      </c>
      <c r="EJ158" s="33">
        <f t="shared" si="2230"/>
        <v>70048626.42095378</v>
      </c>
      <c r="EK158" s="33">
        <f t="shared" si="2230"/>
        <v>62991828.917958431</v>
      </c>
      <c r="EL158" s="33">
        <f t="shared" si="2230"/>
        <v>78549140.600121439</v>
      </c>
      <c r="EM158" s="33">
        <f t="shared" si="2230"/>
        <v>71364449.809094682</v>
      </c>
      <c r="EN158" s="33">
        <f t="shared" si="2230"/>
        <v>63521440.95343224</v>
      </c>
      <c r="EO158" s="33">
        <f t="shared" si="2230"/>
        <v>82323880.621146873</v>
      </c>
      <c r="EP158" s="33">
        <f t="shared" si="2230"/>
        <v>91966712.240488037</v>
      </c>
      <c r="EQ158" s="33">
        <f t="shared" si="2230"/>
        <v>75355245.190822348</v>
      </c>
      <c r="ER158" s="33">
        <f t="shared" si="2230"/>
        <v>82038560.131049082</v>
      </c>
      <c r="ES158" s="33">
        <f>+SUM(EG158:ER158)</f>
        <v>871234186.68566298</v>
      </c>
      <c r="ET158" s="33" t="s">
        <v>241</v>
      </c>
      <c r="EU158" s="33"/>
      <c r="EV158" s="38"/>
      <c r="EW158" s="136"/>
      <c r="EX158" s="37"/>
      <c r="EY158" s="37"/>
      <c r="FN158" s="17"/>
      <c r="FO158" s="201"/>
      <c r="FP158" s="2"/>
      <c r="FY158" s="1"/>
    </row>
    <row r="159" spans="1:181">
      <c r="A159" s="149">
        <v>132</v>
      </c>
      <c r="B159" s="149" t="str">
        <f>CONCATENATE(C159,D159)</f>
        <v>171153010300023</v>
      </c>
      <c r="C159" s="231">
        <v>1711530103000</v>
      </c>
      <c r="D159" s="35">
        <v>23</v>
      </c>
      <c r="E159" s="37" t="s">
        <v>145</v>
      </c>
      <c r="F159" s="65">
        <v>105081476.36999999</v>
      </c>
      <c r="G159" s="123">
        <v>10724579.591510799</v>
      </c>
      <c r="H159" s="123">
        <v>7647915.3065564865</v>
      </c>
      <c r="I159" s="123">
        <v>9478162.0660163444</v>
      </c>
      <c r="J159" s="123">
        <v>10104401.502744189</v>
      </c>
      <c r="K159" s="123">
        <v>9086469.8324595317</v>
      </c>
      <c r="L159" s="123">
        <v>11330586.977530127</v>
      </c>
      <c r="M159" s="123">
        <v>10294206.906501541</v>
      </c>
      <c r="N159" s="123">
        <v>9162865.5152949654</v>
      </c>
      <c r="O159" s="123">
        <v>11875087.143910389</v>
      </c>
      <c r="P159" s="123">
        <v>13266050.069002584</v>
      </c>
      <c r="Q159" s="123">
        <v>10869872.710566634</v>
      </c>
      <c r="R159" s="123">
        <v>11833930.122906405</v>
      </c>
      <c r="S159" s="33">
        <f>SUM(G159:R159)</f>
        <v>125674127.745</v>
      </c>
      <c r="T159" s="33">
        <f t="shared" ref="T159:AE159" si="2231">T157*0.15</f>
        <v>11351195.327883594</v>
      </c>
      <c r="U159" s="33">
        <f t="shared" si="2231"/>
        <v>8094767.7020879695</v>
      </c>
      <c r="V159" s="33">
        <f t="shared" si="2231"/>
        <v>10031952.119209548</v>
      </c>
      <c r="W159" s="33">
        <f t="shared" si="2231"/>
        <v>10694781.473746529</v>
      </c>
      <c r="X159" s="33">
        <f t="shared" si="2231"/>
        <v>9617374.091830479</v>
      </c>
      <c r="Y159" s="33">
        <f t="shared" si="2231"/>
        <v>11992610.513453258</v>
      </c>
      <c r="Z159" s="33">
        <f t="shared" si="2231"/>
        <v>10895676.827634612</v>
      </c>
      <c r="AA159" s="33">
        <f t="shared" si="2231"/>
        <v>9698233.4216226209</v>
      </c>
      <c r="AB159" s="33">
        <f t="shared" si="2231"/>
        <v>12568924.735554786</v>
      </c>
      <c r="AC159" s="33">
        <f t="shared" si="2231"/>
        <v>14041158.842434268</v>
      </c>
      <c r="AD159" s="33">
        <f t="shared" si="2231"/>
        <v>11504977.633299623</v>
      </c>
      <c r="AE159" s="33">
        <f t="shared" si="2231"/>
        <v>12525362.992127582</v>
      </c>
      <c r="AF159" s="33">
        <f>SUM(T159:AE159)</f>
        <v>133017015.68088487</v>
      </c>
      <c r="AG159" s="33">
        <f t="shared" ref="AG159:AR159" si="2232">AG157*0.15</f>
        <v>11986362.813650645</v>
      </c>
      <c r="AH159" s="33">
        <f t="shared" si="2232"/>
        <v>8547718.5236260034</v>
      </c>
      <c r="AI159" s="33">
        <f t="shared" si="2232"/>
        <v>10593300.031992037</v>
      </c>
      <c r="AJ159" s="33">
        <f t="shared" si="2232"/>
        <v>11293218.665891489</v>
      </c>
      <c r="AK159" s="33">
        <f t="shared" si="2232"/>
        <v>10155523.876512945</v>
      </c>
      <c r="AL159" s="33">
        <f t="shared" si="2232"/>
        <v>12663669.027344048</v>
      </c>
      <c r="AM159" s="33">
        <f t="shared" si="2232"/>
        <v>11505355.320201734</v>
      </c>
      <c r="AN159" s="33">
        <f t="shared" si="2232"/>
        <v>10240907.770962935</v>
      </c>
      <c r="AO159" s="33">
        <f t="shared" si="2232"/>
        <v>13272231.48805749</v>
      </c>
      <c r="AP159" s="33">
        <f t="shared" si="2232"/>
        <v>14826845.926621521</v>
      </c>
      <c r="AQ159" s="33">
        <f t="shared" si="2232"/>
        <v>12148750.161748536</v>
      </c>
      <c r="AR159" s="33">
        <f t="shared" si="2232"/>
        <v>13226232.203715071</v>
      </c>
      <c r="AS159" s="33">
        <f>+SUM(AG159:AR159)</f>
        <v>140460115.81032449</v>
      </c>
      <c r="AT159" s="33">
        <f t="shared" ref="AT159:BE159" si="2233">AT157*0.15</f>
        <v>12662010.112730509</v>
      </c>
      <c r="AU159" s="33">
        <f t="shared" si="2233"/>
        <v>9029536.3213657551</v>
      </c>
      <c r="AV159" s="33">
        <f t="shared" si="2233"/>
        <v>11190423.168195365</v>
      </c>
      <c r="AW159" s="33">
        <f t="shared" si="2233"/>
        <v>11929794.815650463</v>
      </c>
      <c r="AX159" s="33">
        <f t="shared" si="2233"/>
        <v>10727970.446384227</v>
      </c>
      <c r="AY159" s="33">
        <f t="shared" si="2233"/>
        <v>13377494.723077379</v>
      </c>
      <c r="AZ159" s="33">
        <f t="shared" si="2233"/>
        <v>12153889.188890869</v>
      </c>
      <c r="BA159" s="33">
        <f t="shared" si="2233"/>
        <v>10818167.260196576</v>
      </c>
      <c r="BB159" s="33">
        <f t="shared" si="2233"/>
        <v>14020360.632576317</v>
      </c>
      <c r="BC159" s="33">
        <f t="shared" si="2233"/>
        <v>15662605.577813324</v>
      </c>
      <c r="BD159" s="33">
        <f t="shared" si="2233"/>
        <v>12833550.910865979</v>
      </c>
      <c r="BE159" s="33">
        <f t="shared" si="2233"/>
        <v>13971768.460574083</v>
      </c>
      <c r="BF159" s="33">
        <f>+SUM(AT159:BE159)</f>
        <v>148377571.61832088</v>
      </c>
      <c r="BG159" s="33">
        <f t="shared" ref="BG159:BR159" si="2234">BG157*0.15</f>
        <v>13375742.298764905</v>
      </c>
      <c r="BH159" s="33">
        <f t="shared" si="2234"/>
        <v>9538513.2247285023</v>
      </c>
      <c r="BI159" s="33">
        <f t="shared" si="2234"/>
        <v>11821204.941340204</v>
      </c>
      <c r="BJ159" s="33">
        <f t="shared" si="2234"/>
        <v>12602253.489819052</v>
      </c>
      <c r="BK159" s="33">
        <f t="shared" si="2234"/>
        <v>11332684.684506016</v>
      </c>
      <c r="BL159" s="33">
        <f t="shared" si="2234"/>
        <v>14131557.345627809</v>
      </c>
      <c r="BM159" s="33">
        <f t="shared" si="2234"/>
        <v>12838979.614690272</v>
      </c>
      <c r="BN159" s="33">
        <f t="shared" si="2234"/>
        <v>11427965.712319339</v>
      </c>
      <c r="BO159" s="33">
        <f t="shared" si="2234"/>
        <v>14810660.32071338</v>
      </c>
      <c r="BP159" s="33">
        <f t="shared" si="2234"/>
        <v>16545475.329023508</v>
      </c>
      <c r="BQ159" s="33">
        <f t="shared" si="2234"/>
        <v>13556952.508609675</v>
      </c>
      <c r="BR159" s="33">
        <f t="shared" si="2234"/>
        <v>14759329.105159726</v>
      </c>
      <c r="BS159" s="33">
        <f>+SUM(BG159:BR159)</f>
        <v>156741318.57530242</v>
      </c>
      <c r="BT159" s="33">
        <f t="shared" ref="BT159:CE159" si="2235">BT157*0.15</f>
        <v>14129706.140661689</v>
      </c>
      <c r="BU159" s="33">
        <f t="shared" si="2235"/>
        <v>10076180.138180001</v>
      </c>
      <c r="BV159" s="33">
        <f t="shared" si="2235"/>
        <v>12487542.621473672</v>
      </c>
      <c r="BW159" s="33">
        <f t="shared" si="2235"/>
        <v>13312617.314533174</v>
      </c>
      <c r="BX159" s="33">
        <f t="shared" si="2235"/>
        <v>11971485.454802254</v>
      </c>
      <c r="BY159" s="33">
        <f t="shared" si="2235"/>
        <v>14928124.970086159</v>
      </c>
      <c r="BZ159" s="33">
        <f t="shared" si="2235"/>
        <v>13562687.217611136</v>
      </c>
      <c r="CA159" s="33">
        <f t="shared" si="2235"/>
        <v>12072137.283591358</v>
      </c>
      <c r="CB159" s="33">
        <f t="shared" si="2235"/>
        <v>15645507.621671354</v>
      </c>
      <c r="CC159" s="33">
        <f t="shared" si="2235"/>
        <v>17478110.68236991</v>
      </c>
      <c r="CD159" s="33">
        <f t="shared" si="2235"/>
        <v>14321130.80761499</v>
      </c>
      <c r="CE159" s="33">
        <f t="shared" si="2235"/>
        <v>15591282.968159372</v>
      </c>
      <c r="CF159" s="33">
        <f>+SUM(BT159:CE159)</f>
        <v>165576513.22075507</v>
      </c>
      <c r="CG159" s="33">
        <f t="shared" ref="CG159:CR159" si="2236">CG157*0.15</f>
        <v>14926169.416398508</v>
      </c>
      <c r="CH159" s="33">
        <f t="shared" si="2236"/>
        <v>10644154.260208931</v>
      </c>
      <c r="CI159" s="33">
        <f t="shared" si="2236"/>
        <v>13191440.423960902</v>
      </c>
      <c r="CJ159" s="33">
        <f t="shared" si="2236"/>
        <v>14063022.927318782</v>
      </c>
      <c r="CK159" s="33">
        <f t="shared" si="2236"/>
        <v>12646294.146918548</v>
      </c>
      <c r="CL159" s="33">
        <f t="shared" si="2236"/>
        <v>15769593.51839998</v>
      </c>
      <c r="CM159" s="33">
        <f t="shared" si="2236"/>
        <v>14327188.770693444</v>
      </c>
      <c r="CN159" s="33">
        <f t="shared" si="2236"/>
        <v>12752619.517992837</v>
      </c>
      <c r="CO159" s="33">
        <f t="shared" si="2236"/>
        <v>16527413.59528973</v>
      </c>
      <c r="CP159" s="33">
        <f t="shared" si="2236"/>
        <v>18463316.825313739</v>
      </c>
      <c r="CQ159" s="33">
        <f t="shared" si="2236"/>
        <v>15128384.308978632</v>
      </c>
      <c r="CR159" s="33">
        <f t="shared" si="2236"/>
        <v>16470132.406508582</v>
      </c>
      <c r="CS159" s="33">
        <f>+SUM(CG159:CR159)</f>
        <v>174909730.11798266</v>
      </c>
      <c r="CT159" s="33">
        <f t="shared" ref="CT159:DE159" si="2237">CT157*0.15</f>
        <v>15767527.734062064</v>
      </c>
      <c r="CU159" s="33">
        <f t="shared" si="2237"/>
        <v>11244143.947548389</v>
      </c>
      <c r="CV159" s="33">
        <f t="shared" si="2237"/>
        <v>13935015.537778731</v>
      </c>
      <c r="CW159" s="33">
        <f t="shared" si="2237"/>
        <v>14855727.40368589</v>
      </c>
      <c r="CX159" s="33">
        <f t="shared" si="2237"/>
        <v>13359140.455392057</v>
      </c>
      <c r="CY159" s="33">
        <f t="shared" si="2237"/>
        <v>16658493.965845153</v>
      </c>
      <c r="CZ159" s="33">
        <f t="shared" si="2237"/>
        <v>15134783.747319896</v>
      </c>
      <c r="DA159" s="33">
        <f t="shared" si="2237"/>
        <v>13471459.17498306</v>
      </c>
      <c r="DB159" s="33">
        <f t="shared" si="2237"/>
        <v>17459030.844829023</v>
      </c>
      <c r="DC159" s="33">
        <f t="shared" si="2237"/>
        <v>19504057.068123028</v>
      </c>
      <c r="DD159" s="33">
        <f t="shared" si="2237"/>
        <v>15981141.075707143</v>
      </c>
      <c r="DE159" s="33">
        <f t="shared" si="2237"/>
        <v>17398520.829998661</v>
      </c>
      <c r="DF159" s="33">
        <f>+SUM(CT159:DE159)</f>
        <v>184769041.78527308</v>
      </c>
      <c r="DG159" s="33">
        <f t="shared" ref="DG159:DR159" si="2238">DG157*0.15</f>
        <v>16656311.737375677</v>
      </c>
      <c r="DH159" s="33">
        <f t="shared" si="2238"/>
        <v>11877953.8535838</v>
      </c>
      <c r="DI159" s="33">
        <f t="shared" si="2238"/>
        <v>14720504.493612247</v>
      </c>
      <c r="DJ159" s="33">
        <f t="shared" si="2238"/>
        <v>15693115.045976859</v>
      </c>
      <c r="DK159" s="33">
        <f t="shared" si="2238"/>
        <v>14112168.484581599</v>
      </c>
      <c r="DL159" s="33">
        <f t="shared" si="2238"/>
        <v>17597499.953711916</v>
      </c>
      <c r="DM159" s="33">
        <f t="shared" si="2238"/>
        <v>15987901.237588825</v>
      </c>
      <c r="DN159" s="33">
        <f t="shared" si="2238"/>
        <v>14230818.385758508</v>
      </c>
      <c r="DO159" s="33">
        <f t="shared" si="2238"/>
        <v>18443161.49549035</v>
      </c>
      <c r="DP159" s="33">
        <f t="shared" si="2238"/>
        <v>20603461.75693899</v>
      </c>
      <c r="DQ159" s="33">
        <f t="shared" si="2238"/>
        <v>16881966.035862606</v>
      </c>
      <c r="DR159" s="33">
        <f t="shared" si="2238"/>
        <v>18379240.652144026</v>
      </c>
      <c r="DS159" s="33">
        <f>+SUM(DG159:DR159)</f>
        <v>195184103.13262537</v>
      </c>
      <c r="DT159" s="33">
        <f t="shared" ref="DT159:EE159" si="2239">DT157*0.15</f>
        <v>17595194.717388071</v>
      </c>
      <c r="DU159" s="33">
        <f t="shared" si="2239"/>
        <v>12547490.356402615</v>
      </c>
      <c r="DV159" s="33">
        <f t="shared" si="2239"/>
        <v>15550269.890908182</v>
      </c>
      <c r="DW159" s="33">
        <f t="shared" si="2239"/>
        <v>16577704.554888485</v>
      </c>
      <c r="DX159" s="33">
        <f t="shared" si="2239"/>
        <v>14907643.197720498</v>
      </c>
      <c r="DY159" s="33">
        <f t="shared" si="2239"/>
        <v>18589435.831102755</v>
      </c>
      <c r="DZ159" s="33">
        <f t="shared" si="2239"/>
        <v>16889107.254549235</v>
      </c>
      <c r="EA159" s="33">
        <f t="shared" si="2239"/>
        <v>15032981.156526947</v>
      </c>
      <c r="EB159" s="33">
        <f t="shared" si="2239"/>
        <v>19482765.622668155</v>
      </c>
      <c r="EC159" s="33">
        <f t="shared" si="2239"/>
        <v>21764837.689254131</v>
      </c>
      <c r="ED159" s="33">
        <f t="shared" si="2239"/>
        <v>17833568.697372112</v>
      </c>
      <c r="EE159" s="33">
        <f t="shared" si="2239"/>
        <v>19415241.689224087</v>
      </c>
      <c r="EF159" s="33">
        <f>+SUM(DT159:EE159)</f>
        <v>206186240.6580053</v>
      </c>
      <c r="EG159" s="33">
        <f t="shared" ref="EG159:ER159" si="2240">EG157*0.15</f>
        <v>18587000.653217807</v>
      </c>
      <c r="EH159" s="33">
        <f t="shared" si="2240"/>
        <v>13254767.292812319</v>
      </c>
      <c r="EI159" s="33">
        <f t="shared" si="2240"/>
        <v>16426807.504118897</v>
      </c>
      <c r="EJ159" s="33">
        <f t="shared" si="2240"/>
        <v>17512156.605238445</v>
      </c>
      <c r="EK159" s="33">
        <f t="shared" si="2240"/>
        <v>15747957.229489608</v>
      </c>
      <c r="EL159" s="33">
        <f t="shared" si="2240"/>
        <v>19637285.15003036</v>
      </c>
      <c r="EM159" s="33">
        <f t="shared" si="2240"/>
        <v>17841112.452273671</v>
      </c>
      <c r="EN159" s="33">
        <f t="shared" si="2240"/>
        <v>15880360.23835806</v>
      </c>
      <c r="EO159" s="33">
        <f t="shared" si="2240"/>
        <v>20580970.155286718</v>
      </c>
      <c r="EP159" s="33">
        <f t="shared" si="2240"/>
        <v>22991678.060122009</v>
      </c>
      <c r="EQ159" s="33">
        <f t="shared" si="2240"/>
        <v>18838811.297705587</v>
      </c>
      <c r="ER159" s="33">
        <f t="shared" si="2240"/>
        <v>20509640.03276227</v>
      </c>
      <c r="ES159" s="33">
        <f>+SUM(EG159:ER159)</f>
        <v>217808546.67141575</v>
      </c>
      <c r="ET159" s="33" t="s">
        <v>241</v>
      </c>
      <c r="EU159" s="33"/>
      <c r="EV159" s="38"/>
      <c r="EW159" s="136"/>
      <c r="EX159" s="37"/>
      <c r="EY159" s="37"/>
      <c r="FN159" s="17"/>
      <c r="FO159" s="201"/>
      <c r="FP159" s="2"/>
      <c r="FY159" s="1"/>
    </row>
    <row r="160" spans="1:181">
      <c r="A160" s="149">
        <v>133</v>
      </c>
      <c r="B160" s="149" t="str">
        <f>CONCATENATE(C160,D160)</f>
        <v>171153010200020</v>
      </c>
      <c r="C160" s="231">
        <v>1711530102000</v>
      </c>
      <c r="D160" s="35">
        <v>20</v>
      </c>
      <c r="E160" s="37" t="s">
        <v>144</v>
      </c>
      <c r="F160" s="65">
        <v>175135793.77999997</v>
      </c>
      <c r="G160" s="123">
        <v>17874299.319184665</v>
      </c>
      <c r="H160" s="123">
        <v>12746525.510927478</v>
      </c>
      <c r="I160" s="123">
        <v>15796936.776693907</v>
      </c>
      <c r="J160" s="123">
        <v>16840669.171240315</v>
      </c>
      <c r="K160" s="123">
        <v>15144116.387432555</v>
      </c>
      <c r="L160" s="123">
        <v>18884311.62921688</v>
      </c>
      <c r="M160" s="123">
        <v>17157011.510835901</v>
      </c>
      <c r="N160" s="123">
        <v>15271442.52549161</v>
      </c>
      <c r="O160" s="123">
        <v>19791811.906517316</v>
      </c>
      <c r="P160" s="123">
        <v>22110083.448337641</v>
      </c>
      <c r="Q160" s="123">
        <v>18116454.517611057</v>
      </c>
      <c r="R160" s="123">
        <v>19723216.871510677</v>
      </c>
      <c r="S160" s="33">
        <f>SUM(G160:R160)</f>
        <v>209456879.57500002</v>
      </c>
      <c r="T160" s="33">
        <f t="shared" ref="T160:AE160" si="2241">T157*0.25</f>
        <v>18918658.87980599</v>
      </c>
      <c r="U160" s="33">
        <f t="shared" si="2241"/>
        <v>13491279.50347995</v>
      </c>
      <c r="V160" s="33">
        <f t="shared" si="2241"/>
        <v>16719920.19868258</v>
      </c>
      <c r="W160" s="33">
        <f t="shared" si="2241"/>
        <v>17824635.789577547</v>
      </c>
      <c r="X160" s="33">
        <f t="shared" si="2241"/>
        <v>16028956.819717467</v>
      </c>
      <c r="Y160" s="33">
        <f t="shared" si="2241"/>
        <v>19987684.189088766</v>
      </c>
      <c r="Z160" s="33">
        <f t="shared" si="2241"/>
        <v>18159461.379391022</v>
      </c>
      <c r="AA160" s="33">
        <f t="shared" si="2241"/>
        <v>16163722.369371036</v>
      </c>
      <c r="AB160" s="33">
        <f t="shared" si="2241"/>
        <v>20948207.892591313</v>
      </c>
      <c r="AC160" s="33">
        <f t="shared" si="2241"/>
        <v>23401931.404057115</v>
      </c>
      <c r="AD160" s="33">
        <f t="shared" si="2241"/>
        <v>19174962.722166039</v>
      </c>
      <c r="AE160" s="33">
        <f t="shared" si="2241"/>
        <v>20875604.986879304</v>
      </c>
      <c r="AF160" s="33">
        <f>SUM(T160:AE160)</f>
        <v>221695026.13480806</v>
      </c>
      <c r="AG160" s="33">
        <f t="shared" ref="AG160:AR160" si="2242">AG157*0.25</f>
        <v>19977271.35608441</v>
      </c>
      <c r="AH160" s="33">
        <f t="shared" si="2242"/>
        <v>14246197.539376672</v>
      </c>
      <c r="AI160" s="33">
        <f t="shared" si="2242"/>
        <v>17655500.053320061</v>
      </c>
      <c r="AJ160" s="33">
        <f t="shared" si="2242"/>
        <v>18822031.109819148</v>
      </c>
      <c r="AK160" s="33">
        <f t="shared" si="2242"/>
        <v>16925873.127521574</v>
      </c>
      <c r="AL160" s="33">
        <f t="shared" si="2242"/>
        <v>21106115.045573413</v>
      </c>
      <c r="AM160" s="33">
        <f t="shared" si="2242"/>
        <v>19175592.200336225</v>
      </c>
      <c r="AN160" s="33">
        <f t="shared" si="2242"/>
        <v>17068179.618271559</v>
      </c>
      <c r="AO160" s="33">
        <f t="shared" si="2242"/>
        <v>22120385.813429151</v>
      </c>
      <c r="AP160" s="33">
        <f t="shared" si="2242"/>
        <v>24711409.877702534</v>
      </c>
      <c r="AQ160" s="33">
        <f t="shared" si="2242"/>
        <v>20247916.936247561</v>
      </c>
      <c r="AR160" s="33">
        <f t="shared" si="2242"/>
        <v>22043720.339525118</v>
      </c>
      <c r="AS160" s="33">
        <f>+SUM(AG160:AR160)</f>
        <v>234100193.01720744</v>
      </c>
      <c r="AT160" s="33">
        <f t="shared" ref="AT160:BE160" si="2243">AT157*0.25</f>
        <v>21103350.187884182</v>
      </c>
      <c r="AU160" s="33">
        <f t="shared" si="2243"/>
        <v>15049227.20227626</v>
      </c>
      <c r="AV160" s="33">
        <f t="shared" si="2243"/>
        <v>18650705.28032561</v>
      </c>
      <c r="AW160" s="33">
        <f t="shared" si="2243"/>
        <v>19882991.359417439</v>
      </c>
      <c r="AX160" s="33">
        <f t="shared" si="2243"/>
        <v>17879950.743973713</v>
      </c>
      <c r="AY160" s="33">
        <f t="shared" si="2243"/>
        <v>22295824.5384623</v>
      </c>
      <c r="AZ160" s="33">
        <f t="shared" si="2243"/>
        <v>20256481.981484782</v>
      </c>
      <c r="BA160" s="33">
        <f t="shared" si="2243"/>
        <v>18030278.766994294</v>
      </c>
      <c r="BB160" s="33">
        <f t="shared" si="2243"/>
        <v>23367267.720960528</v>
      </c>
      <c r="BC160" s="33">
        <f t="shared" si="2243"/>
        <v>26104342.629688874</v>
      </c>
      <c r="BD160" s="33">
        <f t="shared" si="2243"/>
        <v>21389251.518109966</v>
      </c>
      <c r="BE160" s="33">
        <f t="shared" si="2243"/>
        <v>23286280.767623473</v>
      </c>
      <c r="BF160" s="33">
        <f>+SUM(AT160:BE160)</f>
        <v>247295952.69720143</v>
      </c>
      <c r="BG160" s="33">
        <f t="shared" ref="BG160:BR160" si="2244">BG157*0.25</f>
        <v>22292903.831274841</v>
      </c>
      <c r="BH160" s="33">
        <f t="shared" si="2244"/>
        <v>15897522.04121417</v>
      </c>
      <c r="BI160" s="33">
        <f t="shared" si="2244"/>
        <v>19702008.235567007</v>
      </c>
      <c r="BJ160" s="33">
        <f t="shared" si="2244"/>
        <v>21003755.816365086</v>
      </c>
      <c r="BK160" s="33">
        <f t="shared" si="2244"/>
        <v>18887807.807510026</v>
      </c>
      <c r="BL160" s="33">
        <f t="shared" si="2244"/>
        <v>23552595.576046348</v>
      </c>
      <c r="BM160" s="33">
        <f t="shared" si="2244"/>
        <v>21398299.357817121</v>
      </c>
      <c r="BN160" s="33">
        <f t="shared" si="2244"/>
        <v>19046609.520532232</v>
      </c>
      <c r="BO160" s="33">
        <f t="shared" si="2244"/>
        <v>24684433.867855635</v>
      </c>
      <c r="BP160" s="33">
        <f t="shared" si="2244"/>
        <v>27575792.215039182</v>
      </c>
      <c r="BQ160" s="33">
        <f t="shared" si="2244"/>
        <v>22594920.847682793</v>
      </c>
      <c r="BR160" s="33">
        <f t="shared" si="2244"/>
        <v>24598881.841932878</v>
      </c>
      <c r="BS160" s="33">
        <f>+SUM(BG160:BR160)</f>
        <v>261235530.95883733</v>
      </c>
      <c r="BT160" s="33">
        <f t="shared" ref="BT160:CE160" si="2245">BT157*0.25</f>
        <v>23549510.234436147</v>
      </c>
      <c r="BU160" s="33">
        <f t="shared" si="2245"/>
        <v>16793633.563633334</v>
      </c>
      <c r="BV160" s="33">
        <f t="shared" si="2245"/>
        <v>20812571.035789452</v>
      </c>
      <c r="BW160" s="33">
        <f t="shared" si="2245"/>
        <v>22187695.524221957</v>
      </c>
      <c r="BX160" s="33">
        <f t="shared" si="2245"/>
        <v>19952475.758003756</v>
      </c>
      <c r="BY160" s="33">
        <f t="shared" si="2245"/>
        <v>24880208.283476934</v>
      </c>
      <c r="BZ160" s="33">
        <f t="shared" si="2245"/>
        <v>22604478.696018562</v>
      </c>
      <c r="CA160" s="33">
        <f t="shared" si="2245"/>
        <v>20120228.805985596</v>
      </c>
      <c r="CB160" s="33">
        <f t="shared" si="2245"/>
        <v>26075846.036118925</v>
      </c>
      <c r="CC160" s="33">
        <f t="shared" si="2245"/>
        <v>29130184.470616516</v>
      </c>
      <c r="CD160" s="33">
        <f t="shared" si="2245"/>
        <v>23868551.346024983</v>
      </c>
      <c r="CE160" s="33">
        <f t="shared" si="2245"/>
        <v>25985471.613598954</v>
      </c>
      <c r="CF160" s="33">
        <f>+SUM(BT160:CE160)</f>
        <v>275960855.36792517</v>
      </c>
      <c r="CG160" s="33">
        <f t="shared" ref="CG160:CR160" si="2246">CG157*0.25</f>
        <v>24876949.027330849</v>
      </c>
      <c r="CH160" s="33">
        <f t="shared" si="2246"/>
        <v>17740257.100348219</v>
      </c>
      <c r="CI160" s="33">
        <f t="shared" si="2246"/>
        <v>21985734.039934836</v>
      </c>
      <c r="CJ160" s="33">
        <f t="shared" si="2246"/>
        <v>23438371.545531303</v>
      </c>
      <c r="CK160" s="33">
        <f t="shared" si="2246"/>
        <v>21077156.911530916</v>
      </c>
      <c r="CL160" s="33">
        <f t="shared" si="2246"/>
        <v>26282655.863999967</v>
      </c>
      <c r="CM160" s="33">
        <f t="shared" si="2246"/>
        <v>23878647.951155741</v>
      </c>
      <c r="CN160" s="33">
        <f t="shared" si="2246"/>
        <v>21254365.863321397</v>
      </c>
      <c r="CO160" s="33">
        <f t="shared" si="2246"/>
        <v>27545689.325482883</v>
      </c>
      <c r="CP160" s="33">
        <f t="shared" si="2246"/>
        <v>30772194.708856232</v>
      </c>
      <c r="CQ160" s="33">
        <f t="shared" si="2246"/>
        <v>25213973.848297723</v>
      </c>
      <c r="CR160" s="33">
        <f t="shared" si="2246"/>
        <v>27450220.677514303</v>
      </c>
      <c r="CS160" s="33">
        <f>+SUM(CG160:CR160)</f>
        <v>291516216.86330432</v>
      </c>
      <c r="CT160" s="33">
        <f t="shared" ref="CT160:DE160" si="2247">CT157*0.25</f>
        <v>26279212.890103441</v>
      </c>
      <c r="CU160" s="33">
        <f t="shared" si="2247"/>
        <v>18740239.91258065</v>
      </c>
      <c r="CV160" s="33">
        <f t="shared" si="2247"/>
        <v>23225025.896297887</v>
      </c>
      <c r="CW160" s="33">
        <f t="shared" si="2247"/>
        <v>24759545.672809817</v>
      </c>
      <c r="CX160" s="33">
        <f t="shared" si="2247"/>
        <v>22265234.092320096</v>
      </c>
      <c r="CY160" s="33">
        <f t="shared" si="2247"/>
        <v>27764156.609741922</v>
      </c>
      <c r="CZ160" s="33">
        <f t="shared" si="2247"/>
        <v>25224639.578866493</v>
      </c>
      <c r="DA160" s="33">
        <f t="shared" si="2247"/>
        <v>22452431.958305102</v>
      </c>
      <c r="DB160" s="33">
        <f t="shared" si="2247"/>
        <v>29098384.741381709</v>
      </c>
      <c r="DC160" s="33">
        <f t="shared" si="2247"/>
        <v>32506761.780205045</v>
      </c>
      <c r="DD160" s="33">
        <f t="shared" si="2247"/>
        <v>26635235.126178574</v>
      </c>
      <c r="DE160" s="33">
        <f t="shared" si="2247"/>
        <v>28997534.716664433</v>
      </c>
      <c r="DF160" s="33">
        <f>+SUM(CT160:DE160)</f>
        <v>307948402.97545511</v>
      </c>
      <c r="DG160" s="33">
        <f t="shared" ref="DG160:DR160" si="2248">DG157*0.25</f>
        <v>27760519.562292796</v>
      </c>
      <c r="DH160" s="33">
        <f t="shared" si="2248"/>
        <v>19796589.755973</v>
      </c>
      <c r="DI160" s="33">
        <f t="shared" si="2248"/>
        <v>24534174.15602041</v>
      </c>
      <c r="DJ160" s="33">
        <f t="shared" si="2248"/>
        <v>26155191.743294764</v>
      </c>
      <c r="DK160" s="33">
        <f t="shared" si="2248"/>
        <v>23520280.807636</v>
      </c>
      <c r="DL160" s="33">
        <f t="shared" si="2248"/>
        <v>29329166.589519862</v>
      </c>
      <c r="DM160" s="33">
        <f t="shared" si="2248"/>
        <v>26646502.062648043</v>
      </c>
      <c r="DN160" s="33">
        <f t="shared" si="2248"/>
        <v>23718030.642930847</v>
      </c>
      <c r="DO160" s="33">
        <f t="shared" si="2248"/>
        <v>30738602.492483918</v>
      </c>
      <c r="DP160" s="33">
        <f t="shared" si="2248"/>
        <v>34339102.928231649</v>
      </c>
      <c r="DQ160" s="33">
        <f t="shared" si="2248"/>
        <v>28136610.059771013</v>
      </c>
      <c r="DR160" s="33">
        <f t="shared" si="2248"/>
        <v>30632067.75357338</v>
      </c>
      <c r="DS160" s="33">
        <f>+SUM(DG160:DR160)</f>
        <v>325306838.55437565</v>
      </c>
      <c r="DT160" s="33">
        <f t="shared" ref="DT160:EE160" si="2249">DT157*0.25</f>
        <v>29325324.528980121</v>
      </c>
      <c r="DU160" s="33">
        <f t="shared" si="2249"/>
        <v>20912483.927337691</v>
      </c>
      <c r="DV160" s="33">
        <f t="shared" si="2249"/>
        <v>25917116.484846972</v>
      </c>
      <c r="DW160" s="33">
        <f t="shared" si="2249"/>
        <v>27629507.59148081</v>
      </c>
      <c r="DX160" s="33">
        <f t="shared" si="2249"/>
        <v>24846071.99620083</v>
      </c>
      <c r="DY160" s="33">
        <f t="shared" si="2249"/>
        <v>30982393.051837925</v>
      </c>
      <c r="DZ160" s="33">
        <f t="shared" si="2249"/>
        <v>28148512.090915393</v>
      </c>
      <c r="EA160" s="33">
        <f t="shared" si="2249"/>
        <v>25054968.594211578</v>
      </c>
      <c r="EB160" s="33">
        <f t="shared" si="2249"/>
        <v>32471276.037780259</v>
      </c>
      <c r="EC160" s="33">
        <f t="shared" si="2249"/>
        <v>36274729.48209022</v>
      </c>
      <c r="ED160" s="33">
        <f t="shared" si="2249"/>
        <v>29722614.495620191</v>
      </c>
      <c r="EE160" s="33">
        <f t="shared" si="2249"/>
        <v>32358736.148706812</v>
      </c>
      <c r="EF160" s="33">
        <f>+SUM(DT160:EE160)</f>
        <v>343643734.43000877</v>
      </c>
      <c r="EG160" s="33">
        <f t="shared" ref="EG160:ER160" si="2250">EG157*0.25</f>
        <v>30978334.422029678</v>
      </c>
      <c r="EH160" s="33">
        <f t="shared" si="2250"/>
        <v>22091278.821353868</v>
      </c>
      <c r="EI160" s="33">
        <f t="shared" si="2250"/>
        <v>27378012.506864831</v>
      </c>
      <c r="EJ160" s="33">
        <f t="shared" si="2250"/>
        <v>29186927.675397407</v>
      </c>
      <c r="EK160" s="33">
        <f t="shared" si="2250"/>
        <v>26246595.382482681</v>
      </c>
      <c r="EL160" s="33">
        <f t="shared" si="2250"/>
        <v>32728808.583383933</v>
      </c>
      <c r="EM160" s="33">
        <f t="shared" si="2250"/>
        <v>29735187.420456119</v>
      </c>
      <c r="EN160" s="33">
        <f t="shared" si="2250"/>
        <v>26467267.063930102</v>
      </c>
      <c r="EO160" s="33">
        <f t="shared" si="2250"/>
        <v>34301616.925477862</v>
      </c>
      <c r="EP160" s="33">
        <f t="shared" si="2250"/>
        <v>38319463.433536686</v>
      </c>
      <c r="EQ160" s="33">
        <f t="shared" si="2250"/>
        <v>31398018.829509314</v>
      </c>
      <c r="ER160" s="33">
        <f t="shared" si="2250"/>
        <v>34182733.387937121</v>
      </c>
      <c r="ES160" s="33">
        <f>+SUM(EG160:ER160)</f>
        <v>363014244.45235962</v>
      </c>
      <c r="ET160" s="33" t="s">
        <v>241</v>
      </c>
      <c r="EU160" s="33"/>
      <c r="EV160" s="38"/>
      <c r="EW160" s="136"/>
      <c r="EX160" s="37"/>
      <c r="EY160" s="37"/>
      <c r="FK160" s="138"/>
      <c r="FL160" s="4"/>
      <c r="FN160" s="17"/>
      <c r="FO160" s="201"/>
      <c r="FP160" s="2"/>
      <c r="FY160" s="1"/>
    </row>
    <row r="161" spans="1:181" s="4" customFormat="1">
      <c r="A161" s="149"/>
      <c r="B161" s="149"/>
      <c r="C161" s="231"/>
      <c r="D161" s="7"/>
      <c r="E161" s="31" t="s">
        <v>442</v>
      </c>
      <c r="F161" s="26">
        <f>SUM(F162:F163)</f>
        <v>15006448.07</v>
      </c>
      <c r="G161" s="26">
        <f t="shared" ref="G161:R161" si="2251">SUM(G162:G163)</f>
        <v>4428994</v>
      </c>
      <c r="H161" s="26">
        <f t="shared" si="2251"/>
        <v>0</v>
      </c>
      <c r="I161" s="26">
        <f t="shared" si="2251"/>
        <v>0</v>
      </c>
      <c r="J161" s="26">
        <f t="shared" si="2251"/>
        <v>4428994</v>
      </c>
      <c r="K161" s="26">
        <f t="shared" si="2251"/>
        <v>0</v>
      </c>
      <c r="L161" s="26">
        <f t="shared" si="2251"/>
        <v>0</v>
      </c>
      <c r="M161" s="26">
        <f t="shared" si="2251"/>
        <v>4428994</v>
      </c>
      <c r="N161" s="26">
        <f t="shared" si="2251"/>
        <v>0</v>
      </c>
      <c r="O161" s="26">
        <f t="shared" si="2251"/>
        <v>0</v>
      </c>
      <c r="P161" s="26">
        <f t="shared" si="2251"/>
        <v>4428994</v>
      </c>
      <c r="Q161" s="26">
        <f t="shared" si="2251"/>
        <v>0</v>
      </c>
      <c r="R161" s="26">
        <f t="shared" si="2251"/>
        <v>0</v>
      </c>
      <c r="S161" s="26">
        <f t="shared" ref="S161:X161" si="2252">SUM(S162:S163)</f>
        <v>17715976</v>
      </c>
      <c r="T161" s="26">
        <f t="shared" si="2252"/>
        <v>4561863.82</v>
      </c>
      <c r="U161" s="26">
        <f t="shared" si="2252"/>
        <v>0</v>
      </c>
      <c r="V161" s="26">
        <f t="shared" si="2252"/>
        <v>0</v>
      </c>
      <c r="W161" s="26">
        <f t="shared" si="2252"/>
        <v>4561863.82</v>
      </c>
      <c r="X161" s="26">
        <f t="shared" si="2252"/>
        <v>0</v>
      </c>
      <c r="Y161" s="26">
        <f t="shared" ref="Y161:BD161" si="2253">SUM(Y162:Y163)</f>
        <v>0</v>
      </c>
      <c r="Z161" s="26">
        <f t="shared" si="2253"/>
        <v>4561863.82</v>
      </c>
      <c r="AA161" s="26">
        <f t="shared" si="2253"/>
        <v>0</v>
      </c>
      <c r="AB161" s="26">
        <f t="shared" si="2253"/>
        <v>0</v>
      </c>
      <c r="AC161" s="26">
        <f t="shared" si="2253"/>
        <v>4561863.82</v>
      </c>
      <c r="AD161" s="26">
        <f t="shared" si="2253"/>
        <v>0</v>
      </c>
      <c r="AE161" s="26">
        <f t="shared" si="2253"/>
        <v>0</v>
      </c>
      <c r="AF161" s="26">
        <f t="shared" si="2253"/>
        <v>18247455.280000001</v>
      </c>
      <c r="AG161" s="26">
        <f t="shared" si="2253"/>
        <v>4698719.7346000001</v>
      </c>
      <c r="AH161" s="26">
        <f t="shared" si="2253"/>
        <v>0</v>
      </c>
      <c r="AI161" s="26">
        <f t="shared" si="2253"/>
        <v>0</v>
      </c>
      <c r="AJ161" s="26">
        <f t="shared" si="2253"/>
        <v>4698719.7346000001</v>
      </c>
      <c r="AK161" s="26">
        <f t="shared" si="2253"/>
        <v>0</v>
      </c>
      <c r="AL161" s="26">
        <f t="shared" si="2253"/>
        <v>0</v>
      </c>
      <c r="AM161" s="26">
        <f t="shared" si="2253"/>
        <v>4698719.7346000001</v>
      </c>
      <c r="AN161" s="26">
        <f t="shared" si="2253"/>
        <v>0</v>
      </c>
      <c r="AO161" s="26">
        <f t="shared" si="2253"/>
        <v>0</v>
      </c>
      <c r="AP161" s="26">
        <f t="shared" si="2253"/>
        <v>4698719.7346000001</v>
      </c>
      <c r="AQ161" s="26">
        <f t="shared" si="2253"/>
        <v>0</v>
      </c>
      <c r="AR161" s="26">
        <f t="shared" si="2253"/>
        <v>0</v>
      </c>
      <c r="AS161" s="26">
        <f t="shared" si="2253"/>
        <v>18794878.9384</v>
      </c>
      <c r="AT161" s="26">
        <f t="shared" si="2253"/>
        <v>4839681.3266380001</v>
      </c>
      <c r="AU161" s="26">
        <f t="shared" si="2253"/>
        <v>0</v>
      </c>
      <c r="AV161" s="26">
        <f t="shared" si="2253"/>
        <v>0</v>
      </c>
      <c r="AW161" s="26">
        <f t="shared" si="2253"/>
        <v>4839681.3266380001</v>
      </c>
      <c r="AX161" s="26">
        <f t="shared" si="2253"/>
        <v>0</v>
      </c>
      <c r="AY161" s="26">
        <f t="shared" si="2253"/>
        <v>0</v>
      </c>
      <c r="AZ161" s="26">
        <f t="shared" si="2253"/>
        <v>4839681.3266380001</v>
      </c>
      <c r="BA161" s="26">
        <f t="shared" si="2253"/>
        <v>0</v>
      </c>
      <c r="BB161" s="26">
        <f t="shared" si="2253"/>
        <v>0</v>
      </c>
      <c r="BC161" s="26">
        <f t="shared" si="2253"/>
        <v>4839681.3266380001</v>
      </c>
      <c r="BD161" s="26">
        <f t="shared" si="2253"/>
        <v>0</v>
      </c>
      <c r="BE161" s="26">
        <f t="shared" ref="BE161:CJ161" si="2254">SUM(BE162:BE163)</f>
        <v>0</v>
      </c>
      <c r="BF161" s="26">
        <f t="shared" si="2254"/>
        <v>19358725.306552</v>
      </c>
      <c r="BG161" s="26">
        <f t="shared" si="2254"/>
        <v>4984871.7664371403</v>
      </c>
      <c r="BH161" s="26">
        <f t="shared" si="2254"/>
        <v>0</v>
      </c>
      <c r="BI161" s="26">
        <f t="shared" si="2254"/>
        <v>0</v>
      </c>
      <c r="BJ161" s="26">
        <f t="shared" si="2254"/>
        <v>4984871.7664371403</v>
      </c>
      <c r="BK161" s="26">
        <f t="shared" si="2254"/>
        <v>0</v>
      </c>
      <c r="BL161" s="26">
        <f t="shared" si="2254"/>
        <v>0</v>
      </c>
      <c r="BM161" s="26">
        <f t="shared" si="2254"/>
        <v>4984871.7664371403</v>
      </c>
      <c r="BN161" s="26">
        <f t="shared" si="2254"/>
        <v>0</v>
      </c>
      <c r="BO161" s="26">
        <f t="shared" si="2254"/>
        <v>0</v>
      </c>
      <c r="BP161" s="26">
        <f t="shared" si="2254"/>
        <v>4984871.7664371403</v>
      </c>
      <c r="BQ161" s="26">
        <f t="shared" si="2254"/>
        <v>0</v>
      </c>
      <c r="BR161" s="26">
        <f t="shared" si="2254"/>
        <v>0</v>
      </c>
      <c r="BS161" s="26">
        <f t="shared" si="2254"/>
        <v>19939487.065748561</v>
      </c>
      <c r="BT161" s="26">
        <f t="shared" si="2254"/>
        <v>5134417.919430254</v>
      </c>
      <c r="BU161" s="26">
        <f t="shared" si="2254"/>
        <v>0</v>
      </c>
      <c r="BV161" s="26">
        <f t="shared" si="2254"/>
        <v>0</v>
      </c>
      <c r="BW161" s="26">
        <f t="shared" si="2254"/>
        <v>5134417.919430254</v>
      </c>
      <c r="BX161" s="26">
        <f t="shared" si="2254"/>
        <v>0</v>
      </c>
      <c r="BY161" s="26">
        <f t="shared" si="2254"/>
        <v>0</v>
      </c>
      <c r="BZ161" s="26">
        <f t="shared" si="2254"/>
        <v>5134417.919430254</v>
      </c>
      <c r="CA161" s="26">
        <f t="shared" si="2254"/>
        <v>0</v>
      </c>
      <c r="CB161" s="26">
        <f t="shared" si="2254"/>
        <v>0</v>
      </c>
      <c r="CC161" s="26">
        <f t="shared" si="2254"/>
        <v>5134417.919430254</v>
      </c>
      <c r="CD161" s="26">
        <f t="shared" si="2254"/>
        <v>0</v>
      </c>
      <c r="CE161" s="26">
        <f t="shared" si="2254"/>
        <v>0</v>
      </c>
      <c r="CF161" s="26">
        <f t="shared" si="2254"/>
        <v>20537671.677721016</v>
      </c>
      <c r="CG161" s="26">
        <f t="shared" si="2254"/>
        <v>5288450.4570131619</v>
      </c>
      <c r="CH161" s="26">
        <f t="shared" si="2254"/>
        <v>0</v>
      </c>
      <c r="CI161" s="26">
        <f t="shared" si="2254"/>
        <v>0</v>
      </c>
      <c r="CJ161" s="26">
        <f t="shared" si="2254"/>
        <v>5288450.4570131619</v>
      </c>
      <c r="CK161" s="26">
        <f t="shared" ref="CK161:DP161" si="2255">SUM(CK162:CK163)</f>
        <v>0</v>
      </c>
      <c r="CL161" s="26">
        <f t="shared" si="2255"/>
        <v>0</v>
      </c>
      <c r="CM161" s="26">
        <f t="shared" si="2255"/>
        <v>5288450.4570131619</v>
      </c>
      <c r="CN161" s="26">
        <f t="shared" si="2255"/>
        <v>0</v>
      </c>
      <c r="CO161" s="26">
        <f t="shared" si="2255"/>
        <v>0</v>
      </c>
      <c r="CP161" s="26">
        <f t="shared" si="2255"/>
        <v>5288450.4570131619</v>
      </c>
      <c r="CQ161" s="26">
        <f t="shared" si="2255"/>
        <v>0</v>
      </c>
      <c r="CR161" s="26">
        <f t="shared" si="2255"/>
        <v>0</v>
      </c>
      <c r="CS161" s="26">
        <f t="shared" si="2255"/>
        <v>21153801.828052647</v>
      </c>
      <c r="CT161" s="26">
        <f t="shared" si="2255"/>
        <v>5447103.9707235573</v>
      </c>
      <c r="CU161" s="26">
        <f t="shared" si="2255"/>
        <v>0</v>
      </c>
      <c r="CV161" s="26">
        <f t="shared" si="2255"/>
        <v>0</v>
      </c>
      <c r="CW161" s="26">
        <f t="shared" si="2255"/>
        <v>5447103.9707235573</v>
      </c>
      <c r="CX161" s="26">
        <f t="shared" si="2255"/>
        <v>0</v>
      </c>
      <c r="CY161" s="26">
        <f t="shared" si="2255"/>
        <v>0</v>
      </c>
      <c r="CZ161" s="26">
        <f t="shared" si="2255"/>
        <v>5447103.9707235573</v>
      </c>
      <c r="DA161" s="26">
        <f t="shared" si="2255"/>
        <v>0</v>
      </c>
      <c r="DB161" s="26">
        <f t="shared" si="2255"/>
        <v>0</v>
      </c>
      <c r="DC161" s="26">
        <f t="shared" si="2255"/>
        <v>5447103.9707235573</v>
      </c>
      <c r="DD161" s="26">
        <f t="shared" si="2255"/>
        <v>0</v>
      </c>
      <c r="DE161" s="26">
        <f t="shared" si="2255"/>
        <v>0</v>
      </c>
      <c r="DF161" s="26">
        <f t="shared" si="2255"/>
        <v>21788415.882894229</v>
      </c>
      <c r="DG161" s="26">
        <f t="shared" si="2255"/>
        <v>5610517.0898452643</v>
      </c>
      <c r="DH161" s="26">
        <f t="shared" si="2255"/>
        <v>0</v>
      </c>
      <c r="DI161" s="26">
        <f t="shared" si="2255"/>
        <v>0</v>
      </c>
      <c r="DJ161" s="26">
        <f t="shared" si="2255"/>
        <v>5610517.0898452643</v>
      </c>
      <c r="DK161" s="26">
        <f t="shared" si="2255"/>
        <v>0</v>
      </c>
      <c r="DL161" s="26">
        <f t="shared" si="2255"/>
        <v>0</v>
      </c>
      <c r="DM161" s="26">
        <f t="shared" si="2255"/>
        <v>5610517.0898452643</v>
      </c>
      <c r="DN161" s="26">
        <f t="shared" si="2255"/>
        <v>0</v>
      </c>
      <c r="DO161" s="26">
        <f t="shared" si="2255"/>
        <v>0</v>
      </c>
      <c r="DP161" s="26">
        <f t="shared" si="2255"/>
        <v>5610517.0898452643</v>
      </c>
      <c r="DQ161" s="26">
        <f t="shared" ref="DQ161:EF161" si="2256">SUM(DQ162:DQ163)</f>
        <v>0</v>
      </c>
      <c r="DR161" s="26">
        <f t="shared" si="2256"/>
        <v>0</v>
      </c>
      <c r="DS161" s="26">
        <f t="shared" si="2256"/>
        <v>22442068.359381057</v>
      </c>
      <c r="DT161" s="26">
        <f t="shared" si="2256"/>
        <v>5778832.6025406234</v>
      </c>
      <c r="DU161" s="26">
        <f t="shared" si="2256"/>
        <v>0</v>
      </c>
      <c r="DV161" s="26">
        <f t="shared" si="2256"/>
        <v>0</v>
      </c>
      <c r="DW161" s="26">
        <f t="shared" si="2256"/>
        <v>5778832.6025406234</v>
      </c>
      <c r="DX161" s="26">
        <f t="shared" si="2256"/>
        <v>0</v>
      </c>
      <c r="DY161" s="26">
        <f t="shared" si="2256"/>
        <v>0</v>
      </c>
      <c r="DZ161" s="26">
        <f t="shared" si="2256"/>
        <v>5778832.6025406234</v>
      </c>
      <c r="EA161" s="26">
        <f t="shared" si="2256"/>
        <v>0</v>
      </c>
      <c r="EB161" s="26">
        <f t="shared" si="2256"/>
        <v>0</v>
      </c>
      <c r="EC161" s="26">
        <f t="shared" si="2256"/>
        <v>5778832.6025406234</v>
      </c>
      <c r="ED161" s="26">
        <f t="shared" si="2256"/>
        <v>0</v>
      </c>
      <c r="EE161" s="26">
        <f t="shared" si="2256"/>
        <v>0</v>
      </c>
      <c r="EF161" s="26">
        <f t="shared" si="2256"/>
        <v>23115330.410162494</v>
      </c>
      <c r="EG161" s="26">
        <f t="shared" ref="EG161:ES161" si="2257">SUM(EG162:EG163)</f>
        <v>5952197.5806168411</v>
      </c>
      <c r="EH161" s="26">
        <f t="shared" si="2257"/>
        <v>0</v>
      </c>
      <c r="EI161" s="26">
        <f t="shared" si="2257"/>
        <v>0</v>
      </c>
      <c r="EJ161" s="26">
        <f t="shared" si="2257"/>
        <v>5952197.5806168411</v>
      </c>
      <c r="EK161" s="26">
        <f t="shared" si="2257"/>
        <v>0</v>
      </c>
      <c r="EL161" s="26">
        <f t="shared" si="2257"/>
        <v>0</v>
      </c>
      <c r="EM161" s="26">
        <f t="shared" si="2257"/>
        <v>5952197.5806168411</v>
      </c>
      <c r="EN161" s="26">
        <f t="shared" si="2257"/>
        <v>0</v>
      </c>
      <c r="EO161" s="26">
        <f t="shared" si="2257"/>
        <v>0</v>
      </c>
      <c r="EP161" s="26">
        <f t="shared" si="2257"/>
        <v>5952197.5806168411</v>
      </c>
      <c r="EQ161" s="26">
        <f t="shared" si="2257"/>
        <v>0</v>
      </c>
      <c r="ER161" s="26">
        <f t="shared" si="2257"/>
        <v>0</v>
      </c>
      <c r="ES161" s="26">
        <f t="shared" si="2257"/>
        <v>23808790.322467364</v>
      </c>
      <c r="ET161" s="32" t="s">
        <v>241</v>
      </c>
      <c r="EU161" s="32"/>
      <c r="EV161" s="38"/>
      <c r="EW161" s="136"/>
      <c r="EX161" s="8"/>
      <c r="EY161" s="37"/>
      <c r="EZ161" s="3"/>
      <c r="FA161" s="3"/>
      <c r="FB161" s="3"/>
      <c r="FC161" s="3"/>
      <c r="FD161" s="3"/>
      <c r="FF161" s="3"/>
      <c r="FK161" s="40"/>
      <c r="FL161" s="3"/>
      <c r="FM161" s="40"/>
      <c r="FO161" s="201"/>
      <c r="FP161" s="199"/>
      <c r="FY161" s="1"/>
    </row>
    <row r="162" spans="1:181">
      <c r="A162" s="149">
        <v>134</v>
      </c>
      <c r="B162" s="149" t="str">
        <f>CONCATENATE(C162,D162)</f>
        <v>171154010100051</v>
      </c>
      <c r="C162" s="231">
        <v>1711540101000</v>
      </c>
      <c r="D162" s="35">
        <v>51</v>
      </c>
      <c r="E162" s="37" t="s">
        <v>146</v>
      </c>
      <c r="F162" s="65">
        <v>11254836.050000001</v>
      </c>
      <c r="G162" s="123">
        <f>_xlfn.XLOOKUP($B162,'9999'!$A:$A,'9999'!I:I)</f>
        <v>3322538.25</v>
      </c>
      <c r="H162" s="123">
        <f>_xlfn.XLOOKUP($B162,'9999'!$A:$A,'9999'!J:J)</f>
        <v>0</v>
      </c>
      <c r="I162" s="123">
        <f>_xlfn.XLOOKUP($B162,'9999'!$A:$A,'9999'!K:K)</f>
        <v>0</v>
      </c>
      <c r="J162" s="123">
        <f>_xlfn.XLOOKUP($B162,'9999'!$A:$A,'9999'!L:L)</f>
        <v>3322538.25</v>
      </c>
      <c r="K162" s="123">
        <f>_xlfn.XLOOKUP($B162,'9999'!$A:$A,'9999'!M:M)</f>
        <v>0</v>
      </c>
      <c r="L162" s="123">
        <f>_xlfn.XLOOKUP($B162,'9999'!$A:$A,'9999'!N:N)</f>
        <v>0</v>
      </c>
      <c r="M162" s="123">
        <f>_xlfn.XLOOKUP($B162,'9999'!$A:$A,'9999'!O:O)</f>
        <v>3322538.25</v>
      </c>
      <c r="N162" s="123">
        <f>_xlfn.XLOOKUP($B162,'9999'!$A:$A,'9999'!P:P)</f>
        <v>0</v>
      </c>
      <c r="O162" s="123">
        <f>_xlfn.XLOOKUP($B162,'9999'!$A:$A,'9999'!Q:Q)</f>
        <v>0</v>
      </c>
      <c r="P162" s="123">
        <f>_xlfn.XLOOKUP($B162,'9999'!$A:$A,'9999'!R:R)</f>
        <v>3322538.25</v>
      </c>
      <c r="Q162" s="123">
        <f>_xlfn.XLOOKUP($B162,'9999'!$A:$A,'9999'!S:S)</f>
        <v>0</v>
      </c>
      <c r="R162" s="123">
        <f>_xlfn.XLOOKUP($B162,'9999'!$A:$A,'9999'!T:T)</f>
        <v>0</v>
      </c>
      <c r="S162" s="33">
        <f>SUM(G162:R162)</f>
        <v>13290153</v>
      </c>
      <c r="T162" s="124">
        <f>$S162*$FC$8/4</f>
        <v>3422214.3975</v>
      </c>
      <c r="U162" s="124"/>
      <c r="V162" s="124"/>
      <c r="W162" s="124">
        <f>$S162*$FC$8/4</f>
        <v>3422214.3975</v>
      </c>
      <c r="X162" s="124"/>
      <c r="Y162" s="124"/>
      <c r="Z162" s="124">
        <f>$S162*$FC$8/4</f>
        <v>3422214.3975</v>
      </c>
      <c r="AA162" s="124"/>
      <c r="AB162" s="124"/>
      <c r="AC162" s="124">
        <f>$S162*$FC$8/4</f>
        <v>3422214.3975</v>
      </c>
      <c r="AD162" s="124"/>
      <c r="AE162" s="124"/>
      <c r="AF162" s="33">
        <f>SUM(T162:AE162)</f>
        <v>13688857.59</v>
      </c>
      <c r="AG162" s="124">
        <f>$AF162*$FD$8/4</f>
        <v>3524880.8294250001</v>
      </c>
      <c r="AH162" s="124"/>
      <c r="AI162" s="124"/>
      <c r="AJ162" s="124">
        <f>$AF162*$FD$8/4</f>
        <v>3524880.8294250001</v>
      </c>
      <c r="AK162" s="124"/>
      <c r="AL162" s="124"/>
      <c r="AM162" s="124">
        <f>$AF162*$FD$8/4</f>
        <v>3524880.8294250001</v>
      </c>
      <c r="AN162" s="124"/>
      <c r="AO162" s="124"/>
      <c r="AP162" s="124">
        <f>$AF162*$FD$8/4</f>
        <v>3524880.8294250001</v>
      </c>
      <c r="AQ162" s="124"/>
      <c r="AR162" s="124"/>
      <c r="AS162" s="33">
        <f>+SUM(AG162:AR162)</f>
        <v>14099523.3177</v>
      </c>
      <c r="AT162" s="124">
        <f>$AS162*$FE$8/4</f>
        <v>3630627.2543077501</v>
      </c>
      <c r="AU162" s="123"/>
      <c r="AV162" s="123"/>
      <c r="AW162" s="124">
        <f>$AS162*$FE$8/4</f>
        <v>3630627.2543077501</v>
      </c>
      <c r="AX162" s="123"/>
      <c r="AY162" s="123"/>
      <c r="AZ162" s="124">
        <f>$AS162*$FE$8/4</f>
        <v>3630627.2543077501</v>
      </c>
      <c r="BA162" s="123"/>
      <c r="BB162" s="123"/>
      <c r="BC162" s="124">
        <f>$AS162*$FE$8/4</f>
        <v>3630627.2543077501</v>
      </c>
      <c r="BD162" s="123"/>
      <c r="BE162" s="123"/>
      <c r="BF162" s="33">
        <f>+SUM(AT162:BE162)</f>
        <v>14522509.017231001</v>
      </c>
      <c r="BG162" s="123">
        <f>+$BF162*$FF$8/4</f>
        <v>3739546.0719369827</v>
      </c>
      <c r="BH162" s="123"/>
      <c r="BI162" s="123"/>
      <c r="BJ162" s="123">
        <f>+$BF162*$FF$8/4</f>
        <v>3739546.0719369827</v>
      </c>
      <c r="BK162" s="123"/>
      <c r="BL162" s="123"/>
      <c r="BM162" s="123">
        <f>+$BF162*$FF$8/4</f>
        <v>3739546.0719369827</v>
      </c>
      <c r="BN162" s="123"/>
      <c r="BO162" s="123"/>
      <c r="BP162" s="123">
        <f>+$BF162*$FF$8/4</f>
        <v>3739546.0719369827</v>
      </c>
      <c r="BQ162" s="123"/>
      <c r="BR162" s="123"/>
      <c r="BS162" s="33">
        <f>+SUM(BG162:BR162)</f>
        <v>14958184.287747931</v>
      </c>
      <c r="BT162" s="123">
        <f>+$BS162*$FG$8/4</f>
        <v>3851732.4540950921</v>
      </c>
      <c r="BU162" s="123"/>
      <c r="BV162" s="123"/>
      <c r="BW162" s="123">
        <f>+$BS162*$FG$8/4</f>
        <v>3851732.4540950921</v>
      </c>
      <c r="BX162" s="123"/>
      <c r="BY162" s="123"/>
      <c r="BZ162" s="123">
        <f>+$BS162*$FG$8/4</f>
        <v>3851732.4540950921</v>
      </c>
      <c r="CA162" s="123"/>
      <c r="CB162" s="123"/>
      <c r="CC162" s="123">
        <f>+$BS162*$FG$8/4</f>
        <v>3851732.4540950921</v>
      </c>
      <c r="CD162" s="123"/>
      <c r="CE162" s="123"/>
      <c r="CF162" s="33">
        <f>+SUM(BT162:CE162)</f>
        <v>15406929.816380369</v>
      </c>
      <c r="CG162" s="123">
        <f>+$CF162*$FH$8/4</f>
        <v>3967284.4277179451</v>
      </c>
      <c r="CH162" s="123"/>
      <c r="CI162" s="123"/>
      <c r="CJ162" s="123">
        <f>+$CF162*$FH$8/4</f>
        <v>3967284.4277179451</v>
      </c>
      <c r="CK162" s="123"/>
      <c r="CL162" s="123"/>
      <c r="CM162" s="123">
        <f>+$CF162*$FH$8/4</f>
        <v>3967284.4277179451</v>
      </c>
      <c r="CN162" s="123"/>
      <c r="CO162" s="123"/>
      <c r="CP162" s="123">
        <f>+$CF162*$FH$8/4</f>
        <v>3967284.4277179451</v>
      </c>
      <c r="CQ162" s="123"/>
      <c r="CR162" s="123"/>
      <c r="CS162" s="33">
        <f>+SUM(CG162:CR162)</f>
        <v>15869137.71087178</v>
      </c>
      <c r="CT162" s="123">
        <f>+$CS162*$FI$8/4</f>
        <v>4086302.9605494835</v>
      </c>
      <c r="CU162" s="123"/>
      <c r="CV162" s="123"/>
      <c r="CW162" s="123">
        <f>+$CS162*$FI$8/4</f>
        <v>4086302.9605494835</v>
      </c>
      <c r="CX162" s="123"/>
      <c r="CY162" s="123"/>
      <c r="CZ162" s="123">
        <f>+$CS162*$FI$8/4</f>
        <v>4086302.9605494835</v>
      </c>
      <c r="DA162" s="123"/>
      <c r="DB162" s="123"/>
      <c r="DC162" s="123">
        <f>+$CS162*$FI$8/4</f>
        <v>4086302.9605494835</v>
      </c>
      <c r="DD162" s="123"/>
      <c r="DE162" s="123"/>
      <c r="DF162" s="33">
        <f>+SUM(CT162:DE162)</f>
        <v>16345211.842197934</v>
      </c>
      <c r="DG162" s="123">
        <f>+$DF162*$FJ$8/4</f>
        <v>4208892.0493659684</v>
      </c>
      <c r="DH162" s="123"/>
      <c r="DI162" s="123"/>
      <c r="DJ162" s="123">
        <f>+$DF162*$FJ$8/4</f>
        <v>4208892.0493659684</v>
      </c>
      <c r="DK162" s="123"/>
      <c r="DL162" s="123"/>
      <c r="DM162" s="123">
        <f>+$DF162*$FJ$8/4</f>
        <v>4208892.0493659684</v>
      </c>
      <c r="DN162" s="123"/>
      <c r="DO162" s="123"/>
      <c r="DP162" s="123">
        <f>+$DF162*$FJ$8/4</f>
        <v>4208892.0493659684</v>
      </c>
      <c r="DQ162" s="123"/>
      <c r="DR162" s="123"/>
      <c r="DS162" s="33">
        <f>+SUM(DG162:DR162)</f>
        <v>16835568.197463874</v>
      </c>
      <c r="DT162" s="123">
        <f>+$DS162*$FK8/4</f>
        <v>4335158.8108469481</v>
      </c>
      <c r="DU162" s="123"/>
      <c r="DV162" s="123"/>
      <c r="DW162" s="123">
        <f>+$DS162*$FK8/4</f>
        <v>4335158.8108469481</v>
      </c>
      <c r="DX162" s="123"/>
      <c r="DY162" s="123"/>
      <c r="DZ162" s="123">
        <f>+$DS162*$FK8/4</f>
        <v>4335158.8108469481</v>
      </c>
      <c r="EA162" s="123"/>
      <c r="EB162" s="123"/>
      <c r="EC162" s="123">
        <f>+$DS162*$FK8/4</f>
        <v>4335158.8108469481</v>
      </c>
      <c r="ED162" s="123"/>
      <c r="EE162" s="123"/>
      <c r="EF162" s="33">
        <f>+SUM(DT162:EE162)</f>
        <v>17340635.243387792</v>
      </c>
      <c r="EG162" s="123">
        <f>+$EF162*$FL8/4</f>
        <v>4465213.5751723563</v>
      </c>
      <c r="EH162" s="123"/>
      <c r="EI162" s="123"/>
      <c r="EJ162" s="123">
        <f>+$EF162*$FL8/4</f>
        <v>4465213.5751723563</v>
      </c>
      <c r="EK162" s="123"/>
      <c r="EL162" s="123"/>
      <c r="EM162" s="123">
        <f>+$EF162*$FL8/4</f>
        <v>4465213.5751723563</v>
      </c>
      <c r="EN162" s="123"/>
      <c r="EO162" s="123"/>
      <c r="EP162" s="123">
        <f>+$EF162*$FL8/4</f>
        <v>4465213.5751723563</v>
      </c>
      <c r="EQ162" s="123"/>
      <c r="ER162" s="123"/>
      <c r="ES162" s="33">
        <f>+SUM(EG162:ER162)</f>
        <v>17860854.300689425</v>
      </c>
      <c r="ET162" s="33" t="s">
        <v>241</v>
      </c>
      <c r="EU162" s="33"/>
      <c r="EV162" s="38"/>
      <c r="EW162" s="136"/>
      <c r="EX162" s="37"/>
      <c r="EY162" s="37"/>
      <c r="FN162" s="17"/>
      <c r="FO162" s="201"/>
      <c r="FP162" s="2"/>
      <c r="FY162" s="1"/>
    </row>
    <row r="163" spans="1:181">
      <c r="A163" s="149">
        <v>135</v>
      </c>
      <c r="B163" s="149" t="str">
        <f>CONCATENATE(C163,D163)</f>
        <v>171154010200051</v>
      </c>
      <c r="C163" s="231">
        <v>1711540102000</v>
      </c>
      <c r="D163" s="35">
        <v>51</v>
      </c>
      <c r="E163" s="37" t="s">
        <v>147</v>
      </c>
      <c r="F163" s="65">
        <v>3751612.0200000005</v>
      </c>
      <c r="G163" s="123">
        <f>_xlfn.XLOOKUP($B163,'9999'!$A:$A,'9999'!I:I)</f>
        <v>1106455.75</v>
      </c>
      <c r="H163" s="123">
        <f>_xlfn.XLOOKUP($B163,'9999'!$A:$A,'9999'!J:J)</f>
        <v>0</v>
      </c>
      <c r="I163" s="123">
        <f>_xlfn.XLOOKUP($B163,'9999'!$A:$A,'9999'!K:K)</f>
        <v>0</v>
      </c>
      <c r="J163" s="123">
        <f>_xlfn.XLOOKUP($B163,'9999'!$A:$A,'9999'!L:L)</f>
        <v>1106455.75</v>
      </c>
      <c r="K163" s="123">
        <f>_xlfn.XLOOKUP($B163,'9999'!$A:$A,'9999'!M:M)</f>
        <v>0</v>
      </c>
      <c r="L163" s="123">
        <f>_xlfn.XLOOKUP($B163,'9999'!$A:$A,'9999'!N:N)</f>
        <v>0</v>
      </c>
      <c r="M163" s="123">
        <f>_xlfn.XLOOKUP($B163,'9999'!$A:$A,'9999'!O:O)</f>
        <v>1106455.75</v>
      </c>
      <c r="N163" s="123">
        <f>_xlfn.XLOOKUP($B163,'9999'!$A:$A,'9999'!P:P)</f>
        <v>0</v>
      </c>
      <c r="O163" s="123">
        <f>_xlfn.XLOOKUP($B163,'9999'!$A:$A,'9999'!Q:Q)</f>
        <v>0</v>
      </c>
      <c r="P163" s="123">
        <f>_xlfn.XLOOKUP($B163,'9999'!$A:$A,'9999'!R:R)</f>
        <v>1106455.75</v>
      </c>
      <c r="Q163" s="123">
        <f>_xlfn.XLOOKUP($B163,'9999'!$A:$A,'9999'!S:S)</f>
        <v>0</v>
      </c>
      <c r="R163" s="123">
        <f>_xlfn.XLOOKUP($B163,'9999'!$A:$A,'9999'!T:T)</f>
        <v>0</v>
      </c>
      <c r="S163" s="33">
        <f>SUM(G163:R163)</f>
        <v>4425823</v>
      </c>
      <c r="T163" s="124">
        <f>$S163*$FC$8/4</f>
        <v>1139649.4225000001</v>
      </c>
      <c r="U163" s="124"/>
      <c r="V163" s="124"/>
      <c r="W163" s="124">
        <f>$S163*$FC$8/4</f>
        <v>1139649.4225000001</v>
      </c>
      <c r="X163" s="124"/>
      <c r="Y163" s="124"/>
      <c r="Z163" s="124">
        <f>$S163*$FC$8/4</f>
        <v>1139649.4225000001</v>
      </c>
      <c r="AA163" s="124"/>
      <c r="AB163" s="124"/>
      <c r="AC163" s="124">
        <f>$S163*$FC$8/4</f>
        <v>1139649.4225000001</v>
      </c>
      <c r="AD163" s="124"/>
      <c r="AE163" s="124"/>
      <c r="AF163" s="33">
        <f>SUM(T163:AE163)</f>
        <v>4558597.6900000004</v>
      </c>
      <c r="AG163" s="124">
        <f>$AF163*$FD$8/4</f>
        <v>1173838.9051750002</v>
      </c>
      <c r="AH163" s="124"/>
      <c r="AI163" s="124"/>
      <c r="AJ163" s="124">
        <f>$AF163*$FD$8/4</f>
        <v>1173838.9051750002</v>
      </c>
      <c r="AK163" s="124"/>
      <c r="AL163" s="124"/>
      <c r="AM163" s="124">
        <f>$AF163*$FD$8/4</f>
        <v>1173838.9051750002</v>
      </c>
      <c r="AN163" s="124"/>
      <c r="AO163" s="124"/>
      <c r="AP163" s="124">
        <f>$AF163*$FD$8/4</f>
        <v>1173838.9051750002</v>
      </c>
      <c r="AQ163" s="124"/>
      <c r="AR163" s="124"/>
      <c r="AS163" s="33">
        <f>+SUM(AG163:AR163)</f>
        <v>4695355.6207000008</v>
      </c>
      <c r="AT163" s="124">
        <f>$AS163*$FE$8/4</f>
        <v>1209054.0723302502</v>
      </c>
      <c r="AU163" s="123"/>
      <c r="AV163" s="123"/>
      <c r="AW163" s="124">
        <f>$AS163*$FE$8/4</f>
        <v>1209054.0723302502</v>
      </c>
      <c r="AX163" s="123"/>
      <c r="AY163" s="123"/>
      <c r="AZ163" s="124">
        <f>$AS163*$FE$8/4</f>
        <v>1209054.0723302502</v>
      </c>
      <c r="BA163" s="123"/>
      <c r="BB163" s="123"/>
      <c r="BC163" s="124">
        <f>$AS163*$FE$8/4</f>
        <v>1209054.0723302502</v>
      </c>
      <c r="BD163" s="123"/>
      <c r="BE163" s="123"/>
      <c r="BF163" s="33">
        <f>+SUM(AT163:BE163)</f>
        <v>4836216.2893210007</v>
      </c>
      <c r="BG163" s="123">
        <f>+$BF163*$FF$8/4</f>
        <v>1245325.6945001576</v>
      </c>
      <c r="BH163" s="123"/>
      <c r="BI163" s="123"/>
      <c r="BJ163" s="123">
        <f>+$BF163*$FF$8/4</f>
        <v>1245325.6945001576</v>
      </c>
      <c r="BK163" s="123"/>
      <c r="BL163" s="123"/>
      <c r="BM163" s="123">
        <f>+$BF163*$FF$8/4</f>
        <v>1245325.6945001576</v>
      </c>
      <c r="BN163" s="123"/>
      <c r="BO163" s="123"/>
      <c r="BP163" s="123">
        <f>+$BF163*$FF$8/4</f>
        <v>1245325.6945001576</v>
      </c>
      <c r="BQ163" s="123"/>
      <c r="BR163" s="123"/>
      <c r="BS163" s="33">
        <f>+SUM(BG163:BR163)</f>
        <v>4981302.7780006304</v>
      </c>
      <c r="BT163" s="123">
        <f>+$BS163*$FG$8/4</f>
        <v>1282685.4653351624</v>
      </c>
      <c r="BU163" s="123"/>
      <c r="BV163" s="123"/>
      <c r="BW163" s="123">
        <f>+$BS163*$FG$8/4</f>
        <v>1282685.4653351624</v>
      </c>
      <c r="BX163" s="123"/>
      <c r="BY163" s="123"/>
      <c r="BZ163" s="123">
        <f>+$BS163*$FG$8/4</f>
        <v>1282685.4653351624</v>
      </c>
      <c r="CA163" s="123"/>
      <c r="CB163" s="123"/>
      <c r="CC163" s="123">
        <f>+$BS163*$FG$8/4</f>
        <v>1282685.4653351624</v>
      </c>
      <c r="CD163" s="123"/>
      <c r="CE163" s="123"/>
      <c r="CF163" s="33">
        <f>+SUM(BT163:CE163)</f>
        <v>5130741.8613406494</v>
      </c>
      <c r="CG163" s="123">
        <f>+$CF163*$FH$8/4</f>
        <v>1321166.0292952172</v>
      </c>
      <c r="CH163" s="123"/>
      <c r="CI163" s="123"/>
      <c r="CJ163" s="123">
        <f>+$CF163*$FH$8/4</f>
        <v>1321166.0292952172</v>
      </c>
      <c r="CK163" s="123"/>
      <c r="CL163" s="123"/>
      <c r="CM163" s="123">
        <f>+$CF163*$FH$8/4</f>
        <v>1321166.0292952172</v>
      </c>
      <c r="CN163" s="123"/>
      <c r="CO163" s="123"/>
      <c r="CP163" s="123">
        <f>+$CF163*$FH$8/4</f>
        <v>1321166.0292952172</v>
      </c>
      <c r="CQ163" s="123"/>
      <c r="CR163" s="123"/>
      <c r="CS163" s="33">
        <f>+SUM(CG163:CR163)</f>
        <v>5284664.117180869</v>
      </c>
      <c r="CT163" s="123">
        <f>+$CS163*$FI$8/4</f>
        <v>1360801.0101740737</v>
      </c>
      <c r="CU163" s="123"/>
      <c r="CV163" s="123"/>
      <c r="CW163" s="123">
        <f>+$CS163*$FI$8/4</f>
        <v>1360801.0101740737</v>
      </c>
      <c r="CX163" s="123"/>
      <c r="CY163" s="123"/>
      <c r="CZ163" s="123">
        <f>+$CS163*$FI$8/4</f>
        <v>1360801.0101740737</v>
      </c>
      <c r="DA163" s="123"/>
      <c r="DB163" s="123"/>
      <c r="DC163" s="123">
        <f>+$CS163*$FI$8/4</f>
        <v>1360801.0101740737</v>
      </c>
      <c r="DD163" s="123"/>
      <c r="DE163" s="123"/>
      <c r="DF163" s="33">
        <f>+SUM(CT163:DE163)</f>
        <v>5443204.040696295</v>
      </c>
      <c r="DG163" s="123">
        <f>+$DF163*$FJ$8/4</f>
        <v>1401625.0404792959</v>
      </c>
      <c r="DH163" s="123"/>
      <c r="DI163" s="123"/>
      <c r="DJ163" s="123">
        <f>+$DF163*$FJ$8/4</f>
        <v>1401625.0404792959</v>
      </c>
      <c r="DK163" s="123"/>
      <c r="DL163" s="123"/>
      <c r="DM163" s="123">
        <f>+$DF163*$FJ$8/4</f>
        <v>1401625.0404792959</v>
      </c>
      <c r="DN163" s="123"/>
      <c r="DO163" s="123"/>
      <c r="DP163" s="123">
        <f>+$DF163*$FJ$8/4</f>
        <v>1401625.0404792959</v>
      </c>
      <c r="DQ163" s="123"/>
      <c r="DR163" s="123"/>
      <c r="DS163" s="33">
        <f>+SUM(DG163:DR163)</f>
        <v>5606500.1619171835</v>
      </c>
      <c r="DT163" s="123">
        <f>+$DS163*$FK8/4</f>
        <v>1443673.7916936749</v>
      </c>
      <c r="DU163" s="123"/>
      <c r="DV163" s="123"/>
      <c r="DW163" s="123">
        <f>+$DS163*$FK8/4</f>
        <v>1443673.7916936749</v>
      </c>
      <c r="DX163" s="123"/>
      <c r="DY163" s="123"/>
      <c r="DZ163" s="123">
        <f>+$DS163*$FK8/4</f>
        <v>1443673.7916936749</v>
      </c>
      <c r="EA163" s="123"/>
      <c r="EB163" s="123"/>
      <c r="EC163" s="123">
        <f>+$DS163*$FK8/4</f>
        <v>1443673.7916936749</v>
      </c>
      <c r="ED163" s="123"/>
      <c r="EE163" s="123"/>
      <c r="EF163" s="33">
        <f>+SUM(DT163:EE163)</f>
        <v>5774695.1667746995</v>
      </c>
      <c r="EG163" s="123">
        <f>+$EF163*$FL8/4</f>
        <v>1486984.0054444852</v>
      </c>
      <c r="EH163" s="123"/>
      <c r="EI163" s="123"/>
      <c r="EJ163" s="123">
        <f>+$EF163*$FL8/4</f>
        <v>1486984.0054444852</v>
      </c>
      <c r="EK163" s="123"/>
      <c r="EL163" s="123"/>
      <c r="EM163" s="123">
        <f>+$EF163*$FL8/4</f>
        <v>1486984.0054444852</v>
      </c>
      <c r="EN163" s="123"/>
      <c r="EO163" s="123"/>
      <c r="EP163" s="123">
        <f>+$EF163*$FL8/4</f>
        <v>1486984.0054444852</v>
      </c>
      <c r="EQ163" s="123"/>
      <c r="ER163" s="123"/>
      <c r="ES163" s="33">
        <f>+SUM(EG163:ER163)</f>
        <v>5947936.0217779409</v>
      </c>
      <c r="ET163" s="33" t="s">
        <v>241</v>
      </c>
      <c r="EU163" s="33"/>
      <c r="EV163" s="38"/>
      <c r="EW163" s="136"/>
      <c r="EX163" s="37"/>
      <c r="EY163" s="37"/>
      <c r="FK163" s="138"/>
      <c r="FL163" s="4"/>
      <c r="FN163" s="17"/>
      <c r="FO163" s="201"/>
      <c r="FP163" s="2"/>
      <c r="FY163" s="1"/>
    </row>
    <row r="164" spans="1:181" s="4" customFormat="1">
      <c r="A164" s="149"/>
      <c r="B164" s="149"/>
      <c r="C164" s="231"/>
      <c r="D164" s="7"/>
      <c r="E164" s="31" t="s">
        <v>443</v>
      </c>
      <c r="F164" s="26">
        <f t="shared" ref="F164:X164" si="2258">SUM(F165:F171)</f>
        <v>613881549.43000007</v>
      </c>
      <c r="G164" s="26">
        <f t="shared" si="2258"/>
        <v>49895799.888133809</v>
      </c>
      <c r="H164" s="26">
        <f t="shared" si="2258"/>
        <v>45417828.337657928</v>
      </c>
      <c r="I164" s="26">
        <f t="shared" si="2258"/>
        <v>65230529.905841321</v>
      </c>
      <c r="J164" s="26">
        <f t="shared" si="2258"/>
        <v>41084226.838860855</v>
      </c>
      <c r="K164" s="26">
        <f t="shared" si="2258"/>
        <v>50999280.334515549</v>
      </c>
      <c r="L164" s="26">
        <f t="shared" si="2258"/>
        <v>29993970.676887449</v>
      </c>
      <c r="M164" s="26">
        <f t="shared" si="2258"/>
        <v>57080243.782016478</v>
      </c>
      <c r="N164" s="26">
        <f t="shared" si="2258"/>
        <v>53765559.645653665</v>
      </c>
      <c r="O164" s="26">
        <f t="shared" si="2258"/>
        <v>36344696.1743659</v>
      </c>
      <c r="P164" s="26">
        <f t="shared" si="2258"/>
        <v>66472934.787309803</v>
      </c>
      <c r="Q164" s="26">
        <f t="shared" si="2258"/>
        <v>34098000.480174638</v>
      </c>
      <c r="R164" s="26">
        <f t="shared" si="2258"/>
        <v>31829901.148582529</v>
      </c>
      <c r="S164" s="26">
        <f t="shared" si="2258"/>
        <v>562212972</v>
      </c>
      <c r="T164" s="26">
        <f t="shared" si="2258"/>
        <v>52811111.683997698</v>
      </c>
      <c r="U164" s="26">
        <f t="shared" si="2258"/>
        <v>48071501.211770624</v>
      </c>
      <c r="V164" s="26">
        <f t="shared" si="2258"/>
        <v>69041819.307179838</v>
      </c>
      <c r="W164" s="26">
        <f t="shared" si="2258"/>
        <v>43484696.044601813</v>
      </c>
      <c r="X164" s="26">
        <f t="shared" si="2258"/>
        <v>53979066.285900638</v>
      </c>
      <c r="Y164" s="26">
        <f t="shared" ref="Y164:BD164" si="2259">SUM(Y165:Y171)</f>
        <v>31746458.395596627</v>
      </c>
      <c r="Z164" s="26">
        <f t="shared" si="2259"/>
        <v>60415328.265712142</v>
      </c>
      <c r="AA164" s="26">
        <f t="shared" si="2259"/>
        <v>56906973.764629923</v>
      </c>
      <c r="AB164" s="26">
        <f t="shared" si="2259"/>
        <v>38468244.082441762</v>
      </c>
      <c r="AC164" s="26">
        <f t="shared" si="2259"/>
        <v>70356815.421062738</v>
      </c>
      <c r="AD164" s="26">
        <f t="shared" si="2259"/>
        <v>36090278.45223029</v>
      </c>
      <c r="AE164" s="26">
        <f t="shared" si="2259"/>
        <v>33689658.612891912</v>
      </c>
      <c r="AF164" s="26">
        <f t="shared" si="2259"/>
        <v>595061951.52801609</v>
      </c>
      <c r="AG164" s="26">
        <f t="shared" si="2259"/>
        <v>55766210.249387473</v>
      </c>
      <c r="AH164" s="26">
        <f t="shared" si="2259"/>
        <v>50761390.133576453</v>
      </c>
      <c r="AI164" s="26">
        <f t="shared" si="2259"/>
        <v>72905123.348332375</v>
      </c>
      <c r="AJ164" s="26">
        <f t="shared" si="2259"/>
        <v>45917925.696473561</v>
      </c>
      <c r="AK164" s="26">
        <f t="shared" si="2259"/>
        <v>56999518.918994479</v>
      </c>
      <c r="AL164" s="26">
        <f t="shared" si="2259"/>
        <v>33522863.221580632</v>
      </c>
      <c r="AM164" s="26">
        <f t="shared" si="2259"/>
        <v>63795928.374148317</v>
      </c>
      <c r="AN164" s="26">
        <f t="shared" si="2259"/>
        <v>60091260.388603553</v>
      </c>
      <c r="AO164" s="26">
        <f t="shared" si="2259"/>
        <v>40620773.148318864</v>
      </c>
      <c r="AP164" s="26">
        <f t="shared" si="2259"/>
        <v>74293701.384763718</v>
      </c>
      <c r="AQ164" s="26">
        <f t="shared" si="2259"/>
        <v>38109746.07330329</v>
      </c>
      <c r="AR164" s="26">
        <f t="shared" si="2259"/>
        <v>35574797.150234893</v>
      </c>
      <c r="AS164" s="26">
        <f t="shared" si="2259"/>
        <v>628359238.08771753</v>
      </c>
      <c r="AT164" s="26">
        <f t="shared" si="2259"/>
        <v>58909639.988724947</v>
      </c>
      <c r="AU164" s="26">
        <f t="shared" si="2259"/>
        <v>53622708.172625892</v>
      </c>
      <c r="AV164" s="26">
        <f t="shared" si="2259"/>
        <v>77014639.341231197</v>
      </c>
      <c r="AW164" s="26">
        <f t="shared" si="2259"/>
        <v>48506227.332132392</v>
      </c>
      <c r="AX164" s="26">
        <f t="shared" si="2259"/>
        <v>60212467.801420376</v>
      </c>
      <c r="AY164" s="26">
        <f t="shared" si="2259"/>
        <v>35412479.975654699</v>
      </c>
      <c r="AZ164" s="26">
        <f t="shared" si="2259"/>
        <v>67391977.26474233</v>
      </c>
      <c r="BA164" s="26">
        <f t="shared" si="2259"/>
        <v>63478484.554188378</v>
      </c>
      <c r="BB164" s="26">
        <f t="shared" si="2259"/>
        <v>42910484.889143318</v>
      </c>
      <c r="BC164" s="26">
        <f t="shared" si="2259"/>
        <v>78481488.744420081</v>
      </c>
      <c r="BD164" s="26">
        <f t="shared" si="2259"/>
        <v>40257916.239963256</v>
      </c>
      <c r="BE164" s="26">
        <f t="shared" ref="BE164:CJ164" si="2260">SUM(BE165:BE171)</f>
        <v>37580077.315999337</v>
      </c>
      <c r="BF164" s="26">
        <f t="shared" si="2260"/>
        <v>663778591.62024605</v>
      </c>
      <c r="BG164" s="26">
        <f t="shared" si="2260"/>
        <v>62230258.575609408</v>
      </c>
      <c r="BH164" s="26">
        <f t="shared" si="2260"/>
        <v>56645312.986900471</v>
      </c>
      <c r="BI164" s="26">
        <f t="shared" si="2260"/>
        <v>81355800.531617716</v>
      </c>
      <c r="BJ164" s="26">
        <f t="shared" si="2260"/>
        <v>51240426.35439004</v>
      </c>
      <c r="BK164" s="26">
        <f t="shared" si="2260"/>
        <v>63606524.186450839</v>
      </c>
      <c r="BL164" s="26">
        <f t="shared" si="2260"/>
        <v>37408610.64692241</v>
      </c>
      <c r="BM164" s="26">
        <f t="shared" si="2260"/>
        <v>71190728.239201322</v>
      </c>
      <c r="BN164" s="26">
        <f t="shared" si="2260"/>
        <v>67056639.771538869</v>
      </c>
      <c r="BO164" s="26">
        <f t="shared" si="2260"/>
        <v>45329263.101374552</v>
      </c>
      <c r="BP164" s="26">
        <f t="shared" si="2260"/>
        <v>82905333.301965564</v>
      </c>
      <c r="BQ164" s="26">
        <f t="shared" si="2260"/>
        <v>42527174.462577514</v>
      </c>
      <c r="BR164" s="26">
        <f t="shared" si="2260"/>
        <v>39698391.114147596</v>
      </c>
      <c r="BS164" s="26">
        <f t="shared" si="2260"/>
        <v>701194463.27269614</v>
      </c>
      <c r="BT164" s="26">
        <f t="shared" si="2260"/>
        <v>65738053.790999368</v>
      </c>
      <c r="BU164" s="26">
        <f t="shared" si="2260"/>
        <v>59838295.989346094</v>
      </c>
      <c r="BV164" s="26">
        <f t="shared" si="2260"/>
        <v>85941664.29598397</v>
      </c>
      <c r="BW164" s="26">
        <f t="shared" si="2260"/>
        <v>54128746.707134299</v>
      </c>
      <c r="BX164" s="26">
        <f t="shared" si="2260"/>
        <v>67191896.741792709</v>
      </c>
      <c r="BY164" s="26">
        <f t="shared" si="2260"/>
        <v>39517259.211868137</v>
      </c>
      <c r="BZ164" s="26">
        <f t="shared" si="2260"/>
        <v>75203607.20858863</v>
      </c>
      <c r="CA164" s="26">
        <f t="shared" si="2260"/>
        <v>70836488.442180976</v>
      </c>
      <c r="CB164" s="26">
        <f t="shared" si="2260"/>
        <v>47884383.003872849</v>
      </c>
      <c r="CC164" s="26">
        <f t="shared" si="2260"/>
        <v>87578541.129530787</v>
      </c>
      <c r="CD164" s="26">
        <f t="shared" si="2260"/>
        <v>44924346.232684091</v>
      </c>
      <c r="CE164" s="26">
        <f t="shared" si="2260"/>
        <v>41936110.024469875</v>
      </c>
      <c r="CF164" s="26">
        <f t="shared" si="2260"/>
        <v>721806636.55659914</v>
      </c>
      <c r="CG164" s="26">
        <f t="shared" si="2260"/>
        <v>69443576.40709044</v>
      </c>
      <c r="CH164" s="26">
        <f t="shared" si="2260"/>
        <v>63211261.057673566</v>
      </c>
      <c r="CI164" s="26">
        <f t="shared" si="2260"/>
        <v>90786024.029020011</v>
      </c>
      <c r="CJ164" s="26">
        <f t="shared" si="2260"/>
        <v>57179875.901522055</v>
      </c>
      <c r="CK164" s="26">
        <f t="shared" ref="CK164:DP164" si="2261">SUM(CK165:CK171)</f>
        <v>70979369.577334106</v>
      </c>
      <c r="CL164" s="26">
        <f t="shared" si="2261"/>
        <v>41744768.079122722</v>
      </c>
      <c r="CM164" s="26">
        <f t="shared" si="2261"/>
        <v>79442684.139722377</v>
      </c>
      <c r="CN164" s="26">
        <f t="shared" si="2261"/>
        <v>74829399.622689858</v>
      </c>
      <c r="CO164" s="26">
        <f t="shared" si="2261"/>
        <v>50583529.90503516</v>
      </c>
      <c r="CP164" s="26">
        <f t="shared" si="2261"/>
        <v>92515168.3359202</v>
      </c>
      <c r="CQ164" s="26">
        <f t="shared" si="2261"/>
        <v>47456641.781128034</v>
      </c>
      <c r="CR164" s="26">
        <f t="shared" si="2261"/>
        <v>44299964.674329206</v>
      </c>
      <c r="CS164" s="26">
        <f t="shared" si="2261"/>
        <v>782472263.51058769</v>
      </c>
      <c r="CT164" s="26">
        <f t="shared" si="2261"/>
        <v>73357971.922005326</v>
      </c>
      <c r="CU164" s="26">
        <f t="shared" si="2261"/>
        <v>66774353.420972526</v>
      </c>
      <c r="CV164" s="26">
        <f t="shared" si="2261"/>
        <v>95903450.631487831</v>
      </c>
      <c r="CW164" s="26">
        <f t="shared" si="2261"/>
        <v>60402991.146339074</v>
      </c>
      <c r="CX164" s="26">
        <f t="shared" si="2261"/>
        <v>74980334.681669265</v>
      </c>
      <c r="CY164" s="26">
        <f t="shared" si="2261"/>
        <v>44097837.166206717</v>
      </c>
      <c r="CZ164" s="26">
        <f t="shared" si="2261"/>
        <v>83920709.35931024</v>
      </c>
      <c r="DA164" s="26">
        <f t="shared" si="2261"/>
        <v>79047383.22062166</v>
      </c>
      <c r="DB164" s="26">
        <f t="shared" si="2261"/>
        <v>53434822.318722188</v>
      </c>
      <c r="DC164" s="26">
        <f t="shared" si="2261"/>
        <v>97730063.344679371</v>
      </c>
      <c r="DD164" s="26">
        <f t="shared" si="2261"/>
        <v>50131677.765046671</v>
      </c>
      <c r="DE164" s="26">
        <f t="shared" si="2261"/>
        <v>46797065.083091803</v>
      </c>
      <c r="DF164" s="26">
        <f t="shared" si="2261"/>
        <v>826578660.06015265</v>
      </c>
      <c r="DG164" s="26">
        <f t="shared" si="2261"/>
        <v>77493014.083304927</v>
      </c>
      <c r="DH164" s="26">
        <f t="shared" si="2261"/>
        <v>70538290.174605921</v>
      </c>
      <c r="DI164" s="26">
        <f t="shared" si="2261"/>
        <v>101309336.33668354</v>
      </c>
      <c r="DJ164" s="26">
        <f t="shared" si="2261"/>
        <v>63807786.951275922</v>
      </c>
      <c r="DK164" s="26">
        <f t="shared" si="2261"/>
        <v>79206826.187005624</v>
      </c>
      <c r="DL164" s="26">
        <f t="shared" si="2261"/>
        <v>46583544.051591471</v>
      </c>
      <c r="DM164" s="26">
        <f t="shared" si="2261"/>
        <v>88651151.904475883</v>
      </c>
      <c r="DN164" s="26">
        <f t="shared" si="2261"/>
        <v>83503126.118001685</v>
      </c>
      <c r="DO164" s="26">
        <f t="shared" si="2261"/>
        <v>56446836.383183934</v>
      </c>
      <c r="DP164" s="26">
        <f t="shared" si="2261"/>
        <v>103238911.55529228</v>
      </c>
      <c r="DQ164" s="26">
        <f t="shared" ref="DQ164:EF164" si="2262">SUM(DQ165:DQ171)</f>
        <v>52957500.177306823</v>
      </c>
      <c r="DR164" s="26">
        <f t="shared" si="2262"/>
        <v>49434922.047695532</v>
      </c>
      <c r="DS164" s="26">
        <f t="shared" si="2262"/>
        <v>873171245.97042346</v>
      </c>
      <c r="DT164" s="26">
        <f t="shared" si="2262"/>
        <v>81861140.301152676</v>
      </c>
      <c r="DU164" s="26">
        <f t="shared" si="2262"/>
        <v>74514392.51516813</v>
      </c>
      <c r="DV164" s="26">
        <f t="shared" si="2262"/>
        <v>107019941.00730973</v>
      </c>
      <c r="DW164" s="26">
        <f t="shared" si="2262"/>
        <v>67404504.286145449</v>
      </c>
      <c r="DX164" s="26">
        <f t="shared" si="2262"/>
        <v>83671556.565514773</v>
      </c>
      <c r="DY164" s="26">
        <f t="shared" si="2262"/>
        <v>49209365.262691587</v>
      </c>
      <c r="DZ164" s="26">
        <f t="shared" si="2262"/>
        <v>93648240.035027385</v>
      </c>
      <c r="EA164" s="26">
        <f t="shared" si="2262"/>
        <v>88210030.331021219</v>
      </c>
      <c r="EB164" s="26">
        <f t="shared" si="2262"/>
        <v>59628631.656431265</v>
      </c>
      <c r="EC164" s="26">
        <f t="shared" si="2262"/>
        <v>109058282.521841</v>
      </c>
      <c r="ED164" s="26">
        <f t="shared" si="2262"/>
        <v>55942608.54730127</v>
      </c>
      <c r="EE164" s="26">
        <f t="shared" si="2262"/>
        <v>52221469.733680047</v>
      </c>
      <c r="EF164" s="26">
        <f t="shared" si="2262"/>
        <v>922390162.76328468</v>
      </c>
      <c r="EG164" s="26">
        <f t="shared" ref="EG164:ES164" si="2263">SUM(EG165:EG171)</f>
        <v>86475489.057648063</v>
      </c>
      <c r="EH164" s="26">
        <f t="shared" si="2263"/>
        <v>78714619.792463139</v>
      </c>
      <c r="EI164" s="26">
        <f t="shared" si="2263"/>
        <v>113052441.0420098</v>
      </c>
      <c r="EJ164" s="26">
        <f t="shared" si="2263"/>
        <v>71203961.383746922</v>
      </c>
      <c r="EK164" s="26">
        <f t="shared" si="2263"/>
        <v>88387954.865999743</v>
      </c>
      <c r="EL164" s="26">
        <f t="shared" si="2263"/>
        <v>51983198.763819009</v>
      </c>
      <c r="EM164" s="26">
        <f t="shared" si="2263"/>
        <v>98927004.02932182</v>
      </c>
      <c r="EN164" s="26">
        <f t="shared" si="2263"/>
        <v>93182253.320720226</v>
      </c>
      <c r="EO164" s="26">
        <f t="shared" si="2263"/>
        <v>62989778.365640983</v>
      </c>
      <c r="EP164" s="26">
        <f t="shared" si="2263"/>
        <v>115205679.79103217</v>
      </c>
      <c r="EQ164" s="26">
        <f t="shared" si="2263"/>
        <v>59095981.505895555</v>
      </c>
      <c r="ER164" s="26">
        <f t="shared" si="2263"/>
        <v>55165089.539628133</v>
      </c>
      <c r="ES164" s="26">
        <f t="shared" si="2263"/>
        <v>974383451.45792544</v>
      </c>
      <c r="ET164" s="32"/>
      <c r="EU164" s="32"/>
      <c r="EV164" s="38"/>
      <c r="EW164" s="136"/>
      <c r="EX164" s="8"/>
      <c r="EY164" s="37"/>
      <c r="EZ164" s="3"/>
      <c r="FA164" s="3"/>
      <c r="FB164" s="3"/>
      <c r="FC164" s="3"/>
      <c r="FD164" s="3"/>
      <c r="FF164" s="3"/>
      <c r="FK164" s="40"/>
      <c r="FL164" s="3"/>
      <c r="FM164" s="40"/>
      <c r="FO164" s="201"/>
      <c r="FP164" s="199"/>
      <c r="FY164" s="1"/>
    </row>
    <row r="165" spans="1:181">
      <c r="A165" s="149">
        <v>136</v>
      </c>
      <c r="B165" s="279" t="str">
        <f t="shared" ref="B165:B171" si="2264">CONCATENATE(C165,D165)</f>
        <v>171155010100010</v>
      </c>
      <c r="C165" s="231">
        <v>1711550101000</v>
      </c>
      <c r="D165" s="41">
        <v>10</v>
      </c>
      <c r="E165" s="37" t="s">
        <v>148</v>
      </c>
      <c r="F165" s="65">
        <v>97540.77</v>
      </c>
      <c r="G165" s="123">
        <f>_xlfn.XLOOKUP($B165,'9999'!$A:$A,'9999'!I:I)</f>
        <v>11482.75</v>
      </c>
      <c r="H165" s="123">
        <f>_xlfn.XLOOKUP($B165,'9999'!$A:$A,'9999'!J:J)</f>
        <v>11482.75</v>
      </c>
      <c r="I165" s="123">
        <f>_xlfn.XLOOKUP($B165,'9999'!$A:$A,'9999'!K:K)</f>
        <v>11482.75</v>
      </c>
      <c r="J165" s="123">
        <f>_xlfn.XLOOKUP($B165,'9999'!$A:$A,'9999'!L:L)</f>
        <v>11482.75</v>
      </c>
      <c r="K165" s="123">
        <f>_xlfn.XLOOKUP($B165,'9999'!$A:$A,'9999'!M:M)</f>
        <v>11482.75</v>
      </c>
      <c r="L165" s="123">
        <f>_xlfn.XLOOKUP($B165,'9999'!$A:$A,'9999'!N:N)</f>
        <v>11482.75</v>
      </c>
      <c r="M165" s="123">
        <f>_xlfn.XLOOKUP($B165,'9999'!$A:$A,'9999'!O:O)</f>
        <v>11482.75</v>
      </c>
      <c r="N165" s="123">
        <f>_xlfn.XLOOKUP($B165,'9999'!$A:$A,'9999'!P:P)</f>
        <v>11482.75</v>
      </c>
      <c r="O165" s="123">
        <f>_xlfn.XLOOKUP($B165,'9999'!$A:$A,'9999'!Q:Q)</f>
        <v>11482.75</v>
      </c>
      <c r="P165" s="123">
        <f>_xlfn.XLOOKUP($B165,'9999'!$A:$A,'9999'!R:R)</f>
        <v>11482.75</v>
      </c>
      <c r="Q165" s="123">
        <f>_xlfn.XLOOKUP($B165,'9999'!$A:$A,'9999'!S:S)</f>
        <v>11482.75</v>
      </c>
      <c r="R165" s="123">
        <f>_xlfn.XLOOKUP($B165,'9999'!$A:$A,'9999'!T:T)</f>
        <v>11482.75</v>
      </c>
      <c r="S165" s="33">
        <f t="shared" ref="S165:S171" si="2265">+SUM(G165:R165)</f>
        <v>137793</v>
      </c>
      <c r="T165" s="124">
        <f t="shared" ref="T165:AE165" si="2266">+$S$165*$FC$9/12</f>
        <v>12153.664117000002</v>
      </c>
      <c r="U165" s="124">
        <f t="shared" si="2266"/>
        <v>12153.664117000002</v>
      </c>
      <c r="V165" s="124">
        <f t="shared" si="2266"/>
        <v>12153.664117000002</v>
      </c>
      <c r="W165" s="124">
        <f t="shared" si="2266"/>
        <v>12153.664117000002</v>
      </c>
      <c r="X165" s="124">
        <f t="shared" si="2266"/>
        <v>12153.664117000002</v>
      </c>
      <c r="Y165" s="124">
        <f t="shared" si="2266"/>
        <v>12153.664117000002</v>
      </c>
      <c r="Z165" s="124">
        <f t="shared" si="2266"/>
        <v>12153.664117000002</v>
      </c>
      <c r="AA165" s="124">
        <f t="shared" si="2266"/>
        <v>12153.664117000002</v>
      </c>
      <c r="AB165" s="124">
        <f t="shared" si="2266"/>
        <v>12153.664117000002</v>
      </c>
      <c r="AC165" s="124">
        <f t="shared" si="2266"/>
        <v>12153.664117000002</v>
      </c>
      <c r="AD165" s="124">
        <f t="shared" si="2266"/>
        <v>12153.664117000002</v>
      </c>
      <c r="AE165" s="124">
        <f t="shared" si="2266"/>
        <v>12153.664117000002</v>
      </c>
      <c r="AF165" s="33">
        <f t="shared" ref="AF165:AF171" si="2267">+SUM(T165:AE165)</f>
        <v>145843.96940400006</v>
      </c>
      <c r="AG165" s="124">
        <f t="shared" ref="AG165:AR165" si="2268">+$AF$165*$FD$9/12</f>
        <v>12833.734546330857</v>
      </c>
      <c r="AH165" s="124">
        <f t="shared" si="2268"/>
        <v>12833.734546330857</v>
      </c>
      <c r="AI165" s="124">
        <f t="shared" si="2268"/>
        <v>12833.734546330857</v>
      </c>
      <c r="AJ165" s="124">
        <f t="shared" si="2268"/>
        <v>12833.734546330857</v>
      </c>
      <c r="AK165" s="124">
        <f t="shared" si="2268"/>
        <v>12833.734546330857</v>
      </c>
      <c r="AL165" s="124">
        <f t="shared" si="2268"/>
        <v>12833.734546330857</v>
      </c>
      <c r="AM165" s="124">
        <f t="shared" si="2268"/>
        <v>12833.734546330857</v>
      </c>
      <c r="AN165" s="124">
        <f t="shared" si="2268"/>
        <v>12833.734546330857</v>
      </c>
      <c r="AO165" s="124">
        <f t="shared" si="2268"/>
        <v>12833.734546330857</v>
      </c>
      <c r="AP165" s="124">
        <f t="shared" si="2268"/>
        <v>12833.734546330857</v>
      </c>
      <c r="AQ165" s="124">
        <f t="shared" si="2268"/>
        <v>12833.734546330857</v>
      </c>
      <c r="AR165" s="124">
        <f t="shared" si="2268"/>
        <v>12833.734546330857</v>
      </c>
      <c r="AS165" s="33">
        <f t="shared" ref="AS165:AS171" si="2269">+SUM(AG165:AR165)</f>
        <v>154004.81455597028</v>
      </c>
      <c r="AT165" s="124">
        <f>+$AS165*$FE$9/12</f>
        <v>13557.146495238436</v>
      </c>
      <c r="AU165" s="124">
        <f t="shared" ref="AU165:BE165" si="2270">+$AS$165*$FE$9/12</f>
        <v>13557.146495238436</v>
      </c>
      <c r="AV165" s="124">
        <f t="shared" si="2270"/>
        <v>13557.146495238436</v>
      </c>
      <c r="AW165" s="124">
        <f t="shared" si="2270"/>
        <v>13557.146495238436</v>
      </c>
      <c r="AX165" s="124">
        <f t="shared" si="2270"/>
        <v>13557.146495238436</v>
      </c>
      <c r="AY165" s="124">
        <f t="shared" si="2270"/>
        <v>13557.146495238436</v>
      </c>
      <c r="AZ165" s="124">
        <f t="shared" si="2270"/>
        <v>13557.146495238436</v>
      </c>
      <c r="BA165" s="124">
        <f t="shared" si="2270"/>
        <v>13557.146495238436</v>
      </c>
      <c r="BB165" s="124">
        <f t="shared" si="2270"/>
        <v>13557.146495238436</v>
      </c>
      <c r="BC165" s="124">
        <f t="shared" si="2270"/>
        <v>13557.146495238436</v>
      </c>
      <c r="BD165" s="124">
        <f t="shared" si="2270"/>
        <v>13557.146495238436</v>
      </c>
      <c r="BE165" s="124">
        <f t="shared" si="2270"/>
        <v>13557.146495238436</v>
      </c>
      <c r="BF165" s="33">
        <f t="shared" ref="BF165:BF171" si="2271">+SUM(AT165:BE165)</f>
        <v>162685.75794286127</v>
      </c>
      <c r="BG165" s="124">
        <f t="shared" ref="BG165:BR165" si="2272">+$BF$165*$FF$9/12</f>
        <v>14321.335728882041</v>
      </c>
      <c r="BH165" s="124">
        <f t="shared" si="2272"/>
        <v>14321.335728882041</v>
      </c>
      <c r="BI165" s="124">
        <f t="shared" si="2272"/>
        <v>14321.335728882041</v>
      </c>
      <c r="BJ165" s="124">
        <f t="shared" si="2272"/>
        <v>14321.335728882041</v>
      </c>
      <c r="BK165" s="124">
        <f t="shared" si="2272"/>
        <v>14321.335728882041</v>
      </c>
      <c r="BL165" s="124">
        <f t="shared" si="2272"/>
        <v>14321.335728882041</v>
      </c>
      <c r="BM165" s="124">
        <f t="shared" si="2272"/>
        <v>14321.335728882041</v>
      </c>
      <c r="BN165" s="124">
        <f t="shared" si="2272"/>
        <v>14321.335728882041</v>
      </c>
      <c r="BO165" s="124">
        <f t="shared" si="2272"/>
        <v>14321.335728882041</v>
      </c>
      <c r="BP165" s="124">
        <f t="shared" si="2272"/>
        <v>14321.335728882041</v>
      </c>
      <c r="BQ165" s="124">
        <f t="shared" si="2272"/>
        <v>14321.335728882041</v>
      </c>
      <c r="BR165" s="124">
        <f t="shared" si="2272"/>
        <v>14321.335728882041</v>
      </c>
      <c r="BS165" s="33">
        <f t="shared" ref="BS165:BS171" si="2273">+SUM(BG165:BR165)</f>
        <v>171856.02874658449</v>
      </c>
      <c r="BT165" s="124">
        <f t="shared" ref="BT165:CE165" si="2274">+$BS$165*$FG$9/12</f>
        <v>15128.600781247667</v>
      </c>
      <c r="BU165" s="124">
        <f t="shared" si="2274"/>
        <v>15128.600781247667</v>
      </c>
      <c r="BV165" s="124">
        <f t="shared" si="2274"/>
        <v>15128.600781247667</v>
      </c>
      <c r="BW165" s="124">
        <f t="shared" si="2274"/>
        <v>15128.600781247667</v>
      </c>
      <c r="BX165" s="124">
        <f t="shared" si="2274"/>
        <v>15128.600781247667</v>
      </c>
      <c r="BY165" s="124">
        <f t="shared" si="2274"/>
        <v>15128.600781247667</v>
      </c>
      <c r="BZ165" s="124">
        <f t="shared" si="2274"/>
        <v>15128.600781247667</v>
      </c>
      <c r="CA165" s="124">
        <f t="shared" si="2274"/>
        <v>15128.600781247667</v>
      </c>
      <c r="CB165" s="124">
        <f t="shared" si="2274"/>
        <v>15128.600781247667</v>
      </c>
      <c r="CC165" s="124">
        <f t="shared" si="2274"/>
        <v>15128.600781247667</v>
      </c>
      <c r="CD165" s="124">
        <f t="shared" si="2274"/>
        <v>15128.600781247667</v>
      </c>
      <c r="CE165" s="124">
        <f t="shared" si="2274"/>
        <v>15128.600781247667</v>
      </c>
      <c r="CF165" s="33">
        <f t="shared" ref="CF165:CF171" si="2275">+SUM(BT165:CE165)</f>
        <v>181543.20937497195</v>
      </c>
      <c r="CG165" s="124">
        <f t="shared" ref="CG165:CR165" si="2276">+$CF$165*$FH$9/12</f>
        <v>15981.369750085034</v>
      </c>
      <c r="CH165" s="124">
        <f t="shared" si="2276"/>
        <v>15981.369750085034</v>
      </c>
      <c r="CI165" s="124">
        <f t="shared" si="2276"/>
        <v>15981.369750085034</v>
      </c>
      <c r="CJ165" s="124">
        <f t="shared" si="2276"/>
        <v>15981.369750085034</v>
      </c>
      <c r="CK165" s="124">
        <f t="shared" si="2276"/>
        <v>15981.369750085034</v>
      </c>
      <c r="CL165" s="124">
        <f t="shared" si="2276"/>
        <v>15981.369750085034</v>
      </c>
      <c r="CM165" s="124">
        <f t="shared" si="2276"/>
        <v>15981.369750085034</v>
      </c>
      <c r="CN165" s="124">
        <f t="shared" si="2276"/>
        <v>15981.369750085034</v>
      </c>
      <c r="CO165" s="124">
        <f t="shared" si="2276"/>
        <v>15981.369750085034</v>
      </c>
      <c r="CP165" s="124">
        <f t="shared" si="2276"/>
        <v>15981.369750085034</v>
      </c>
      <c r="CQ165" s="124">
        <f t="shared" si="2276"/>
        <v>15981.369750085034</v>
      </c>
      <c r="CR165" s="124">
        <f t="shared" si="2276"/>
        <v>15981.369750085034</v>
      </c>
      <c r="CS165" s="33">
        <f t="shared" ref="CS165:CS171" si="2277">+SUM(CG165:CR165)</f>
        <v>191776.43700102039</v>
      </c>
      <c r="CT165" s="124">
        <f t="shared" ref="CT165:DE165" si="2278">+$CS$165*$FI$9/12</f>
        <v>16882.207600157828</v>
      </c>
      <c r="CU165" s="124">
        <f t="shared" si="2278"/>
        <v>16882.207600157828</v>
      </c>
      <c r="CV165" s="124">
        <f t="shared" si="2278"/>
        <v>16882.207600157828</v>
      </c>
      <c r="CW165" s="124">
        <f t="shared" si="2278"/>
        <v>16882.207600157828</v>
      </c>
      <c r="CX165" s="124">
        <f t="shared" si="2278"/>
        <v>16882.207600157828</v>
      </c>
      <c r="CY165" s="124">
        <f t="shared" si="2278"/>
        <v>16882.207600157828</v>
      </c>
      <c r="CZ165" s="124">
        <f t="shared" si="2278"/>
        <v>16882.207600157828</v>
      </c>
      <c r="DA165" s="124">
        <f t="shared" si="2278"/>
        <v>16882.207600157828</v>
      </c>
      <c r="DB165" s="124">
        <f t="shared" si="2278"/>
        <v>16882.207600157828</v>
      </c>
      <c r="DC165" s="124">
        <f t="shared" si="2278"/>
        <v>16882.207600157828</v>
      </c>
      <c r="DD165" s="124">
        <f t="shared" si="2278"/>
        <v>16882.207600157828</v>
      </c>
      <c r="DE165" s="124">
        <f t="shared" si="2278"/>
        <v>16882.207600157828</v>
      </c>
      <c r="DF165" s="33">
        <f t="shared" ref="DF165:DF171" si="2279">+SUM(CT165:DE165)</f>
        <v>202586.49120189392</v>
      </c>
      <c r="DG165" s="124">
        <f t="shared" ref="DG165:DR165" si="2280">+$DF$165*$FJ$9/12</f>
        <v>17833.823878163526</v>
      </c>
      <c r="DH165" s="124">
        <f t="shared" si="2280"/>
        <v>17833.823878163526</v>
      </c>
      <c r="DI165" s="124">
        <f t="shared" si="2280"/>
        <v>17833.823878163526</v>
      </c>
      <c r="DJ165" s="124">
        <f t="shared" si="2280"/>
        <v>17833.823878163526</v>
      </c>
      <c r="DK165" s="124">
        <f t="shared" si="2280"/>
        <v>17833.823878163526</v>
      </c>
      <c r="DL165" s="124">
        <f t="shared" si="2280"/>
        <v>17833.823878163526</v>
      </c>
      <c r="DM165" s="124">
        <f t="shared" si="2280"/>
        <v>17833.823878163526</v>
      </c>
      <c r="DN165" s="124">
        <f t="shared" si="2280"/>
        <v>17833.823878163526</v>
      </c>
      <c r="DO165" s="124">
        <f t="shared" si="2280"/>
        <v>17833.823878163526</v>
      </c>
      <c r="DP165" s="124">
        <f t="shared" si="2280"/>
        <v>17833.823878163526</v>
      </c>
      <c r="DQ165" s="124">
        <f t="shared" si="2280"/>
        <v>17833.823878163526</v>
      </c>
      <c r="DR165" s="124">
        <f t="shared" si="2280"/>
        <v>17833.823878163526</v>
      </c>
      <c r="DS165" s="33">
        <f t="shared" ref="DS165:DS171" si="2281">+SUM(DG165:DR165)</f>
        <v>214005.88653796233</v>
      </c>
      <c r="DT165" s="124">
        <f t="shared" ref="DT165:EE165" si="2282">+$DS$165*$FK$9/12</f>
        <v>18839.080862527855</v>
      </c>
      <c r="DU165" s="124">
        <f t="shared" si="2282"/>
        <v>18839.080862527855</v>
      </c>
      <c r="DV165" s="124">
        <f t="shared" si="2282"/>
        <v>18839.080862527855</v>
      </c>
      <c r="DW165" s="124">
        <f t="shared" si="2282"/>
        <v>18839.080862527855</v>
      </c>
      <c r="DX165" s="124">
        <f t="shared" si="2282"/>
        <v>18839.080862527855</v>
      </c>
      <c r="DY165" s="124">
        <f t="shared" si="2282"/>
        <v>18839.080862527855</v>
      </c>
      <c r="DZ165" s="124">
        <f t="shared" si="2282"/>
        <v>18839.080862527855</v>
      </c>
      <c r="EA165" s="124">
        <f t="shared" si="2282"/>
        <v>18839.080862527855</v>
      </c>
      <c r="EB165" s="124">
        <f t="shared" si="2282"/>
        <v>18839.080862527855</v>
      </c>
      <c r="EC165" s="124">
        <f t="shared" si="2282"/>
        <v>18839.080862527855</v>
      </c>
      <c r="ED165" s="124">
        <f t="shared" si="2282"/>
        <v>18839.080862527855</v>
      </c>
      <c r="EE165" s="124">
        <f t="shared" si="2282"/>
        <v>18839.080862527855</v>
      </c>
      <c r="EF165" s="33">
        <f t="shared" ref="EF165:EF171" si="2283">+SUM(DT165:EE165)</f>
        <v>226068.97035033428</v>
      </c>
      <c r="EG165" s="124">
        <f t="shared" ref="EG165:ER165" si="2284">+$EF$165*$FL$9/12</f>
        <v>19901.002172586832</v>
      </c>
      <c r="EH165" s="124">
        <f t="shared" si="2284"/>
        <v>19901.002172586832</v>
      </c>
      <c r="EI165" s="124">
        <f t="shared" si="2284"/>
        <v>19901.002172586832</v>
      </c>
      <c r="EJ165" s="124">
        <f t="shared" si="2284"/>
        <v>19901.002172586832</v>
      </c>
      <c r="EK165" s="124">
        <f t="shared" si="2284"/>
        <v>19901.002172586832</v>
      </c>
      <c r="EL165" s="124">
        <f t="shared" si="2284"/>
        <v>19901.002172586832</v>
      </c>
      <c r="EM165" s="124">
        <f t="shared" si="2284"/>
        <v>19901.002172586832</v>
      </c>
      <c r="EN165" s="124">
        <f t="shared" si="2284"/>
        <v>19901.002172586832</v>
      </c>
      <c r="EO165" s="124">
        <f t="shared" si="2284"/>
        <v>19901.002172586832</v>
      </c>
      <c r="EP165" s="124">
        <f t="shared" si="2284"/>
        <v>19901.002172586832</v>
      </c>
      <c r="EQ165" s="124">
        <f t="shared" si="2284"/>
        <v>19901.002172586832</v>
      </c>
      <c r="ER165" s="124">
        <f t="shared" si="2284"/>
        <v>19901.002172586832</v>
      </c>
      <c r="ES165" s="33">
        <f t="shared" ref="ES165:ES171" si="2285">+SUM(EG165:ER165)</f>
        <v>238812.02607104197</v>
      </c>
      <c r="ET165" s="33" t="s">
        <v>241</v>
      </c>
      <c r="EU165" s="33"/>
      <c r="EV165" s="38"/>
      <c r="EW165" s="136"/>
      <c r="EX165" s="37"/>
      <c r="EY165" s="37"/>
      <c r="FN165" s="17"/>
      <c r="FO165" s="201"/>
      <c r="FP165" s="2"/>
      <c r="FY165" s="1"/>
    </row>
    <row r="166" spans="1:181">
      <c r="A166" s="149">
        <v>137</v>
      </c>
      <c r="B166" s="149" t="str">
        <f t="shared" si="2264"/>
        <v>171250010100011</v>
      </c>
      <c r="C166" s="231">
        <v>1712500101000</v>
      </c>
      <c r="D166" s="41">
        <v>11</v>
      </c>
      <c r="E166" s="37" t="s">
        <v>149</v>
      </c>
      <c r="F166" s="65">
        <v>30001142.649999999</v>
      </c>
      <c r="G166" s="123">
        <f>G167/0.7*0.3</f>
        <v>1629635.5040197119</v>
      </c>
      <c r="H166" s="123">
        <f t="shared" ref="H166:R166" si="2286">H167/0.7*0.3</f>
        <v>2258166.6804829016</v>
      </c>
      <c r="I166" s="123">
        <f t="shared" si="2286"/>
        <v>2133075.5437590899</v>
      </c>
      <c r="J166" s="123">
        <f t="shared" si="2286"/>
        <v>2041408.0430920529</v>
      </c>
      <c r="K166" s="123">
        <f t="shared" si="2286"/>
        <v>2255311.8834335073</v>
      </c>
      <c r="L166" s="123">
        <f t="shared" si="2286"/>
        <v>1895063.4351907794</v>
      </c>
      <c r="M166" s="123">
        <f t="shared" si="2286"/>
        <v>2357194.8382898439</v>
      </c>
      <c r="N166" s="123">
        <f t="shared" si="2286"/>
        <v>1856642.6745115828</v>
      </c>
      <c r="O166" s="123">
        <f t="shared" si="2286"/>
        <v>2896499.0610142499</v>
      </c>
      <c r="P166" s="123">
        <f t="shared" si="2286"/>
        <v>2410767.4482509769</v>
      </c>
      <c r="Q166" s="123">
        <f t="shared" si="2286"/>
        <v>2015295.3439776481</v>
      </c>
      <c r="R166" s="123">
        <f t="shared" si="2286"/>
        <v>2495295.3439776483</v>
      </c>
      <c r="S166" s="33">
        <f t="shared" si="2265"/>
        <v>26244355.799999993</v>
      </c>
      <c r="T166" s="76">
        <f t="shared" ref="T166" si="2287">T167/0.7*0.3</f>
        <v>1724851.8472485761</v>
      </c>
      <c r="U166" s="76">
        <f t="shared" ref="U166" si="2288">U167/0.7*0.3</f>
        <v>2390106.8432901572</v>
      </c>
      <c r="V166" s="76">
        <f t="shared" ref="V166" si="2289">V167/0.7*0.3</f>
        <v>2257706.8816298465</v>
      </c>
      <c r="W166" s="76">
        <f t="shared" ref="W166" si="2290">W167/0.7*0.3</f>
        <v>2160683.432233836</v>
      </c>
      <c r="X166" s="76">
        <f t="shared" ref="X166" si="2291">X167/0.7*0.3</f>
        <v>2387085.24615876</v>
      </c>
      <c r="Y166" s="76">
        <f t="shared" ref="Y166" si="2292">Y167/0.7*0.3</f>
        <v>2005788.2015821063</v>
      </c>
      <c r="Z166" s="76">
        <f t="shared" ref="Z166" si="2293">Z167/0.7*0.3</f>
        <v>2494921.0183014432</v>
      </c>
      <c r="AA166" s="76">
        <f t="shared" ref="AA166" si="2294">AA167/0.7*0.3</f>
        <v>1965122.5926979459</v>
      </c>
      <c r="AB166" s="76">
        <f t="shared" ref="AB166" si="2295">AB167/0.7*0.3</f>
        <v>3065735.7081511905</v>
      </c>
      <c r="AC166" s="76">
        <f t="shared" ref="AC166" si="2296">AC167/0.7*0.3</f>
        <v>2551623.7687173849</v>
      </c>
      <c r="AD166" s="76">
        <f t="shared" ref="AD166" si="2297">AD167/0.7*0.3</f>
        <v>2133045.0203355742</v>
      </c>
      <c r="AE166" s="76">
        <f t="shared" ref="AE166" si="2298">AE167/0.7*0.3</f>
        <v>2641090.4603355746</v>
      </c>
      <c r="AF166" s="33">
        <f t="shared" si="2267"/>
        <v>27777761.020682395</v>
      </c>
      <c r="AG166" s="76">
        <f t="shared" ref="AG166" si="2299">AG167/0.7*0.3</f>
        <v>1821367.6572132171</v>
      </c>
      <c r="AH166" s="76">
        <f t="shared" ref="AH166" si="2300">AH167/0.7*0.3</f>
        <v>2523847.6618133006</v>
      </c>
      <c r="AI166" s="76">
        <f t="shared" ref="AI166" si="2301">AI167/0.7*0.3</f>
        <v>2384039.1278983257</v>
      </c>
      <c r="AJ166" s="76">
        <f t="shared" ref="AJ166" si="2302">AJ167/0.7*0.3</f>
        <v>2281586.6343679121</v>
      </c>
      <c r="AK166" s="76">
        <f t="shared" ref="AK166" si="2303">AK167/0.7*0.3</f>
        <v>2520656.9881928191</v>
      </c>
      <c r="AL166" s="76">
        <f t="shared" ref="AL166" si="2304">AL167/0.7*0.3</f>
        <v>2118024.0861898344</v>
      </c>
      <c r="AM166" s="76">
        <f t="shared" ref="AM166" si="2305">AM167/0.7*0.3</f>
        <v>2634526.8188015185</v>
      </c>
      <c r="AN166" s="76">
        <f t="shared" ref="AN166" si="2306">AN167/0.7*0.3</f>
        <v>2075082.9924949515</v>
      </c>
      <c r="AO166" s="76">
        <f t="shared" ref="AO166" si="2307">AO167/0.7*0.3</f>
        <v>3237282.0154364984</v>
      </c>
      <c r="AP166" s="76">
        <f t="shared" ref="AP166" si="2308">AP167/0.7*0.3</f>
        <v>2694402.4283197345</v>
      </c>
      <c r="AQ166" s="76">
        <f t="shared" ref="AQ166" si="2309">AQ167/0.7*0.3</f>
        <v>2252401.6874934719</v>
      </c>
      <c r="AR166" s="76">
        <f t="shared" ref="AR166" si="2310">AR167/0.7*0.3</f>
        <v>2788875.3181341118</v>
      </c>
      <c r="AS166" s="33">
        <f t="shared" si="2269"/>
        <v>29332093.416355692</v>
      </c>
      <c r="AT166" s="76">
        <f t="shared" ref="AT166" si="2311">AT167/0.7*0.3</f>
        <v>1924034.509315012</v>
      </c>
      <c r="AU166" s="76">
        <f t="shared" ref="AU166" si="2312">AU167/0.7*0.3</f>
        <v>2666111.9068143931</v>
      </c>
      <c r="AV166" s="76">
        <f t="shared" ref="AV166" si="2313">AV167/0.7*0.3</f>
        <v>2518422.645459699</v>
      </c>
      <c r="AW166" s="76">
        <f t="shared" ref="AW166" si="2314">AW167/0.7*0.3</f>
        <v>2410195.1097739628</v>
      </c>
      <c r="AX166" s="76">
        <f t="shared" ref="AX166" si="2315">AX167/0.7*0.3</f>
        <v>2662741.3813032722</v>
      </c>
      <c r="AY166" s="76">
        <f t="shared" ref="AY166" si="2316">AY167/0.7*0.3</f>
        <v>2237412.8678801833</v>
      </c>
      <c r="AZ166" s="76">
        <f t="shared" ref="AZ166" si="2317">AZ167/0.7*0.3</f>
        <v>2783029.8265237235</v>
      </c>
      <c r="BA166" s="76">
        <f t="shared" ref="BA166" si="2318">BA167/0.7*0.3</f>
        <v>2192051.2706159079</v>
      </c>
      <c r="BB166" s="76">
        <f t="shared" ref="BB166" si="2319">BB167/0.7*0.3</f>
        <v>3419761.1280826237</v>
      </c>
      <c r="BC166" s="76">
        <f t="shared" ref="BC166" si="2320">BC167/0.7*0.3</f>
        <v>2846280.5043992624</v>
      </c>
      <c r="BD166" s="76">
        <f t="shared" ref="BD166" si="2321">BD167/0.7*0.3</f>
        <v>2379365.0658141044</v>
      </c>
      <c r="BE166" s="76">
        <f t="shared" ref="BE166" si="2322">BE167/0.7*0.3</f>
        <v>2946078.6420666953</v>
      </c>
      <c r="BF166" s="33">
        <f t="shared" si="2271"/>
        <v>30985484.858048845</v>
      </c>
      <c r="BG166" s="76">
        <f t="shared" ref="BG166" si="2323">BG167/0.7*0.3</f>
        <v>2032488.4865360807</v>
      </c>
      <c r="BH166" s="76">
        <f t="shared" ref="BH166" si="2324">BH167/0.7*0.3</f>
        <v>2816395.3027777076</v>
      </c>
      <c r="BI166" s="76">
        <f t="shared" ref="BI166" si="2325">BI167/0.7*0.3</f>
        <v>2660381.0931389714</v>
      </c>
      <c r="BJ166" s="76">
        <f t="shared" ref="BJ166" si="2326">BJ167/0.7*0.3</f>
        <v>2546052.9877217021</v>
      </c>
      <c r="BK166" s="76">
        <f t="shared" ref="BK166" si="2327">BK167/0.7*0.3</f>
        <v>2812834.7874845755</v>
      </c>
      <c r="BL166" s="76">
        <f t="shared" ref="BL166" si="2328">BL167/0.7*0.3</f>
        <v>2363531.3564168536</v>
      </c>
      <c r="BM166" s="76">
        <f t="shared" ref="BM166" si="2329">BM167/0.7*0.3</f>
        <v>2939903.651785213</v>
      </c>
      <c r="BN166" s="76">
        <f t="shared" ref="BN166" si="2330">BN167/0.7*0.3</f>
        <v>2315612.8166379859</v>
      </c>
      <c r="BO166" s="76">
        <f t="shared" ref="BO166" si="2331">BO167/0.7*0.3</f>
        <v>3612526.2233503861</v>
      </c>
      <c r="BP166" s="76">
        <f t="shared" ref="BP166" si="2332">BP167/0.7*0.3</f>
        <v>3006719.6438712403</v>
      </c>
      <c r="BQ166" s="76">
        <f t="shared" ref="BQ166" si="2333">BQ167/0.7*0.3</f>
        <v>2513485.1158439144</v>
      </c>
      <c r="BR166" s="76">
        <f t="shared" ref="BR166" si="2334">BR167/0.7*0.3</f>
        <v>3112143.2029627115</v>
      </c>
      <c r="BS166" s="33">
        <f t="shared" si="2273"/>
        <v>32732074.668527342</v>
      </c>
      <c r="BT166" s="76">
        <f t="shared" ref="BT166" si="2335">BT167/0.7*0.3</f>
        <v>2147055.7975451471</v>
      </c>
      <c r="BU166" s="76">
        <f t="shared" ref="BU166" si="2336">BU167/0.7*0.3</f>
        <v>2975149.8732046811</v>
      </c>
      <c r="BV166" s="76">
        <f t="shared" ref="BV166" si="2337">BV167/0.7*0.3</f>
        <v>2810341.4545970298</v>
      </c>
      <c r="BW166" s="76">
        <f t="shared" ref="BW166" si="2338">BW167/0.7*0.3</f>
        <v>2689568.9025335992</v>
      </c>
      <c r="BX166" s="76">
        <f t="shared" ref="BX166" si="2339">BX167/0.7*0.3</f>
        <v>2971388.6587855071</v>
      </c>
      <c r="BY166" s="76">
        <f t="shared" ref="BY166" si="2340">BY167/0.7*0.3</f>
        <v>2496758.8919153595</v>
      </c>
      <c r="BZ166" s="76">
        <f t="shared" ref="BZ166" si="2341">BZ167/0.7*0.3</f>
        <v>3105620.1408290425</v>
      </c>
      <c r="CA166" s="76">
        <f t="shared" ref="CA166" si="2342">CA167/0.7*0.3</f>
        <v>2446139.2798862359</v>
      </c>
      <c r="CB166" s="76">
        <f t="shared" ref="CB166" si="2343">CB167/0.7*0.3</f>
        <v>3816157.1015082011</v>
      </c>
      <c r="CC166" s="76">
        <f t="shared" ref="CC166" si="2344">CC167/0.7*0.3</f>
        <v>3176202.416756975</v>
      </c>
      <c r="CD166" s="76">
        <f t="shared" ref="CD166" si="2345">CD167/0.7*0.3</f>
        <v>2655165.2448538048</v>
      </c>
      <c r="CE166" s="76">
        <f t="shared" ref="CE166" si="2346">CE167/0.7*0.3</f>
        <v>3287568.4910273142</v>
      </c>
      <c r="CF166" s="33">
        <f t="shared" si="2275"/>
        <v>34577116.253442898</v>
      </c>
      <c r="CG166" s="76">
        <f t="shared" ref="CG166" si="2347">CG167/0.7*0.3</f>
        <v>2268081.0387411728</v>
      </c>
      <c r="CH166" s="76">
        <f t="shared" ref="CH166" si="2348">CH167/0.7*0.3</f>
        <v>3142853.121257483</v>
      </c>
      <c r="CI166" s="76">
        <f t="shared" ref="CI166" si="2349">CI167/0.7*0.3</f>
        <v>2968754.7817097553</v>
      </c>
      <c r="CJ166" s="76">
        <f t="shared" ref="CJ166" si="2350">CJ167/0.7*0.3</f>
        <v>2841174.5224316139</v>
      </c>
      <c r="CK166" s="76">
        <f t="shared" ref="CK166" si="2351">CK167/0.7*0.3</f>
        <v>3138879.8947039284</v>
      </c>
      <c r="CL166" s="76">
        <f t="shared" ref="CL166" si="2352">CL167/0.7*0.3</f>
        <v>2637496.1971348445</v>
      </c>
      <c r="CM166" s="76">
        <f t="shared" ref="CM166" si="2353">CM167/0.7*0.3</f>
        <v>3280677.7369272946</v>
      </c>
      <c r="CN166" s="76">
        <f t="shared" ref="CN166" si="2354">CN167/0.7*0.3</f>
        <v>2584023.2588148639</v>
      </c>
      <c r="CO166" s="76">
        <f t="shared" ref="CO166" si="2355">CO167/0.7*0.3</f>
        <v>4031266.2450060165</v>
      </c>
      <c r="CP166" s="76">
        <f t="shared" ref="CP166" si="2356">CP167/0.7*0.3</f>
        <v>3355238.5945847328</v>
      </c>
      <c r="CQ166" s="76">
        <f t="shared" ref="CQ166" si="2357">CQ167/0.7*0.3</f>
        <v>2804831.5993757243</v>
      </c>
      <c r="CR166" s="76">
        <f t="shared" ref="CR166" si="2358">CR167/0.7*0.3</f>
        <v>3472882.1517295428</v>
      </c>
      <c r="CS166" s="33">
        <f t="shared" si="2277"/>
        <v>36526159.142416969</v>
      </c>
      <c r="CT166" s="76">
        <f t="shared" ref="CT166" si="2359">CT167/0.7*0.3</f>
        <v>2395928.230732935</v>
      </c>
      <c r="CU166" s="76">
        <f t="shared" ref="CU166" si="2360">CU167/0.7*0.3</f>
        <v>3320009.4659965262</v>
      </c>
      <c r="CV166" s="76">
        <f t="shared" ref="CV166" si="2361">CV167/0.7*0.3</f>
        <v>3136097.5512451711</v>
      </c>
      <c r="CW166" s="76">
        <f t="shared" ref="CW166" si="2362">CW167/0.7*0.3</f>
        <v>3001325.8479120401</v>
      </c>
      <c r="CX166" s="76">
        <f t="shared" ref="CX166" si="2363">CX167/0.7*0.3</f>
        <v>3315812.2766086003</v>
      </c>
      <c r="CY166" s="76">
        <f t="shared" ref="CY166" si="2364">CY167/0.7*0.3</f>
        <v>2786166.5827749418</v>
      </c>
      <c r="CZ166" s="76">
        <f t="shared" ref="CZ166" si="2365">CZ167/0.7*0.3</f>
        <v>3465602.9796024128</v>
      </c>
      <c r="DA166" s="76">
        <f t="shared" ref="DA166" si="2366">DA167/0.7*0.3</f>
        <v>2729679.4818677409</v>
      </c>
      <c r="DB166" s="76">
        <f t="shared" ref="DB166" si="2367">DB167/0.7*0.3</f>
        <v>4258500.6607045168</v>
      </c>
      <c r="DC166" s="76">
        <f t="shared" ref="DC166" si="2368">DC167/0.7*0.3</f>
        <v>3544366.6836842853</v>
      </c>
      <c r="DD166" s="76">
        <f t="shared" ref="DD166" si="2369">DD167/0.7*0.3</f>
        <v>2962934.3469693358</v>
      </c>
      <c r="DE166" s="76">
        <f t="shared" ref="DE166" si="2370">DE167/0.7*0.3</f>
        <v>3668641.5728582344</v>
      </c>
      <c r="DF166" s="33">
        <f t="shared" si="2279"/>
        <v>38585065.680956736</v>
      </c>
      <c r="DG166" s="76">
        <f t="shared" ref="DG166" si="2371">DG167/0.7*0.3</f>
        <v>2530981.9132428896</v>
      </c>
      <c r="DH166" s="76">
        <f t="shared" ref="DH166" si="2372">DH167/0.7*0.3</f>
        <v>3507151.7595758187</v>
      </c>
      <c r="DI166" s="76">
        <f t="shared" ref="DI166" si="2373">DI167/0.7*0.3</f>
        <v>3312873.0980137596</v>
      </c>
      <c r="DJ166" s="76">
        <f t="shared" ref="DJ166" si="2374">DJ167/0.7*0.3</f>
        <v>3170504.5833071466</v>
      </c>
      <c r="DK166" s="76">
        <f t="shared" ref="DK166" si="2375">DK167/0.7*0.3</f>
        <v>3502717.9830164746</v>
      </c>
      <c r="DL166" s="76">
        <f t="shared" ref="DL166" si="2376">DL167/0.7*0.3</f>
        <v>2943217.220712801</v>
      </c>
      <c r="DM166" s="76">
        <f t="shared" ref="DM166" si="2377">DM167/0.7*0.3</f>
        <v>3660952.0883566425</v>
      </c>
      <c r="DN166" s="76">
        <f t="shared" ref="DN166" si="2378">DN167/0.7*0.3</f>
        <v>2883546.0549016623</v>
      </c>
      <c r="DO166" s="76">
        <f t="shared" ref="DO166" si="2379">DO167/0.7*0.3</f>
        <v>4498543.8259471096</v>
      </c>
      <c r="DP166" s="76">
        <f t="shared" ref="DP166" si="2380">DP167/0.7*0.3</f>
        <v>3744155.5449102027</v>
      </c>
      <c r="DQ166" s="76">
        <f t="shared" ref="DQ166" si="2381">DQ167/0.7*0.3</f>
        <v>3129949.0302393041</v>
      </c>
      <c r="DR166" s="76">
        <f t="shared" ref="DR166" si="2382">DR167/0.7*0.3</f>
        <v>3875435.5610371078</v>
      </c>
      <c r="DS166" s="33">
        <f t="shared" si="2281"/>
        <v>40760028.663260922</v>
      </c>
      <c r="DT166" s="76">
        <v>0</v>
      </c>
      <c r="DU166" s="76">
        <v>0</v>
      </c>
      <c r="DV166" s="76">
        <v>0</v>
      </c>
      <c r="DW166" s="76">
        <v>0</v>
      </c>
      <c r="DX166" s="76">
        <v>0</v>
      </c>
      <c r="DY166" s="76">
        <v>0</v>
      </c>
      <c r="DZ166" s="76">
        <v>0</v>
      </c>
      <c r="EA166" s="76">
        <v>0</v>
      </c>
      <c r="EB166" s="76">
        <v>0</v>
      </c>
      <c r="EC166" s="76">
        <v>0</v>
      </c>
      <c r="ED166" s="76">
        <v>0</v>
      </c>
      <c r="EE166" s="76">
        <v>0</v>
      </c>
      <c r="EF166" s="33">
        <f t="shared" si="2283"/>
        <v>0</v>
      </c>
      <c r="EG166" s="76">
        <v>0</v>
      </c>
      <c r="EH166" s="76">
        <v>0</v>
      </c>
      <c r="EI166" s="76">
        <v>0</v>
      </c>
      <c r="EJ166" s="76">
        <v>0</v>
      </c>
      <c r="EK166" s="76">
        <v>0</v>
      </c>
      <c r="EL166" s="76">
        <v>0</v>
      </c>
      <c r="EM166" s="76">
        <v>0</v>
      </c>
      <c r="EN166" s="76">
        <v>0</v>
      </c>
      <c r="EO166" s="76">
        <v>0</v>
      </c>
      <c r="EP166" s="76">
        <v>0</v>
      </c>
      <c r="EQ166" s="76">
        <v>0</v>
      </c>
      <c r="ER166" s="76">
        <v>0</v>
      </c>
      <c r="ES166" s="33">
        <f t="shared" si="2285"/>
        <v>0</v>
      </c>
      <c r="ET166" s="33" t="s">
        <v>241</v>
      </c>
      <c r="EU166" s="33"/>
      <c r="EV166" s="38"/>
      <c r="EW166" s="136"/>
      <c r="EX166" s="37"/>
      <c r="EY166" s="37"/>
      <c r="FN166" s="17"/>
      <c r="FO166" s="201"/>
      <c r="FP166" s="2"/>
      <c r="FY166" s="1"/>
    </row>
    <row r="167" spans="1:181">
      <c r="A167" s="149">
        <v>138</v>
      </c>
      <c r="B167" s="149" t="str">
        <f t="shared" si="2264"/>
        <v>171250010100031</v>
      </c>
      <c r="C167" s="231">
        <v>1712500101000</v>
      </c>
      <c r="D167" s="35">
        <v>31</v>
      </c>
      <c r="E167" s="37" t="s">
        <v>149</v>
      </c>
      <c r="F167" s="65">
        <v>70002666.5</v>
      </c>
      <c r="G167" s="123">
        <v>3802482.8427126613</v>
      </c>
      <c r="H167" s="123">
        <v>5269055.5877934368</v>
      </c>
      <c r="I167" s="123">
        <v>4977176.2687712098</v>
      </c>
      <c r="J167" s="123">
        <v>4763285.433881457</v>
      </c>
      <c r="K167" s="123">
        <v>5262394.3946781829</v>
      </c>
      <c r="L167" s="123">
        <v>4421814.6821118183</v>
      </c>
      <c r="M167" s="123">
        <v>5500121.2893429687</v>
      </c>
      <c r="N167" s="123">
        <v>4332166.2405270264</v>
      </c>
      <c r="O167" s="123">
        <v>6758497.8090332495</v>
      </c>
      <c r="P167" s="123">
        <v>5625124.0459189452</v>
      </c>
      <c r="Q167" s="123">
        <v>4702355.8026145119</v>
      </c>
      <c r="R167" s="123">
        <v>5822355.8026145119</v>
      </c>
      <c r="S167" s="33">
        <f t="shared" si="2265"/>
        <v>61236830.199999973</v>
      </c>
      <c r="T167" s="33">
        <f t="shared" ref="T167:AE167" si="2383">G167*$FC$9</f>
        <v>4024654.3102466771</v>
      </c>
      <c r="U167" s="33">
        <f t="shared" si="2383"/>
        <v>5576915.9676770326</v>
      </c>
      <c r="V167" s="33">
        <f t="shared" si="2383"/>
        <v>5267982.7238029744</v>
      </c>
      <c r="W167" s="33">
        <f t="shared" si="2383"/>
        <v>5041594.6752122836</v>
      </c>
      <c r="X167" s="33">
        <f t="shared" si="2383"/>
        <v>5569865.5743704401</v>
      </c>
      <c r="Y167" s="33">
        <f t="shared" si="2383"/>
        <v>4680172.4703582479</v>
      </c>
      <c r="Z167" s="33">
        <f t="shared" si="2383"/>
        <v>5821482.3760367008</v>
      </c>
      <c r="AA167" s="33">
        <f t="shared" si="2383"/>
        <v>4585286.0496285399</v>
      </c>
      <c r="AB167" s="33">
        <f t="shared" si="2383"/>
        <v>7153383.3190194452</v>
      </c>
      <c r="AC167" s="33">
        <f t="shared" si="2383"/>
        <v>5953788.7936738981</v>
      </c>
      <c r="AD167" s="33">
        <f t="shared" si="2383"/>
        <v>4977105.0474496735</v>
      </c>
      <c r="AE167" s="33">
        <f t="shared" si="2383"/>
        <v>6162544.4074496739</v>
      </c>
      <c r="AF167" s="33">
        <f t="shared" si="2267"/>
        <v>64814775.714925587</v>
      </c>
      <c r="AG167" s="33">
        <f t="shared" ref="AG167:AR167" si="2384">T167*$FD$9</f>
        <v>4249857.8668308398</v>
      </c>
      <c r="AH167" s="33">
        <f t="shared" si="2384"/>
        <v>5888977.8775643678</v>
      </c>
      <c r="AI167" s="33">
        <f t="shared" si="2384"/>
        <v>5562757.9650960928</v>
      </c>
      <c r="AJ167" s="33">
        <f t="shared" si="2384"/>
        <v>5323702.1468584612</v>
      </c>
      <c r="AK167" s="33">
        <f t="shared" si="2384"/>
        <v>5881532.9724499118</v>
      </c>
      <c r="AL167" s="33">
        <f t="shared" si="2384"/>
        <v>4942056.2011096133</v>
      </c>
      <c r="AM167" s="33">
        <f t="shared" si="2384"/>
        <v>6147229.2438702099</v>
      </c>
      <c r="AN167" s="33">
        <f t="shared" si="2384"/>
        <v>4841860.3158215536</v>
      </c>
      <c r="AO167" s="33">
        <f t="shared" si="2384"/>
        <v>7553658.0360184964</v>
      </c>
      <c r="AP167" s="33">
        <f t="shared" si="2384"/>
        <v>6286938.9994127145</v>
      </c>
      <c r="AQ167" s="33">
        <f t="shared" si="2384"/>
        <v>5255603.9374847673</v>
      </c>
      <c r="AR167" s="33">
        <f t="shared" si="2384"/>
        <v>6507375.7423129268</v>
      </c>
      <c r="AS167" s="33">
        <f t="shared" si="2269"/>
        <v>68441551.304829955</v>
      </c>
      <c r="AT167" s="33">
        <f t="shared" ref="AT167:BE167" si="2385">AG167*$FE$9</f>
        <v>4489413.8550683614</v>
      </c>
      <c r="AU167" s="33">
        <f t="shared" si="2385"/>
        <v>6220927.7825669171</v>
      </c>
      <c r="AV167" s="33">
        <f t="shared" si="2385"/>
        <v>5876319.5060726302</v>
      </c>
      <c r="AW167" s="33">
        <f t="shared" si="2385"/>
        <v>5623788.5894725798</v>
      </c>
      <c r="AX167" s="33">
        <f t="shared" si="2385"/>
        <v>6213063.2230409691</v>
      </c>
      <c r="AY167" s="33">
        <f t="shared" si="2385"/>
        <v>5220630.025053761</v>
      </c>
      <c r="AZ167" s="33">
        <f t="shared" si="2385"/>
        <v>6493736.2618886875</v>
      </c>
      <c r="BA167" s="33">
        <f t="shared" si="2385"/>
        <v>5114786.2981037842</v>
      </c>
      <c r="BB167" s="33">
        <f t="shared" si="2385"/>
        <v>7979442.6321927886</v>
      </c>
      <c r="BC167" s="33">
        <f t="shared" si="2385"/>
        <v>6641321.1769316113</v>
      </c>
      <c r="BD167" s="33">
        <f t="shared" si="2385"/>
        <v>5551851.8202329101</v>
      </c>
      <c r="BE167" s="33">
        <f t="shared" si="2385"/>
        <v>6874183.4981556227</v>
      </c>
      <c r="BF167" s="33">
        <f t="shared" si="2271"/>
        <v>72299464.668780625</v>
      </c>
      <c r="BG167" s="33">
        <f t="shared" ref="BG167:BR167" si="2386">AT167*$FF$9</f>
        <v>4742473.1352508552</v>
      </c>
      <c r="BH167" s="33">
        <f t="shared" si="2386"/>
        <v>6571589.0398146501</v>
      </c>
      <c r="BI167" s="33">
        <f t="shared" si="2386"/>
        <v>6207555.8839909332</v>
      </c>
      <c r="BJ167" s="33">
        <f t="shared" si="2386"/>
        <v>5940790.3046839712</v>
      </c>
      <c r="BK167" s="33">
        <f t="shared" si="2386"/>
        <v>6563281.1707973434</v>
      </c>
      <c r="BL167" s="33">
        <f t="shared" si="2386"/>
        <v>5514906.4983059922</v>
      </c>
      <c r="BM167" s="33">
        <f t="shared" si="2386"/>
        <v>6859775.1874988303</v>
      </c>
      <c r="BN167" s="33">
        <f t="shared" si="2386"/>
        <v>5403096.5721552996</v>
      </c>
      <c r="BO167" s="33">
        <f t="shared" si="2386"/>
        <v>8429227.854484234</v>
      </c>
      <c r="BP167" s="33">
        <f t="shared" si="2386"/>
        <v>7015679.1690328941</v>
      </c>
      <c r="BQ167" s="33">
        <f t="shared" si="2386"/>
        <v>5864798.6036358001</v>
      </c>
      <c r="BR167" s="33">
        <f t="shared" si="2386"/>
        <v>7261667.4735796601</v>
      </c>
      <c r="BS167" s="33">
        <f t="shared" si="2273"/>
        <v>76374840.893230453</v>
      </c>
      <c r="BT167" s="33">
        <f t="shared" ref="BT167:CE167" si="2387">BG167*$FG$9</f>
        <v>5009796.8609386766</v>
      </c>
      <c r="BU167" s="33">
        <f t="shared" si="2387"/>
        <v>6942016.3708109232</v>
      </c>
      <c r="BV167" s="33">
        <f t="shared" si="2387"/>
        <v>6557463.3940597354</v>
      </c>
      <c r="BW167" s="33">
        <f t="shared" si="2387"/>
        <v>6275660.7725783987</v>
      </c>
      <c r="BX167" s="33">
        <f t="shared" si="2387"/>
        <v>6933240.2038328489</v>
      </c>
      <c r="BY167" s="33">
        <f t="shared" si="2387"/>
        <v>5825770.7478025053</v>
      </c>
      <c r="BZ167" s="33">
        <f t="shared" si="2387"/>
        <v>7246446.9952677656</v>
      </c>
      <c r="CA167" s="33">
        <f t="shared" si="2387"/>
        <v>5707658.319734551</v>
      </c>
      <c r="CB167" s="33">
        <f t="shared" si="2387"/>
        <v>8904366.5701858029</v>
      </c>
      <c r="CC167" s="33">
        <f t="shared" si="2387"/>
        <v>7411138.9724329412</v>
      </c>
      <c r="CD167" s="33">
        <f t="shared" si="2387"/>
        <v>6195385.5713255443</v>
      </c>
      <c r="CE167" s="33">
        <f t="shared" si="2387"/>
        <v>7670993.1457303995</v>
      </c>
      <c r="CF167" s="33">
        <f t="shared" si="2275"/>
        <v>80679937.924700096</v>
      </c>
      <c r="CG167" s="33">
        <f t="shared" ref="CG167:CR167" si="2388">BT167*$FH$9</f>
        <v>5292189.090396069</v>
      </c>
      <c r="CH167" s="33">
        <f t="shared" si="2388"/>
        <v>7333323.9496007944</v>
      </c>
      <c r="CI167" s="33">
        <f t="shared" si="2388"/>
        <v>6927094.4906560956</v>
      </c>
      <c r="CJ167" s="33">
        <f t="shared" si="2388"/>
        <v>6629407.219007099</v>
      </c>
      <c r="CK167" s="33">
        <f t="shared" si="2388"/>
        <v>7324053.0876425002</v>
      </c>
      <c r="CL167" s="33">
        <f t="shared" si="2388"/>
        <v>6154157.7933146376</v>
      </c>
      <c r="CM167" s="33">
        <f t="shared" si="2388"/>
        <v>7654914.7194970204</v>
      </c>
      <c r="CN167" s="33">
        <f t="shared" si="2388"/>
        <v>6029387.603901349</v>
      </c>
      <c r="CO167" s="33">
        <f t="shared" si="2388"/>
        <v>9406287.9050140381</v>
      </c>
      <c r="CP167" s="33">
        <f t="shared" si="2388"/>
        <v>7828890.0540310424</v>
      </c>
      <c r="CQ167" s="33">
        <f t="shared" si="2388"/>
        <v>6544607.0652100239</v>
      </c>
      <c r="CR167" s="33">
        <f t="shared" si="2388"/>
        <v>8103391.6873689322</v>
      </c>
      <c r="CS167" s="33">
        <f t="shared" si="2277"/>
        <v>85227704.665639594</v>
      </c>
      <c r="CT167" s="33">
        <f t="shared" ref="CT167:DE167" si="2389">CG167*$FI$9</f>
        <v>5590499.2050435152</v>
      </c>
      <c r="CU167" s="33">
        <f t="shared" si="2389"/>
        <v>7746688.7539918935</v>
      </c>
      <c r="CV167" s="33">
        <f t="shared" si="2389"/>
        <v>7317560.9529053997</v>
      </c>
      <c r="CW167" s="33">
        <f t="shared" si="2389"/>
        <v>7003093.6451280927</v>
      </c>
      <c r="CX167" s="33">
        <f t="shared" si="2389"/>
        <v>7736895.312086734</v>
      </c>
      <c r="CY167" s="33">
        <f t="shared" si="2389"/>
        <v>6501055.3598081982</v>
      </c>
      <c r="CZ167" s="33">
        <f t="shared" si="2389"/>
        <v>8086406.9524056297</v>
      </c>
      <c r="DA167" s="33">
        <f t="shared" si="2389"/>
        <v>6369252.1243580617</v>
      </c>
      <c r="DB167" s="33">
        <f t="shared" si="2389"/>
        <v>9936501.541643871</v>
      </c>
      <c r="DC167" s="33">
        <f t="shared" si="2389"/>
        <v>8270188.9285966661</v>
      </c>
      <c r="DD167" s="33">
        <f t="shared" si="2389"/>
        <v>6913513.4762617834</v>
      </c>
      <c r="DE167" s="33">
        <f t="shared" si="2389"/>
        <v>8560163.6700025462</v>
      </c>
      <c r="DF167" s="33">
        <f t="shared" si="2279"/>
        <v>90031819.922232389</v>
      </c>
      <c r="DG167" s="33">
        <f t="shared" ref="DG167:DR167" si="2390">CT167*$FJ$9</f>
        <v>5905624.4642334096</v>
      </c>
      <c r="DH167" s="33">
        <f t="shared" si="2390"/>
        <v>8183354.1056769099</v>
      </c>
      <c r="DI167" s="33">
        <f t="shared" si="2390"/>
        <v>7730037.2286987724</v>
      </c>
      <c r="DJ167" s="33">
        <f t="shared" si="2390"/>
        <v>7397844.0277166748</v>
      </c>
      <c r="DK167" s="33">
        <f t="shared" si="2390"/>
        <v>8173008.6270384407</v>
      </c>
      <c r="DL167" s="33">
        <f t="shared" si="2390"/>
        <v>6867506.8483298682</v>
      </c>
      <c r="DM167" s="33">
        <f t="shared" si="2390"/>
        <v>8542221.5394988321</v>
      </c>
      <c r="DN167" s="33">
        <f t="shared" si="2390"/>
        <v>6728274.1281038783</v>
      </c>
      <c r="DO167" s="33">
        <f t="shared" si="2390"/>
        <v>10496602.260543255</v>
      </c>
      <c r="DP167" s="33">
        <f t="shared" si="2390"/>
        <v>8736362.9381238054</v>
      </c>
      <c r="DQ167" s="33">
        <f t="shared" si="2390"/>
        <v>7303214.4038917087</v>
      </c>
      <c r="DR167" s="33">
        <f t="shared" si="2390"/>
        <v>9042682.9757532515</v>
      </c>
      <c r="DS167" s="33">
        <f t="shared" si="2281"/>
        <v>95106733.547608823</v>
      </c>
      <c r="DT167" s="33">
        <f t="shared" ref="DT167:EE167" si="2391">(DG167+DG166)*$FK$9</f>
        <v>8912161.0057618842</v>
      </c>
      <c r="DU167" s="33">
        <f t="shared" si="2391"/>
        <v>12349476.299865298</v>
      </c>
      <c r="DV167" s="33">
        <f t="shared" si="2391"/>
        <v>11665377.096008666</v>
      </c>
      <c r="DW167" s="33">
        <f t="shared" si="2391"/>
        <v>11164065.285530014</v>
      </c>
      <c r="DX167" s="33">
        <f t="shared" si="2391"/>
        <v>12333863.967610493</v>
      </c>
      <c r="DY167" s="33">
        <f t="shared" si="2391"/>
        <v>10363734.963366469</v>
      </c>
      <c r="DZ167" s="33">
        <f t="shared" si="2391"/>
        <v>12891042.118910434</v>
      </c>
      <c r="EA167" s="33">
        <f t="shared" si="2391"/>
        <v>10153619.2630812</v>
      </c>
      <c r="EB167" s="33">
        <f t="shared" si="2391"/>
        <v>15840392.481093656</v>
      </c>
      <c r="EC167" s="33">
        <f t="shared" si="2391"/>
        <v>13184020.34888567</v>
      </c>
      <c r="ED167" s="33">
        <f t="shared" si="2391"/>
        <v>11021259.990586111</v>
      </c>
      <c r="EE167" s="33">
        <f t="shared" si="2391"/>
        <v>13646287.042472161</v>
      </c>
      <c r="EF167" s="33">
        <f t="shared" si="2283"/>
        <v>143525299.86317208</v>
      </c>
      <c r="EG167" s="33">
        <f t="shared" ref="EG167:ER167" si="2392">DT167*$FL$9</f>
        <v>9414521.6973346714</v>
      </c>
      <c r="EH167" s="33">
        <f t="shared" si="2392"/>
        <v>13045591.579936108</v>
      </c>
      <c r="EI167" s="33">
        <f t="shared" si="2392"/>
        <v>12322931.072156485</v>
      </c>
      <c r="EJ167" s="33">
        <f t="shared" si="2392"/>
        <v>11793361.317544771</v>
      </c>
      <c r="EK167" s="33">
        <f t="shared" si="2392"/>
        <v>13029099.211736765</v>
      </c>
      <c r="EL167" s="33">
        <f t="shared" si="2392"/>
        <v>10947917.975781513</v>
      </c>
      <c r="EM167" s="33">
        <f t="shared" si="2392"/>
        <v>13617684.38106918</v>
      </c>
      <c r="EN167" s="33">
        <f t="shared" si="2392"/>
        <v>10725958.473702563</v>
      </c>
      <c r="EO167" s="33">
        <f t="shared" si="2392"/>
        <v>16733283.724467946</v>
      </c>
      <c r="EP167" s="33">
        <f t="shared" si="2392"/>
        <v>13927177.207911661</v>
      </c>
      <c r="EQ167" s="33">
        <f t="shared" si="2392"/>
        <v>11642506.373735471</v>
      </c>
      <c r="ER167" s="33">
        <f t="shared" si="2392"/>
        <v>14415500.950482234</v>
      </c>
      <c r="ES167" s="33">
        <f t="shared" si="2285"/>
        <v>151615533.96585935</v>
      </c>
      <c r="ET167" s="33" t="s">
        <v>241</v>
      </c>
      <c r="EU167" s="33"/>
      <c r="EV167" s="38"/>
      <c r="EW167" s="136"/>
      <c r="EX167" s="37"/>
      <c r="EY167" s="37"/>
      <c r="FN167" s="17"/>
      <c r="FO167" s="201"/>
      <c r="FP167" s="2"/>
      <c r="FY167" s="1"/>
    </row>
    <row r="168" spans="1:181">
      <c r="A168" s="149">
        <v>139</v>
      </c>
      <c r="B168" s="149" t="str">
        <f t="shared" si="2264"/>
        <v>171251010100011</v>
      </c>
      <c r="C168" s="231">
        <v>1712510101000</v>
      </c>
      <c r="D168" s="35">
        <v>11</v>
      </c>
      <c r="E168" s="37" t="s">
        <v>150</v>
      </c>
      <c r="F168" s="65">
        <v>140836882.67000002</v>
      </c>
      <c r="G168" s="123">
        <f>G169/0.7*0.3</f>
        <v>12327995.639173843</v>
      </c>
      <c r="H168" s="123">
        <f t="shared" ref="H168:R168" si="2393">H169/0.7*0.3</f>
        <v>10406847.245557589</v>
      </c>
      <c r="I168" s="123">
        <f t="shared" si="2393"/>
        <v>16253059.648755196</v>
      </c>
      <c r="J168" s="123">
        <f t="shared" si="2393"/>
        <v>9203129.5853499994</v>
      </c>
      <c r="K168" s="123">
        <f t="shared" si="2393"/>
        <v>11649094.811840961</v>
      </c>
      <c r="L168" s="123">
        <f t="shared" si="2393"/>
        <v>5955790.9532826236</v>
      </c>
      <c r="M168" s="123">
        <f t="shared" si="2393"/>
        <v>13473906.982891614</v>
      </c>
      <c r="N168" s="123">
        <f t="shared" si="2393"/>
        <v>12958955.305720346</v>
      </c>
      <c r="O168" s="123">
        <f t="shared" si="2393"/>
        <v>6618106.5796074728</v>
      </c>
      <c r="P168" s="123">
        <f t="shared" si="2393"/>
        <v>16241377.075874129</v>
      </c>
      <c r="Q168" s="123">
        <f t="shared" si="2393"/>
        <v>7083927.157326824</v>
      </c>
      <c r="R168" s="123">
        <f t="shared" si="2393"/>
        <v>5851047.4146193918</v>
      </c>
      <c r="S168" s="33">
        <f t="shared" si="2265"/>
        <v>128023238.39999999</v>
      </c>
      <c r="T168" s="76">
        <f>T169/0.7*0.3</f>
        <v>13048295.768379495</v>
      </c>
      <c r="U168" s="76">
        <f t="shared" ref="U168" si="2394">U169/0.7*0.3</f>
        <v>11014898.516421029</v>
      </c>
      <c r="V168" s="76">
        <f t="shared" ref="V168" si="2395">V169/0.7*0.3</f>
        <v>17202693.417912669</v>
      </c>
      <c r="W168" s="76">
        <f t="shared" ref="W168" si="2396">W169/0.7*0.3</f>
        <v>9740850.0407628305</v>
      </c>
      <c r="X168" s="76">
        <f t="shared" ref="X168" si="2397">X169/0.7*0.3</f>
        <v>12329728.123507205</v>
      </c>
      <c r="Y168" s="76">
        <f t="shared" ref="Y168" si="2398">Y169/0.7*0.3</f>
        <v>6303775.9071010211</v>
      </c>
      <c r="Z168" s="76">
        <f t="shared" ref="Z168" si="2399">Z169/0.7*0.3</f>
        <v>14261160.420088006</v>
      </c>
      <c r="AA168" s="76">
        <f t="shared" ref="AA168" si="2400">AA169/0.7*0.3</f>
        <v>13716121.146322975</v>
      </c>
      <c r="AB168" s="76">
        <f t="shared" ref="AB168" si="2401">AB169/0.7*0.3</f>
        <v>7004789.310840779</v>
      </c>
      <c r="AC168" s="76">
        <f t="shared" ref="AC168" si="2402">AC169/0.7*0.3</f>
        <v>17190328.255663306</v>
      </c>
      <c r="AD168" s="76">
        <f t="shared" ref="AD168" si="2403">AD169/0.7*0.3</f>
        <v>7497826.8532751156</v>
      </c>
      <c r="AE168" s="76">
        <f t="shared" ref="AE168" si="2404">AE169/0.7*0.3</f>
        <v>6192912.4129607743</v>
      </c>
      <c r="AF168" s="33">
        <f t="shared" si="2267"/>
        <v>135503380.17323521</v>
      </c>
      <c r="AG168" s="76">
        <f>AG169/0.7*0.3</f>
        <v>13778426.206394937</v>
      </c>
      <c r="AH168" s="76">
        <f t="shared" ref="AH168" si="2405">AH169/0.7*0.3</f>
        <v>11631248.177805884</v>
      </c>
      <c r="AI168" s="76">
        <f t="shared" ref="AI168" si="2406">AI169/0.7*0.3</f>
        <v>18165287.330805387</v>
      </c>
      <c r="AJ168" s="76">
        <f t="shared" ref="AJ168" si="2407">AJ169/0.7*0.3</f>
        <v>10285909.045643754</v>
      </c>
      <c r="AK168" s="76">
        <f t="shared" ref="AK168" si="2408">AK169/0.7*0.3</f>
        <v>13019650.390386175</v>
      </c>
      <c r="AL168" s="76">
        <f t="shared" ref="AL168" si="2409">AL169/0.7*0.3</f>
        <v>6656509.9917587657</v>
      </c>
      <c r="AM168" s="76">
        <f t="shared" ref="AM168" si="2410">AM169/0.7*0.3</f>
        <v>15059157.912554448</v>
      </c>
      <c r="AN168" s="76">
        <f t="shared" ref="AN168" si="2411">AN169/0.7*0.3</f>
        <v>14483620.421186622</v>
      </c>
      <c r="AO168" s="76">
        <f t="shared" ref="AO168" si="2412">AO169/0.7*0.3</f>
        <v>7396749.301518186</v>
      </c>
      <c r="AP168" s="76">
        <f t="shared" ref="AP168" si="2413">AP169/0.7*0.3</f>
        <v>18152230.263537198</v>
      </c>
      <c r="AQ168" s="76">
        <f t="shared" ref="AQ168" si="2414">AQ169/0.7*0.3</f>
        <v>7917375.2526769778</v>
      </c>
      <c r="AR168" s="76">
        <f t="shared" ref="AR168" si="2415">AR169/0.7*0.3</f>
        <v>6539443.019940407</v>
      </c>
      <c r="AS168" s="33">
        <f t="shared" si="2269"/>
        <v>143085607.31420872</v>
      </c>
      <c r="AT168" s="76">
        <f>AT169/0.7*0.3</f>
        <v>14555088.534797009</v>
      </c>
      <c r="AU168" s="76">
        <f t="shared" ref="AU168" si="2416">AU169/0.7*0.3</f>
        <v>12286878.375092447</v>
      </c>
      <c r="AV168" s="76">
        <f t="shared" ref="AV168" si="2417">AV169/0.7*0.3</f>
        <v>19189228.24706823</v>
      </c>
      <c r="AW168" s="76">
        <f t="shared" ref="AW168" si="2418">AW169/0.7*0.3</f>
        <v>10865705.166728603</v>
      </c>
      <c r="AX168" s="76">
        <f t="shared" ref="AX168" si="2419">AX169/0.7*0.3</f>
        <v>13753542.043591464</v>
      </c>
      <c r="AY168" s="76">
        <f t="shared" ref="AY168" si="2420">AY169/0.7*0.3</f>
        <v>7031724.1469742255</v>
      </c>
      <c r="AZ168" s="76">
        <f t="shared" ref="AZ168" si="2421">AZ169/0.7*0.3</f>
        <v>15908012.525769319</v>
      </c>
      <c r="BA168" s="76">
        <f t="shared" ref="BA168" si="2422">BA169/0.7*0.3</f>
        <v>15300033.137088073</v>
      </c>
      <c r="BB168" s="76">
        <f t="shared" ref="BB168" si="2423">BB169/0.7*0.3</f>
        <v>7813689.2661461653</v>
      </c>
      <c r="BC168" s="76">
        <f t="shared" ref="BC168" si="2424">BC169/0.7*0.3</f>
        <v>19175435.179032266</v>
      </c>
      <c r="BD168" s="76">
        <f t="shared" ref="BD168" si="2425">BD169/0.7*0.3</f>
        <v>8363661.860919876</v>
      </c>
      <c r="BE168" s="76">
        <f t="shared" ref="BE168" si="2426">BE169/0.7*0.3</f>
        <v>6908058.3440884091</v>
      </c>
      <c r="BF168" s="33">
        <f t="shared" si="2271"/>
        <v>151151056.82729608</v>
      </c>
      <c r="BG168" s="76">
        <f>BG169/0.7*0.3</f>
        <v>15375529.765326452</v>
      </c>
      <c r="BH168" s="76">
        <f t="shared" ref="BH168" si="2427">BH169/0.7*0.3</f>
        <v>12979465.135339661</v>
      </c>
      <c r="BI168" s="76">
        <f t="shared" ref="BI168" si="2428">BI169/0.7*0.3</f>
        <v>20270886.664898973</v>
      </c>
      <c r="BJ168" s="76">
        <f t="shared" ref="BJ168" si="2429">BJ169/0.7*0.3</f>
        <v>11478183.235566763</v>
      </c>
      <c r="BK168" s="76">
        <f t="shared" ref="BK168" si="2430">BK169/0.7*0.3</f>
        <v>14528801.701504629</v>
      </c>
      <c r="BL168" s="76">
        <f t="shared" ref="BL168" si="2431">BL169/0.7*0.3</f>
        <v>7428088.3736908687</v>
      </c>
      <c r="BM168" s="76">
        <f t="shared" ref="BM168" si="2432">BM169/0.7*0.3</f>
        <v>16804715.375821885</v>
      </c>
      <c r="BN168" s="76">
        <f t="shared" ref="BN168" si="2433">BN169/0.7*0.3</f>
        <v>16162465.404959455</v>
      </c>
      <c r="BO168" s="76">
        <f t="shared" ref="BO168" si="2434">BO169/0.7*0.3</f>
        <v>8254131.3027002933</v>
      </c>
      <c r="BP168" s="76">
        <f t="shared" ref="BP168" si="2435">BP169/0.7*0.3</f>
        <v>20256316.109203961</v>
      </c>
      <c r="BQ168" s="76">
        <f t="shared" ref="BQ168" si="2436">BQ169/0.7*0.3</f>
        <v>8835104.7526962087</v>
      </c>
      <c r="BR168" s="76">
        <f t="shared" ref="BR168" si="2437">BR169/0.7*0.3</f>
        <v>7297451.7768279854</v>
      </c>
      <c r="BS168" s="33">
        <f t="shared" si="2273"/>
        <v>159671139.59853715</v>
      </c>
      <c r="BT168" s="76">
        <f>BT169/0.7*0.3</f>
        <v>16242217.627138374</v>
      </c>
      <c r="BU168" s="76">
        <f t="shared" ref="BU168" si="2438">BU169/0.7*0.3</f>
        <v>13711091.626088489</v>
      </c>
      <c r="BV168" s="76">
        <f t="shared" ref="BV168" si="2439">BV169/0.7*0.3</f>
        <v>21413516.004426003</v>
      </c>
      <c r="BW168" s="76">
        <f t="shared" ref="BW168" si="2440">BW169/0.7*0.3</f>
        <v>12125185.468189193</v>
      </c>
      <c r="BX168" s="76">
        <f t="shared" ref="BX168" si="2441">BX169/0.7*0.3</f>
        <v>15347761.195815045</v>
      </c>
      <c r="BY168" s="76">
        <f t="shared" ref="BY168" si="2442">BY169/0.7*0.3</f>
        <v>7846794.8591390764</v>
      </c>
      <c r="BZ168" s="76">
        <f t="shared" ref="BZ168" si="2443">BZ169/0.7*0.3</f>
        <v>17751963.572126213</v>
      </c>
      <c r="CA168" s="76">
        <f t="shared" ref="CA168" si="2444">CA169/0.7*0.3</f>
        <v>17073511.254906211</v>
      </c>
      <c r="CB168" s="76">
        <f t="shared" ref="CB168" si="2445">CB169/0.7*0.3</f>
        <v>8719400.1759709064</v>
      </c>
      <c r="CC168" s="76">
        <f t="shared" ref="CC168" si="2446">CC169/0.7*0.3</f>
        <v>21398124.135647576</v>
      </c>
      <c r="CD168" s="76">
        <f t="shared" ref="CD168" si="2447">CD169/0.7*0.3</f>
        <v>9333121.9373961892</v>
      </c>
      <c r="CE168" s="76">
        <f t="shared" ref="CE168" si="2448">CE169/0.7*0.3</f>
        <v>7708794.5385842267</v>
      </c>
      <c r="CF168" s="33">
        <f t="shared" si="2275"/>
        <v>168671482.3954275</v>
      </c>
      <c r="CG168" s="76">
        <f>CG169/0.7*0.3</f>
        <v>17157758.950344913</v>
      </c>
      <c r="CH168" s="76">
        <f t="shared" ref="CH168" si="2449">CH169/0.7*0.3</f>
        <v>14483958.438867848</v>
      </c>
      <c r="CI168" s="76">
        <f t="shared" ref="CI168" si="2450">CI169/0.7*0.3</f>
        <v>22620553.074563496</v>
      </c>
      <c r="CJ168" s="76">
        <f t="shared" ref="CJ168" si="2451">CJ169/0.7*0.3</f>
        <v>12808657.922660084</v>
      </c>
      <c r="CK168" s="76">
        <f t="shared" ref="CK168" si="2452">CK169/0.7*0.3</f>
        <v>16212883.79890075</v>
      </c>
      <c r="CL168" s="76">
        <f t="shared" ref="CL168" si="2453">CL169/0.7*0.3</f>
        <v>8289102.9917590301</v>
      </c>
      <c r="CM168" s="76">
        <f t="shared" ref="CM168" si="2454">CM169/0.7*0.3</f>
        <v>18752606.254759829</v>
      </c>
      <c r="CN168" s="76">
        <f t="shared" ref="CN168" si="2455">CN169/0.7*0.3</f>
        <v>18035910.937322769</v>
      </c>
      <c r="CO168" s="76">
        <f t="shared" ref="CO168" si="2456">CO169/0.7*0.3</f>
        <v>9210895.3250900358</v>
      </c>
      <c r="CP168" s="76">
        <f t="shared" ref="CP168" si="2457">CP169/0.7*0.3</f>
        <v>22604293.596925762</v>
      </c>
      <c r="CQ168" s="76">
        <f t="shared" ref="CQ168" si="2458">CQ169/0.7*0.3</f>
        <v>9859211.3547633402</v>
      </c>
      <c r="CR168" s="76">
        <f t="shared" ref="CR168" si="2459">CR169/0.7*0.3</f>
        <v>8143323.8691351442</v>
      </c>
      <c r="CS168" s="33">
        <f t="shared" si="2277"/>
        <v>178179156.515093</v>
      </c>
      <c r="CT168" s="76">
        <f>CT169/0.7*0.3</f>
        <v>18124907.506857958</v>
      </c>
      <c r="CU168" s="76">
        <f t="shared" ref="CU168" si="2460">CU169/0.7*0.3</f>
        <v>15300390.208149953</v>
      </c>
      <c r="CV168" s="76">
        <f t="shared" ref="CV168" si="2461">CV169/0.7*0.3</f>
        <v>23895628.410270493</v>
      </c>
      <c r="CW168" s="76">
        <f t="shared" ref="CW168" si="2462">CW169/0.7*0.3</f>
        <v>13530656.352444591</v>
      </c>
      <c r="CX168" s="76">
        <f t="shared" ref="CX168" si="2463">CX169/0.7*0.3</f>
        <v>17126771.63287719</v>
      </c>
      <c r="CY168" s="76">
        <f t="shared" ref="CY168" si="2464">CY169/0.7*0.3</f>
        <v>8756343.149198506</v>
      </c>
      <c r="CZ168" s="76">
        <f t="shared" ref="CZ168" si="2465">CZ169/0.7*0.3</f>
        <v>19809653.164128136</v>
      </c>
      <c r="DA168" s="76">
        <f t="shared" ref="DA168" si="2466">DA169/0.7*0.3</f>
        <v>19052559.165037785</v>
      </c>
      <c r="DB168" s="76">
        <f t="shared" ref="DB168" si="2467">DB169/0.7*0.3</f>
        <v>9730095.072774712</v>
      </c>
      <c r="DC168" s="76">
        <f t="shared" ref="DC168" si="2468">DC169/0.7*0.3</f>
        <v>23878452.418397278</v>
      </c>
      <c r="DD168" s="76">
        <f t="shared" ref="DD168" si="2469">DD169/0.7*0.3</f>
        <v>10414955.380408643</v>
      </c>
      <c r="DE168" s="76">
        <f t="shared" ref="DE168" si="2470">DE169/0.7*0.3</f>
        <v>8602346.7489905562</v>
      </c>
      <c r="DF168" s="33">
        <f t="shared" si="2279"/>
        <v>188222759.20953581</v>
      </c>
      <c r="DG168" s="76">
        <f>DG169/0.7*0.3</f>
        <v>19146572.293204531</v>
      </c>
      <c r="DH168" s="76">
        <f t="shared" ref="DH168" si="2471">DH169/0.7*0.3</f>
        <v>16162842.603402954</v>
      </c>
      <c r="DI168" s="76">
        <f t="shared" ref="DI168" si="2472">DI169/0.7*0.3</f>
        <v>25242577.192500625</v>
      </c>
      <c r="DJ168" s="76">
        <f t="shared" ref="DJ168" si="2473">DJ169/0.7*0.3</f>
        <v>14293352.38971919</v>
      </c>
      <c r="DK168" s="76">
        <f t="shared" ref="DK168" si="2474">DK169/0.7*0.3</f>
        <v>18092173.496279214</v>
      </c>
      <c r="DL168" s="76">
        <f t="shared" ref="DL168" si="2475">DL169/0.7*0.3</f>
        <v>9249920.6998325288</v>
      </c>
      <c r="DM168" s="76">
        <f t="shared" ref="DM168" si="2476">DM169/0.7*0.3</f>
        <v>20926283.693683714</v>
      </c>
      <c r="DN168" s="76">
        <f t="shared" ref="DN168" si="2477">DN169/0.7*0.3</f>
        <v>20126513.820052639</v>
      </c>
      <c r="DO168" s="76">
        <f t="shared" ref="DO168" si="2478">DO169/0.7*0.3</f>
        <v>10278561.071836879</v>
      </c>
      <c r="DP168" s="76">
        <f t="shared" ref="DP168" si="2479">DP169/0.7*0.3</f>
        <v>25224433.024317499</v>
      </c>
      <c r="DQ168" s="76">
        <f t="shared" ref="DQ168" si="2480">DQ169/0.7*0.3</f>
        <v>11002025.585291518</v>
      </c>
      <c r="DR168" s="76">
        <f t="shared" ref="DR168" si="2481">DR169/0.7*0.3</f>
        <v>9087243.8305376563</v>
      </c>
      <c r="DS168" s="33">
        <f t="shared" si="2281"/>
        <v>198832499.70065895</v>
      </c>
      <c r="DT168" s="76">
        <v>0</v>
      </c>
      <c r="DU168" s="76">
        <v>0</v>
      </c>
      <c r="DV168" s="76">
        <v>0</v>
      </c>
      <c r="DW168" s="76">
        <v>0</v>
      </c>
      <c r="DX168" s="76">
        <v>0</v>
      </c>
      <c r="DY168" s="76">
        <v>0</v>
      </c>
      <c r="DZ168" s="76">
        <v>0</v>
      </c>
      <c r="EA168" s="76">
        <v>0</v>
      </c>
      <c r="EB168" s="76">
        <v>0</v>
      </c>
      <c r="EC168" s="76">
        <v>0</v>
      </c>
      <c r="ED168" s="76">
        <v>0</v>
      </c>
      <c r="EE168" s="76">
        <v>0</v>
      </c>
      <c r="EF168" s="33">
        <f t="shared" si="2283"/>
        <v>0</v>
      </c>
      <c r="EG168" s="76">
        <v>0</v>
      </c>
      <c r="EH168" s="76">
        <v>0</v>
      </c>
      <c r="EI168" s="76">
        <v>0</v>
      </c>
      <c r="EJ168" s="76">
        <v>0</v>
      </c>
      <c r="EK168" s="76">
        <v>0</v>
      </c>
      <c r="EL168" s="76">
        <v>0</v>
      </c>
      <c r="EM168" s="76">
        <v>0</v>
      </c>
      <c r="EN168" s="76">
        <v>0</v>
      </c>
      <c r="EO168" s="76">
        <v>0</v>
      </c>
      <c r="EP168" s="76">
        <v>0</v>
      </c>
      <c r="EQ168" s="76">
        <v>0</v>
      </c>
      <c r="ER168" s="76">
        <v>0</v>
      </c>
      <c r="ES168" s="33">
        <f t="shared" si="2285"/>
        <v>0</v>
      </c>
      <c r="ET168" s="33" t="s">
        <v>241</v>
      </c>
      <c r="EU168" s="33"/>
      <c r="EV168" s="38"/>
      <c r="EW168" s="136"/>
      <c r="EX168" s="37"/>
      <c r="EY168" s="37"/>
      <c r="FN168" s="17"/>
      <c r="FO168" s="201"/>
      <c r="FP168" s="2"/>
      <c r="FY168" s="1"/>
    </row>
    <row r="169" spans="1:181">
      <c r="A169" s="149">
        <v>140</v>
      </c>
      <c r="B169" s="149" t="str">
        <f t="shared" si="2264"/>
        <v>171251010100032</v>
      </c>
      <c r="C169" s="231">
        <v>1712510101000</v>
      </c>
      <c r="D169" s="35">
        <v>32</v>
      </c>
      <c r="E169" s="37" t="s">
        <v>150</v>
      </c>
      <c r="F169" s="65">
        <v>328619393.12000006</v>
      </c>
      <c r="G169" s="123">
        <v>28765323.1580723</v>
      </c>
      <c r="H169" s="123">
        <v>24282643.572967708</v>
      </c>
      <c r="I169" s="123">
        <v>37923805.84709546</v>
      </c>
      <c r="J169" s="123">
        <v>21473969.032483332</v>
      </c>
      <c r="K169" s="123">
        <v>27181221.227628905</v>
      </c>
      <c r="L169" s="123">
        <v>13896845.557659455</v>
      </c>
      <c r="M169" s="123">
        <v>31439116.293413762</v>
      </c>
      <c r="N169" s="123">
        <v>30237562.38001414</v>
      </c>
      <c r="O169" s="123">
        <v>15442248.685750769</v>
      </c>
      <c r="P169" s="123">
        <v>37896546.510372967</v>
      </c>
      <c r="Q169" s="123">
        <v>16529163.367095921</v>
      </c>
      <c r="R169" s="123">
        <v>13652443.967445247</v>
      </c>
      <c r="S169" s="33">
        <f t="shared" si="2265"/>
        <v>298720889.60000002</v>
      </c>
      <c r="T169" s="33">
        <f t="shared" ref="T169:AE169" si="2482">G169*$FC$9</f>
        <v>30446023.459552154</v>
      </c>
      <c r="U169" s="33">
        <f t="shared" si="2482"/>
        <v>25701429.871649068</v>
      </c>
      <c r="V169" s="33">
        <f t="shared" si="2482"/>
        <v>40139617.97512956</v>
      </c>
      <c r="W169" s="33">
        <f t="shared" si="2482"/>
        <v>22728650.09511327</v>
      </c>
      <c r="X169" s="33">
        <f t="shared" si="2482"/>
        <v>28769365.621516813</v>
      </c>
      <c r="Y169" s="33">
        <f t="shared" si="2482"/>
        <v>14708810.449902384</v>
      </c>
      <c r="Z169" s="33">
        <f t="shared" si="2482"/>
        <v>33276040.980205346</v>
      </c>
      <c r="AA169" s="33">
        <f t="shared" si="2482"/>
        <v>32004282.67475361</v>
      </c>
      <c r="AB169" s="33">
        <f t="shared" si="2482"/>
        <v>16344508.391961819</v>
      </c>
      <c r="AC169" s="33">
        <f t="shared" si="2482"/>
        <v>40110765.929881044</v>
      </c>
      <c r="AD169" s="33">
        <f t="shared" si="2482"/>
        <v>17494929.324308604</v>
      </c>
      <c r="AE169" s="33">
        <f t="shared" si="2482"/>
        <v>14450128.96357514</v>
      </c>
      <c r="AF169" s="33">
        <f t="shared" si="2267"/>
        <v>316174553.73754883</v>
      </c>
      <c r="AG169" s="33">
        <f t="shared" ref="AG169:AR169" si="2483">T169*$FD$9</f>
        <v>32149661.148254853</v>
      </c>
      <c r="AH169" s="33">
        <f t="shared" si="2483"/>
        <v>27139579.081547059</v>
      </c>
      <c r="AI169" s="33">
        <f t="shared" si="2483"/>
        <v>42385670.438545905</v>
      </c>
      <c r="AJ169" s="33">
        <f t="shared" si="2483"/>
        <v>24000454.439835425</v>
      </c>
      <c r="AK169" s="33">
        <f t="shared" si="2483"/>
        <v>30379184.244234405</v>
      </c>
      <c r="AL169" s="33">
        <f t="shared" si="2483"/>
        <v>15531856.64743712</v>
      </c>
      <c r="AM169" s="33">
        <f t="shared" si="2483"/>
        <v>35138035.12929371</v>
      </c>
      <c r="AN169" s="33">
        <f t="shared" si="2483"/>
        <v>33795114.316102117</v>
      </c>
      <c r="AO169" s="33">
        <f t="shared" si="2483"/>
        <v>17259081.703542434</v>
      </c>
      <c r="AP169" s="33">
        <f t="shared" si="2483"/>
        <v>42355203.94825346</v>
      </c>
      <c r="AQ169" s="33">
        <f t="shared" si="2483"/>
        <v>18473875.589579616</v>
      </c>
      <c r="AR169" s="33">
        <f t="shared" si="2483"/>
        <v>15258700.379860949</v>
      </c>
      <c r="AS169" s="33">
        <f t="shared" si="2269"/>
        <v>333866417.06648707</v>
      </c>
      <c r="AT169" s="33">
        <f t="shared" ref="AT169:BE169" si="2484">AG169*$FE$9</f>
        <v>33961873.247859687</v>
      </c>
      <c r="AU169" s="33">
        <f t="shared" si="2484"/>
        <v>28669382.875215709</v>
      </c>
      <c r="AV169" s="33">
        <f t="shared" si="2484"/>
        <v>44774865.909825869</v>
      </c>
      <c r="AW169" s="33">
        <f t="shared" si="2484"/>
        <v>25353312.055700075</v>
      </c>
      <c r="AX169" s="33">
        <f t="shared" si="2484"/>
        <v>32091598.101713415</v>
      </c>
      <c r="AY169" s="33">
        <f t="shared" si="2484"/>
        <v>16407356.342939859</v>
      </c>
      <c r="AZ169" s="33">
        <f t="shared" si="2484"/>
        <v>37118695.893461742</v>
      </c>
      <c r="BA169" s="33">
        <f t="shared" si="2484"/>
        <v>35700077.319872171</v>
      </c>
      <c r="BB169" s="33">
        <f t="shared" si="2484"/>
        <v>18231941.621007718</v>
      </c>
      <c r="BC169" s="33">
        <f t="shared" si="2484"/>
        <v>44742682.084408619</v>
      </c>
      <c r="BD169" s="33">
        <f t="shared" si="2484"/>
        <v>19515211.008813042</v>
      </c>
      <c r="BE169" s="33">
        <f t="shared" si="2484"/>
        <v>16118802.802872954</v>
      </c>
      <c r="BF169" s="33">
        <f t="shared" si="2271"/>
        <v>352685799.26369083</v>
      </c>
      <c r="BG169" s="33">
        <f t="shared" ref="BG169:BR169" si="2485">AT169*$FF$9</f>
        <v>35876236.11909505</v>
      </c>
      <c r="BH169" s="33">
        <f t="shared" si="2485"/>
        <v>30285418.649125874</v>
      </c>
      <c r="BI169" s="33">
        <f t="shared" si="2485"/>
        <v>47298735.551430941</v>
      </c>
      <c r="BJ169" s="33">
        <f t="shared" si="2485"/>
        <v>26782427.54965578</v>
      </c>
      <c r="BK169" s="33">
        <f t="shared" si="2485"/>
        <v>33900537.3035108</v>
      </c>
      <c r="BL169" s="33">
        <f t="shared" si="2485"/>
        <v>17332206.205278695</v>
      </c>
      <c r="BM169" s="33">
        <f t="shared" si="2485"/>
        <v>39211002.543584399</v>
      </c>
      <c r="BN169" s="33">
        <f t="shared" si="2485"/>
        <v>37712419.278238729</v>
      </c>
      <c r="BO169" s="33">
        <f t="shared" si="2485"/>
        <v>19259639.706300683</v>
      </c>
      <c r="BP169" s="33">
        <f t="shared" si="2485"/>
        <v>47264737.588142574</v>
      </c>
      <c r="BQ169" s="33">
        <f t="shared" si="2485"/>
        <v>20615244.422957819</v>
      </c>
      <c r="BR169" s="33">
        <f t="shared" si="2485"/>
        <v>17027387.479265299</v>
      </c>
      <c r="BS169" s="33">
        <f t="shared" si="2273"/>
        <v>372565992.3965866</v>
      </c>
      <c r="BT169" s="33">
        <f t="shared" ref="BT169:CE169" si="2486">BG169*$FG$9</f>
        <v>37898507.796656206</v>
      </c>
      <c r="BU169" s="33">
        <f t="shared" si="2486"/>
        <v>31992547.127539806</v>
      </c>
      <c r="BV169" s="33">
        <f t="shared" si="2486"/>
        <v>49964870.676994011</v>
      </c>
      <c r="BW169" s="33">
        <f t="shared" si="2486"/>
        <v>28292099.425774783</v>
      </c>
      <c r="BX169" s="33">
        <f t="shared" si="2486"/>
        <v>35811442.790235102</v>
      </c>
      <c r="BY169" s="33">
        <f t="shared" si="2486"/>
        <v>18309188.004657846</v>
      </c>
      <c r="BZ169" s="33">
        <f t="shared" si="2486"/>
        <v>41421248.334961168</v>
      </c>
      <c r="CA169" s="33">
        <f t="shared" si="2486"/>
        <v>39838192.928114496</v>
      </c>
      <c r="CB169" s="33">
        <f t="shared" si="2486"/>
        <v>20345267.077265445</v>
      </c>
      <c r="CC169" s="33">
        <f t="shared" si="2486"/>
        <v>49928956.316511005</v>
      </c>
      <c r="CD169" s="33">
        <f t="shared" si="2486"/>
        <v>21777284.52059111</v>
      </c>
      <c r="CE169" s="33">
        <f t="shared" si="2486"/>
        <v>17987187.25669653</v>
      </c>
      <c r="CF169" s="33">
        <f t="shared" si="2275"/>
        <v>393566792.25599748</v>
      </c>
      <c r="CG169" s="33">
        <f t="shared" ref="CG169:CR169" si="2487">BT169*$FH$9</f>
        <v>40034770.88413813</v>
      </c>
      <c r="CH169" s="33">
        <f t="shared" si="2487"/>
        <v>33795903.024024978</v>
      </c>
      <c r="CI169" s="33">
        <f t="shared" si="2487"/>
        <v>52781290.507314816</v>
      </c>
      <c r="CJ169" s="33">
        <f t="shared" si="2487"/>
        <v>29886868.486206863</v>
      </c>
      <c r="CK169" s="33">
        <f t="shared" si="2487"/>
        <v>37830062.197435081</v>
      </c>
      <c r="CL169" s="33">
        <f t="shared" si="2487"/>
        <v>19341240.314104404</v>
      </c>
      <c r="CM169" s="33">
        <f t="shared" si="2487"/>
        <v>43756081.261106268</v>
      </c>
      <c r="CN169" s="33">
        <f t="shared" si="2487"/>
        <v>42083792.187086463</v>
      </c>
      <c r="CO169" s="33">
        <f t="shared" si="2487"/>
        <v>21492089.091876749</v>
      </c>
      <c r="CP169" s="33">
        <f t="shared" si="2487"/>
        <v>52743351.726160109</v>
      </c>
      <c r="CQ169" s="33">
        <f t="shared" si="2487"/>
        <v>23004826.494447794</v>
      </c>
      <c r="CR169" s="33">
        <f t="shared" si="2487"/>
        <v>19001089.027982004</v>
      </c>
      <c r="CS169" s="33">
        <f t="shared" si="2277"/>
        <v>415751365.20188361</v>
      </c>
      <c r="CT169" s="33">
        <f t="shared" ref="CT169:DE169" si="2488">CG169*$FI$9</f>
        <v>42291450.849335238</v>
      </c>
      <c r="CU169" s="33">
        <f t="shared" si="2488"/>
        <v>35700910.485683225</v>
      </c>
      <c r="CV169" s="33">
        <f t="shared" si="2488"/>
        <v>55756466.290631145</v>
      </c>
      <c r="CW169" s="33">
        <f t="shared" si="2488"/>
        <v>31571531.489037376</v>
      </c>
      <c r="CX169" s="33">
        <f t="shared" si="2488"/>
        <v>39962467.143380105</v>
      </c>
      <c r="CY169" s="33">
        <f t="shared" si="2488"/>
        <v>20431467.348129846</v>
      </c>
      <c r="CZ169" s="33">
        <f t="shared" si="2488"/>
        <v>46222524.049632311</v>
      </c>
      <c r="DA169" s="33">
        <f t="shared" si="2488"/>
        <v>44455971.385088161</v>
      </c>
      <c r="DB169" s="33">
        <f t="shared" si="2488"/>
        <v>22703555.169807661</v>
      </c>
      <c r="DC169" s="33">
        <f t="shared" si="2488"/>
        <v>55716388.976260312</v>
      </c>
      <c r="DD169" s="33">
        <f t="shared" si="2488"/>
        <v>24301562.55428683</v>
      </c>
      <c r="DE169" s="33">
        <f t="shared" si="2488"/>
        <v>20072142.414311297</v>
      </c>
      <c r="DF169" s="33">
        <f t="shared" si="2279"/>
        <v>439186438.15558344</v>
      </c>
      <c r="DG169" s="33">
        <f t="shared" ref="DG169:DR169" si="2489">CT169*$FJ$9</f>
        <v>44675335.350810573</v>
      </c>
      <c r="DH169" s="33">
        <f t="shared" si="2489"/>
        <v>37713299.407940224</v>
      </c>
      <c r="DI169" s="33">
        <f t="shared" si="2489"/>
        <v>58899346.782501452</v>
      </c>
      <c r="DJ169" s="33">
        <f t="shared" si="2489"/>
        <v>33351155.576011442</v>
      </c>
      <c r="DK169" s="33">
        <f t="shared" si="2489"/>
        <v>42215071.491318166</v>
      </c>
      <c r="DL169" s="33">
        <f t="shared" si="2489"/>
        <v>21583148.299609233</v>
      </c>
      <c r="DM169" s="33">
        <f t="shared" si="2489"/>
        <v>48827995.285261996</v>
      </c>
      <c r="DN169" s="33">
        <f t="shared" si="2489"/>
        <v>46961865.580122821</v>
      </c>
      <c r="DO169" s="33">
        <f t="shared" si="2489"/>
        <v>23983309.167619385</v>
      </c>
      <c r="DP169" s="33">
        <f t="shared" si="2489"/>
        <v>58857010.390074164</v>
      </c>
      <c r="DQ169" s="33">
        <f t="shared" si="2489"/>
        <v>25671393.032346874</v>
      </c>
      <c r="DR169" s="33">
        <f t="shared" si="2489"/>
        <v>21203568.9379212</v>
      </c>
      <c r="DS169" s="33">
        <f t="shared" si="2281"/>
        <v>463942499.30153757</v>
      </c>
      <c r="DT169" s="33">
        <f t="shared" ref="DT169:EE169" si="2490">(DG169+DG168)*$FK$9</f>
        <v>67419420.934092954</v>
      </c>
      <c r="DU169" s="33">
        <f t="shared" si="2490"/>
        <v>56913032.384238586</v>
      </c>
      <c r="DV169" s="33">
        <f t="shared" si="2490"/>
        <v>88884835.945625007</v>
      </c>
      <c r="DW169" s="33">
        <f t="shared" si="2490"/>
        <v>50330133.590742946</v>
      </c>
      <c r="DX169" s="33">
        <f t="shared" si="2490"/>
        <v>63706643.77305828</v>
      </c>
      <c r="DY169" s="33">
        <f t="shared" si="2490"/>
        <v>32571067.432802301</v>
      </c>
      <c r="DZ169" s="33">
        <f t="shared" si="2490"/>
        <v>73686188.176430926</v>
      </c>
      <c r="EA169" s="33">
        <f t="shared" si="2490"/>
        <v>70870017.170204565</v>
      </c>
      <c r="EB169" s="33">
        <f t="shared" si="2490"/>
        <v>36193143.341113947</v>
      </c>
      <c r="EC169" s="33">
        <f t="shared" si="2490"/>
        <v>88820946.216774106</v>
      </c>
      <c r="ED169" s="33">
        <f t="shared" si="2490"/>
        <v>38740625.878277443</v>
      </c>
      <c r="EE169" s="33">
        <f t="shared" si="2490"/>
        <v>31998245.302591354</v>
      </c>
      <c r="EF169" s="33">
        <f t="shared" si="2283"/>
        <v>700134300.14595246</v>
      </c>
      <c r="EG169" s="33">
        <f t="shared" ref="EG169:ER169" si="2491">DT169*$FL$9</f>
        <v>71219718.853305921</v>
      </c>
      <c r="EH169" s="33">
        <f t="shared" si="2491"/>
        <v>60121106.193673357</v>
      </c>
      <c r="EI169" s="33">
        <f t="shared" si="2491"/>
        <v>93895096.378208011</v>
      </c>
      <c r="EJ169" s="33">
        <f t="shared" si="2491"/>
        <v>53167142.560985953</v>
      </c>
      <c r="EK169" s="33">
        <f t="shared" si="2491"/>
        <v>67297659.869258046</v>
      </c>
      <c r="EL169" s="33">
        <f t="shared" si="2491"/>
        <v>34407033.361854509</v>
      </c>
      <c r="EM169" s="33">
        <f t="shared" si="2491"/>
        <v>77839731.231559992</v>
      </c>
      <c r="EN169" s="33">
        <f t="shared" si="2491"/>
        <v>74864818.298054665</v>
      </c>
      <c r="EO169" s="33">
        <f t="shared" si="2491"/>
        <v>38233278.444965862</v>
      </c>
      <c r="EP169" s="33">
        <f t="shared" si="2491"/>
        <v>93827605.313121244</v>
      </c>
      <c r="EQ169" s="33">
        <f t="shared" si="2491"/>
        <v>40924357.477784194</v>
      </c>
      <c r="ER169" s="33">
        <f t="shared" si="2491"/>
        <v>33801922.393807828</v>
      </c>
      <c r="ES169" s="33">
        <f t="shared" si="2285"/>
        <v>739599470.37657952</v>
      </c>
      <c r="ET169" s="33" t="s">
        <v>241</v>
      </c>
      <c r="EU169" s="33"/>
      <c r="EV169" s="38"/>
      <c r="EW169" s="136"/>
      <c r="EX169" s="37"/>
      <c r="EY169" s="37"/>
      <c r="FH169" s="40"/>
      <c r="FN169" s="17"/>
      <c r="FO169" s="201"/>
      <c r="FP169" s="2"/>
      <c r="FY169" s="1"/>
    </row>
    <row r="170" spans="1:181">
      <c r="A170" s="149">
        <v>141</v>
      </c>
      <c r="B170" s="149" t="str">
        <f t="shared" si="2264"/>
        <v>171252110100011</v>
      </c>
      <c r="C170" s="231">
        <v>1712521101000</v>
      </c>
      <c r="D170" s="35">
        <v>11</v>
      </c>
      <c r="E170" s="37" t="s">
        <v>151</v>
      </c>
      <c r="F170" s="65">
        <v>13297177.01</v>
      </c>
      <c r="G170" s="123">
        <f>G171/0.7*0.3</f>
        <v>1007663.9982465869</v>
      </c>
      <c r="H170" s="123">
        <f t="shared" ref="H170:R170" si="2492">H171/0.7*0.3</f>
        <v>956889.75025688962</v>
      </c>
      <c r="I170" s="123">
        <f t="shared" si="2492"/>
        <v>1179578.9542381095</v>
      </c>
      <c r="J170" s="123">
        <f t="shared" si="2492"/>
        <v>1077285.5982162042</v>
      </c>
      <c r="K170" s="123">
        <f t="shared" si="2492"/>
        <v>1391932.5800801977</v>
      </c>
      <c r="L170" s="123">
        <f t="shared" si="2492"/>
        <v>1143891.9895928316</v>
      </c>
      <c r="M170" s="123">
        <f t="shared" si="2492"/>
        <v>1289526.4884234862</v>
      </c>
      <c r="N170" s="123">
        <f t="shared" si="2492"/>
        <v>1310625.0884641719</v>
      </c>
      <c r="O170" s="123">
        <f t="shared" si="2492"/>
        <v>1385358.3866880478</v>
      </c>
      <c r="P170" s="123">
        <f t="shared" si="2492"/>
        <v>1286291.0870678329</v>
      </c>
      <c r="Q170" s="123">
        <f t="shared" si="2492"/>
        <v>1126732.817747921</v>
      </c>
      <c r="R170" s="123">
        <f t="shared" si="2492"/>
        <v>1199182.7609777194</v>
      </c>
      <c r="S170" s="33">
        <f t="shared" si="2265"/>
        <v>14354959.499999998</v>
      </c>
      <c r="T170" s="76">
        <f>T171/0.7*0.3</f>
        <v>1066539.7903361388</v>
      </c>
      <c r="U170" s="76">
        <f t="shared" ref="U170" si="2493">U171/0.7*0.3</f>
        <v>1012798.9045848993</v>
      </c>
      <c r="V170" s="76">
        <f t="shared" ref="V170" si="2494">V171/0.7*0.3</f>
        <v>1248499.3933763339</v>
      </c>
      <c r="W170" s="76">
        <f t="shared" ref="W170" si="2495">W171/0.7*0.3</f>
        <v>1140229.2411487808</v>
      </c>
      <c r="X170" s="76">
        <f t="shared" ref="X170" si="2496">X171/0.7*0.3</f>
        <v>1473260.4168691235</v>
      </c>
      <c r="Y170" s="76">
        <f t="shared" ref="Y170" si="2497">Y171/0.7*0.3</f>
        <v>1210727.3107607616</v>
      </c>
      <c r="Z170" s="76">
        <f t="shared" ref="Z170" si="2498">Z171/0.7*0.3</f>
        <v>1364870.9420890941</v>
      </c>
      <c r="AA170" s="76">
        <f t="shared" ref="AA170" si="2499">AA171/0.7*0.3</f>
        <v>1387202.2911329565</v>
      </c>
      <c r="AB170" s="76">
        <f t="shared" ref="AB170" si="2500">AB171/0.7*0.3</f>
        <v>1466302.1065054575</v>
      </c>
      <c r="AC170" s="76">
        <f t="shared" ref="AC170" si="2501">AC171/0.7*0.3</f>
        <v>1361446.5027030325</v>
      </c>
      <c r="AD170" s="76">
        <f t="shared" ref="AD170" si="2502">AD171/0.7*0.3</f>
        <v>1192565.5628232965</v>
      </c>
      <c r="AE170" s="76">
        <f t="shared" ref="AE170" si="2503">AE171/0.7*0.3</f>
        <v>1269248.611336126</v>
      </c>
      <c r="AF170" s="33">
        <f t="shared" si="2267"/>
        <v>15193691.073666003</v>
      </c>
      <c r="AG170" s="76">
        <f>AG171/0.7*0.3</f>
        <v>1126219.0908441874</v>
      </c>
      <c r="AH170" s="76">
        <f t="shared" ref="AH170" si="2504">AH171/0.7*0.3</f>
        <v>1069471.080089852</v>
      </c>
      <c r="AI170" s="76">
        <f t="shared" ref="AI170" si="2505">AI171/0.7*0.3</f>
        <v>1318360.4254321</v>
      </c>
      <c r="AJ170" s="76">
        <f t="shared" ref="AJ170" si="2506">AJ171/0.7*0.3</f>
        <v>1204031.9085665017</v>
      </c>
      <c r="AK170" s="76">
        <f t="shared" ref="AK170" si="2507">AK171/0.7*0.3</f>
        <v>1555698.1767554521</v>
      </c>
      <c r="AL170" s="76">
        <f t="shared" ref="AL170" si="2508">AL171/0.7*0.3</f>
        <v>1278474.7681616906</v>
      </c>
      <c r="AM170" s="76">
        <f t="shared" ref="AM170" si="2509">AM171/0.7*0.3</f>
        <v>1441243.6605246314</v>
      </c>
      <c r="AN170" s="76">
        <f t="shared" ref="AN170" si="2510">AN171/0.7*0.3</f>
        <v>1464824.5825355921</v>
      </c>
      <c r="AO170" s="76">
        <f t="shared" ref="AO170" si="2511">AO171/0.7*0.3</f>
        <v>1548350.5071770765</v>
      </c>
      <c r="AP170" s="76">
        <f t="shared" ref="AP170" si="2512">AP171/0.7*0.3</f>
        <v>1437627.603208283</v>
      </c>
      <c r="AQ170" s="76">
        <f t="shared" ref="AQ170" si="2513">AQ171/0.7*0.3</f>
        <v>1259296.7614566369</v>
      </c>
      <c r="AR170" s="76">
        <f t="shared" ref="AR170" si="2514">AR171/0.7*0.3</f>
        <v>1340270.6866320502</v>
      </c>
      <c r="AS170" s="33">
        <f t="shared" si="2269"/>
        <v>16043869.251384055</v>
      </c>
      <c r="AT170" s="76">
        <f>AT171/0.7*0.3</f>
        <v>1189701.8085568927</v>
      </c>
      <c r="AU170" s="76">
        <f t="shared" ref="AU170" si="2515">AU171/0.7*0.3</f>
        <v>1129755.0259323567</v>
      </c>
      <c r="AV170" s="76">
        <f t="shared" ref="AV170" si="2516">AV171/0.7*0.3</f>
        <v>1392673.7658928565</v>
      </c>
      <c r="AW170" s="76">
        <f t="shared" ref="AW170" si="2517">AW171/0.7*0.3</f>
        <v>1271900.7791885782</v>
      </c>
      <c r="AX170" s="76">
        <f t="shared" ref="AX170" si="2518">AX171/0.7*0.3</f>
        <v>1643389.7715828037</v>
      </c>
      <c r="AY170" s="76">
        <f t="shared" ref="AY170" si="2519">AY171/0.7*0.3</f>
        <v>1350539.833893429</v>
      </c>
      <c r="AZ170" s="76">
        <f t="shared" ref="AZ170" si="2520">AZ171/0.7*0.3</f>
        <v>1522483.6831810838</v>
      </c>
      <c r="BA170" s="76">
        <f t="shared" ref="BA170" si="2521">BA171/0.7*0.3</f>
        <v>1547393.8146039585</v>
      </c>
      <c r="BB170" s="76">
        <f t="shared" ref="BB170" si="2522">BB171/0.7*0.3</f>
        <v>1635627.9285656344</v>
      </c>
      <c r="BC170" s="76">
        <f t="shared" ref="BC170" si="2523">BC171/0.7*0.3</f>
        <v>1518663.7959459277</v>
      </c>
      <c r="BD170" s="76">
        <f t="shared" ref="BD170" si="2524">BD171/0.7*0.3</f>
        <v>1330280.8013064249</v>
      </c>
      <c r="BE170" s="76">
        <f t="shared" ref="BE170" si="2525">BE171/0.7*0.3</f>
        <v>1415819.0646961257</v>
      </c>
      <c r="BF170" s="33">
        <f t="shared" si="2271"/>
        <v>16948230.073346071</v>
      </c>
      <c r="BG170" s="76">
        <f>BG171/0.7*0.3</f>
        <v>1256762.9201016279</v>
      </c>
      <c r="BH170" s="76">
        <f t="shared" ref="BH170" si="2526">BH171/0.7*0.3</f>
        <v>1193437.0572341119</v>
      </c>
      <c r="BI170" s="76">
        <f t="shared" ref="BI170" si="2527">BI171/0.7*0.3</f>
        <v>1471176.0007287057</v>
      </c>
      <c r="BJ170" s="76">
        <f t="shared" ref="BJ170" si="2528">BJ171/0.7*0.3</f>
        <v>1343595.2823098805</v>
      </c>
      <c r="BK170" s="76">
        <f t="shared" ref="BK170" si="2529">BK171/0.7*0.3</f>
        <v>1736024.3662273835</v>
      </c>
      <c r="BL170" s="76">
        <f t="shared" ref="BL170" si="2530">BL171/0.7*0.3</f>
        <v>1426667.063250334</v>
      </c>
      <c r="BM170" s="76">
        <f t="shared" ref="BM170" si="2531">BM171/0.7*0.3</f>
        <v>1608303.0434346355</v>
      </c>
      <c r="BN170" s="76">
        <f t="shared" ref="BN170" si="2532">BN171/0.7*0.3</f>
        <v>1634617.3091455547</v>
      </c>
      <c r="BO170" s="76">
        <f t="shared" ref="BO170" si="2533">BO171/0.7*0.3</f>
        <v>1727825.0036430222</v>
      </c>
      <c r="BP170" s="76">
        <f t="shared" ref="BP170" si="2534">BP171/0.7*0.3</f>
        <v>1604267.8367958083</v>
      </c>
      <c r="BQ170" s="76">
        <f t="shared" ref="BQ170" si="2535">BQ171/0.7*0.3</f>
        <v>1405266.0695144658</v>
      </c>
      <c r="BR170" s="76">
        <f t="shared" ref="BR170" si="2536">BR171/0.7*0.3</f>
        <v>1495625.9537349173</v>
      </c>
      <c r="BS170" s="33">
        <f t="shared" si="2273"/>
        <v>17903567.906120449</v>
      </c>
      <c r="BT170" s="76">
        <f>BT171/0.7*0.3</f>
        <v>1327604.1323819167</v>
      </c>
      <c r="BU170" s="76">
        <f t="shared" ref="BU170" si="2537">BU171/0.7*0.3</f>
        <v>1260708.7172762847</v>
      </c>
      <c r="BV170" s="76">
        <f t="shared" ref="BV170" si="2538">BV171/0.7*0.3</f>
        <v>1554103.2495377813</v>
      </c>
      <c r="BW170" s="76">
        <f t="shared" ref="BW170" si="2539">BW171/0.7*0.3</f>
        <v>1419331.0611831243</v>
      </c>
      <c r="BX170" s="76">
        <f t="shared" ref="BX170" si="2540">BX171/0.7*0.3</f>
        <v>1833880.5877028888</v>
      </c>
      <c r="BY170" s="76">
        <f t="shared" ref="BY170" si="2541">BY171/0.7*0.3</f>
        <v>1507085.4322716291</v>
      </c>
      <c r="BZ170" s="76">
        <f t="shared" ref="BZ170" si="2542">BZ171/0.7*0.3</f>
        <v>1698959.8693869591</v>
      </c>
      <c r="CA170" s="76">
        <f t="shared" ref="CA170" si="2543">CA171/0.7*0.3</f>
        <v>1726757.4176274717</v>
      </c>
      <c r="CB170" s="76">
        <f t="shared" ref="CB170" si="2544">CB171/0.7*0.3</f>
        <v>1825219.0434483725</v>
      </c>
      <c r="CC170" s="76">
        <f t="shared" ref="CC170" si="2545">CC171/0.7*0.3</f>
        <v>1694697.2062203146</v>
      </c>
      <c r="CD170" s="76">
        <f t="shared" ref="CD170" si="2546">CD171/0.7*0.3</f>
        <v>1484478.1073208572</v>
      </c>
      <c r="CE170" s="76">
        <f t="shared" ref="CE170" si="2547">CE171/0.7*0.3</f>
        <v>1579931.3974950474</v>
      </c>
      <c r="CF170" s="76">
        <v>0</v>
      </c>
      <c r="CG170" s="76">
        <f>CG171/0.7*0.3</f>
        <v>1402438.5221160208</v>
      </c>
      <c r="CH170" s="76">
        <f t="shared" ref="CH170" si="2548">CH171/0.7*0.3</f>
        <v>1331772.3462517147</v>
      </c>
      <c r="CI170" s="76">
        <f t="shared" ref="CI170" si="2549">CI171/0.7*0.3</f>
        <v>1641704.9415077276</v>
      </c>
      <c r="CJ170" s="76">
        <f t="shared" ref="CJ170" si="2550">CJ171/0.7*0.3</f>
        <v>1499335.9144398947</v>
      </c>
      <c r="CK170" s="76">
        <f t="shared" ref="CK170" si="2551">CK171/0.7*0.3</f>
        <v>1937252.7686705254</v>
      </c>
      <c r="CL170" s="76">
        <f t="shared" ref="CL170" si="2552">CL171/0.7*0.3</f>
        <v>1592036.8239179165</v>
      </c>
      <c r="CM170" s="76">
        <f t="shared" ref="CM170" si="2553">CM171/0.7*0.3</f>
        <v>1794726.8393045638</v>
      </c>
      <c r="CN170" s="76">
        <f t="shared" ref="CN170" si="2554">CN171/0.7*0.3</f>
        <v>1824091.2797442977</v>
      </c>
      <c r="CO170" s="76">
        <f t="shared" ref="CO170" si="2555">CO171/0.7*0.3</f>
        <v>1928102.9904894708</v>
      </c>
      <c r="CP170" s="76">
        <f t="shared" ref="CP170" si="2556">CP171/0.7*0.3</f>
        <v>1790223.8983405419</v>
      </c>
      <c r="CQ170" s="76">
        <f t="shared" ref="CQ170" si="2557">CQ171/0.7*0.3</f>
        <v>1568155.1692743194</v>
      </c>
      <c r="CR170" s="76">
        <f t="shared" ref="CR170" si="2558">CR171/0.7*0.3</f>
        <v>1668988.9705090486</v>
      </c>
      <c r="CS170" s="33">
        <f t="shared" si="2277"/>
        <v>19978830.464566041</v>
      </c>
      <c r="CT170" s="76">
        <f>CT171/0.7*0.3</f>
        <v>1481491.1767306572</v>
      </c>
      <c r="CU170" s="76">
        <f t="shared" ref="CU170" si="2559">CU171/0.7*0.3</f>
        <v>1406841.6898652315</v>
      </c>
      <c r="CV170" s="76">
        <f t="shared" ref="CV170" si="2560">CV171/0.7*0.3</f>
        <v>1734244.5656506354</v>
      </c>
      <c r="CW170" s="76">
        <f t="shared" ref="CW170" si="2561">CW171/0.7*0.3</f>
        <v>1583850.4812650431</v>
      </c>
      <c r="CX170" s="76">
        <f t="shared" ref="CX170" si="2562">CX171/0.7*0.3</f>
        <v>2046451.8327349457</v>
      </c>
      <c r="CY170" s="76">
        <f t="shared" ref="CY170" si="2563">CY171/0.7*0.3</f>
        <v>1681776.7556085221</v>
      </c>
      <c r="CZ170" s="76">
        <f t="shared" ref="CZ170" si="2564">CZ171/0.7*0.3</f>
        <v>1895892.0017824837</v>
      </c>
      <c r="DA170" s="76">
        <f t="shared" ref="DA170" si="2565">DA171/0.7*0.3</f>
        <v>1926911.6570009245</v>
      </c>
      <c r="DB170" s="76">
        <f t="shared" ref="DB170" si="2566">DB171/0.7*0.3</f>
        <v>2036786.2998573817</v>
      </c>
      <c r="DC170" s="76">
        <f t="shared" ref="DC170" si="2567">DC171/0.7*0.3</f>
        <v>1891135.2390422015</v>
      </c>
      <c r="DD170" s="76">
        <f t="shared" ref="DD170" si="2568">DD171/0.7*0.3</f>
        <v>1656548.9398559749</v>
      </c>
      <c r="DE170" s="76">
        <f t="shared" ref="DE170" si="2569">DE171/0.7*0.3</f>
        <v>1763066.5407987032</v>
      </c>
      <c r="DF170" s="33">
        <f t="shared" si="2279"/>
        <v>21104997.180192702</v>
      </c>
      <c r="DG170" s="76">
        <f>DG171/0.7*0.3</f>
        <v>1564999.8713806109</v>
      </c>
      <c r="DH170" s="76">
        <f t="shared" ref="DH170" si="2570">DH171/0.7*0.3</f>
        <v>1486142.5422395552</v>
      </c>
      <c r="DI170" s="76">
        <f t="shared" ref="DI170" si="2571">DI171/0.7*0.3</f>
        <v>1832000.4633272307</v>
      </c>
      <c r="DJ170" s="76">
        <f t="shared" ref="DJ170" si="2572">DJ171/0.7*0.3</f>
        <v>1673128.9651929913</v>
      </c>
      <c r="DK170" s="76">
        <f t="shared" ref="DK170" si="2573">DK171/0.7*0.3</f>
        <v>2161806.2296425495</v>
      </c>
      <c r="DL170" s="76">
        <f t="shared" ref="DL170" si="2574">DL171/0.7*0.3</f>
        <v>1776575.1477686637</v>
      </c>
      <c r="DM170" s="76">
        <f t="shared" ref="DM170" si="2575">DM171/0.7*0.3</f>
        <v>2002759.6421389589</v>
      </c>
      <c r="DN170" s="76">
        <f t="shared" ref="DN170" si="2576">DN171/0.7*0.3</f>
        <v>2035527.8132827531</v>
      </c>
      <c r="DO170" s="76">
        <f t="shared" ref="DO170" si="2577">DO171/0.7*0.3</f>
        <v>2151595.8700077427</v>
      </c>
      <c r="DP170" s="76">
        <f t="shared" ref="DP170" si="2578">DP171/0.7*0.3</f>
        <v>1997734.7501965328</v>
      </c>
      <c r="DQ170" s="76">
        <f t="shared" ref="DQ170" si="2579">DQ171/0.7*0.3</f>
        <v>1749925.2904977766</v>
      </c>
      <c r="DR170" s="76">
        <f t="shared" ref="DR170" si="2580">DR171/0.7*0.3</f>
        <v>1862447.075570445</v>
      </c>
      <c r="DS170" s="33">
        <f t="shared" si="2281"/>
        <v>22294643.661245808</v>
      </c>
      <c r="DT170" s="76">
        <v>0</v>
      </c>
      <c r="DU170" s="76">
        <v>0</v>
      </c>
      <c r="DV170" s="76">
        <v>0</v>
      </c>
      <c r="DW170" s="76">
        <v>0</v>
      </c>
      <c r="DX170" s="76">
        <v>0</v>
      </c>
      <c r="DY170" s="76">
        <v>0</v>
      </c>
      <c r="DZ170" s="76">
        <v>0</v>
      </c>
      <c r="EA170" s="76">
        <v>0</v>
      </c>
      <c r="EB170" s="76">
        <v>0</v>
      </c>
      <c r="EC170" s="76">
        <v>0</v>
      </c>
      <c r="ED170" s="76">
        <v>0</v>
      </c>
      <c r="EE170" s="76">
        <v>0</v>
      </c>
      <c r="EF170" s="33">
        <f t="shared" si="2283"/>
        <v>0</v>
      </c>
      <c r="EG170" s="76">
        <v>0</v>
      </c>
      <c r="EH170" s="76">
        <v>0</v>
      </c>
      <c r="EI170" s="76">
        <v>0</v>
      </c>
      <c r="EJ170" s="76">
        <v>0</v>
      </c>
      <c r="EK170" s="76">
        <v>0</v>
      </c>
      <c r="EL170" s="76">
        <v>0</v>
      </c>
      <c r="EM170" s="76">
        <v>0</v>
      </c>
      <c r="EN170" s="76">
        <v>0</v>
      </c>
      <c r="EO170" s="76">
        <v>0</v>
      </c>
      <c r="EP170" s="76">
        <v>0</v>
      </c>
      <c r="EQ170" s="76">
        <v>0</v>
      </c>
      <c r="ER170" s="76">
        <v>0</v>
      </c>
      <c r="ES170" s="33">
        <f t="shared" si="2285"/>
        <v>0</v>
      </c>
      <c r="ET170" s="33" t="s">
        <v>241</v>
      </c>
      <c r="EU170" s="33"/>
      <c r="EV170" s="38"/>
      <c r="EW170" s="136"/>
      <c r="EX170" s="37"/>
      <c r="EY170" s="37"/>
      <c r="FH170" s="40"/>
      <c r="FN170" s="17"/>
      <c r="FO170" s="201"/>
      <c r="FP170" s="2"/>
      <c r="FY170" s="1"/>
    </row>
    <row r="171" spans="1:181">
      <c r="A171" s="149">
        <v>142</v>
      </c>
      <c r="B171" s="149" t="str">
        <f t="shared" si="2264"/>
        <v>171252110100033</v>
      </c>
      <c r="C171" s="231">
        <v>1712521101000</v>
      </c>
      <c r="D171" s="35">
        <v>33</v>
      </c>
      <c r="E171" s="37" t="s">
        <v>151</v>
      </c>
      <c r="F171" s="65">
        <v>31026746.710000001</v>
      </c>
      <c r="G171" s="123">
        <v>2351215.9959087027</v>
      </c>
      <c r="H171" s="123">
        <v>2232742.750599409</v>
      </c>
      <c r="I171" s="123">
        <v>2752350.8932222552</v>
      </c>
      <c r="J171" s="123">
        <v>2513666.3958378094</v>
      </c>
      <c r="K171" s="123">
        <v>3247842.6868537944</v>
      </c>
      <c r="L171" s="123">
        <v>2669081.3090499402</v>
      </c>
      <c r="M171" s="123">
        <v>3008895.1396548012</v>
      </c>
      <c r="N171" s="123">
        <v>3058125.2064164006</v>
      </c>
      <c r="O171" s="123">
        <v>3232502.9022721117</v>
      </c>
      <c r="P171" s="123">
        <v>3001345.8698249431</v>
      </c>
      <c r="Q171" s="123">
        <v>2629043.2414118154</v>
      </c>
      <c r="R171" s="123">
        <v>2798093.1089480119</v>
      </c>
      <c r="S171" s="33">
        <f t="shared" si="2265"/>
        <v>33494905.499999996</v>
      </c>
      <c r="T171" s="33">
        <f t="shared" ref="T171:AE171" si="2581">G171*$FC$9</f>
        <v>2488592.8441176568</v>
      </c>
      <c r="U171" s="33">
        <f t="shared" si="2581"/>
        <v>2363197.4440314318</v>
      </c>
      <c r="V171" s="33">
        <f t="shared" si="2581"/>
        <v>2913165.2512114453</v>
      </c>
      <c r="W171" s="33">
        <f t="shared" si="2581"/>
        <v>2660534.8960138215</v>
      </c>
      <c r="X171" s="33">
        <f t="shared" si="2581"/>
        <v>3437607.6393612884</v>
      </c>
      <c r="Y171" s="33">
        <f t="shared" si="2581"/>
        <v>2825030.3917751103</v>
      </c>
      <c r="Z171" s="33">
        <f t="shared" si="2581"/>
        <v>3184698.8648745525</v>
      </c>
      <c r="AA171" s="33">
        <f t="shared" si="2581"/>
        <v>3236805.3459768984</v>
      </c>
      <c r="AB171" s="33">
        <f t="shared" si="2581"/>
        <v>3421371.5818460672</v>
      </c>
      <c r="AC171" s="33">
        <f t="shared" si="2581"/>
        <v>3176708.5063070753</v>
      </c>
      <c r="AD171" s="33">
        <f t="shared" si="2581"/>
        <v>2782652.9799210252</v>
      </c>
      <c r="AE171" s="33">
        <f t="shared" si="2581"/>
        <v>2961580.0931176268</v>
      </c>
      <c r="AF171" s="33">
        <f t="shared" si="2267"/>
        <v>35451945.838553995</v>
      </c>
      <c r="AG171" s="33">
        <f t="shared" ref="AG171:AR171" si="2582">T171*$FD$9</f>
        <v>2627844.545303104</v>
      </c>
      <c r="AH171" s="33">
        <f t="shared" si="2582"/>
        <v>2495432.5202096542</v>
      </c>
      <c r="AI171" s="33">
        <f t="shared" si="2582"/>
        <v>3076174.3260082328</v>
      </c>
      <c r="AJ171" s="33">
        <f t="shared" si="2582"/>
        <v>2809407.7866551704</v>
      </c>
      <c r="AK171" s="33">
        <f t="shared" si="2582"/>
        <v>3629962.4124293881</v>
      </c>
      <c r="AL171" s="33">
        <f t="shared" si="2582"/>
        <v>2983107.7923772782</v>
      </c>
      <c r="AM171" s="33">
        <f t="shared" si="2582"/>
        <v>3362901.8745574728</v>
      </c>
      <c r="AN171" s="33">
        <f t="shared" si="2582"/>
        <v>3417924.0259163813</v>
      </c>
      <c r="AO171" s="33">
        <f t="shared" si="2582"/>
        <v>3612817.8500798452</v>
      </c>
      <c r="AP171" s="33">
        <f t="shared" si="2582"/>
        <v>3354464.4074859936</v>
      </c>
      <c r="AQ171" s="33">
        <f t="shared" si="2582"/>
        <v>2938359.1100654858</v>
      </c>
      <c r="AR171" s="33">
        <f t="shared" si="2582"/>
        <v>3127298.2688081167</v>
      </c>
      <c r="AS171" s="33">
        <f t="shared" si="2269"/>
        <v>37435694.919896126</v>
      </c>
      <c r="AT171" s="33">
        <f t="shared" ref="AT171:BE171" si="2583">AG171*$FE$9</f>
        <v>2775970.8866327498</v>
      </c>
      <c r="AU171" s="33">
        <f t="shared" si="2583"/>
        <v>2636095.0605088323</v>
      </c>
      <c r="AV171" s="33">
        <f t="shared" si="2583"/>
        <v>3249572.1204166654</v>
      </c>
      <c r="AW171" s="33">
        <f t="shared" si="2583"/>
        <v>2967768.4847733495</v>
      </c>
      <c r="AX171" s="33">
        <f t="shared" si="2583"/>
        <v>3834576.1336932085</v>
      </c>
      <c r="AY171" s="33">
        <f t="shared" si="2583"/>
        <v>3151259.6124180011</v>
      </c>
      <c r="AZ171" s="33">
        <f t="shared" si="2583"/>
        <v>3552461.9274225291</v>
      </c>
      <c r="BA171" s="33">
        <f t="shared" si="2583"/>
        <v>3610585.5674092364</v>
      </c>
      <c r="BB171" s="33">
        <f t="shared" si="2583"/>
        <v>3816465.1666531465</v>
      </c>
      <c r="BC171" s="33">
        <f t="shared" si="2583"/>
        <v>3543548.8572071646</v>
      </c>
      <c r="BD171" s="33">
        <f t="shared" si="2583"/>
        <v>3103988.5363816577</v>
      </c>
      <c r="BE171" s="33">
        <f t="shared" si="2583"/>
        <v>3303577.8176242933</v>
      </c>
      <c r="BF171" s="33">
        <f t="shared" si="2271"/>
        <v>39545870.171140827</v>
      </c>
      <c r="BG171" s="33">
        <f t="shared" ref="BG171:BR171" si="2584">AT171*$FF$9</f>
        <v>2932446.8135704654</v>
      </c>
      <c r="BH171" s="33">
        <f t="shared" si="2584"/>
        <v>2784686.4668795946</v>
      </c>
      <c r="BI171" s="33">
        <f t="shared" si="2584"/>
        <v>3432744.0017003128</v>
      </c>
      <c r="BJ171" s="33">
        <f t="shared" si="2584"/>
        <v>3135055.6587230545</v>
      </c>
      <c r="BK171" s="33">
        <f t="shared" si="2584"/>
        <v>4050723.5211972278</v>
      </c>
      <c r="BL171" s="33">
        <f t="shared" si="2584"/>
        <v>3328889.8142507793</v>
      </c>
      <c r="BM171" s="33">
        <f t="shared" si="2584"/>
        <v>3752707.1013474828</v>
      </c>
      <c r="BN171" s="33">
        <f t="shared" si="2584"/>
        <v>3814107.0546729611</v>
      </c>
      <c r="BO171" s="33">
        <f t="shared" si="2584"/>
        <v>4031591.6751670516</v>
      </c>
      <c r="BP171" s="33">
        <f t="shared" si="2584"/>
        <v>3743291.6191902189</v>
      </c>
      <c r="BQ171" s="33">
        <f t="shared" si="2584"/>
        <v>3278954.1622004197</v>
      </c>
      <c r="BR171" s="33">
        <f t="shared" si="2584"/>
        <v>3489793.8920481401</v>
      </c>
      <c r="BS171" s="33">
        <f t="shared" si="2273"/>
        <v>41774991.780947708</v>
      </c>
      <c r="BT171" s="33">
        <f t="shared" ref="BT171:CE171" si="2585">BG171*$FG$9</f>
        <v>3097742.975557806</v>
      </c>
      <c r="BU171" s="33">
        <f t="shared" si="2585"/>
        <v>2941653.6736446642</v>
      </c>
      <c r="BV171" s="33">
        <f t="shared" si="2585"/>
        <v>3626240.9155881568</v>
      </c>
      <c r="BW171" s="33">
        <f t="shared" si="2585"/>
        <v>3311772.4760939563</v>
      </c>
      <c r="BX171" s="33">
        <f t="shared" si="2585"/>
        <v>4279054.7046400737</v>
      </c>
      <c r="BY171" s="33">
        <f t="shared" si="2585"/>
        <v>3516532.6753004678</v>
      </c>
      <c r="BZ171" s="33">
        <f t="shared" si="2585"/>
        <v>3964239.6952362382</v>
      </c>
      <c r="CA171" s="33">
        <f t="shared" si="2585"/>
        <v>4029100.6411307673</v>
      </c>
      <c r="CB171" s="33">
        <f t="shared" si="2585"/>
        <v>4258844.4347128691</v>
      </c>
      <c r="CC171" s="33">
        <f t="shared" si="2585"/>
        <v>3954293.481180734</v>
      </c>
      <c r="CD171" s="33">
        <f t="shared" si="2585"/>
        <v>3463782.2504153335</v>
      </c>
      <c r="CE171" s="33">
        <f t="shared" si="2585"/>
        <v>3686506.5941551104</v>
      </c>
      <c r="CF171" s="33">
        <f t="shared" si="2275"/>
        <v>44129764.517656177</v>
      </c>
      <c r="CG171" s="33">
        <f t="shared" ref="CG171:CR171" si="2586">BT171*$FH$9</f>
        <v>3272356.5516040488</v>
      </c>
      <c r="CH171" s="33">
        <f t="shared" si="2586"/>
        <v>3107468.8079206673</v>
      </c>
      <c r="CI171" s="33">
        <f t="shared" si="2586"/>
        <v>3830644.8635180308</v>
      </c>
      <c r="CJ171" s="33">
        <f t="shared" si="2586"/>
        <v>3498450.4670264209</v>
      </c>
      <c r="CK171" s="33">
        <f t="shared" si="2586"/>
        <v>4520256.4602312259</v>
      </c>
      <c r="CL171" s="33">
        <f t="shared" si="2586"/>
        <v>3714752.5891418052</v>
      </c>
      <c r="CM171" s="33">
        <f t="shared" si="2586"/>
        <v>4187695.9583773152</v>
      </c>
      <c r="CN171" s="33">
        <f t="shared" si="2586"/>
        <v>4256212.9860700276</v>
      </c>
      <c r="CO171" s="33">
        <f t="shared" si="2586"/>
        <v>4498906.9778087651</v>
      </c>
      <c r="CP171" s="33">
        <f t="shared" si="2586"/>
        <v>4177189.0961279306</v>
      </c>
      <c r="CQ171" s="33">
        <f t="shared" si="2586"/>
        <v>3659028.7283067456</v>
      </c>
      <c r="CR171" s="33">
        <f t="shared" si="2586"/>
        <v>3894307.5978544466</v>
      </c>
      <c r="CS171" s="33">
        <f t="shared" si="2277"/>
        <v>46617271.08398743</v>
      </c>
      <c r="CT171" s="33">
        <f t="shared" ref="CT171:DE171" si="2587">CG171*$FI$9</f>
        <v>3456812.7457048665</v>
      </c>
      <c r="CU171" s="33">
        <f t="shared" si="2587"/>
        <v>3282630.6096855402</v>
      </c>
      <c r="CV171" s="33">
        <f t="shared" si="2587"/>
        <v>4046570.6531848158</v>
      </c>
      <c r="CW171" s="33">
        <f t="shared" si="2587"/>
        <v>3695651.1229517669</v>
      </c>
      <c r="CX171" s="33">
        <f t="shared" si="2587"/>
        <v>4775054.2763815401</v>
      </c>
      <c r="CY171" s="33">
        <f t="shared" si="2587"/>
        <v>3924145.7630865513</v>
      </c>
      <c r="CZ171" s="33">
        <f t="shared" si="2587"/>
        <v>4423748.0041591283</v>
      </c>
      <c r="DA171" s="33">
        <f t="shared" si="2587"/>
        <v>4496127.1996688237</v>
      </c>
      <c r="DB171" s="33">
        <f t="shared" si="2587"/>
        <v>4752501.3663338907</v>
      </c>
      <c r="DC171" s="33">
        <f t="shared" si="2587"/>
        <v>4412648.8910984704</v>
      </c>
      <c r="DD171" s="33">
        <f t="shared" si="2587"/>
        <v>3865280.859663941</v>
      </c>
      <c r="DE171" s="33">
        <f t="shared" si="2587"/>
        <v>4113821.928530307</v>
      </c>
      <c r="DF171" s="33">
        <f t="shared" si="2279"/>
        <v>49244993.420449637</v>
      </c>
      <c r="DG171" s="33">
        <f t="shared" ref="DG171:DR171" si="2588">CT171*$FJ$9</f>
        <v>3651666.366554759</v>
      </c>
      <c r="DH171" s="33">
        <f t="shared" si="2588"/>
        <v>3467665.9318922954</v>
      </c>
      <c r="DI171" s="33">
        <f t="shared" si="2588"/>
        <v>4274667.7477635378</v>
      </c>
      <c r="DJ171" s="33">
        <f t="shared" si="2588"/>
        <v>3903967.5854503131</v>
      </c>
      <c r="DK171" s="33">
        <f t="shared" si="2588"/>
        <v>5044214.5358326156</v>
      </c>
      <c r="DL171" s="33">
        <f t="shared" si="2588"/>
        <v>4145342.0114602149</v>
      </c>
      <c r="DM171" s="33">
        <f t="shared" si="2588"/>
        <v>4673105.8316575708</v>
      </c>
      <c r="DN171" s="33">
        <f t="shared" si="2588"/>
        <v>4749564.8976597572</v>
      </c>
      <c r="DO171" s="33">
        <f t="shared" si="2588"/>
        <v>5020390.3633514</v>
      </c>
      <c r="DP171" s="33">
        <f t="shared" si="2588"/>
        <v>4661381.0837919097</v>
      </c>
      <c r="DQ171" s="33">
        <f t="shared" si="2588"/>
        <v>4083159.0111614787</v>
      </c>
      <c r="DR171" s="33">
        <f t="shared" si="2588"/>
        <v>4345709.8429977046</v>
      </c>
      <c r="DS171" s="33">
        <f t="shared" si="2281"/>
        <v>52020835.209573559</v>
      </c>
      <c r="DT171" s="33">
        <f t="shared" ref="DT171:EE171" si="2589">(DG171+DG170)*$FK$9</f>
        <v>5510719.2804353116</v>
      </c>
      <c r="DU171" s="33">
        <f t="shared" si="2589"/>
        <v>5233044.7502017161</v>
      </c>
      <c r="DV171" s="33">
        <f t="shared" si="2589"/>
        <v>6450888.8848135341</v>
      </c>
      <c r="DW171" s="33">
        <f t="shared" si="2589"/>
        <v>5891466.3290099669</v>
      </c>
      <c r="DX171" s="33">
        <f t="shared" si="2589"/>
        <v>7612209.7439834708</v>
      </c>
      <c r="DY171" s="33">
        <f t="shared" si="2589"/>
        <v>6255723.785660293</v>
      </c>
      <c r="DZ171" s="33">
        <f t="shared" si="2589"/>
        <v>7052170.6588234939</v>
      </c>
      <c r="EA171" s="33">
        <f t="shared" si="2589"/>
        <v>7167554.816872919</v>
      </c>
      <c r="EB171" s="33">
        <f t="shared" si="2589"/>
        <v>7576256.7533611329</v>
      </c>
      <c r="EC171" s="33">
        <f t="shared" si="2589"/>
        <v>7034476.8753187051</v>
      </c>
      <c r="ED171" s="33">
        <f t="shared" si="2589"/>
        <v>6161883.5975751849</v>
      </c>
      <c r="EE171" s="33">
        <f t="shared" si="2589"/>
        <v>6558098.3077539997</v>
      </c>
      <c r="EF171" s="33">
        <f t="shared" si="2283"/>
        <v>78504493.783809721</v>
      </c>
      <c r="EG171" s="33">
        <f t="shared" ref="EG171:ER171" si="2590">DT171*$FL$9</f>
        <v>5821347.5048348904</v>
      </c>
      <c r="EH171" s="33">
        <f t="shared" si="2590"/>
        <v>5528021.0166810872</v>
      </c>
      <c r="EI171" s="33">
        <f t="shared" si="2590"/>
        <v>6814512.5894727046</v>
      </c>
      <c r="EJ171" s="33">
        <f t="shared" si="2590"/>
        <v>6223556.5030436022</v>
      </c>
      <c r="EK171" s="33">
        <f t="shared" si="2590"/>
        <v>8041294.7828323329</v>
      </c>
      <c r="EL171" s="33">
        <f t="shared" si="2590"/>
        <v>6608346.4240103932</v>
      </c>
      <c r="EM171" s="33">
        <f t="shared" si="2590"/>
        <v>7449687.4145200578</v>
      </c>
      <c r="EN171" s="33">
        <f t="shared" si="2590"/>
        <v>7571575.5467904126</v>
      </c>
      <c r="EO171" s="33">
        <f t="shared" si="2590"/>
        <v>8003315.194034595</v>
      </c>
      <c r="EP171" s="33">
        <f t="shared" si="2590"/>
        <v>7430996.2678266717</v>
      </c>
      <c r="EQ171" s="33">
        <f t="shared" si="2590"/>
        <v>6509216.6522033038</v>
      </c>
      <c r="ER171" s="33">
        <f t="shared" si="2590"/>
        <v>6927765.1931654783</v>
      </c>
      <c r="ES171" s="33">
        <f t="shared" si="2285"/>
        <v>82929635.089415535</v>
      </c>
      <c r="ET171" s="33" t="s">
        <v>241</v>
      </c>
      <c r="EU171" s="33"/>
      <c r="EV171" s="38"/>
      <c r="EW171" s="136"/>
      <c r="EX171" s="37"/>
      <c r="EY171" s="37"/>
      <c r="FH171" s="40"/>
      <c r="FK171" s="138"/>
      <c r="FL171" s="4"/>
      <c r="FN171" s="17"/>
      <c r="FO171" s="201"/>
      <c r="FP171" s="2"/>
      <c r="FY171" s="1"/>
    </row>
    <row r="172" spans="1:181" s="4" customFormat="1">
      <c r="A172" s="149"/>
      <c r="B172" s="149"/>
      <c r="C172" s="231"/>
      <c r="D172" s="35"/>
      <c r="E172" s="31" t="s">
        <v>444</v>
      </c>
      <c r="F172" s="83">
        <f>SUM(F173:F178)</f>
        <v>738638734.78999984</v>
      </c>
      <c r="G172" s="83">
        <f t="shared" ref="G172:BR172" si="2591">SUM(G173:G178)</f>
        <v>39096502</v>
      </c>
      <c r="H172" s="83">
        <f t="shared" si="2591"/>
        <v>39096502</v>
      </c>
      <c r="I172" s="83">
        <f t="shared" si="2591"/>
        <v>39096502</v>
      </c>
      <c r="J172" s="83">
        <f t="shared" si="2591"/>
        <v>39096502</v>
      </c>
      <c r="K172" s="83">
        <f t="shared" si="2591"/>
        <v>39096502</v>
      </c>
      <c r="L172" s="83">
        <f t="shared" si="2591"/>
        <v>39096502</v>
      </c>
      <c r="M172" s="83">
        <f t="shared" si="2591"/>
        <v>39096502</v>
      </c>
      <c r="N172" s="83">
        <f t="shared" si="2591"/>
        <v>39096502</v>
      </c>
      <c r="O172" s="83">
        <f t="shared" si="2591"/>
        <v>39096502</v>
      </c>
      <c r="P172" s="83">
        <f t="shared" si="2591"/>
        <v>39096502</v>
      </c>
      <c r="Q172" s="83">
        <f t="shared" si="2591"/>
        <v>39096502</v>
      </c>
      <c r="R172" s="83">
        <f t="shared" si="2591"/>
        <v>39096502</v>
      </c>
      <c r="S172" s="83">
        <f t="shared" si="2591"/>
        <v>469158024.00000006</v>
      </c>
      <c r="T172" s="83">
        <f>SUM(T173:T178)</f>
        <v>879620185.42000008</v>
      </c>
      <c r="U172" s="83">
        <f t="shared" si="2591"/>
        <v>39171002</v>
      </c>
      <c r="V172" s="83">
        <f t="shared" si="2591"/>
        <v>39171002</v>
      </c>
      <c r="W172" s="83">
        <f t="shared" si="2591"/>
        <v>39171002</v>
      </c>
      <c r="X172" s="83">
        <f t="shared" si="2591"/>
        <v>39171002</v>
      </c>
      <c r="Y172" s="83">
        <f t="shared" si="2591"/>
        <v>39171002</v>
      </c>
      <c r="Z172" s="83">
        <f t="shared" si="2591"/>
        <v>39171002</v>
      </c>
      <c r="AA172" s="83">
        <f t="shared" si="2591"/>
        <v>39171002</v>
      </c>
      <c r="AB172" s="83">
        <f t="shared" si="2591"/>
        <v>39171002</v>
      </c>
      <c r="AC172" s="83">
        <f t="shared" si="2591"/>
        <v>39171002</v>
      </c>
      <c r="AD172" s="83">
        <f t="shared" si="2591"/>
        <v>39171002</v>
      </c>
      <c r="AE172" s="83">
        <f t="shared" si="2591"/>
        <v>39171002</v>
      </c>
      <c r="AF172" s="83">
        <f t="shared" si="2591"/>
        <v>1310501207.4200001</v>
      </c>
      <c r="AG172" s="83">
        <f t="shared" si="2591"/>
        <v>39247737</v>
      </c>
      <c r="AH172" s="83">
        <f t="shared" si="2591"/>
        <v>39247737</v>
      </c>
      <c r="AI172" s="83">
        <f t="shared" si="2591"/>
        <v>39247737</v>
      </c>
      <c r="AJ172" s="83">
        <f t="shared" si="2591"/>
        <v>39247737</v>
      </c>
      <c r="AK172" s="83">
        <f t="shared" si="2591"/>
        <v>39247737</v>
      </c>
      <c r="AL172" s="83">
        <f t="shared" si="2591"/>
        <v>39247737</v>
      </c>
      <c r="AM172" s="83">
        <f t="shared" si="2591"/>
        <v>39247737</v>
      </c>
      <c r="AN172" s="83">
        <f t="shared" si="2591"/>
        <v>39247737</v>
      </c>
      <c r="AO172" s="83">
        <f t="shared" si="2591"/>
        <v>39247737</v>
      </c>
      <c r="AP172" s="83">
        <f t="shared" si="2591"/>
        <v>39247737</v>
      </c>
      <c r="AQ172" s="83">
        <f t="shared" si="2591"/>
        <v>39247737</v>
      </c>
      <c r="AR172" s="83">
        <f t="shared" si="2591"/>
        <v>39247737</v>
      </c>
      <c r="AS172" s="83">
        <f t="shared" si="2591"/>
        <v>470972844.00000006</v>
      </c>
      <c r="AT172" s="83">
        <f t="shared" si="2591"/>
        <v>39326774.049999997</v>
      </c>
      <c r="AU172" s="83">
        <f t="shared" si="2591"/>
        <v>39326774.049999997</v>
      </c>
      <c r="AV172" s="83">
        <f t="shared" si="2591"/>
        <v>39326774.049999997</v>
      </c>
      <c r="AW172" s="83">
        <f t="shared" si="2591"/>
        <v>39326774.049999997</v>
      </c>
      <c r="AX172" s="83">
        <f t="shared" si="2591"/>
        <v>39326774.049999997</v>
      </c>
      <c r="AY172" s="83">
        <f t="shared" si="2591"/>
        <v>39326774.049999997</v>
      </c>
      <c r="AZ172" s="83">
        <f t="shared" si="2591"/>
        <v>39326774.049999997</v>
      </c>
      <c r="BA172" s="83">
        <f t="shared" si="2591"/>
        <v>39326774.049999997</v>
      </c>
      <c r="BB172" s="83">
        <f t="shared" si="2591"/>
        <v>39326774.049999997</v>
      </c>
      <c r="BC172" s="83">
        <f t="shared" si="2591"/>
        <v>39326774.049999997</v>
      </c>
      <c r="BD172" s="83">
        <f t="shared" si="2591"/>
        <v>39326774.049999997</v>
      </c>
      <c r="BE172" s="83">
        <f t="shared" si="2591"/>
        <v>39326774.049999997</v>
      </c>
      <c r="BF172" s="83">
        <f t="shared" si="2591"/>
        <v>471921288.60000008</v>
      </c>
      <c r="BG172" s="83">
        <f t="shared" si="2591"/>
        <v>39408182.211499996</v>
      </c>
      <c r="BH172" s="83">
        <f t="shared" si="2591"/>
        <v>39408182.211499996</v>
      </c>
      <c r="BI172" s="83">
        <f t="shared" si="2591"/>
        <v>39408182.211499996</v>
      </c>
      <c r="BJ172" s="83">
        <f t="shared" si="2591"/>
        <v>39408182.211499996</v>
      </c>
      <c r="BK172" s="83">
        <f t="shared" si="2591"/>
        <v>39408182.211499996</v>
      </c>
      <c r="BL172" s="83">
        <f t="shared" si="2591"/>
        <v>39408182.211499996</v>
      </c>
      <c r="BM172" s="83">
        <f t="shared" si="2591"/>
        <v>39408182.211499996</v>
      </c>
      <c r="BN172" s="83">
        <f t="shared" si="2591"/>
        <v>39408182.211499996</v>
      </c>
      <c r="BO172" s="83">
        <f t="shared" si="2591"/>
        <v>39408182.211499996</v>
      </c>
      <c r="BP172" s="83">
        <f t="shared" si="2591"/>
        <v>39408182.211499996</v>
      </c>
      <c r="BQ172" s="83">
        <f t="shared" si="2591"/>
        <v>39408182.211499996</v>
      </c>
      <c r="BR172" s="83">
        <f t="shared" si="2591"/>
        <v>39408182.211499996</v>
      </c>
      <c r="BS172" s="83">
        <f t="shared" ref="BS172:ED172" si="2592">SUM(BS173:BS178)</f>
        <v>472898186.53800005</v>
      </c>
      <c r="BT172" s="83">
        <f t="shared" si="2592"/>
        <v>39492032.617844999</v>
      </c>
      <c r="BU172" s="83">
        <f t="shared" si="2592"/>
        <v>39492032.617844999</v>
      </c>
      <c r="BV172" s="83">
        <f t="shared" si="2592"/>
        <v>39492032.617844999</v>
      </c>
      <c r="BW172" s="83">
        <f t="shared" si="2592"/>
        <v>39492032.617844999</v>
      </c>
      <c r="BX172" s="83">
        <f t="shared" si="2592"/>
        <v>39492032.617844999</v>
      </c>
      <c r="BY172" s="83">
        <f t="shared" si="2592"/>
        <v>39492032.617844999</v>
      </c>
      <c r="BZ172" s="83">
        <f t="shared" si="2592"/>
        <v>39492032.617844999</v>
      </c>
      <c r="CA172" s="83">
        <f t="shared" si="2592"/>
        <v>39492032.617844999</v>
      </c>
      <c r="CB172" s="83">
        <f t="shared" si="2592"/>
        <v>39492032.617844999</v>
      </c>
      <c r="CC172" s="83">
        <f t="shared" si="2592"/>
        <v>39492032.617844999</v>
      </c>
      <c r="CD172" s="83">
        <f t="shared" si="2592"/>
        <v>39492032.617844999</v>
      </c>
      <c r="CE172" s="83">
        <f t="shared" si="2592"/>
        <v>39492032.617844999</v>
      </c>
      <c r="CF172" s="83">
        <f t="shared" si="2592"/>
        <v>473904391.41414005</v>
      </c>
      <c r="CG172" s="83">
        <f t="shared" si="2592"/>
        <v>39578398.536380351</v>
      </c>
      <c r="CH172" s="83">
        <f t="shared" si="2592"/>
        <v>39578398.536380351</v>
      </c>
      <c r="CI172" s="83">
        <f t="shared" si="2592"/>
        <v>39578398.536380351</v>
      </c>
      <c r="CJ172" s="83">
        <f t="shared" si="2592"/>
        <v>39578398.536380351</v>
      </c>
      <c r="CK172" s="83">
        <f t="shared" si="2592"/>
        <v>39578398.536380351</v>
      </c>
      <c r="CL172" s="83">
        <f t="shared" si="2592"/>
        <v>39578398.536380351</v>
      </c>
      <c r="CM172" s="83">
        <f t="shared" si="2592"/>
        <v>39578398.536380351</v>
      </c>
      <c r="CN172" s="83">
        <f t="shared" si="2592"/>
        <v>39578398.536380351</v>
      </c>
      <c r="CO172" s="83">
        <f t="shared" si="2592"/>
        <v>39578398.536380351</v>
      </c>
      <c r="CP172" s="83">
        <f t="shared" si="2592"/>
        <v>39578398.536380351</v>
      </c>
      <c r="CQ172" s="83">
        <f t="shared" si="2592"/>
        <v>39578398.536380351</v>
      </c>
      <c r="CR172" s="83">
        <f t="shared" si="2592"/>
        <v>39578398.536380351</v>
      </c>
      <c r="CS172" s="83">
        <f t="shared" si="2592"/>
        <v>474940782.43656427</v>
      </c>
      <c r="CT172" s="83">
        <f t="shared" si="2592"/>
        <v>35050552.390805088</v>
      </c>
      <c r="CU172" s="83">
        <f t="shared" si="2592"/>
        <v>35050552.390805088</v>
      </c>
      <c r="CV172" s="83">
        <f t="shared" si="2592"/>
        <v>35050552.390805088</v>
      </c>
      <c r="CW172" s="83">
        <f t="shared" si="2592"/>
        <v>35050552.390805088</v>
      </c>
      <c r="CX172" s="83">
        <f t="shared" si="2592"/>
        <v>35050552.390805088</v>
      </c>
      <c r="CY172" s="83">
        <f t="shared" si="2592"/>
        <v>35050552.390805088</v>
      </c>
      <c r="CZ172" s="83">
        <f t="shared" si="2592"/>
        <v>35050552.390805088</v>
      </c>
      <c r="DA172" s="83">
        <f t="shared" si="2592"/>
        <v>35050552.390805088</v>
      </c>
      <c r="DB172" s="83">
        <f t="shared" si="2592"/>
        <v>35050552.390805088</v>
      </c>
      <c r="DC172" s="83">
        <f t="shared" si="2592"/>
        <v>35050552.390805088</v>
      </c>
      <c r="DD172" s="83">
        <f t="shared" si="2592"/>
        <v>35050552.390805088</v>
      </c>
      <c r="DE172" s="83">
        <f t="shared" si="2592"/>
        <v>35050552.390805088</v>
      </c>
      <c r="DF172" s="83">
        <f t="shared" si="2592"/>
        <v>420606628.68966103</v>
      </c>
      <c r="DG172" s="83">
        <f t="shared" si="2592"/>
        <v>30571268.618779246</v>
      </c>
      <c r="DH172" s="83">
        <f t="shared" si="2592"/>
        <v>30571268.618779246</v>
      </c>
      <c r="DI172" s="83">
        <f t="shared" si="2592"/>
        <v>30571268.618779246</v>
      </c>
      <c r="DJ172" s="83">
        <f t="shared" si="2592"/>
        <v>30571268.618779246</v>
      </c>
      <c r="DK172" s="83">
        <f t="shared" si="2592"/>
        <v>30571268.618779246</v>
      </c>
      <c r="DL172" s="83">
        <f t="shared" si="2592"/>
        <v>30571268.618779246</v>
      </c>
      <c r="DM172" s="83">
        <f t="shared" si="2592"/>
        <v>30571268.618779246</v>
      </c>
      <c r="DN172" s="83">
        <f t="shared" si="2592"/>
        <v>30571268.618779246</v>
      </c>
      <c r="DO172" s="83">
        <f t="shared" si="2592"/>
        <v>30571268.618779246</v>
      </c>
      <c r="DP172" s="83">
        <f t="shared" si="2592"/>
        <v>30571268.618779246</v>
      </c>
      <c r="DQ172" s="83">
        <f t="shared" si="2592"/>
        <v>30571268.618779246</v>
      </c>
      <c r="DR172" s="83">
        <f t="shared" si="2592"/>
        <v>30571268.618779246</v>
      </c>
      <c r="DS172" s="83">
        <f t="shared" si="2592"/>
        <v>366855223.42535096</v>
      </c>
      <c r="DT172" s="83">
        <f t="shared" si="2592"/>
        <v>26094733.614842623</v>
      </c>
      <c r="DU172" s="83">
        <f t="shared" si="2592"/>
        <v>26094733.614842623</v>
      </c>
      <c r="DV172" s="83">
        <f t="shared" si="2592"/>
        <v>26094733.614842623</v>
      </c>
      <c r="DW172" s="83">
        <f t="shared" si="2592"/>
        <v>26094733.614842623</v>
      </c>
      <c r="DX172" s="83">
        <f t="shared" si="2592"/>
        <v>26094733.614842623</v>
      </c>
      <c r="DY172" s="83">
        <f t="shared" si="2592"/>
        <v>26094733.614842623</v>
      </c>
      <c r="DZ172" s="83">
        <f t="shared" si="2592"/>
        <v>26094733.614842623</v>
      </c>
      <c r="EA172" s="83">
        <f t="shared" si="2592"/>
        <v>26094733.614842623</v>
      </c>
      <c r="EB172" s="83">
        <f t="shared" si="2592"/>
        <v>26094733.614842623</v>
      </c>
      <c r="EC172" s="83">
        <f t="shared" si="2592"/>
        <v>26094733.614842623</v>
      </c>
      <c r="ED172" s="83">
        <f t="shared" si="2592"/>
        <v>26094733.614842623</v>
      </c>
      <c r="EE172" s="83">
        <f t="shared" ref="EE172:ES172" si="2593">SUM(EE173:EE178)</f>
        <v>26094733.614842623</v>
      </c>
      <c r="EF172" s="83">
        <f t="shared" si="2593"/>
        <v>313136803.37811148</v>
      </c>
      <c r="EG172" s="83">
        <f t="shared" si="2593"/>
        <v>26191939.217037901</v>
      </c>
      <c r="EH172" s="83">
        <f t="shared" si="2593"/>
        <v>26191939.217037901</v>
      </c>
      <c r="EI172" s="83">
        <f t="shared" si="2593"/>
        <v>26191939.217037901</v>
      </c>
      <c r="EJ172" s="83">
        <f t="shared" si="2593"/>
        <v>26191939.217037901</v>
      </c>
      <c r="EK172" s="83">
        <f t="shared" si="2593"/>
        <v>26191939.217037901</v>
      </c>
      <c r="EL172" s="83">
        <f t="shared" si="2593"/>
        <v>26191939.217037901</v>
      </c>
      <c r="EM172" s="83">
        <f t="shared" si="2593"/>
        <v>26191939.217037901</v>
      </c>
      <c r="EN172" s="83">
        <f t="shared" si="2593"/>
        <v>26191939.217037901</v>
      </c>
      <c r="EO172" s="83">
        <f t="shared" si="2593"/>
        <v>26191939.217037901</v>
      </c>
      <c r="EP172" s="83">
        <f t="shared" si="2593"/>
        <v>26191939.217037901</v>
      </c>
      <c r="EQ172" s="83">
        <f t="shared" si="2593"/>
        <v>26191939.217037901</v>
      </c>
      <c r="ER172" s="83">
        <f t="shared" si="2593"/>
        <v>26191939.217037901</v>
      </c>
      <c r="ES172" s="83">
        <f t="shared" si="2593"/>
        <v>314303270.60445482</v>
      </c>
      <c r="ET172" s="32"/>
      <c r="EU172" s="32"/>
      <c r="EV172" s="38"/>
      <c r="EW172" s="136"/>
      <c r="EX172" s="37"/>
      <c r="EY172" s="37"/>
      <c r="EZ172" s="3"/>
      <c r="FA172" s="3"/>
      <c r="FB172" s="3"/>
      <c r="FC172" s="3"/>
      <c r="FD172" s="3"/>
      <c r="FE172" s="3"/>
      <c r="FF172" s="3"/>
      <c r="FG172" s="3"/>
      <c r="FH172" s="40"/>
      <c r="FI172" s="3"/>
      <c r="FJ172" s="3"/>
      <c r="FK172" s="138"/>
      <c r="FM172" s="40"/>
      <c r="FO172" s="201"/>
      <c r="FP172" s="199"/>
      <c r="FY172" s="1"/>
    </row>
    <row r="173" spans="1:181" s="4" customFormat="1">
      <c r="A173" s="149"/>
      <c r="B173" s="149" t="str">
        <f t="shared" ref="B173:B178" si="2594">CONCATENATE(C173,D173)</f>
        <v>171962010100019</v>
      </c>
      <c r="C173" s="231">
        <v>1719620101000</v>
      </c>
      <c r="D173" s="41">
        <v>19</v>
      </c>
      <c r="E173" s="65" t="s">
        <v>154</v>
      </c>
      <c r="F173" s="65">
        <v>106497629.98</v>
      </c>
      <c r="G173" s="123">
        <f>_xlfn.XLOOKUP($B173,'9999'!$A:$A,'9999'!I:I)</f>
        <v>0</v>
      </c>
      <c r="H173" s="123">
        <f>_xlfn.XLOOKUP($B173,'9999'!$A:$A,'9999'!J:J)</f>
        <v>0</v>
      </c>
      <c r="I173" s="123">
        <f>_xlfn.XLOOKUP($B173,'9999'!$A:$A,'9999'!K:K)</f>
        <v>0</v>
      </c>
      <c r="J173" s="123">
        <f>_xlfn.XLOOKUP($B173,'9999'!$A:$A,'9999'!L:L)</f>
        <v>0</v>
      </c>
      <c r="K173" s="123">
        <f>_xlfn.XLOOKUP($B173,'9999'!$A:$A,'9999'!M:M)</f>
        <v>0</v>
      </c>
      <c r="L173" s="123">
        <f>_xlfn.XLOOKUP($B173,'9999'!$A:$A,'9999'!N:N)</f>
        <v>0</v>
      </c>
      <c r="M173" s="123">
        <f>_xlfn.XLOOKUP($B173,'9999'!$A:$A,'9999'!O:O)</f>
        <v>0</v>
      </c>
      <c r="N173" s="123">
        <f>_xlfn.XLOOKUP($B173,'9999'!$A:$A,'9999'!P:P)</f>
        <v>0</v>
      </c>
      <c r="O173" s="123">
        <f>_xlfn.XLOOKUP($B173,'9999'!$A:$A,'9999'!Q:Q)</f>
        <v>0</v>
      </c>
      <c r="P173" s="123">
        <f>_xlfn.XLOOKUP($B173,'9999'!$A:$A,'9999'!R:R)</f>
        <v>0</v>
      </c>
      <c r="Q173" s="123">
        <f>_xlfn.XLOOKUP($B173,'9999'!$A:$A,'9999'!S:S)</f>
        <v>0</v>
      </c>
      <c r="R173" s="123">
        <f>_xlfn.XLOOKUP($B173,'9999'!$A:$A,'9999'!T:T)</f>
        <v>0</v>
      </c>
      <c r="S173" s="33">
        <f>SUM(G173:R173)</f>
        <v>0</v>
      </c>
      <c r="T173" s="179">
        <v>504269510.05200005</v>
      </c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33">
        <f>SUM(T173:AE173)</f>
        <v>504269510.05200005</v>
      </c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33">
        <f>SUM(AG173:AR173)</f>
        <v>0</v>
      </c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33">
        <f>SUM(AT173:BE173)</f>
        <v>0</v>
      </c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33">
        <f>SUM(BG173:BR173)</f>
        <v>0</v>
      </c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33">
        <f>SUM(BT173:CE173)</f>
        <v>0</v>
      </c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33">
        <f>SUM(CG173:CR173)</f>
        <v>0</v>
      </c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33">
        <f>SUM(CT173:DE173)</f>
        <v>0</v>
      </c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33">
        <f>SUM(DG173:DR173)</f>
        <v>0</v>
      </c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33">
        <f>SUM(DT173:EE173)</f>
        <v>0</v>
      </c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33">
        <f>SUM(EG173:ER173)</f>
        <v>0</v>
      </c>
      <c r="ET173" s="33" t="s">
        <v>241</v>
      </c>
      <c r="EU173" s="33"/>
      <c r="EV173" s="38"/>
      <c r="EW173" s="136"/>
      <c r="EX173" s="37"/>
      <c r="EY173" s="37"/>
      <c r="EZ173" s="3"/>
      <c r="FA173" s="3"/>
      <c r="FB173" s="3"/>
      <c r="FC173" s="3"/>
      <c r="FD173" s="3"/>
      <c r="FE173" s="3"/>
      <c r="FF173" s="3"/>
      <c r="FG173" s="3"/>
      <c r="FH173" s="40"/>
      <c r="FI173" s="3"/>
      <c r="FJ173" s="3"/>
      <c r="FK173" s="138"/>
      <c r="FM173" s="40"/>
      <c r="FO173" s="201"/>
      <c r="FP173" s="2"/>
      <c r="FY173" s="1"/>
    </row>
    <row r="174" spans="1:181" s="4" customFormat="1">
      <c r="A174" s="149"/>
      <c r="B174" s="149" t="str">
        <f t="shared" si="2594"/>
        <v>171962010200020</v>
      </c>
      <c r="C174" s="231">
        <v>1719620102000</v>
      </c>
      <c r="D174" s="41">
        <v>20</v>
      </c>
      <c r="E174" s="65" t="s">
        <v>155</v>
      </c>
      <c r="F174" s="65">
        <v>44374012.490000002</v>
      </c>
      <c r="G174" s="123">
        <f>_xlfn.XLOOKUP($B174,'9999'!$A:$A,'9999'!I:I)</f>
        <v>0</v>
      </c>
      <c r="H174" s="123">
        <f>_xlfn.XLOOKUP($B174,'9999'!$A:$A,'9999'!J:J)</f>
        <v>0</v>
      </c>
      <c r="I174" s="123">
        <f>_xlfn.XLOOKUP($B174,'9999'!$A:$A,'9999'!K:K)</f>
        <v>0</v>
      </c>
      <c r="J174" s="123">
        <f>_xlfn.XLOOKUP($B174,'9999'!$A:$A,'9999'!L:L)</f>
        <v>0</v>
      </c>
      <c r="K174" s="123">
        <f>_xlfn.XLOOKUP($B174,'9999'!$A:$A,'9999'!M:M)</f>
        <v>0</v>
      </c>
      <c r="L174" s="123">
        <f>_xlfn.XLOOKUP($B174,'9999'!$A:$A,'9999'!N:N)</f>
        <v>0</v>
      </c>
      <c r="M174" s="123">
        <f>_xlfn.XLOOKUP($B174,'9999'!$A:$A,'9999'!O:O)</f>
        <v>0</v>
      </c>
      <c r="N174" s="123">
        <f>_xlfn.XLOOKUP($B174,'9999'!$A:$A,'9999'!P:P)</f>
        <v>0</v>
      </c>
      <c r="O174" s="123">
        <f>_xlfn.XLOOKUP($B174,'9999'!$A:$A,'9999'!Q:Q)</f>
        <v>0</v>
      </c>
      <c r="P174" s="123">
        <f>_xlfn.XLOOKUP($B174,'9999'!$A:$A,'9999'!R:R)</f>
        <v>0</v>
      </c>
      <c r="Q174" s="123">
        <f>_xlfn.XLOOKUP($B174,'9999'!$A:$A,'9999'!S:S)</f>
        <v>0</v>
      </c>
      <c r="R174" s="123">
        <f>_xlfn.XLOOKUP($B174,'9999'!$A:$A,'9999'!T:T)</f>
        <v>0</v>
      </c>
      <c r="S174" s="33">
        <f t="shared" ref="S174:S175" si="2595">SUM(G174:R174)</f>
        <v>0</v>
      </c>
      <c r="T174" s="179">
        <v>210112295.85500002</v>
      </c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33">
        <f t="shared" ref="AF174:AF175" si="2596">SUM(T174:AE174)</f>
        <v>210112295.85500002</v>
      </c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33">
        <f t="shared" ref="AS174:AS175" si="2597">SUM(AG174:AR174)</f>
        <v>0</v>
      </c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33">
        <f t="shared" ref="BF174:BF175" si="2598">SUM(AT174:BE174)</f>
        <v>0</v>
      </c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33">
        <f t="shared" ref="BS174:BS175" si="2599">SUM(BG174:BR174)</f>
        <v>0</v>
      </c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33">
        <f t="shared" ref="CF174:CF175" si="2600">SUM(BT174:CE174)</f>
        <v>0</v>
      </c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33">
        <f t="shared" ref="CS174:CS175" si="2601">SUM(CG174:CR174)</f>
        <v>0</v>
      </c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33">
        <f t="shared" ref="DF174:DF175" si="2602">SUM(CT174:DE174)</f>
        <v>0</v>
      </c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33">
        <f t="shared" ref="DS174:DS175" si="2603">SUM(DG174:DR174)</f>
        <v>0</v>
      </c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33">
        <f t="shared" ref="EF174:EF175" si="2604">SUM(DT174:EE174)</f>
        <v>0</v>
      </c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33">
        <f t="shared" ref="ES174:ES175" si="2605">SUM(EG174:ER174)</f>
        <v>0</v>
      </c>
      <c r="ET174" s="33" t="s">
        <v>241</v>
      </c>
      <c r="EU174" s="33"/>
      <c r="EV174" s="38"/>
      <c r="EW174" s="136"/>
      <c r="EX174" s="37"/>
      <c r="EY174" s="37"/>
      <c r="EZ174" s="3"/>
      <c r="FA174" s="3"/>
      <c r="FB174" s="3"/>
      <c r="FC174" s="3"/>
      <c r="FD174" s="3"/>
      <c r="FE174" s="3"/>
      <c r="FF174" s="3"/>
      <c r="FG174" s="3"/>
      <c r="FH174" s="40"/>
      <c r="FI174" s="3"/>
      <c r="FJ174" s="3"/>
      <c r="FK174" s="138"/>
      <c r="FM174" s="40"/>
      <c r="FO174" s="201"/>
      <c r="FP174" s="2"/>
      <c r="FY174" s="1"/>
    </row>
    <row r="175" spans="1:181" s="4" customFormat="1">
      <c r="A175" s="149"/>
      <c r="B175" s="149" t="str">
        <f t="shared" si="2594"/>
        <v>171962010300023</v>
      </c>
      <c r="C175" s="231">
        <v>1719620103000</v>
      </c>
      <c r="D175" s="35">
        <v>23</v>
      </c>
      <c r="E175" s="65" t="s">
        <v>156</v>
      </c>
      <c r="F175" s="65">
        <v>26624407.5</v>
      </c>
      <c r="G175" s="123">
        <f>_xlfn.XLOOKUP($B175,'9999'!$A:$A,'9999'!I:I)</f>
        <v>0</v>
      </c>
      <c r="H175" s="123">
        <f>_xlfn.XLOOKUP($B175,'9999'!$A:$A,'9999'!J:J)</f>
        <v>0</v>
      </c>
      <c r="I175" s="123">
        <f>_xlfn.XLOOKUP($B175,'9999'!$A:$A,'9999'!K:K)</f>
        <v>0</v>
      </c>
      <c r="J175" s="123">
        <f>_xlfn.XLOOKUP($B175,'9999'!$A:$A,'9999'!L:L)</f>
        <v>0</v>
      </c>
      <c r="K175" s="123">
        <f>_xlfn.XLOOKUP($B175,'9999'!$A:$A,'9999'!M:M)</f>
        <v>0</v>
      </c>
      <c r="L175" s="123">
        <f>_xlfn.XLOOKUP($B175,'9999'!$A:$A,'9999'!N:N)</f>
        <v>0</v>
      </c>
      <c r="M175" s="123">
        <f>_xlfn.XLOOKUP($B175,'9999'!$A:$A,'9999'!O:O)</f>
        <v>0</v>
      </c>
      <c r="N175" s="123">
        <f>_xlfn.XLOOKUP($B175,'9999'!$A:$A,'9999'!P:P)</f>
        <v>0</v>
      </c>
      <c r="O175" s="123">
        <f>_xlfn.XLOOKUP($B175,'9999'!$A:$A,'9999'!Q:Q)</f>
        <v>0</v>
      </c>
      <c r="P175" s="123">
        <f>_xlfn.XLOOKUP($B175,'9999'!$A:$A,'9999'!R:R)</f>
        <v>0</v>
      </c>
      <c r="Q175" s="123">
        <f>_xlfn.XLOOKUP($B175,'9999'!$A:$A,'9999'!S:S)</f>
        <v>0</v>
      </c>
      <c r="R175" s="123">
        <f>_xlfn.XLOOKUP($B175,'9999'!$A:$A,'9999'!T:T)</f>
        <v>0</v>
      </c>
      <c r="S175" s="33">
        <f t="shared" si="2595"/>
        <v>0</v>
      </c>
      <c r="T175" s="179">
        <v>126067377.51300001</v>
      </c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33">
        <f t="shared" si="2596"/>
        <v>126067377.51300001</v>
      </c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33">
        <f t="shared" si="2597"/>
        <v>0</v>
      </c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33">
        <f t="shared" si="2598"/>
        <v>0</v>
      </c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33">
        <f t="shared" si="2599"/>
        <v>0</v>
      </c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33">
        <f t="shared" si="2600"/>
        <v>0</v>
      </c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33">
        <f t="shared" si="2601"/>
        <v>0</v>
      </c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33">
        <f t="shared" si="2602"/>
        <v>0</v>
      </c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33">
        <f t="shared" si="2603"/>
        <v>0</v>
      </c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33">
        <f t="shared" si="2604"/>
        <v>0</v>
      </c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33">
        <f t="shared" si="2605"/>
        <v>0</v>
      </c>
      <c r="ET175" s="33" t="s">
        <v>241</v>
      </c>
      <c r="EU175" s="33"/>
      <c r="EV175" s="38"/>
      <c r="EW175" s="136"/>
      <c r="EX175" s="37"/>
      <c r="EY175" s="37"/>
      <c r="EZ175" s="3"/>
      <c r="FA175" s="3"/>
      <c r="FB175" s="3"/>
      <c r="FC175" s="3"/>
      <c r="FD175" s="3"/>
      <c r="FE175" s="3"/>
      <c r="FF175" s="3"/>
      <c r="FG175" s="3"/>
      <c r="FH175" s="40"/>
      <c r="FI175" s="3"/>
      <c r="FJ175" s="3"/>
      <c r="FK175" s="40"/>
      <c r="FL175" s="3"/>
      <c r="FM175" s="40"/>
      <c r="FO175" s="201"/>
      <c r="FP175" s="2"/>
      <c r="FY175" s="1"/>
    </row>
    <row r="176" spans="1:181">
      <c r="A176" s="149">
        <v>143</v>
      </c>
      <c r="B176" s="188" t="str">
        <f t="shared" si="2594"/>
        <v>171957010100097</v>
      </c>
      <c r="C176" s="231">
        <v>1719570101000</v>
      </c>
      <c r="D176" s="41">
        <v>97</v>
      </c>
      <c r="E176" s="65" t="s">
        <v>152</v>
      </c>
      <c r="F176" s="65">
        <v>5817935</v>
      </c>
      <c r="G176" s="123">
        <f>_xlfn.XLOOKUP($B176,'9999'!$A:$A,'9999'!I:I)</f>
        <v>2483333.3333333335</v>
      </c>
      <c r="H176" s="123">
        <f>_xlfn.XLOOKUP($B176,'9999'!$A:$A,'9999'!J:J)</f>
        <v>2483333.3333333335</v>
      </c>
      <c r="I176" s="123">
        <f>_xlfn.XLOOKUP($B176,'9999'!$A:$A,'9999'!K:K)</f>
        <v>2483333.3333333335</v>
      </c>
      <c r="J176" s="123">
        <f>_xlfn.XLOOKUP($B176,'9999'!$A:$A,'9999'!L:L)</f>
        <v>2483333.3333333335</v>
      </c>
      <c r="K176" s="123">
        <f>_xlfn.XLOOKUP($B176,'9999'!$A:$A,'9999'!M:M)</f>
        <v>2483333.3333333335</v>
      </c>
      <c r="L176" s="123">
        <f>_xlfn.XLOOKUP($B176,'9999'!$A:$A,'9999'!N:N)</f>
        <v>2483333.3333333335</v>
      </c>
      <c r="M176" s="123">
        <f>_xlfn.XLOOKUP($B176,'9999'!$A:$A,'9999'!O:O)</f>
        <v>2483333.3333333335</v>
      </c>
      <c r="N176" s="123">
        <f>_xlfn.XLOOKUP($B176,'9999'!$A:$A,'9999'!P:P)</f>
        <v>2483333.3333333335</v>
      </c>
      <c r="O176" s="123">
        <f>_xlfn.XLOOKUP($B176,'9999'!$A:$A,'9999'!Q:Q)</f>
        <v>2483333.3333333335</v>
      </c>
      <c r="P176" s="123">
        <f>_xlfn.XLOOKUP($B176,'9999'!$A:$A,'9999'!R:R)</f>
        <v>2483333.3333333335</v>
      </c>
      <c r="Q176" s="123">
        <f>_xlfn.XLOOKUP($B176,'9999'!$A:$A,'9999'!S:S)</f>
        <v>2483333.3333333335</v>
      </c>
      <c r="R176" s="123">
        <f>_xlfn.XLOOKUP($B176,'9999'!$A:$A,'9999'!T:T)</f>
        <v>2483333.3333333335</v>
      </c>
      <c r="S176" s="33">
        <f t="shared" ref="S176" si="2606">+SUM(G176:R176)</f>
        <v>29799999.999999996</v>
      </c>
      <c r="T176" s="39">
        <f>30694000/12</f>
        <v>2557833.3333333335</v>
      </c>
      <c r="U176" s="39">
        <f t="shared" ref="U176:AE176" si="2607">30694000/12</f>
        <v>2557833.3333333335</v>
      </c>
      <c r="V176" s="39">
        <f t="shared" si="2607"/>
        <v>2557833.3333333335</v>
      </c>
      <c r="W176" s="39">
        <f t="shared" si="2607"/>
        <v>2557833.3333333335</v>
      </c>
      <c r="X176" s="39">
        <f t="shared" si="2607"/>
        <v>2557833.3333333335</v>
      </c>
      <c r="Y176" s="39">
        <f t="shared" si="2607"/>
        <v>2557833.3333333335</v>
      </c>
      <c r="Z176" s="39">
        <f t="shared" si="2607"/>
        <v>2557833.3333333335</v>
      </c>
      <c r="AA176" s="39">
        <f t="shared" si="2607"/>
        <v>2557833.3333333335</v>
      </c>
      <c r="AB176" s="39">
        <f t="shared" si="2607"/>
        <v>2557833.3333333335</v>
      </c>
      <c r="AC176" s="39">
        <f t="shared" si="2607"/>
        <v>2557833.3333333335</v>
      </c>
      <c r="AD176" s="39">
        <f t="shared" si="2607"/>
        <v>2557833.3333333335</v>
      </c>
      <c r="AE176" s="39">
        <f t="shared" si="2607"/>
        <v>2557833.3333333335</v>
      </c>
      <c r="AF176" s="33">
        <f>+SUM(T176:AE176)</f>
        <v>30693999.999999996</v>
      </c>
      <c r="AG176" s="39">
        <f>31614820/12</f>
        <v>2634568.3333333335</v>
      </c>
      <c r="AH176" s="39">
        <f t="shared" ref="AH176:AR176" si="2608">31614820/12</f>
        <v>2634568.3333333335</v>
      </c>
      <c r="AI176" s="39">
        <f t="shared" si="2608"/>
        <v>2634568.3333333335</v>
      </c>
      <c r="AJ176" s="39">
        <f t="shared" si="2608"/>
        <v>2634568.3333333335</v>
      </c>
      <c r="AK176" s="39">
        <f t="shared" si="2608"/>
        <v>2634568.3333333335</v>
      </c>
      <c r="AL176" s="39">
        <f t="shared" si="2608"/>
        <v>2634568.3333333335</v>
      </c>
      <c r="AM176" s="39">
        <f t="shared" si="2608"/>
        <v>2634568.3333333335</v>
      </c>
      <c r="AN176" s="39">
        <f t="shared" si="2608"/>
        <v>2634568.3333333335</v>
      </c>
      <c r="AO176" s="39">
        <f t="shared" si="2608"/>
        <v>2634568.3333333335</v>
      </c>
      <c r="AP176" s="39">
        <f t="shared" si="2608"/>
        <v>2634568.3333333335</v>
      </c>
      <c r="AQ176" s="39">
        <f t="shared" si="2608"/>
        <v>2634568.3333333335</v>
      </c>
      <c r="AR176" s="39">
        <f t="shared" si="2608"/>
        <v>2634568.3333333335</v>
      </c>
      <c r="AS176" s="33">
        <f>+SUM(AG176:AR176)</f>
        <v>31614819.999999996</v>
      </c>
      <c r="AT176" s="39">
        <f>32563264.6/12</f>
        <v>2713605.3833333333</v>
      </c>
      <c r="AU176" s="39">
        <f t="shared" ref="AU176:BE176" si="2609">32563264.6/12</f>
        <v>2713605.3833333333</v>
      </c>
      <c r="AV176" s="39">
        <f t="shared" si="2609"/>
        <v>2713605.3833333333</v>
      </c>
      <c r="AW176" s="39">
        <f t="shared" si="2609"/>
        <v>2713605.3833333333</v>
      </c>
      <c r="AX176" s="39">
        <f t="shared" si="2609"/>
        <v>2713605.3833333333</v>
      </c>
      <c r="AY176" s="39">
        <f t="shared" si="2609"/>
        <v>2713605.3833333333</v>
      </c>
      <c r="AZ176" s="39">
        <f t="shared" si="2609"/>
        <v>2713605.3833333333</v>
      </c>
      <c r="BA176" s="39">
        <f t="shared" si="2609"/>
        <v>2713605.3833333333</v>
      </c>
      <c r="BB176" s="39">
        <f t="shared" si="2609"/>
        <v>2713605.3833333333</v>
      </c>
      <c r="BC176" s="39">
        <f t="shared" si="2609"/>
        <v>2713605.3833333333</v>
      </c>
      <c r="BD176" s="39">
        <f t="shared" si="2609"/>
        <v>2713605.3833333333</v>
      </c>
      <c r="BE176" s="39">
        <f t="shared" si="2609"/>
        <v>2713605.3833333333</v>
      </c>
      <c r="BF176" s="33">
        <f>+SUM(AT176:BE176)</f>
        <v>32563264.599999998</v>
      </c>
      <c r="BG176" s="39">
        <f>33540162.538/12</f>
        <v>2795013.5448333332</v>
      </c>
      <c r="BH176" s="39">
        <f t="shared" ref="BH176:BR176" si="2610">33540162.538/12</f>
        <v>2795013.5448333332</v>
      </c>
      <c r="BI176" s="39">
        <f t="shared" si="2610"/>
        <v>2795013.5448333332</v>
      </c>
      <c r="BJ176" s="39">
        <f t="shared" si="2610"/>
        <v>2795013.5448333332</v>
      </c>
      <c r="BK176" s="39">
        <f t="shared" si="2610"/>
        <v>2795013.5448333332</v>
      </c>
      <c r="BL176" s="39">
        <f t="shared" si="2610"/>
        <v>2795013.5448333332</v>
      </c>
      <c r="BM176" s="39">
        <f t="shared" si="2610"/>
        <v>2795013.5448333332</v>
      </c>
      <c r="BN176" s="39">
        <f t="shared" si="2610"/>
        <v>2795013.5448333332</v>
      </c>
      <c r="BO176" s="39">
        <f t="shared" si="2610"/>
        <v>2795013.5448333332</v>
      </c>
      <c r="BP176" s="39">
        <f t="shared" si="2610"/>
        <v>2795013.5448333332</v>
      </c>
      <c r="BQ176" s="39">
        <f t="shared" si="2610"/>
        <v>2795013.5448333332</v>
      </c>
      <c r="BR176" s="39">
        <f t="shared" si="2610"/>
        <v>2795013.5448333332</v>
      </c>
      <c r="BS176" s="33">
        <f>+SUM(BG176:BR176)</f>
        <v>33540162.537999991</v>
      </c>
      <c r="BT176" s="39">
        <f>34546367.41414/12</f>
        <v>2878863.9511783333</v>
      </c>
      <c r="BU176" s="39">
        <f t="shared" ref="BU176:CE176" si="2611">34546367.41414/12</f>
        <v>2878863.9511783333</v>
      </c>
      <c r="BV176" s="39">
        <f t="shared" si="2611"/>
        <v>2878863.9511783333</v>
      </c>
      <c r="BW176" s="39">
        <f t="shared" si="2611"/>
        <v>2878863.9511783333</v>
      </c>
      <c r="BX176" s="39">
        <f t="shared" si="2611"/>
        <v>2878863.9511783333</v>
      </c>
      <c r="BY176" s="39">
        <f t="shared" si="2611"/>
        <v>2878863.9511783333</v>
      </c>
      <c r="BZ176" s="39">
        <f t="shared" si="2611"/>
        <v>2878863.9511783333</v>
      </c>
      <c r="CA176" s="39">
        <f t="shared" si="2611"/>
        <v>2878863.9511783333</v>
      </c>
      <c r="CB176" s="39">
        <f t="shared" si="2611"/>
        <v>2878863.9511783333</v>
      </c>
      <c r="CC176" s="39">
        <f t="shared" si="2611"/>
        <v>2878863.9511783333</v>
      </c>
      <c r="CD176" s="39">
        <f t="shared" si="2611"/>
        <v>2878863.9511783333</v>
      </c>
      <c r="CE176" s="39">
        <f t="shared" si="2611"/>
        <v>2878863.9511783333</v>
      </c>
      <c r="CF176" s="33">
        <f>+SUM(BT176:CE176)</f>
        <v>34546367.414140008</v>
      </c>
      <c r="CG176" s="39">
        <f>35582758.4365642/12</f>
        <v>2965229.8697136831</v>
      </c>
      <c r="CH176" s="39">
        <f t="shared" ref="CH176:CR176" si="2612">35582758.4365642/12</f>
        <v>2965229.8697136831</v>
      </c>
      <c r="CI176" s="39">
        <f t="shared" si="2612"/>
        <v>2965229.8697136831</v>
      </c>
      <c r="CJ176" s="39">
        <f t="shared" si="2612"/>
        <v>2965229.8697136831</v>
      </c>
      <c r="CK176" s="39">
        <f t="shared" si="2612"/>
        <v>2965229.8697136831</v>
      </c>
      <c r="CL176" s="39">
        <f t="shared" si="2612"/>
        <v>2965229.8697136831</v>
      </c>
      <c r="CM176" s="39">
        <f t="shared" si="2612"/>
        <v>2965229.8697136831</v>
      </c>
      <c r="CN176" s="39">
        <f t="shared" si="2612"/>
        <v>2965229.8697136831</v>
      </c>
      <c r="CO176" s="39">
        <f t="shared" si="2612"/>
        <v>2965229.8697136831</v>
      </c>
      <c r="CP176" s="39">
        <f t="shared" si="2612"/>
        <v>2965229.8697136831</v>
      </c>
      <c r="CQ176" s="39">
        <f t="shared" si="2612"/>
        <v>2965229.8697136831</v>
      </c>
      <c r="CR176" s="39">
        <f t="shared" si="2612"/>
        <v>2965229.8697136831</v>
      </c>
      <c r="CS176" s="33">
        <f>+SUM(CG176:CR176)</f>
        <v>35582758.4365642</v>
      </c>
      <c r="CT176" s="39">
        <f>36650241.1896611/12</f>
        <v>3054186.7658050917</v>
      </c>
      <c r="CU176" s="39">
        <f t="shared" ref="CU176:DE176" si="2613">36650241.1896611/12</f>
        <v>3054186.7658050917</v>
      </c>
      <c r="CV176" s="39">
        <f t="shared" si="2613"/>
        <v>3054186.7658050917</v>
      </c>
      <c r="CW176" s="39">
        <f t="shared" si="2613"/>
        <v>3054186.7658050917</v>
      </c>
      <c r="CX176" s="39">
        <f t="shared" si="2613"/>
        <v>3054186.7658050917</v>
      </c>
      <c r="CY176" s="39">
        <f t="shared" si="2613"/>
        <v>3054186.7658050917</v>
      </c>
      <c r="CZ176" s="39">
        <f t="shared" si="2613"/>
        <v>3054186.7658050917</v>
      </c>
      <c r="DA176" s="39">
        <f t="shared" si="2613"/>
        <v>3054186.7658050917</v>
      </c>
      <c r="DB176" s="39">
        <f t="shared" si="2613"/>
        <v>3054186.7658050917</v>
      </c>
      <c r="DC176" s="39">
        <f t="shared" si="2613"/>
        <v>3054186.7658050917</v>
      </c>
      <c r="DD176" s="39">
        <f t="shared" si="2613"/>
        <v>3054186.7658050917</v>
      </c>
      <c r="DE176" s="39">
        <f t="shared" si="2613"/>
        <v>3054186.7658050917</v>
      </c>
      <c r="DF176" s="33">
        <f>+SUM(CT176:DE176)</f>
        <v>36650241.189661101</v>
      </c>
      <c r="DG176" s="39">
        <f>37749748.425351/12</f>
        <v>3145812.36877925</v>
      </c>
      <c r="DH176" s="39">
        <f t="shared" ref="DH176:DR176" si="2614">37749748.425351/12</f>
        <v>3145812.36877925</v>
      </c>
      <c r="DI176" s="39">
        <f t="shared" si="2614"/>
        <v>3145812.36877925</v>
      </c>
      <c r="DJ176" s="39">
        <f t="shared" si="2614"/>
        <v>3145812.36877925</v>
      </c>
      <c r="DK176" s="39">
        <f t="shared" si="2614"/>
        <v>3145812.36877925</v>
      </c>
      <c r="DL176" s="39">
        <f t="shared" si="2614"/>
        <v>3145812.36877925</v>
      </c>
      <c r="DM176" s="39">
        <f t="shared" si="2614"/>
        <v>3145812.36877925</v>
      </c>
      <c r="DN176" s="39">
        <f t="shared" si="2614"/>
        <v>3145812.36877925</v>
      </c>
      <c r="DO176" s="39">
        <f t="shared" si="2614"/>
        <v>3145812.36877925</v>
      </c>
      <c r="DP176" s="39">
        <f t="shared" si="2614"/>
        <v>3145812.36877925</v>
      </c>
      <c r="DQ176" s="39">
        <f t="shared" si="2614"/>
        <v>3145812.36877925</v>
      </c>
      <c r="DR176" s="39">
        <f t="shared" si="2614"/>
        <v>3145812.36877925</v>
      </c>
      <c r="DS176" s="33">
        <f>+SUM(DG176:DR176)</f>
        <v>37749748.425351001</v>
      </c>
      <c r="DT176" s="39">
        <f>38882240.8781115/12</f>
        <v>3240186.7398426249</v>
      </c>
      <c r="DU176" s="39">
        <f t="shared" ref="DU176:EE176" si="2615">38882240.8781115/12</f>
        <v>3240186.7398426249</v>
      </c>
      <c r="DV176" s="39">
        <f t="shared" si="2615"/>
        <v>3240186.7398426249</v>
      </c>
      <c r="DW176" s="39">
        <f t="shared" si="2615"/>
        <v>3240186.7398426249</v>
      </c>
      <c r="DX176" s="39">
        <f t="shared" si="2615"/>
        <v>3240186.7398426249</v>
      </c>
      <c r="DY176" s="39">
        <f t="shared" si="2615"/>
        <v>3240186.7398426249</v>
      </c>
      <c r="DZ176" s="39">
        <f t="shared" si="2615"/>
        <v>3240186.7398426249</v>
      </c>
      <c r="EA176" s="39">
        <f t="shared" si="2615"/>
        <v>3240186.7398426249</v>
      </c>
      <c r="EB176" s="39">
        <f t="shared" si="2615"/>
        <v>3240186.7398426249</v>
      </c>
      <c r="EC176" s="39">
        <f t="shared" si="2615"/>
        <v>3240186.7398426249</v>
      </c>
      <c r="ED176" s="39">
        <f t="shared" si="2615"/>
        <v>3240186.7398426249</v>
      </c>
      <c r="EE176" s="39">
        <f t="shared" si="2615"/>
        <v>3240186.7398426249</v>
      </c>
      <c r="EF176" s="33">
        <f>+SUM(DT176:EE176)</f>
        <v>38882240.878111489</v>
      </c>
      <c r="EG176" s="39">
        <f>40048708.1044548/12</f>
        <v>3337392.3420378999</v>
      </c>
      <c r="EH176" s="39">
        <f t="shared" ref="EH176:ER176" si="2616">40048708.1044548/12</f>
        <v>3337392.3420378999</v>
      </c>
      <c r="EI176" s="39">
        <f t="shared" si="2616"/>
        <v>3337392.3420378999</v>
      </c>
      <c r="EJ176" s="39">
        <f t="shared" si="2616"/>
        <v>3337392.3420378999</v>
      </c>
      <c r="EK176" s="39">
        <f t="shared" si="2616"/>
        <v>3337392.3420378999</v>
      </c>
      <c r="EL176" s="39">
        <f t="shared" si="2616"/>
        <v>3337392.3420378999</v>
      </c>
      <c r="EM176" s="39">
        <f t="shared" si="2616"/>
        <v>3337392.3420378999</v>
      </c>
      <c r="EN176" s="39">
        <f t="shared" si="2616"/>
        <v>3337392.3420378999</v>
      </c>
      <c r="EO176" s="39">
        <f t="shared" si="2616"/>
        <v>3337392.3420378999</v>
      </c>
      <c r="EP176" s="39">
        <f t="shared" si="2616"/>
        <v>3337392.3420378999</v>
      </c>
      <c r="EQ176" s="39">
        <f t="shared" si="2616"/>
        <v>3337392.3420378999</v>
      </c>
      <c r="ER176" s="39">
        <f t="shared" si="2616"/>
        <v>3337392.3420378999</v>
      </c>
      <c r="ES176" s="33">
        <f>+SUM(EG176:ER176)</f>
        <v>40048708.104454808</v>
      </c>
      <c r="ET176" s="33" t="s">
        <v>241</v>
      </c>
      <c r="EU176" s="33"/>
      <c r="EV176" s="38"/>
      <c r="EW176" s="174"/>
      <c r="EX176" s="37"/>
      <c r="EY176" s="37"/>
      <c r="FH176" s="146"/>
      <c r="FK176" s="146"/>
      <c r="FN176" s="17"/>
      <c r="FO176" s="201"/>
      <c r="FP176" s="2"/>
      <c r="FY176" s="1"/>
    </row>
    <row r="177" spans="1:181">
      <c r="A177" s="149">
        <v>144</v>
      </c>
      <c r="B177" s="188" t="str">
        <f t="shared" si="2594"/>
        <v>171958010100015</v>
      </c>
      <c r="C177" s="231">
        <v>1719580101000</v>
      </c>
      <c r="D177" s="35">
        <v>15</v>
      </c>
      <c r="E177" s="37" t="s">
        <v>153</v>
      </c>
      <c r="F177" s="65">
        <v>439358023.67999989</v>
      </c>
      <c r="G177" s="123">
        <f>_xlfn.XLOOKUP($B177,'9999'!$A:$A,'9999'!I:I)</f>
        <v>36613168.666666664</v>
      </c>
      <c r="H177" s="123">
        <f>_xlfn.XLOOKUP($B177,'9999'!$A:$A,'9999'!J:J)</f>
        <v>36613168.666666664</v>
      </c>
      <c r="I177" s="123">
        <f>_xlfn.XLOOKUP($B177,'9999'!$A:$A,'9999'!K:K)</f>
        <v>36613168.666666664</v>
      </c>
      <c r="J177" s="123">
        <f>_xlfn.XLOOKUP($B177,'9999'!$A:$A,'9999'!L:L)</f>
        <v>36613168.666666664</v>
      </c>
      <c r="K177" s="123">
        <f>_xlfn.XLOOKUP($B177,'9999'!$A:$A,'9999'!M:M)</f>
        <v>36613168.666666664</v>
      </c>
      <c r="L177" s="123">
        <f>_xlfn.XLOOKUP($B177,'9999'!$A:$A,'9999'!N:N)</f>
        <v>36613168.666666664</v>
      </c>
      <c r="M177" s="123">
        <f>_xlfn.XLOOKUP($B177,'9999'!$A:$A,'9999'!O:O)</f>
        <v>36613168.666666664</v>
      </c>
      <c r="N177" s="123">
        <f>_xlfn.XLOOKUP($B177,'9999'!$A:$A,'9999'!P:P)</f>
        <v>36613168.666666664</v>
      </c>
      <c r="O177" s="123">
        <f>_xlfn.XLOOKUP($B177,'9999'!$A:$A,'9999'!Q:Q)</f>
        <v>36613168.666666664</v>
      </c>
      <c r="P177" s="123">
        <f>_xlfn.XLOOKUP($B177,'9999'!$A:$A,'9999'!R:R)</f>
        <v>36613168.666666664</v>
      </c>
      <c r="Q177" s="123">
        <f>_xlfn.XLOOKUP($B177,'9999'!$A:$A,'9999'!S:S)</f>
        <v>36613168.666666664</v>
      </c>
      <c r="R177" s="123">
        <f>_xlfn.XLOOKUP($B177,'9999'!$A:$A,'9999'!T:T)</f>
        <v>36613168.666666664</v>
      </c>
      <c r="S177" s="33">
        <f>+SUM(G177:R177)</f>
        <v>439358024.00000006</v>
      </c>
      <c r="T177" s="51">
        <f t="shared" ref="T177:AE177" si="2617">+$R$177</f>
        <v>36613168.666666664</v>
      </c>
      <c r="U177" s="51">
        <f t="shared" si="2617"/>
        <v>36613168.666666664</v>
      </c>
      <c r="V177" s="51">
        <f t="shared" si="2617"/>
        <v>36613168.666666664</v>
      </c>
      <c r="W177" s="51">
        <f t="shared" si="2617"/>
        <v>36613168.666666664</v>
      </c>
      <c r="X177" s="51">
        <f t="shared" si="2617"/>
        <v>36613168.666666664</v>
      </c>
      <c r="Y177" s="51">
        <f t="shared" si="2617"/>
        <v>36613168.666666664</v>
      </c>
      <c r="Z177" s="51">
        <f t="shared" si="2617"/>
        <v>36613168.666666664</v>
      </c>
      <c r="AA177" s="51">
        <f t="shared" si="2617"/>
        <v>36613168.666666664</v>
      </c>
      <c r="AB177" s="51">
        <f t="shared" si="2617"/>
        <v>36613168.666666664</v>
      </c>
      <c r="AC177" s="51">
        <f t="shared" si="2617"/>
        <v>36613168.666666664</v>
      </c>
      <c r="AD177" s="51">
        <f t="shared" si="2617"/>
        <v>36613168.666666664</v>
      </c>
      <c r="AE177" s="51">
        <f t="shared" si="2617"/>
        <v>36613168.666666664</v>
      </c>
      <c r="AF177" s="33">
        <f>+SUM(T177:AE177)</f>
        <v>439358024.00000006</v>
      </c>
      <c r="AG177" s="51">
        <f t="shared" ref="AG177:AR177" si="2618">+$AE$177</f>
        <v>36613168.666666664</v>
      </c>
      <c r="AH177" s="51">
        <f t="shared" si="2618"/>
        <v>36613168.666666664</v>
      </c>
      <c r="AI177" s="51">
        <f t="shared" si="2618"/>
        <v>36613168.666666664</v>
      </c>
      <c r="AJ177" s="51">
        <f t="shared" si="2618"/>
        <v>36613168.666666664</v>
      </c>
      <c r="AK177" s="51">
        <f t="shared" si="2618"/>
        <v>36613168.666666664</v>
      </c>
      <c r="AL177" s="51">
        <f t="shared" si="2618"/>
        <v>36613168.666666664</v>
      </c>
      <c r="AM177" s="51">
        <f t="shared" si="2618"/>
        <v>36613168.666666664</v>
      </c>
      <c r="AN177" s="51">
        <f t="shared" si="2618"/>
        <v>36613168.666666664</v>
      </c>
      <c r="AO177" s="51">
        <f t="shared" si="2618"/>
        <v>36613168.666666664</v>
      </c>
      <c r="AP177" s="51">
        <f t="shared" si="2618"/>
        <v>36613168.666666664</v>
      </c>
      <c r="AQ177" s="51">
        <f t="shared" si="2618"/>
        <v>36613168.666666664</v>
      </c>
      <c r="AR177" s="51">
        <f t="shared" si="2618"/>
        <v>36613168.666666664</v>
      </c>
      <c r="AS177" s="33">
        <f>+SUM(AG177:AR177)</f>
        <v>439358024.00000006</v>
      </c>
      <c r="AT177" s="51">
        <f t="shared" ref="AT177:BE177" si="2619">+$AR$177</f>
        <v>36613168.666666664</v>
      </c>
      <c r="AU177" s="51">
        <f t="shared" si="2619"/>
        <v>36613168.666666664</v>
      </c>
      <c r="AV177" s="51">
        <f t="shared" si="2619"/>
        <v>36613168.666666664</v>
      </c>
      <c r="AW177" s="51">
        <f t="shared" si="2619"/>
        <v>36613168.666666664</v>
      </c>
      <c r="AX177" s="51">
        <f t="shared" si="2619"/>
        <v>36613168.666666664</v>
      </c>
      <c r="AY177" s="51">
        <f t="shared" si="2619"/>
        <v>36613168.666666664</v>
      </c>
      <c r="AZ177" s="51">
        <f t="shared" si="2619"/>
        <v>36613168.666666664</v>
      </c>
      <c r="BA177" s="51">
        <f t="shared" si="2619"/>
        <v>36613168.666666664</v>
      </c>
      <c r="BB177" s="51">
        <f t="shared" si="2619"/>
        <v>36613168.666666664</v>
      </c>
      <c r="BC177" s="51">
        <f t="shared" si="2619"/>
        <v>36613168.666666664</v>
      </c>
      <c r="BD177" s="51">
        <f t="shared" si="2619"/>
        <v>36613168.666666664</v>
      </c>
      <c r="BE177" s="51">
        <f t="shared" si="2619"/>
        <v>36613168.666666664</v>
      </c>
      <c r="BF177" s="33">
        <f>+SUM(AT177:BE177)</f>
        <v>439358024.00000006</v>
      </c>
      <c r="BG177" s="51">
        <f t="shared" ref="BG177:BR177" si="2620">+$BE$177</f>
        <v>36613168.666666664</v>
      </c>
      <c r="BH177" s="51">
        <f t="shared" si="2620"/>
        <v>36613168.666666664</v>
      </c>
      <c r="BI177" s="51">
        <f t="shared" si="2620"/>
        <v>36613168.666666664</v>
      </c>
      <c r="BJ177" s="51">
        <f t="shared" si="2620"/>
        <v>36613168.666666664</v>
      </c>
      <c r="BK177" s="51">
        <f t="shared" si="2620"/>
        <v>36613168.666666664</v>
      </c>
      <c r="BL177" s="51">
        <f t="shared" si="2620"/>
        <v>36613168.666666664</v>
      </c>
      <c r="BM177" s="51">
        <f t="shared" si="2620"/>
        <v>36613168.666666664</v>
      </c>
      <c r="BN177" s="51">
        <f t="shared" si="2620"/>
        <v>36613168.666666664</v>
      </c>
      <c r="BO177" s="51">
        <f t="shared" si="2620"/>
        <v>36613168.666666664</v>
      </c>
      <c r="BP177" s="51">
        <f t="shared" si="2620"/>
        <v>36613168.666666664</v>
      </c>
      <c r="BQ177" s="51">
        <f t="shared" si="2620"/>
        <v>36613168.666666664</v>
      </c>
      <c r="BR177" s="51">
        <f t="shared" si="2620"/>
        <v>36613168.666666664</v>
      </c>
      <c r="BS177" s="33">
        <f>+SUM(BG177:BR177)</f>
        <v>439358024.00000006</v>
      </c>
      <c r="BT177" s="51">
        <f t="shared" ref="BT177:CE177" si="2621">+$BR$177</f>
        <v>36613168.666666664</v>
      </c>
      <c r="BU177" s="51">
        <f t="shared" si="2621"/>
        <v>36613168.666666664</v>
      </c>
      <c r="BV177" s="51">
        <f t="shared" si="2621"/>
        <v>36613168.666666664</v>
      </c>
      <c r="BW177" s="51">
        <f t="shared" si="2621"/>
        <v>36613168.666666664</v>
      </c>
      <c r="BX177" s="51">
        <f t="shared" si="2621"/>
        <v>36613168.666666664</v>
      </c>
      <c r="BY177" s="51">
        <f t="shared" si="2621"/>
        <v>36613168.666666664</v>
      </c>
      <c r="BZ177" s="51">
        <f t="shared" si="2621"/>
        <v>36613168.666666664</v>
      </c>
      <c r="CA177" s="51">
        <f t="shared" si="2621"/>
        <v>36613168.666666664</v>
      </c>
      <c r="CB177" s="51">
        <f t="shared" si="2621"/>
        <v>36613168.666666664</v>
      </c>
      <c r="CC177" s="51">
        <f t="shared" si="2621"/>
        <v>36613168.666666664</v>
      </c>
      <c r="CD177" s="51">
        <f t="shared" si="2621"/>
        <v>36613168.666666664</v>
      </c>
      <c r="CE177" s="51">
        <f t="shared" si="2621"/>
        <v>36613168.666666664</v>
      </c>
      <c r="CF177" s="33">
        <f>+SUM(BT177:CE177)</f>
        <v>439358024.00000006</v>
      </c>
      <c r="CG177" s="51">
        <f t="shared" ref="CG177:CR177" si="2622">+$CE$177</f>
        <v>36613168.666666664</v>
      </c>
      <c r="CH177" s="51">
        <f t="shared" si="2622"/>
        <v>36613168.666666664</v>
      </c>
      <c r="CI177" s="51">
        <f t="shared" si="2622"/>
        <v>36613168.666666664</v>
      </c>
      <c r="CJ177" s="51">
        <f t="shared" si="2622"/>
        <v>36613168.666666664</v>
      </c>
      <c r="CK177" s="51">
        <f t="shared" si="2622"/>
        <v>36613168.666666664</v>
      </c>
      <c r="CL177" s="51">
        <f t="shared" si="2622"/>
        <v>36613168.666666664</v>
      </c>
      <c r="CM177" s="51">
        <f t="shared" si="2622"/>
        <v>36613168.666666664</v>
      </c>
      <c r="CN177" s="51">
        <f t="shared" si="2622"/>
        <v>36613168.666666664</v>
      </c>
      <c r="CO177" s="51">
        <f t="shared" si="2622"/>
        <v>36613168.666666664</v>
      </c>
      <c r="CP177" s="51">
        <f t="shared" si="2622"/>
        <v>36613168.666666664</v>
      </c>
      <c r="CQ177" s="51">
        <f t="shared" si="2622"/>
        <v>36613168.666666664</v>
      </c>
      <c r="CR177" s="51">
        <f t="shared" si="2622"/>
        <v>36613168.666666664</v>
      </c>
      <c r="CS177" s="33">
        <f>+SUM(CG177:CR177)</f>
        <v>439358024.00000006</v>
      </c>
      <c r="CT177" s="51">
        <v>31996365.624999996</v>
      </c>
      <c r="CU177" s="51">
        <v>31996365.624999996</v>
      </c>
      <c r="CV177" s="51">
        <v>31996365.624999996</v>
      </c>
      <c r="CW177" s="51">
        <v>31996365.624999996</v>
      </c>
      <c r="CX177" s="51">
        <v>31996365.624999996</v>
      </c>
      <c r="CY177" s="51">
        <v>31996365.624999996</v>
      </c>
      <c r="CZ177" s="51">
        <v>31996365.624999996</v>
      </c>
      <c r="DA177" s="51">
        <v>31996365.624999996</v>
      </c>
      <c r="DB177" s="51">
        <v>31996365.624999996</v>
      </c>
      <c r="DC177" s="51">
        <v>31996365.624999996</v>
      </c>
      <c r="DD177" s="51">
        <v>31996365.624999996</v>
      </c>
      <c r="DE177" s="51">
        <v>31996365.624999996</v>
      </c>
      <c r="DF177" s="33">
        <f>+SUM(CT177:DE177)</f>
        <v>383956387.49999994</v>
      </c>
      <c r="DG177" s="51">
        <v>27425456.249999996</v>
      </c>
      <c r="DH177" s="51">
        <v>27425456.249999996</v>
      </c>
      <c r="DI177" s="51">
        <v>27425456.249999996</v>
      </c>
      <c r="DJ177" s="51">
        <v>27425456.249999996</v>
      </c>
      <c r="DK177" s="51">
        <v>27425456.249999996</v>
      </c>
      <c r="DL177" s="51">
        <v>27425456.249999996</v>
      </c>
      <c r="DM177" s="51">
        <v>27425456.249999996</v>
      </c>
      <c r="DN177" s="51">
        <v>27425456.249999996</v>
      </c>
      <c r="DO177" s="51">
        <v>27425456.249999996</v>
      </c>
      <c r="DP177" s="51">
        <v>27425456.249999996</v>
      </c>
      <c r="DQ177" s="51">
        <v>27425456.249999996</v>
      </c>
      <c r="DR177" s="51">
        <v>27425456.249999996</v>
      </c>
      <c r="DS177" s="33">
        <f>+SUM(DG177:DR177)</f>
        <v>329105474.99999994</v>
      </c>
      <c r="DT177" s="51">
        <v>22854546.875</v>
      </c>
      <c r="DU177" s="51">
        <v>22854546.875</v>
      </c>
      <c r="DV177" s="51">
        <v>22854546.875</v>
      </c>
      <c r="DW177" s="51">
        <v>22854546.875</v>
      </c>
      <c r="DX177" s="51">
        <v>22854546.875</v>
      </c>
      <c r="DY177" s="51">
        <v>22854546.875</v>
      </c>
      <c r="DZ177" s="51">
        <v>22854546.875</v>
      </c>
      <c r="EA177" s="51">
        <v>22854546.875</v>
      </c>
      <c r="EB177" s="51">
        <v>22854546.875</v>
      </c>
      <c r="EC177" s="51">
        <v>22854546.875</v>
      </c>
      <c r="ED177" s="51">
        <v>22854546.875</v>
      </c>
      <c r="EE177" s="51">
        <v>22854546.875</v>
      </c>
      <c r="EF177" s="33">
        <f>+SUM(DT177:EE177)</f>
        <v>274254562.5</v>
      </c>
      <c r="EG177" s="51">
        <v>22854546.875</v>
      </c>
      <c r="EH177" s="51">
        <v>22854546.875</v>
      </c>
      <c r="EI177" s="51">
        <v>22854546.875</v>
      </c>
      <c r="EJ177" s="51">
        <v>22854546.875</v>
      </c>
      <c r="EK177" s="51">
        <v>22854546.875</v>
      </c>
      <c r="EL177" s="51">
        <v>22854546.875</v>
      </c>
      <c r="EM177" s="51">
        <v>22854546.875</v>
      </c>
      <c r="EN177" s="51">
        <v>22854546.875</v>
      </c>
      <c r="EO177" s="51">
        <v>22854546.875</v>
      </c>
      <c r="EP177" s="51">
        <v>22854546.875</v>
      </c>
      <c r="EQ177" s="51">
        <v>22854546.875</v>
      </c>
      <c r="ER177" s="51">
        <v>22854546.875</v>
      </c>
      <c r="ES177" s="33">
        <f>+SUM(EG177:ER177)</f>
        <v>274254562.5</v>
      </c>
      <c r="ET177" s="261" t="s">
        <v>238</v>
      </c>
      <c r="EU177" s="33"/>
      <c r="EV177" s="38"/>
      <c r="EW177" s="174"/>
      <c r="EX177" s="37"/>
      <c r="EY177" s="37"/>
      <c r="FH177" s="146"/>
      <c r="FK177" s="146"/>
      <c r="FN177" s="17"/>
      <c r="FO177" s="201"/>
      <c r="FP177" s="2"/>
      <c r="FY177" s="1"/>
    </row>
    <row r="178" spans="1:181">
      <c r="A178" s="149"/>
      <c r="B178" s="188" t="str">
        <f t="shared" si="2594"/>
        <v>171999012900015</v>
      </c>
      <c r="C178" s="231">
        <v>1719990129000</v>
      </c>
      <c r="D178" s="41">
        <v>15</v>
      </c>
      <c r="E178" s="65" t="s">
        <v>157</v>
      </c>
      <c r="F178" s="65">
        <v>115966726.14</v>
      </c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33">
        <f>+SUM(G178:R178)</f>
        <v>0</v>
      </c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33">
        <f>+SUM(T178:AE178)</f>
        <v>0</v>
      </c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33">
        <f>+SUM(AG178:AR178)</f>
        <v>0</v>
      </c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33">
        <f>+SUM(AT178:BE178)</f>
        <v>0</v>
      </c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33">
        <f>+SUM(BG178:BR178)</f>
        <v>0</v>
      </c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33">
        <f>+SUM(BT178:CE178)</f>
        <v>0</v>
      </c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33">
        <f>+SUM(CG178:CR178)</f>
        <v>0</v>
      </c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33">
        <f>+SUM(CT178:DE178)</f>
        <v>0</v>
      </c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33">
        <f>+SUM(DG178:DR178)</f>
        <v>0</v>
      </c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33">
        <f>+SUM(DT178:EE178)</f>
        <v>0</v>
      </c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33">
        <f>+SUM(EG178:ER178)</f>
        <v>0</v>
      </c>
      <c r="ET178" s="261"/>
      <c r="EU178" s="33"/>
      <c r="EV178" s="38"/>
      <c r="EW178" s="136"/>
      <c r="EX178" s="37"/>
      <c r="EY178" s="37"/>
      <c r="FN178" s="17"/>
      <c r="FO178" s="201"/>
      <c r="FP178" s="2"/>
      <c r="FY178" s="1"/>
    </row>
    <row r="179" spans="1:181" ht="13.8">
      <c r="A179" s="150"/>
      <c r="B179" s="286"/>
      <c r="C179" s="235"/>
      <c r="D179" s="13"/>
      <c r="E179" s="12" t="s">
        <v>445</v>
      </c>
      <c r="F179" s="48">
        <f>SUM(F180:F194)</f>
        <v>11283771957.98</v>
      </c>
      <c r="G179" s="48">
        <f t="shared" ref="G179:BR179" si="2623">SUM(G180:G194)</f>
        <v>1458843906.30123</v>
      </c>
      <c r="H179" s="48">
        <f t="shared" si="2623"/>
        <v>1105589055.495007</v>
      </c>
      <c r="I179" s="48">
        <f t="shared" si="2623"/>
        <v>964448170.30773222</v>
      </c>
      <c r="J179" s="48">
        <f t="shared" si="2623"/>
        <v>963071840.98241782</v>
      </c>
      <c r="K179" s="48">
        <f t="shared" si="2623"/>
        <v>928854043.09121239</v>
      </c>
      <c r="L179" s="48">
        <f t="shared" si="2623"/>
        <v>938663964.80036712</v>
      </c>
      <c r="M179" s="48">
        <f t="shared" si="2623"/>
        <v>878666700.44666207</v>
      </c>
      <c r="N179" s="48">
        <f t="shared" si="2623"/>
        <v>904098971.10490203</v>
      </c>
      <c r="O179" s="48">
        <f t="shared" si="2623"/>
        <v>896476005.01946759</v>
      </c>
      <c r="P179" s="48">
        <f t="shared" si="2623"/>
        <v>903979469.42173803</v>
      </c>
      <c r="Q179" s="48">
        <f t="shared" si="2623"/>
        <v>976466306.78826952</v>
      </c>
      <c r="R179" s="48">
        <f t="shared" si="2623"/>
        <v>997291934.82854915</v>
      </c>
      <c r="S179" s="48">
        <f t="shared" si="2623"/>
        <v>11916450368.587559</v>
      </c>
      <c r="T179" s="48">
        <f t="shared" si="2623"/>
        <v>1388943026.0077662</v>
      </c>
      <c r="U179" s="48">
        <f t="shared" si="2623"/>
        <v>1167348080.6728699</v>
      </c>
      <c r="V179" s="48">
        <f t="shared" si="2623"/>
        <v>1017894499.7897315</v>
      </c>
      <c r="W179" s="48">
        <f t="shared" si="2623"/>
        <v>1022096842.1293445</v>
      </c>
      <c r="X179" s="48">
        <f t="shared" si="2623"/>
        <v>987916406.72382712</v>
      </c>
      <c r="Y179" s="48">
        <f t="shared" si="2623"/>
        <v>998585239.26437843</v>
      </c>
      <c r="Z179" s="48">
        <f t="shared" si="2623"/>
        <v>935873769.61693633</v>
      </c>
      <c r="AA179" s="48">
        <f t="shared" si="2623"/>
        <v>965237313.65295172</v>
      </c>
      <c r="AB179" s="48">
        <f t="shared" si="2623"/>
        <v>955631262.03837991</v>
      </c>
      <c r="AC179" s="48">
        <f t="shared" si="2623"/>
        <v>964097728.17256939</v>
      </c>
      <c r="AD179" s="48">
        <f t="shared" si="2623"/>
        <v>1040833200.0961953</v>
      </c>
      <c r="AE179" s="48">
        <f t="shared" si="2623"/>
        <v>1062540328.2754632</v>
      </c>
      <c r="AF179" s="48">
        <f t="shared" si="2623"/>
        <v>12506997696.440413</v>
      </c>
      <c r="AG179" s="48">
        <f t="shared" si="2623"/>
        <v>1473009837.6571088</v>
      </c>
      <c r="AH179" s="48">
        <f t="shared" si="2623"/>
        <v>1236240702.0086546</v>
      </c>
      <c r="AI179" s="48">
        <f t="shared" si="2623"/>
        <v>1078357218.4375486</v>
      </c>
      <c r="AJ179" s="48">
        <f t="shared" si="2623"/>
        <v>1082293343.4830666</v>
      </c>
      <c r="AK179" s="48">
        <f t="shared" si="2623"/>
        <v>1045753310.3951092</v>
      </c>
      <c r="AL179" s="48">
        <f t="shared" si="2623"/>
        <v>1057157190.5649853</v>
      </c>
      <c r="AM179" s="48">
        <f t="shared" si="2623"/>
        <v>990942363.26065361</v>
      </c>
      <c r="AN179" s="48">
        <f t="shared" si="2623"/>
        <v>1021844126.2397465</v>
      </c>
      <c r="AO179" s="48">
        <f t="shared" si="2623"/>
        <v>1011802927.7696235</v>
      </c>
      <c r="AP179" s="48">
        <f t="shared" si="2623"/>
        <v>1020680885.7677629</v>
      </c>
      <c r="AQ179" s="48">
        <f t="shared" si="2623"/>
        <v>1101632810.7020624</v>
      </c>
      <c r="AR179" s="48">
        <f t="shared" si="2623"/>
        <v>1124526347.2962556</v>
      </c>
      <c r="AS179" s="48">
        <f t="shared" si="2623"/>
        <v>13244241063.582582</v>
      </c>
      <c r="AT179" s="48">
        <f t="shared" si="2623"/>
        <v>1561671709.2183349</v>
      </c>
      <c r="AU179" s="48">
        <f t="shared" si="2623"/>
        <v>1308828259.9506993</v>
      </c>
      <c r="AV179" s="48">
        <f t="shared" si="2623"/>
        <v>1141912272.3213792</v>
      </c>
      <c r="AW179" s="48">
        <f t="shared" si="2623"/>
        <v>1145553742.9041777</v>
      </c>
      <c r="AX179" s="48">
        <f t="shared" si="2623"/>
        <v>1106526658.0333486</v>
      </c>
      <c r="AY179" s="48">
        <f t="shared" si="2623"/>
        <v>1118697079.0368161</v>
      </c>
      <c r="AZ179" s="48">
        <f t="shared" si="2623"/>
        <v>1048722426.2047825</v>
      </c>
      <c r="BA179" s="48">
        <f t="shared" si="2623"/>
        <v>1081218439.9625931</v>
      </c>
      <c r="BB179" s="48">
        <f t="shared" si="2623"/>
        <v>1070708369.3870088</v>
      </c>
      <c r="BC179" s="48">
        <f t="shared" si="2623"/>
        <v>1080032713.2479661</v>
      </c>
      <c r="BD179" s="48">
        <f t="shared" si="2623"/>
        <v>1165470831.5082653</v>
      </c>
      <c r="BE179" s="48">
        <f t="shared" si="2623"/>
        <v>1189566211.3528712</v>
      </c>
      <c r="BF179" s="48">
        <f t="shared" si="2623"/>
        <v>14018908713.128242</v>
      </c>
      <c r="BG179" s="48">
        <f t="shared" si="2623"/>
        <v>1656293903.2981789</v>
      </c>
      <c r="BH179" s="48">
        <f t="shared" si="2623"/>
        <v>1386234796.5988362</v>
      </c>
      <c r="BI179" s="48">
        <f t="shared" si="2623"/>
        <v>1209785417.4308712</v>
      </c>
      <c r="BJ179" s="48">
        <f t="shared" si="2623"/>
        <v>1213123185.8299747</v>
      </c>
      <c r="BK179" s="48">
        <f t="shared" si="2623"/>
        <v>1171413853.7598736</v>
      </c>
      <c r="BL179" s="48">
        <f t="shared" si="2623"/>
        <v>1184427869.9912894</v>
      </c>
      <c r="BM179" s="48">
        <f t="shared" si="2623"/>
        <v>1110495128.30616</v>
      </c>
      <c r="BN179" s="48">
        <f t="shared" si="2623"/>
        <v>1144665230.2285631</v>
      </c>
      <c r="BO179" s="48">
        <f t="shared" si="2623"/>
        <v>1133687052.6768684</v>
      </c>
      <c r="BP179" s="48">
        <f t="shared" si="2623"/>
        <v>1143472899.704169</v>
      </c>
      <c r="BQ179" s="48">
        <f t="shared" si="2623"/>
        <v>1233642069.5584707</v>
      </c>
      <c r="BR179" s="48">
        <f t="shared" si="2623"/>
        <v>1259017828.6842725</v>
      </c>
      <c r="BS179" s="48">
        <f t="shared" ref="BS179:ED179" si="2624">SUM(BS180:BS194)</f>
        <v>14846259236.067526</v>
      </c>
      <c r="BT179" s="48">
        <f t="shared" si="2624"/>
        <v>1756963792.4407268</v>
      </c>
      <c r="BU179" s="48">
        <f t="shared" si="2624"/>
        <v>1468498274.0515757</v>
      </c>
      <c r="BV179" s="48">
        <f t="shared" si="2624"/>
        <v>1281980370.5589314</v>
      </c>
      <c r="BW179" s="48">
        <f t="shared" si="2624"/>
        <v>1284981582.1439695</v>
      </c>
      <c r="BX179" s="48">
        <f t="shared" si="2624"/>
        <v>1240395029.014483</v>
      </c>
      <c r="BY179" s="48">
        <f t="shared" si="2624"/>
        <v>1254321825.6982722</v>
      </c>
      <c r="BZ179" s="48">
        <f t="shared" si="2624"/>
        <v>1176215065.9850304</v>
      </c>
      <c r="CA179" s="48">
        <f t="shared" si="2624"/>
        <v>1212145394.49454</v>
      </c>
      <c r="CB179" s="48">
        <f t="shared" si="2624"/>
        <v>1200689682.0089624</v>
      </c>
      <c r="CC179" s="48">
        <f t="shared" si="2624"/>
        <v>1210955739.7765076</v>
      </c>
      <c r="CD179" s="48">
        <f t="shared" si="2624"/>
        <v>1306115817.7525203</v>
      </c>
      <c r="CE179" s="48">
        <f t="shared" si="2624"/>
        <v>1332849010.6531472</v>
      </c>
      <c r="CF179" s="48">
        <f t="shared" si="2624"/>
        <v>15726111584.578667</v>
      </c>
      <c r="CG179" s="48">
        <f t="shared" si="2624"/>
        <v>1863877777.6037865</v>
      </c>
      <c r="CH179" s="48">
        <f t="shared" si="2624"/>
        <v>1555752167.2270129</v>
      </c>
      <c r="CI179" s="48">
        <f t="shared" si="2624"/>
        <v>1358596620.8665767</v>
      </c>
      <c r="CJ179" s="48">
        <f t="shared" si="2624"/>
        <v>1361210888.091063</v>
      </c>
      <c r="CK179" s="48">
        <f t="shared" si="2624"/>
        <v>1313547396.0894864</v>
      </c>
      <c r="CL179" s="48">
        <f t="shared" si="2624"/>
        <v>1328452598.6422899</v>
      </c>
      <c r="CM179" s="48">
        <f t="shared" si="2624"/>
        <v>1245939674.1504991</v>
      </c>
      <c r="CN179" s="48">
        <f t="shared" si="2624"/>
        <v>1283722243.6158566</v>
      </c>
      <c r="CO179" s="48">
        <f t="shared" si="2624"/>
        <v>1271772747.547019</v>
      </c>
      <c r="CP179" s="48">
        <f t="shared" si="2624"/>
        <v>1282540383.3835125</v>
      </c>
      <c r="CQ179" s="48">
        <f t="shared" si="2624"/>
        <v>1382966486.5290329</v>
      </c>
      <c r="CR179" s="48">
        <f t="shared" si="2624"/>
        <v>1411134817.9540522</v>
      </c>
      <c r="CS179" s="48">
        <f t="shared" si="2624"/>
        <v>16659513801.700186</v>
      </c>
      <c r="CT179" s="48">
        <f t="shared" si="2624"/>
        <v>1977655963.0043585</v>
      </c>
      <c r="CU179" s="48">
        <f t="shared" si="2624"/>
        <v>1648509331.3087249</v>
      </c>
      <c r="CV179" s="48">
        <f t="shared" si="2624"/>
        <v>1440119921.1200635</v>
      </c>
      <c r="CW179" s="48">
        <f t="shared" si="2624"/>
        <v>1442309370.5910237</v>
      </c>
      <c r="CX179" s="48">
        <f t="shared" si="2624"/>
        <v>1391344585.735136</v>
      </c>
      <c r="CY179" s="48">
        <f t="shared" si="2624"/>
        <v>1407309043.6774356</v>
      </c>
      <c r="CZ179" s="48">
        <f t="shared" si="2624"/>
        <v>1320150467.9083853</v>
      </c>
      <c r="DA179" s="48">
        <f t="shared" si="2624"/>
        <v>1359880408.2671037</v>
      </c>
      <c r="DB179" s="48">
        <f t="shared" si="2624"/>
        <v>1347429456.927644</v>
      </c>
      <c r="DC179" s="48">
        <f t="shared" si="2624"/>
        <v>1358718352.1030309</v>
      </c>
      <c r="DD179" s="48">
        <f t="shared" si="2624"/>
        <v>1464699438.393909</v>
      </c>
      <c r="DE179" s="48">
        <f t="shared" si="2624"/>
        <v>1494390173.9507077</v>
      </c>
      <c r="DF179" s="48">
        <f t="shared" si="2624"/>
        <v>17652516512.987534</v>
      </c>
      <c r="DG179" s="48">
        <f t="shared" si="2624"/>
        <v>2098646370.6520269</v>
      </c>
      <c r="DH179" s="48">
        <f t="shared" si="2624"/>
        <v>1747033666.5385685</v>
      </c>
      <c r="DI179" s="48">
        <f t="shared" si="2624"/>
        <v>1526778915.3338776</v>
      </c>
      <c r="DJ179" s="48">
        <f t="shared" si="2624"/>
        <v>1528495235.2931345</v>
      </c>
      <c r="DK179" s="48">
        <f t="shared" si="2624"/>
        <v>1473993310.7128022</v>
      </c>
      <c r="DL179" s="48">
        <f t="shared" si="2624"/>
        <v>1491099732.6108611</v>
      </c>
      <c r="DM179" s="48">
        <f t="shared" si="2624"/>
        <v>1399040910.0552607</v>
      </c>
      <c r="DN179" s="48">
        <f t="shared" si="2624"/>
        <v>1440818942.4909954</v>
      </c>
      <c r="DO179" s="48">
        <f t="shared" si="2624"/>
        <v>1427856089.5095623</v>
      </c>
      <c r="DP179" s="48">
        <f t="shared" si="2624"/>
        <v>1439687492.9704168</v>
      </c>
      <c r="DQ179" s="48">
        <f t="shared" si="2624"/>
        <v>1551528816.8267243</v>
      </c>
      <c r="DR179" s="48">
        <f t="shared" si="2624"/>
        <v>1582832657.226891</v>
      </c>
      <c r="DS179" s="48">
        <f t="shared" si="2624"/>
        <v>18707812140.221123</v>
      </c>
      <c r="DT179" s="48">
        <f t="shared" si="2624"/>
        <v>2227279636.6447315</v>
      </c>
      <c r="DU179" s="48">
        <f t="shared" si="2624"/>
        <v>1851660085.6885545</v>
      </c>
      <c r="DV179" s="48">
        <f t="shared" si="2624"/>
        <v>1618872573.4678144</v>
      </c>
      <c r="DW179" s="48">
        <f t="shared" si="2624"/>
        <v>1620060856.6919096</v>
      </c>
      <c r="DX179" s="48">
        <f t="shared" si="2624"/>
        <v>1561770770.3364506</v>
      </c>
      <c r="DY179" s="48">
        <f t="shared" si="2624"/>
        <v>1580106674.2455118</v>
      </c>
      <c r="DZ179" s="48">
        <f t="shared" si="2624"/>
        <v>1482878506.0250077</v>
      </c>
      <c r="EA179" s="48">
        <f t="shared" si="2624"/>
        <v>1526810786.1174009</v>
      </c>
      <c r="EB179" s="48">
        <f t="shared" si="2624"/>
        <v>1513325013.5713782</v>
      </c>
      <c r="EC179" s="48">
        <f t="shared" si="2624"/>
        <v>1525721145.8601415</v>
      </c>
      <c r="ED179" s="48">
        <f t="shared" si="2624"/>
        <v>1643744817.2684507</v>
      </c>
      <c r="EE179" s="48">
        <f t="shared" ref="EE179:ES179" si="2625">SUM(EE180:EE194)</f>
        <v>1676757413.4266157</v>
      </c>
      <c r="EF179" s="48">
        <f t="shared" si="2625"/>
        <v>19828988279.343967</v>
      </c>
      <c r="EG179" s="48">
        <f t="shared" si="2625"/>
        <v>2364088530.0960507</v>
      </c>
      <c r="EH179" s="48">
        <f t="shared" si="2625"/>
        <v>1962811885.5588045</v>
      </c>
      <c r="EI179" s="48">
        <f t="shared" si="2625"/>
        <v>1716787839.6095514</v>
      </c>
      <c r="EJ179" s="48">
        <f t="shared" si="2625"/>
        <v>1717391748.6200767</v>
      </c>
      <c r="EK179" s="48">
        <f t="shared" si="2625"/>
        <v>1655042705.0940831</v>
      </c>
      <c r="EL179" s="48">
        <f t="shared" si="2625"/>
        <v>1674704216.9792099</v>
      </c>
      <c r="EM179" s="48">
        <f t="shared" si="2625"/>
        <v>1572024091.8799725</v>
      </c>
      <c r="EN179" s="48">
        <f t="shared" si="2625"/>
        <v>1618221932.6871324</v>
      </c>
      <c r="EO179" s="48">
        <f t="shared" si="2625"/>
        <v>1604204544.8438075</v>
      </c>
      <c r="EP179" s="48">
        <f t="shared" si="2625"/>
        <v>1617187806.5654347</v>
      </c>
      <c r="EQ179" s="48">
        <f t="shared" si="2625"/>
        <v>1741733299.1659627</v>
      </c>
      <c r="ER179" s="48">
        <f t="shared" si="2625"/>
        <v>1776557171.1350834</v>
      </c>
      <c r="ES179" s="48">
        <f t="shared" si="2625"/>
        <v>21020755772.235172</v>
      </c>
      <c r="ET179" s="32"/>
      <c r="EU179" s="32"/>
      <c r="EV179" s="38"/>
      <c r="EW179" s="136"/>
      <c r="EX179" s="37"/>
      <c r="EY179" s="37"/>
      <c r="FO179" s="201"/>
      <c r="FY179" s="1"/>
    </row>
    <row r="180" spans="1:181">
      <c r="A180" s="149">
        <v>145</v>
      </c>
      <c r="B180" s="149" t="str">
        <f t="shared" ref="B180:B194" si="2626">CONCATENATE(C180,D180)</f>
        <v>175150010100023</v>
      </c>
      <c r="C180" s="231">
        <v>1751500101000</v>
      </c>
      <c r="D180" s="35">
        <v>23</v>
      </c>
      <c r="E180" s="37" t="s">
        <v>242</v>
      </c>
      <c r="F180" s="65">
        <v>2123826137.9199998</v>
      </c>
      <c r="G180" s="296">
        <f>((G154*$F$2)*0.2)*$E$2</f>
        <v>214313832.17436713</v>
      </c>
      <c r="H180" s="296">
        <f t="shared" ref="H180:R180" si="2627">((H154*$F$2)*0.2)*$E$2</f>
        <v>294052139.92902392</v>
      </c>
      <c r="I180" s="296">
        <f t="shared" si="2627"/>
        <v>177928063.72085789</v>
      </c>
      <c r="J180" s="296">
        <f t="shared" si="2627"/>
        <v>204305639.35505399</v>
      </c>
      <c r="K180" s="296">
        <f t="shared" si="2627"/>
        <v>225568826.10963285</v>
      </c>
      <c r="L180" s="296">
        <f t="shared" si="2627"/>
        <v>211794359.45704123</v>
      </c>
      <c r="M180" s="296">
        <f t="shared" si="2627"/>
        <v>158020304.09963676</v>
      </c>
      <c r="N180" s="296">
        <f t="shared" si="2627"/>
        <v>181365125.53108516</v>
      </c>
      <c r="O180" s="296">
        <f t="shared" si="2627"/>
        <v>158499349.63235465</v>
      </c>
      <c r="P180" s="296">
        <f t="shared" si="2627"/>
        <v>171734299.99664026</v>
      </c>
      <c r="Q180" s="296">
        <f t="shared" si="2627"/>
        <v>234086410.40599856</v>
      </c>
      <c r="R180" s="296">
        <f t="shared" si="2627"/>
        <v>237596980.8865689</v>
      </c>
      <c r="S180" s="33">
        <f t="shared" ref="S180:S194" si="2628">SUM(G180:R180)</f>
        <v>2469265331.2982616</v>
      </c>
      <c r="T180" s="124">
        <f t="shared" ref="T180:AE180" si="2629">((T154*$F$2)*0.2)*$E$2</f>
        <v>226835760.76065111</v>
      </c>
      <c r="U180" s="124">
        <f t="shared" si="2629"/>
        <v>311233018.36079693</v>
      </c>
      <c r="V180" s="124">
        <f t="shared" si="2629"/>
        <v>188324044.62794021</v>
      </c>
      <c r="W180" s="124">
        <f t="shared" si="2629"/>
        <v>216242809.25129116</v>
      </c>
      <c r="X180" s="124">
        <f t="shared" si="2629"/>
        <v>238748361.48156652</v>
      </c>
      <c r="Y180" s="124">
        <f t="shared" si="2629"/>
        <v>224169080.29139724</v>
      </c>
      <c r="Z180" s="124">
        <f t="shared" si="2629"/>
        <v>167253114.42757037</v>
      </c>
      <c r="AA180" s="124">
        <f t="shared" si="2629"/>
        <v>191961927.08561546</v>
      </c>
      <c r="AB180" s="124">
        <f t="shared" si="2629"/>
        <v>167760149.63267389</v>
      </c>
      <c r="AC180" s="124">
        <f t="shared" si="2629"/>
        <v>181768391.676844</v>
      </c>
      <c r="AD180" s="124">
        <f t="shared" si="2629"/>
        <v>247763611.19320026</v>
      </c>
      <c r="AE180" s="124">
        <f t="shared" si="2629"/>
        <v>251479297.28580937</v>
      </c>
      <c r="AF180" s="33">
        <f t="shared" ref="AF180:AF194" si="2630">SUM(T180:AE180)</f>
        <v>2613539566.0753565</v>
      </c>
      <c r="AG180" s="124">
        <f t="shared" ref="AG180:AR180" si="2631">((AG154*$F$2)*0.2)*$E$2</f>
        <v>239528582.5897741</v>
      </c>
      <c r="AH180" s="124">
        <f t="shared" si="2631"/>
        <v>328648373.13619363</v>
      </c>
      <c r="AI180" s="124">
        <f t="shared" si="2631"/>
        <v>198861904.86914122</v>
      </c>
      <c r="AJ180" s="124">
        <f t="shared" si="2631"/>
        <v>228342891.88575637</v>
      </c>
      <c r="AK180" s="124">
        <f t="shared" si="2631"/>
        <v>252107764.79662901</v>
      </c>
      <c r="AL180" s="124">
        <f t="shared" si="2631"/>
        <v>236712685.34818268</v>
      </c>
      <c r="AM180" s="124">
        <f t="shared" si="2631"/>
        <v>176611929.6984795</v>
      </c>
      <c r="AN180" s="124">
        <f t="shared" si="2631"/>
        <v>202703348.67761815</v>
      </c>
      <c r="AO180" s="124">
        <f t="shared" si="2631"/>
        <v>177147336.56551975</v>
      </c>
      <c r="AP180" s="124">
        <f t="shared" si="2631"/>
        <v>191939423.80151346</v>
      </c>
      <c r="AQ180" s="124">
        <f t="shared" si="2631"/>
        <v>261627471.82112694</v>
      </c>
      <c r="AR180" s="124">
        <f t="shared" si="2631"/>
        <v>265551072.8447341</v>
      </c>
      <c r="AS180" s="33">
        <f t="shared" ref="AS180:AS194" si="2632">+SUM(AG180:AR180)</f>
        <v>2759782786.0346694</v>
      </c>
      <c r="AT180" s="124">
        <f t="shared" ref="AT180:BE180" si="2633">((AT154*$F$2)*0.2)*$E$2</f>
        <v>253030329.7331945</v>
      </c>
      <c r="AU180" s="124">
        <f t="shared" si="2633"/>
        <v>347173624.63313472</v>
      </c>
      <c r="AV180" s="124">
        <f t="shared" si="2633"/>
        <v>210071352.72280502</v>
      </c>
      <c r="AW180" s="124">
        <f t="shared" si="2633"/>
        <v>241214124.01557273</v>
      </c>
      <c r="AX180" s="124">
        <f t="shared" si="2633"/>
        <v>266318575.28268543</v>
      </c>
      <c r="AY180" s="124">
        <f t="shared" si="2633"/>
        <v>250055705.9958891</v>
      </c>
      <c r="AZ180" s="124">
        <f t="shared" si="2633"/>
        <v>186567190.95172343</v>
      </c>
      <c r="BA180" s="124">
        <f t="shared" si="2633"/>
        <v>214129331.03587818</v>
      </c>
      <c r="BB180" s="124">
        <f t="shared" si="2633"/>
        <v>187132777.63304502</v>
      </c>
      <c r="BC180" s="124">
        <f t="shared" si="2633"/>
        <v>202758665.24235719</v>
      </c>
      <c r="BD180" s="124">
        <f t="shared" si="2633"/>
        <v>276374889.1527403</v>
      </c>
      <c r="BE180" s="124">
        <f t="shared" si="2633"/>
        <v>280519655.71884608</v>
      </c>
      <c r="BF180" s="33">
        <f t="shared" ref="BF180:BF194" si="2634">+SUM(AT180:BE180)</f>
        <v>2915346222.1178722</v>
      </c>
      <c r="BG180" s="124">
        <f t="shared" ref="BG180:BR180" si="2635">((BG154*$F$2)*0.2)*$E$2</f>
        <v>267293143.3595953</v>
      </c>
      <c r="BH180" s="124">
        <f t="shared" si="2635"/>
        <v>366743107.5064553</v>
      </c>
      <c r="BI180" s="124">
        <f t="shared" si="2635"/>
        <v>221912654.73308411</v>
      </c>
      <c r="BJ180" s="124">
        <f t="shared" si="2635"/>
        <v>254810881.75808257</v>
      </c>
      <c r="BK180" s="124">
        <f t="shared" si="2635"/>
        <v>281330420.73421985</v>
      </c>
      <c r="BL180" s="124">
        <f t="shared" si="2635"/>
        <v>264150846.03146544</v>
      </c>
      <c r="BM180" s="124">
        <f t="shared" si="2635"/>
        <v>197083610.37129021</v>
      </c>
      <c r="BN180" s="124">
        <f t="shared" si="2635"/>
        <v>226199373.16770861</v>
      </c>
      <c r="BO180" s="124">
        <f t="shared" si="2635"/>
        <v>197681078.04266456</v>
      </c>
      <c r="BP180" s="124">
        <f t="shared" si="2635"/>
        <v>214187765.68473843</v>
      </c>
      <c r="BQ180" s="124">
        <f t="shared" si="2635"/>
        <v>291953588.90450197</v>
      </c>
      <c r="BR180" s="124">
        <f t="shared" si="2635"/>
        <v>296331987.67240608</v>
      </c>
      <c r="BS180" s="33">
        <f t="shared" ref="BS180:BS194" si="2636">+SUM(BG180:BR180)</f>
        <v>3079678457.9662127</v>
      </c>
      <c r="BT180" s="124">
        <f t="shared" ref="BT180:CE180" si="2637">((BT154*$F$2)*0.2)*$E$2</f>
        <v>282359923.264489</v>
      </c>
      <c r="BU180" s="124">
        <f t="shared" si="2637"/>
        <v>387415682.99037921</v>
      </c>
      <c r="BV180" s="124">
        <f t="shared" si="2637"/>
        <v>234421427.25507861</v>
      </c>
      <c r="BW180" s="124">
        <f t="shared" si="2637"/>
        <v>269174061.54102224</v>
      </c>
      <c r="BX180" s="124">
        <f t="shared" si="2637"/>
        <v>297188453.89016652</v>
      </c>
      <c r="BY180" s="124">
        <f t="shared" si="2637"/>
        <v>279040500.92056715</v>
      </c>
      <c r="BZ180" s="124">
        <f t="shared" si="2637"/>
        <v>208192819.32069913</v>
      </c>
      <c r="CA180" s="124">
        <f t="shared" si="2637"/>
        <v>238949779.43442601</v>
      </c>
      <c r="CB180" s="124">
        <f t="shared" si="2637"/>
        <v>208823965.04977351</v>
      </c>
      <c r="CC180" s="124">
        <f t="shared" si="2637"/>
        <v>226261101.6608558</v>
      </c>
      <c r="CD180" s="124">
        <f t="shared" si="2637"/>
        <v>308410428.80387098</v>
      </c>
      <c r="CE180" s="124">
        <f t="shared" si="2637"/>
        <v>313035629.1535244</v>
      </c>
      <c r="CF180" s="33">
        <f t="shared" ref="CF180:CF194" si="2638">+SUM(BT180:CE180)</f>
        <v>3253273773.284853</v>
      </c>
      <c r="CG180" s="124">
        <f t="shared" ref="CG180:CR180" si="2639">((CG154*$F$2)*0.2)*$E$2</f>
        <v>298275987.41906178</v>
      </c>
      <c r="CH180" s="124">
        <f t="shared" si="2639"/>
        <v>409253530.20918101</v>
      </c>
      <c r="CI180" s="124">
        <f t="shared" si="2639"/>
        <v>247635294.26659292</v>
      </c>
      <c r="CJ180" s="124">
        <f t="shared" si="2639"/>
        <v>284346865.04196662</v>
      </c>
      <c r="CK180" s="124">
        <f t="shared" si="2639"/>
        <v>313940372.65904748</v>
      </c>
      <c r="CL180" s="124">
        <f t="shared" si="2639"/>
        <v>294769455.87645769</v>
      </c>
      <c r="CM180" s="124">
        <f t="shared" si="2639"/>
        <v>219928232.16016832</v>
      </c>
      <c r="CN180" s="124">
        <f t="shared" si="2639"/>
        <v>252418900.60158587</v>
      </c>
      <c r="CO180" s="124">
        <f t="shared" si="2639"/>
        <v>220594954.31169918</v>
      </c>
      <c r="CP180" s="124">
        <f t="shared" si="2639"/>
        <v>239014987.43927494</v>
      </c>
      <c r="CQ180" s="124">
        <f t="shared" si="2639"/>
        <v>325794907.85468757</v>
      </c>
      <c r="CR180" s="124">
        <f t="shared" si="2639"/>
        <v>330680821.49765033</v>
      </c>
      <c r="CS180" s="33">
        <f t="shared" ref="CS180:CS194" si="2640">+SUM(CG180:CR180)</f>
        <v>3436654309.3373742</v>
      </c>
      <c r="CT180" s="124">
        <f t="shared" ref="CT180:DE180" si="2641">((CT154*$F$2)*0.2)*$E$2</f>
        <v>315089208.2778995</v>
      </c>
      <c r="CU180" s="124">
        <f t="shared" si="2641"/>
        <v>432322333.20001221</v>
      </c>
      <c r="CV180" s="124">
        <f t="shared" si="2641"/>
        <v>261594000.53381228</v>
      </c>
      <c r="CW180" s="124">
        <f t="shared" si="2641"/>
        <v>300374929.13065225</v>
      </c>
      <c r="CX180" s="124">
        <f t="shared" si="2641"/>
        <v>331636563.58509278</v>
      </c>
      <c r="CY180" s="124">
        <f t="shared" si="2641"/>
        <v>311385020.5653019</v>
      </c>
      <c r="CZ180" s="124">
        <f t="shared" si="2641"/>
        <v>232325146.75057274</v>
      </c>
      <c r="DA180" s="124">
        <f t="shared" si="2641"/>
        <v>266647249.19069606</v>
      </c>
      <c r="DB180" s="124">
        <f t="shared" si="2641"/>
        <v>233029450.6963411</v>
      </c>
      <c r="DC180" s="124">
        <f t="shared" si="2641"/>
        <v>252487784.25125206</v>
      </c>
      <c r="DD180" s="124">
        <f t="shared" si="2641"/>
        <v>344159315.22064072</v>
      </c>
      <c r="DE180" s="124">
        <f t="shared" si="2641"/>
        <v>349320638.04382992</v>
      </c>
      <c r="DF180" s="33">
        <f t="shared" ref="DF180:DF194" si="2642">+SUM(CT180:DE180)</f>
        <v>3630371639.4461036</v>
      </c>
      <c r="DG180" s="124">
        <f t="shared" ref="DG180:DR180" si="2643">((DG154*$F$2)*0.2)*$E$2</f>
        <v>332850156.77010822</v>
      </c>
      <c r="DH180" s="124">
        <f t="shared" si="2643"/>
        <v>456691478.47783059</v>
      </c>
      <c r="DI180" s="124">
        <f t="shared" si="2643"/>
        <v>276339531.15590227</v>
      </c>
      <c r="DJ180" s="124">
        <f t="shared" si="2643"/>
        <v>317306463.13588887</v>
      </c>
      <c r="DK180" s="124">
        <f t="shared" si="2643"/>
        <v>350330253.40125734</v>
      </c>
      <c r="DL180" s="124">
        <f t="shared" si="2643"/>
        <v>328937171.40452695</v>
      </c>
      <c r="DM180" s="124">
        <f t="shared" si="2643"/>
        <v>245420850.62260908</v>
      </c>
      <c r="DN180" s="124">
        <f t="shared" si="2643"/>
        <v>281677621.33307725</v>
      </c>
      <c r="DO180" s="124">
        <f t="shared" si="2643"/>
        <v>246164854.77319247</v>
      </c>
      <c r="DP180" s="124">
        <f t="shared" si="2643"/>
        <v>266720015.67392668</v>
      </c>
      <c r="DQ180" s="124">
        <f t="shared" si="2643"/>
        <v>363558887.5009979</v>
      </c>
      <c r="DR180" s="124">
        <f t="shared" si="2643"/>
        <v>369011143.76908463</v>
      </c>
      <c r="DS180" s="33">
        <f t="shared" ref="DS180:DS194" si="2644">+SUM(DG180:DR180)</f>
        <v>3835008428.0184026</v>
      </c>
      <c r="DT180" s="124">
        <f t="shared" ref="DT180:EE180" si="2645">((DT154*$F$2)*0.2)*$E$2</f>
        <v>351612254.4069258</v>
      </c>
      <c r="DU180" s="124">
        <f t="shared" si="2645"/>
        <v>482434263.736669</v>
      </c>
      <c r="DV180" s="124">
        <f t="shared" si="2645"/>
        <v>291916237.84809822</v>
      </c>
      <c r="DW180" s="124">
        <f t="shared" si="2645"/>
        <v>335192393.84993279</v>
      </c>
      <c r="DX180" s="124">
        <f t="shared" si="2645"/>
        <v>370077669.1249795</v>
      </c>
      <c r="DY180" s="124">
        <f t="shared" si="2645"/>
        <v>347478701.88225734</v>
      </c>
      <c r="DZ180" s="124">
        <f t="shared" si="2645"/>
        <v>259254733.1305044</v>
      </c>
      <c r="EA180" s="124">
        <f t="shared" si="2645"/>
        <v>297555225.49238026</v>
      </c>
      <c r="EB180" s="124">
        <f t="shared" si="2645"/>
        <v>260040675.30704784</v>
      </c>
      <c r="EC180" s="124">
        <f t="shared" si="2645"/>
        <v>281754489.51743466</v>
      </c>
      <c r="ED180" s="124">
        <f t="shared" si="2645"/>
        <v>384051974.87165421</v>
      </c>
      <c r="EE180" s="124">
        <f t="shared" si="2645"/>
        <v>389811563.92106044</v>
      </c>
      <c r="EF180" s="33">
        <f t="shared" ref="EF180:EF194" si="2646">+SUM(DT180:EE180)</f>
        <v>4051180183.0889444</v>
      </c>
      <c r="EG180" s="124">
        <f t="shared" ref="EG180:ER180" si="2647">((EG154*$F$2)*0.2)*$E$2</f>
        <v>371431933.96333539</v>
      </c>
      <c r="EH180" s="124">
        <f t="shared" si="2647"/>
        <v>509628118.31497771</v>
      </c>
      <c r="EI180" s="124">
        <f t="shared" si="2647"/>
        <v>308370972.34311992</v>
      </c>
      <c r="EJ180" s="124">
        <f t="shared" si="2647"/>
        <v>354086518.70646584</v>
      </c>
      <c r="EK180" s="124">
        <f t="shared" si="2647"/>
        <v>390938207.1782164</v>
      </c>
      <c r="EL180" s="124">
        <f t="shared" si="2647"/>
        <v>367065381.34995651</v>
      </c>
      <c r="EM180" s="124">
        <f t="shared" si="2647"/>
        <v>273868403.92760468</v>
      </c>
      <c r="EN180" s="124">
        <f t="shared" si="2647"/>
        <v>314327818.44293481</v>
      </c>
      <c r="EO180" s="124">
        <f t="shared" si="2647"/>
        <v>274698648.09275556</v>
      </c>
      <c r="EP180" s="124">
        <f t="shared" si="2647"/>
        <v>297636426.58255351</v>
      </c>
      <c r="EQ180" s="124">
        <f t="shared" si="2647"/>
        <v>405700216.59121972</v>
      </c>
      <c r="ER180" s="124">
        <f t="shared" si="2647"/>
        <v>411784462.15616286</v>
      </c>
      <c r="ES180" s="33">
        <f t="shared" ref="ES180:ES194" si="2648">+SUM(EG180:ER180)</f>
        <v>4279537107.6493034</v>
      </c>
      <c r="ET180" s="33" t="s">
        <v>241</v>
      </c>
      <c r="EU180" s="33"/>
      <c r="EV180" s="38"/>
      <c r="EW180" s="136"/>
      <c r="EX180" s="37"/>
      <c r="EY180" s="37"/>
      <c r="FN180" s="17"/>
      <c r="FO180" s="201"/>
      <c r="FP180" s="2"/>
      <c r="FY180" s="1"/>
    </row>
    <row r="181" spans="1:181">
      <c r="A181" s="149">
        <v>146</v>
      </c>
      <c r="B181" s="149" t="str">
        <f t="shared" si="2626"/>
        <v>175150010300123</v>
      </c>
      <c r="C181" s="231">
        <v>1751500103001</v>
      </c>
      <c r="D181" s="35">
        <v>23</v>
      </c>
      <c r="E181" s="37" t="s">
        <v>243</v>
      </c>
      <c r="F181" s="65">
        <v>6899380887.4399996</v>
      </c>
      <c r="G181" s="183">
        <f>(G28-G32-G33)*0.2*$E$2+120473486.850553</f>
        <v>702342160.73220372</v>
      </c>
      <c r="H181" s="183">
        <f t="shared" ref="H181:R181" si="2649">(H28-H32-H33)*0.2*$E$2</f>
        <v>524608789.28424424</v>
      </c>
      <c r="I181" s="183">
        <f t="shared" si="2649"/>
        <v>537225917.13194036</v>
      </c>
      <c r="J181" s="183">
        <f t="shared" si="2649"/>
        <v>581953859.16090345</v>
      </c>
      <c r="K181" s="183">
        <f t="shared" si="2649"/>
        <v>554007998.31729293</v>
      </c>
      <c r="L181" s="183">
        <f t="shared" si="2649"/>
        <v>581172494.4756887</v>
      </c>
      <c r="M181" s="183">
        <f t="shared" si="2649"/>
        <v>595198909.94905531</v>
      </c>
      <c r="N181" s="183">
        <f t="shared" si="2649"/>
        <v>590788058.76424825</v>
      </c>
      <c r="O181" s="183">
        <f t="shared" si="2649"/>
        <v>613379055.29832768</v>
      </c>
      <c r="P181" s="183">
        <f t="shared" si="2649"/>
        <v>606961533.78431296</v>
      </c>
      <c r="Q181" s="183">
        <f t="shared" si="2649"/>
        <v>603725211.10112906</v>
      </c>
      <c r="R181" s="183">
        <f t="shared" si="2649"/>
        <v>616435674.65089083</v>
      </c>
      <c r="S181" s="33">
        <f t="shared" si="2628"/>
        <v>7107799662.650238</v>
      </c>
      <c r="T181" s="237">
        <f t="shared" ref="T181:AE181" si="2650">(T28-T32-T33)*0.2*$E$2</f>
        <v>624072140.33768415</v>
      </c>
      <c r="U181" s="237">
        <f t="shared" si="2650"/>
        <v>562660737.3059659</v>
      </c>
      <c r="V181" s="237">
        <f t="shared" si="2650"/>
        <v>576192645.8804493</v>
      </c>
      <c r="W181" s="237">
        <f t="shared" si="2650"/>
        <v>624163501.81270897</v>
      </c>
      <c r="X181" s="237">
        <f t="shared" si="2650"/>
        <v>594191479.76967084</v>
      </c>
      <c r="Y181" s="237">
        <f t="shared" si="2650"/>
        <v>623325485.77520108</v>
      </c>
      <c r="Z181" s="237">
        <f t="shared" si="2650"/>
        <v>638368859.67966521</v>
      </c>
      <c r="AA181" s="237">
        <f t="shared" si="2650"/>
        <v>633638208.16460085</v>
      </c>
      <c r="AB181" s="237">
        <f t="shared" si="2650"/>
        <v>657867121.7014848</v>
      </c>
      <c r="AC181" s="237">
        <f t="shared" si="2650"/>
        <v>650984310.06236148</v>
      </c>
      <c r="AD181" s="237">
        <f t="shared" si="2650"/>
        <v>647513343.99187267</v>
      </c>
      <c r="AE181" s="237">
        <f t="shared" si="2650"/>
        <v>661145355.39501381</v>
      </c>
      <c r="AF181" s="33">
        <f t="shared" si="2630"/>
        <v>7494123189.8766794</v>
      </c>
      <c r="AG181" s="237">
        <f t="shared" ref="AG181:AR181" si="2651">(AG28-AG32-AG33)*0.2*$E$2</f>
        <v>661400180.94362521</v>
      </c>
      <c r="AH181" s="237">
        <f t="shared" si="2651"/>
        <v>596320339.86534965</v>
      </c>
      <c r="AI181" s="237">
        <f t="shared" si="2651"/>
        <v>610660583.14326811</v>
      </c>
      <c r="AJ181" s="237">
        <f t="shared" si="2651"/>
        <v>661496999.93784714</v>
      </c>
      <c r="AK181" s="237">
        <f t="shared" si="2651"/>
        <v>629734585.54799759</v>
      </c>
      <c r="AL181" s="237">
        <f t="shared" si="2651"/>
        <v>660608924.63180172</v>
      </c>
      <c r="AM181" s="237">
        <f t="shared" si="2651"/>
        <v>676550921.30753231</v>
      </c>
      <c r="AN181" s="237">
        <f t="shared" si="2651"/>
        <v>671537682.17606246</v>
      </c>
      <c r="AO181" s="237">
        <f t="shared" si="2651"/>
        <v>697213920.86523986</v>
      </c>
      <c r="AP181" s="237">
        <f t="shared" si="2651"/>
        <v>689919961.34742033</v>
      </c>
      <c r="AQ181" s="237">
        <f t="shared" si="2651"/>
        <v>686241655.54257131</v>
      </c>
      <c r="AR181" s="237">
        <f t="shared" si="2651"/>
        <v>700687981.33707321</v>
      </c>
      <c r="AS181" s="33">
        <f t="shared" si="2632"/>
        <v>7942373736.6457891</v>
      </c>
      <c r="AT181" s="237">
        <f t="shared" ref="AT181:BE181" si="2652">(AT28-AT32-AT33)*0.2*$E$2</f>
        <v>708668677.60595524</v>
      </c>
      <c r="AU181" s="237">
        <f t="shared" si="2652"/>
        <v>639747498.9983176</v>
      </c>
      <c r="AV181" s="237">
        <f t="shared" si="2652"/>
        <v>654934175.11582148</v>
      </c>
      <c r="AW181" s="237">
        <f t="shared" si="2652"/>
        <v>708771211.34117687</v>
      </c>
      <c r="AX181" s="237">
        <f t="shared" si="2652"/>
        <v>675134020.48602939</v>
      </c>
      <c r="AY181" s="237">
        <f t="shared" si="2652"/>
        <v>707830717.3914243</v>
      </c>
      <c r="AZ181" s="237">
        <f t="shared" si="2652"/>
        <v>724713690.39882386</v>
      </c>
      <c r="BA181" s="237">
        <f t="shared" si="2652"/>
        <v>719404544.83457363</v>
      </c>
      <c r="BB181" s="237">
        <f t="shared" si="2652"/>
        <v>746596323.47676015</v>
      </c>
      <c r="BC181" s="237">
        <f t="shared" si="2652"/>
        <v>738871838.00851989</v>
      </c>
      <c r="BD181" s="237">
        <f t="shared" si="2652"/>
        <v>734976420.20864248</v>
      </c>
      <c r="BE181" s="237">
        <f t="shared" si="2652"/>
        <v>750275440.36312389</v>
      </c>
      <c r="BF181" s="33">
        <f t="shared" si="2634"/>
        <v>8509924558.2291689</v>
      </c>
      <c r="BG181" s="237">
        <f t="shared" ref="BG181:BR181" si="2653">(BG28-BG32-BG33)*0.2*$E$2</f>
        <v>751090983.36168087</v>
      </c>
      <c r="BH181" s="237">
        <f t="shared" si="2653"/>
        <v>678044046.97141421</v>
      </c>
      <c r="BI181" s="237">
        <f t="shared" si="2653"/>
        <v>694139827.49557304</v>
      </c>
      <c r="BJ181" s="237">
        <f t="shared" si="2653"/>
        <v>751199654.96866572</v>
      </c>
      <c r="BK181" s="237">
        <f t="shared" si="2653"/>
        <v>715548875.47850013</v>
      </c>
      <c r="BL181" s="237">
        <f t="shared" si="2653"/>
        <v>750202861.19480836</v>
      </c>
      <c r="BM181" s="237">
        <f t="shared" si="2653"/>
        <v>768096482.28870893</v>
      </c>
      <c r="BN181" s="237">
        <f t="shared" si="2653"/>
        <v>762469520.7922107</v>
      </c>
      <c r="BO181" s="237">
        <f t="shared" si="2653"/>
        <v>791289052.9729023</v>
      </c>
      <c r="BP181" s="237">
        <f t="shared" si="2653"/>
        <v>783102164.55855429</v>
      </c>
      <c r="BQ181" s="237">
        <f t="shared" si="2653"/>
        <v>778973559.36070836</v>
      </c>
      <c r="BR181" s="237">
        <f t="shared" si="2653"/>
        <v>795188409.05763412</v>
      </c>
      <c r="BS181" s="33">
        <f t="shared" si="2636"/>
        <v>9019345438.5013599</v>
      </c>
      <c r="BT181" s="237">
        <f t="shared" ref="BT181:CE181" si="2654">(BT28-BT32-BT33)*0.2*$E$2</f>
        <v>796336281.08028316</v>
      </c>
      <c r="BU181" s="237">
        <f t="shared" si="2654"/>
        <v>718889038.39208031</v>
      </c>
      <c r="BV181" s="237">
        <f t="shared" si="2654"/>
        <v>735954419.66762793</v>
      </c>
      <c r="BW181" s="237">
        <f t="shared" si="2654"/>
        <v>796451499.00365376</v>
      </c>
      <c r="BX181" s="237">
        <f t="shared" si="2654"/>
        <v>758653136.64048743</v>
      </c>
      <c r="BY181" s="237">
        <f t="shared" si="2654"/>
        <v>795394658.93439233</v>
      </c>
      <c r="BZ181" s="237">
        <f t="shared" si="2654"/>
        <v>814366181.68280876</v>
      </c>
      <c r="CA181" s="237">
        <f t="shared" si="2654"/>
        <v>808400255.19565022</v>
      </c>
      <c r="CB181" s="237">
        <f t="shared" si="2654"/>
        <v>838955859.75973022</v>
      </c>
      <c r="CC181" s="237">
        <f t="shared" si="2654"/>
        <v>830275797.79929817</v>
      </c>
      <c r="CD181" s="237">
        <f t="shared" si="2654"/>
        <v>825898487.75013971</v>
      </c>
      <c r="CE181" s="237">
        <f t="shared" si="2654"/>
        <v>843090110.85834527</v>
      </c>
      <c r="CF181" s="33">
        <f t="shared" si="2638"/>
        <v>9562665726.7644978</v>
      </c>
      <c r="CG181" s="237">
        <f t="shared" ref="CG181:CR181" si="2655">(CG28-CG32-CG33)*0.2*$E$2</f>
        <v>844400268.49824834</v>
      </c>
      <c r="CH181" s="237">
        <f t="shared" si="2655"/>
        <v>762278589.41105068</v>
      </c>
      <c r="CI181" s="237">
        <f t="shared" si="2655"/>
        <v>780373975.58578253</v>
      </c>
      <c r="CJ181" s="237">
        <f t="shared" si="2655"/>
        <v>844522440.56015432</v>
      </c>
      <c r="CK181" s="237">
        <f t="shared" si="2655"/>
        <v>804442705.29435134</v>
      </c>
      <c r="CL181" s="237">
        <f t="shared" si="2655"/>
        <v>843401813.43384349</v>
      </c>
      <c r="CM181" s="237">
        <f t="shared" si="2655"/>
        <v>863518388.90978658</v>
      </c>
      <c r="CN181" s="237">
        <f t="shared" si="2655"/>
        <v>857192380.60489869</v>
      </c>
      <c r="CO181" s="237">
        <f t="shared" si="2655"/>
        <v>889592211.31841886</v>
      </c>
      <c r="CP181" s="237">
        <f t="shared" si="2655"/>
        <v>880388252.10658014</v>
      </c>
      <c r="CQ181" s="237">
        <f t="shared" si="2655"/>
        <v>875746743.40149486</v>
      </c>
      <c r="CR181" s="237">
        <f t="shared" si="2655"/>
        <v>893975990.91084683</v>
      </c>
      <c r="CS181" s="33">
        <f t="shared" si="2640"/>
        <v>10139833760.035456</v>
      </c>
      <c r="CT181" s="237">
        <f t="shared" ref="CT181:DE181" si="2656">(CT28-CT32-CT33)*0.2*$E$2</f>
        <v>895689775.45153809</v>
      </c>
      <c r="CU181" s="237">
        <f t="shared" si="2656"/>
        <v>808579963.85456574</v>
      </c>
      <c r="CV181" s="237">
        <f t="shared" si="2656"/>
        <v>827774477.38590276</v>
      </c>
      <c r="CW181" s="237">
        <f t="shared" si="2656"/>
        <v>895819368.33630776</v>
      </c>
      <c r="CX181" s="237">
        <f t="shared" si="2656"/>
        <v>853305159.82684112</v>
      </c>
      <c r="CY181" s="237">
        <f t="shared" si="2656"/>
        <v>894630673.47609007</v>
      </c>
      <c r="CZ181" s="237">
        <f t="shared" si="2656"/>
        <v>915969144.86590433</v>
      </c>
      <c r="DA181" s="237">
        <f t="shared" si="2656"/>
        <v>909258890.06199872</v>
      </c>
      <c r="DB181" s="237">
        <f t="shared" si="2656"/>
        <v>943626710.84452009</v>
      </c>
      <c r="DC181" s="237">
        <f t="shared" si="2656"/>
        <v>933863696.23253</v>
      </c>
      <c r="DD181" s="237">
        <f t="shared" si="2656"/>
        <v>928940258.80017579</v>
      </c>
      <c r="DE181" s="237">
        <f t="shared" si="2656"/>
        <v>948276764.50420713</v>
      </c>
      <c r="DF181" s="33">
        <f t="shared" si="2642"/>
        <v>10755734883.640585</v>
      </c>
      <c r="DG181" s="237">
        <f t="shared" ref="DG181:DR181" si="2657">(DG28-DG32-DG33)*0.2*$E$2</f>
        <v>950326186.55430257</v>
      </c>
      <c r="DH181" s="237">
        <f t="shared" si="2657"/>
        <v>857902741.1435498</v>
      </c>
      <c r="DI181" s="237">
        <f t="shared" si="2657"/>
        <v>878268105.74515522</v>
      </c>
      <c r="DJ181" s="237">
        <f t="shared" si="2657"/>
        <v>950463684.5087986</v>
      </c>
      <c r="DK181" s="237">
        <f t="shared" si="2657"/>
        <v>905356140.85417998</v>
      </c>
      <c r="DL181" s="237">
        <f t="shared" si="2657"/>
        <v>949202480.14491296</v>
      </c>
      <c r="DM181" s="237">
        <f t="shared" si="2657"/>
        <v>971842582.44211435</v>
      </c>
      <c r="DN181" s="237">
        <f t="shared" si="2657"/>
        <v>964723007.0786593</v>
      </c>
      <c r="DO181" s="237">
        <f t="shared" si="2657"/>
        <v>1001187239.4050475</v>
      </c>
      <c r="DP181" s="237">
        <f t="shared" si="2657"/>
        <v>990828688.15240049</v>
      </c>
      <c r="DQ181" s="237">
        <f t="shared" si="2657"/>
        <v>985604924.69315016</v>
      </c>
      <c r="DR181" s="237">
        <f t="shared" si="2657"/>
        <v>1006120942.8845313</v>
      </c>
      <c r="DS181" s="33">
        <f t="shared" si="2644"/>
        <v>11411826723.6068</v>
      </c>
      <c r="DT181" s="237">
        <f t="shared" ref="DT181:EE181" si="2658">(DT28-DT32-DT33)*0.2*$E$2</f>
        <v>1008499295.504651</v>
      </c>
      <c r="DU181" s="237">
        <f t="shared" si="2658"/>
        <v>910418256.69542468</v>
      </c>
      <c r="DV181" s="237">
        <f t="shared" si="2658"/>
        <v>932030263.33483195</v>
      </c>
      <c r="DW181" s="237">
        <f t="shared" si="2658"/>
        <v>1008645210.2360396</v>
      </c>
      <c r="DX181" s="237">
        <f t="shared" si="2658"/>
        <v>960776460.91474676</v>
      </c>
      <c r="DY181" s="237">
        <f t="shared" si="2658"/>
        <v>1007306802.718219</v>
      </c>
      <c r="DZ181" s="237">
        <f t="shared" si="2658"/>
        <v>1031332792.4677672</v>
      </c>
      <c r="EA181" s="237">
        <f t="shared" si="2658"/>
        <v>1023777400.6034535</v>
      </c>
      <c r="EB181" s="237">
        <f t="shared" si="2658"/>
        <v>1062473748.3760179</v>
      </c>
      <c r="EC181" s="237">
        <f t="shared" si="2658"/>
        <v>1051481110.4917346</v>
      </c>
      <c r="ED181" s="237">
        <f t="shared" si="2658"/>
        <v>1045937580.445869</v>
      </c>
      <c r="EE181" s="237">
        <f t="shared" si="2658"/>
        <v>1067709462.7588118</v>
      </c>
      <c r="EF181" s="33">
        <f t="shared" si="2646"/>
        <v>12110388384.547567</v>
      </c>
      <c r="EG181" s="237">
        <f t="shared" ref="EG181:ER181" si="2659">(EG28-EG32-EG33)*0.2*$E$2</f>
        <v>1070485928.6973327</v>
      </c>
      <c r="EH181" s="237">
        <f t="shared" si="2659"/>
        <v>966376414.30768239</v>
      </c>
      <c r="EI181" s="237">
        <f t="shared" si="2659"/>
        <v>989316786.30548525</v>
      </c>
      <c r="EJ181" s="237">
        <f t="shared" si="2659"/>
        <v>1070640811.9654099</v>
      </c>
      <c r="EK181" s="237">
        <f t="shared" si="2659"/>
        <v>1019829846.8004394</v>
      </c>
      <c r="EL181" s="237">
        <f t="shared" si="2659"/>
        <v>1069220140.259365</v>
      </c>
      <c r="EM181" s="237">
        <f t="shared" si="2659"/>
        <v>1094722868.9816966</v>
      </c>
      <c r="EN181" s="237">
        <f t="shared" si="2659"/>
        <v>1086703090.770057</v>
      </c>
      <c r="EO181" s="237">
        <f t="shared" si="2659"/>
        <v>1127777879.782954</v>
      </c>
      <c r="EP181" s="237">
        <f t="shared" si="2659"/>
        <v>1116109587.8695695</v>
      </c>
      <c r="EQ181" s="237">
        <f t="shared" si="2659"/>
        <v>1110225329.0149903</v>
      </c>
      <c r="ER181" s="237">
        <f t="shared" si="2659"/>
        <v>1133335403.3215842</v>
      </c>
      <c r="ES181" s="33">
        <f t="shared" si="2648"/>
        <v>12854744088.076567</v>
      </c>
      <c r="ET181" s="33" t="s">
        <v>241</v>
      </c>
      <c r="EU181" s="33"/>
      <c r="EV181" s="38"/>
      <c r="EW181" s="136"/>
      <c r="EX181" s="37"/>
      <c r="EY181" s="37"/>
      <c r="FN181" s="17"/>
      <c r="FO181" s="201"/>
      <c r="FP181" s="2"/>
      <c r="FY181" s="1"/>
    </row>
    <row r="182" spans="1:181">
      <c r="A182" s="149">
        <v>147</v>
      </c>
      <c r="B182" s="149" t="str">
        <f t="shared" si="2626"/>
        <v>175150010400123</v>
      </c>
      <c r="C182" s="231">
        <v>1751500104001</v>
      </c>
      <c r="D182" s="35">
        <v>23</v>
      </c>
      <c r="E182" s="37" t="s">
        <v>246</v>
      </c>
      <c r="F182" s="65">
        <v>67039127.730000004</v>
      </c>
      <c r="G182" s="183">
        <f t="shared" ref="G182:R182" si="2660">G157*0.2*$E$2</f>
        <v>6572980.8181737494</v>
      </c>
      <c r="H182" s="183">
        <f t="shared" si="2660"/>
        <v>4687325.9860745361</v>
      </c>
      <c r="I182" s="183">
        <f t="shared" si="2660"/>
        <v>5809064.7675160924</v>
      </c>
      <c r="J182" s="183">
        <f t="shared" si="2660"/>
        <v>6192880.2607084177</v>
      </c>
      <c r="K182" s="183">
        <f t="shared" si="2660"/>
        <v>5569000.7616659701</v>
      </c>
      <c r="L182" s="183">
        <f t="shared" si="2660"/>
        <v>6944396.3025746197</v>
      </c>
      <c r="M182" s="183">
        <f t="shared" si="2660"/>
        <v>6309209.9748419523</v>
      </c>
      <c r="N182" s="183">
        <f t="shared" si="2660"/>
        <v>5615822.8635100434</v>
      </c>
      <c r="O182" s="183">
        <f t="shared" si="2660"/>
        <v>7278114.6659445809</v>
      </c>
      <c r="P182" s="183">
        <f t="shared" si="2660"/>
        <v>8130621.055347383</v>
      </c>
      <c r="Q182" s="183">
        <f t="shared" si="2660"/>
        <v>6662029.4262257237</v>
      </c>
      <c r="R182" s="183">
        <f t="shared" si="2660"/>
        <v>7252889.9653132865</v>
      </c>
      <c r="S182" s="33">
        <f t="shared" si="2628"/>
        <v>77024336.847896352</v>
      </c>
      <c r="T182" s="237">
        <f t="shared" ref="T182:AE182" si="2661">T157*0.2*$E$2</f>
        <v>6957026.941418007</v>
      </c>
      <c r="U182" s="237">
        <f t="shared" si="2661"/>
        <v>4961197.0687889</v>
      </c>
      <c r="V182" s="237">
        <f t="shared" si="2661"/>
        <v>6148476.8037525238</v>
      </c>
      <c r="W182" s="237">
        <f t="shared" si="2661"/>
        <v>6554717.8685810901</v>
      </c>
      <c r="X182" s="237">
        <f t="shared" si="2661"/>
        <v>5894386.3381685903</v>
      </c>
      <c r="Y182" s="237">
        <f t="shared" si="2661"/>
        <v>7350143.4897414502</v>
      </c>
      <c r="Z182" s="237">
        <f t="shared" si="2661"/>
        <v>6677844.4952520179</v>
      </c>
      <c r="AA182" s="237">
        <f t="shared" si="2661"/>
        <v>5943944.161779209</v>
      </c>
      <c r="AB182" s="237">
        <f t="shared" si="2661"/>
        <v>7703360.3496463923</v>
      </c>
      <c r="AC182" s="237">
        <f t="shared" si="2661"/>
        <v>8605676.9823692217</v>
      </c>
      <c r="AD182" s="237">
        <f t="shared" si="2661"/>
        <v>7051278.4815412415</v>
      </c>
      <c r="AE182" s="237">
        <f t="shared" si="2661"/>
        <v>7676661.8202066105</v>
      </c>
      <c r="AF182" s="33">
        <f t="shared" si="2630"/>
        <v>81524714.801245257</v>
      </c>
      <c r="AG182" s="237">
        <f t="shared" ref="AG182:AR182" si="2662">AG157*0.2*$E$2</f>
        <v>7346314.3409519922</v>
      </c>
      <c r="AH182" s="237">
        <f t="shared" si="2662"/>
        <v>5238805.8119700504</v>
      </c>
      <c r="AI182" s="237">
        <f t="shared" si="2662"/>
        <v>6492520.971783299</v>
      </c>
      <c r="AJ182" s="237">
        <f t="shared" si="2662"/>
        <v>6921493.6616354128</v>
      </c>
      <c r="AK182" s="237">
        <f t="shared" si="2662"/>
        <v>6224212.6201071506</v>
      </c>
      <c r="AL182" s="237">
        <f t="shared" si="2662"/>
        <v>7761428.118853421</v>
      </c>
      <c r="AM182" s="237">
        <f t="shared" si="2662"/>
        <v>7051509.9618283398</v>
      </c>
      <c r="AN182" s="237">
        <f t="shared" si="2662"/>
        <v>6276543.5012957258</v>
      </c>
      <c r="AO182" s="237">
        <f t="shared" si="2662"/>
        <v>8134409.5813712049</v>
      </c>
      <c r="AP182" s="237">
        <f t="shared" si="2662"/>
        <v>9087216.2435946725</v>
      </c>
      <c r="AQ182" s="237">
        <f t="shared" si="2662"/>
        <v>7445839.8202543631</v>
      </c>
      <c r="AR182" s="237">
        <f t="shared" si="2662"/>
        <v>8106217.1090180902</v>
      </c>
      <c r="AS182" s="33">
        <f t="shared" si="2632"/>
        <v>86086511.742663711</v>
      </c>
      <c r="AT182" s="237">
        <f t="shared" ref="AT182:BE182" si="2663">AT157*0.2*$E$2</f>
        <v>7760411.3877227753</v>
      </c>
      <c r="AU182" s="237">
        <f t="shared" si="2663"/>
        <v>5534106.8179791803</v>
      </c>
      <c r="AV182" s="237">
        <f t="shared" si="2663"/>
        <v>6858491.3939207811</v>
      </c>
      <c r="AW182" s="237">
        <f t="shared" si="2663"/>
        <v>7311644.4163544793</v>
      </c>
      <c r="AX182" s="237">
        <f t="shared" si="2663"/>
        <v>6575059.0370773515</v>
      </c>
      <c r="AY182" s="237">
        <f t="shared" si="2663"/>
        <v>8198924.2990569528</v>
      </c>
      <c r="AZ182" s="237">
        <f t="shared" si="2663"/>
        <v>7448989.4753566813</v>
      </c>
      <c r="BA182" s="237">
        <f t="shared" si="2663"/>
        <v>6630339.7053767638</v>
      </c>
      <c r="BB182" s="237">
        <f t="shared" si="2663"/>
        <v>8592929.9806539379</v>
      </c>
      <c r="BC182" s="237">
        <f t="shared" si="2663"/>
        <v>9599444.4488136191</v>
      </c>
      <c r="BD182" s="237">
        <f t="shared" si="2663"/>
        <v>7865546.9192424612</v>
      </c>
      <c r="BE182" s="237">
        <f t="shared" si="2663"/>
        <v>8563148.3550192248</v>
      </c>
      <c r="BF182" s="33">
        <f t="shared" si="2634"/>
        <v>90939036.236574203</v>
      </c>
      <c r="BG182" s="237">
        <f t="shared" ref="BG182:BR182" si="2664">BG157*0.2*$E$2</f>
        <v>8197850.2568259332</v>
      </c>
      <c r="BH182" s="237">
        <f t="shared" si="2664"/>
        <v>5846053.351095031</v>
      </c>
      <c r="BI182" s="237">
        <f t="shared" si="2664"/>
        <v>7245090.8368133092</v>
      </c>
      <c r="BJ182" s="237">
        <f t="shared" si="2664"/>
        <v>7723787.1888155499</v>
      </c>
      <c r="BK182" s="237">
        <f t="shared" si="2664"/>
        <v>6945681.9648793293</v>
      </c>
      <c r="BL182" s="237">
        <f t="shared" si="2664"/>
        <v>8661081.2639461961</v>
      </c>
      <c r="BM182" s="237">
        <f t="shared" si="2664"/>
        <v>7868874.1141035883</v>
      </c>
      <c r="BN182" s="237">
        <f t="shared" si="2664"/>
        <v>7004078.6938894428</v>
      </c>
      <c r="BO182" s="237">
        <f t="shared" si="2664"/>
        <v>9077296.2578034401</v>
      </c>
      <c r="BP182" s="237">
        <f t="shared" si="2664"/>
        <v>10140545.933504347</v>
      </c>
      <c r="BQ182" s="237">
        <f t="shared" si="2664"/>
        <v>8308912.0679863226</v>
      </c>
      <c r="BR182" s="237">
        <f t="shared" si="2664"/>
        <v>9045835.9014949501</v>
      </c>
      <c r="BS182" s="33">
        <f t="shared" si="2636"/>
        <v>96065087.831157431</v>
      </c>
      <c r="BT182" s="237">
        <f t="shared" ref="BT182:CE182" si="2665">BT157*0.2*$E$2</f>
        <v>8659946.6801027004</v>
      </c>
      <c r="BU182" s="237">
        <f t="shared" si="2665"/>
        <v>6175583.6863895571</v>
      </c>
      <c r="BV182" s="237">
        <f t="shared" si="2665"/>
        <v>7653482.1171028037</v>
      </c>
      <c r="BW182" s="237">
        <f t="shared" si="2665"/>
        <v>8159161.625074707</v>
      </c>
      <c r="BX182" s="237">
        <f t="shared" si="2665"/>
        <v>7337196.1658756491</v>
      </c>
      <c r="BY182" s="237">
        <f t="shared" si="2665"/>
        <v>9149289.0926323198</v>
      </c>
      <c r="BZ182" s="237">
        <f t="shared" si="2665"/>
        <v>8312426.8101673825</v>
      </c>
      <c r="CA182" s="237">
        <f t="shared" si="2665"/>
        <v>7398884.6017066045</v>
      </c>
      <c r="CB182" s="237">
        <f t="shared" si="2665"/>
        <v>9588965.2932633068</v>
      </c>
      <c r="CC182" s="237">
        <f t="shared" si="2665"/>
        <v>10712148.226684121</v>
      </c>
      <c r="CD182" s="237">
        <f t="shared" si="2665"/>
        <v>8777268.8234345764</v>
      </c>
      <c r="CE182" s="237">
        <f t="shared" si="2665"/>
        <v>9555731.5795904174</v>
      </c>
      <c r="CF182" s="33">
        <f t="shared" si="2638"/>
        <v>101480084.70202413</v>
      </c>
      <c r="CG182" s="237">
        <f t="shared" ref="CG182:CR182" si="2666">CG157*0.2*$E$2</f>
        <v>9148090.5545667317</v>
      </c>
      <c r="CH182" s="237">
        <f t="shared" si="2666"/>
        <v>6523688.9876239644</v>
      </c>
      <c r="CI182" s="237">
        <f t="shared" si="2666"/>
        <v>8084893.5970796552</v>
      </c>
      <c r="CJ182" s="237">
        <f t="shared" si="2666"/>
        <v>8619077.2475569192</v>
      </c>
      <c r="CK182" s="237">
        <f t="shared" si="2666"/>
        <v>7750779.2393537294</v>
      </c>
      <c r="CL182" s="237">
        <f t="shared" si="2666"/>
        <v>9665016.2202058174</v>
      </c>
      <c r="CM182" s="237">
        <f t="shared" si="2666"/>
        <v>8780981.6846028995</v>
      </c>
      <c r="CN182" s="237">
        <f t="shared" si="2666"/>
        <v>7815944.9289356051</v>
      </c>
      <c r="CO182" s="237">
        <f t="shared" si="2666"/>
        <v>10129476.088913975</v>
      </c>
      <c r="CP182" s="237">
        <f t="shared" si="2666"/>
        <v>11315970.597925853</v>
      </c>
      <c r="CQ182" s="237">
        <f t="shared" si="2666"/>
        <v>9272025.9124739394</v>
      </c>
      <c r="CR182" s="237">
        <f t="shared" si="2666"/>
        <v>10094369.057268772</v>
      </c>
      <c r="CS182" s="33">
        <f t="shared" si="2640"/>
        <v>107200314.11650786</v>
      </c>
      <c r="CT182" s="237">
        <f t="shared" ref="CT182:DE182" si="2667">CT157*0.2*$E$2</f>
        <v>9663750.1229465511</v>
      </c>
      <c r="CU182" s="237">
        <f t="shared" si="2667"/>
        <v>6891416.2884783531</v>
      </c>
      <c r="CV182" s="237">
        <f t="shared" si="2667"/>
        <v>8540622.8793598432</v>
      </c>
      <c r="CW182" s="237">
        <f t="shared" si="2667"/>
        <v>9104917.3938472103</v>
      </c>
      <c r="CX182" s="237">
        <f t="shared" si="2667"/>
        <v>8187675.1635176213</v>
      </c>
      <c r="CY182" s="237">
        <f t="shared" si="2667"/>
        <v>10209813.854506383</v>
      </c>
      <c r="CZ182" s="237">
        <f t="shared" si="2667"/>
        <v>9275948.0602005962</v>
      </c>
      <c r="DA182" s="237">
        <f t="shared" si="2667"/>
        <v>8256514.1126898481</v>
      </c>
      <c r="DB182" s="237">
        <f t="shared" si="2667"/>
        <v>10700454.397093881</v>
      </c>
      <c r="DC182" s="237">
        <f t="shared" si="2667"/>
        <v>11953829.228589742</v>
      </c>
      <c r="DD182" s="237">
        <f t="shared" si="2667"/>
        <v>9794671.4691082723</v>
      </c>
      <c r="DE182" s="237">
        <f t="shared" si="2667"/>
        <v>10663368.4522889</v>
      </c>
      <c r="DF182" s="33">
        <f t="shared" si="2642"/>
        <v>113242981.4226272</v>
      </c>
      <c r="DG182" s="237">
        <f t="shared" ref="DG182:DR182" si="2668">DG157*0.2*$E$2</f>
        <v>10208476.389876805</v>
      </c>
      <c r="DH182" s="237">
        <f t="shared" si="2668"/>
        <v>7279871.6418273021</v>
      </c>
      <c r="DI182" s="237">
        <f t="shared" si="2668"/>
        <v>9022040.7098235991</v>
      </c>
      <c r="DJ182" s="237">
        <f t="shared" si="2668"/>
        <v>9618143.3775035907</v>
      </c>
      <c r="DK182" s="237">
        <f t="shared" si="2668"/>
        <v>8649198.0371347852</v>
      </c>
      <c r="DL182" s="237">
        <f t="shared" si="2668"/>
        <v>10785320.641857201</v>
      </c>
      <c r="DM182" s="237">
        <f t="shared" si="2668"/>
        <v>9798814.7004579864</v>
      </c>
      <c r="DN182" s="237">
        <f t="shared" si="2668"/>
        <v>8721917.3001939487</v>
      </c>
      <c r="DO182" s="237">
        <f t="shared" si="2668"/>
        <v>11303617.610549271</v>
      </c>
      <c r="DP182" s="237">
        <f t="shared" si="2668"/>
        <v>12627642.67454689</v>
      </c>
      <c r="DQ182" s="237">
        <f t="shared" si="2668"/>
        <v>10346777.51047897</v>
      </c>
      <c r="DR182" s="237">
        <f t="shared" si="2668"/>
        <v>11264441.205207523</v>
      </c>
      <c r="DS182" s="33">
        <f t="shared" si="2644"/>
        <v>119626261.79945788</v>
      </c>
      <c r="DT182" s="237">
        <f t="shared" ref="DT182:EE182" si="2669">DT157*0.2*$E$2</f>
        <v>10783907.787021384</v>
      </c>
      <c r="DU182" s="237">
        <f t="shared" si="2669"/>
        <v>7690223.4465338252</v>
      </c>
      <c r="DV182" s="237">
        <f t="shared" si="2669"/>
        <v>9530595.1005549394</v>
      </c>
      <c r="DW182" s="237">
        <f t="shared" si="2669"/>
        <v>10160298.883406715</v>
      </c>
      <c r="DX182" s="237">
        <f t="shared" si="2669"/>
        <v>9136736.0320919994</v>
      </c>
      <c r="DY182" s="237">
        <f t="shared" si="2669"/>
        <v>11393267.59579741</v>
      </c>
      <c r="DZ182" s="237">
        <f t="shared" si="2669"/>
        <v>10351154.287493402</v>
      </c>
      <c r="EA182" s="237">
        <f t="shared" si="2669"/>
        <v>9213554.3345712833</v>
      </c>
      <c r="EB182" s="237">
        <f t="shared" si="2669"/>
        <v>11940779.928020714</v>
      </c>
      <c r="EC182" s="237">
        <f t="shared" si="2669"/>
        <v>13339437.636825752</v>
      </c>
      <c r="ED182" s="237">
        <f t="shared" si="2669"/>
        <v>10930004.66518965</v>
      </c>
      <c r="EE182" s="237">
        <f t="shared" si="2669"/>
        <v>11899395.227062663</v>
      </c>
      <c r="EF182" s="33">
        <f t="shared" si="2646"/>
        <v>126369354.92456974</v>
      </c>
      <c r="EG182" s="237">
        <f t="shared" ref="EG182:ER182" si="2670">EG157*0.2*$E$2</f>
        <v>11391775.101160206</v>
      </c>
      <c r="EH182" s="237">
        <f t="shared" si="2670"/>
        <v>8123705.961768046</v>
      </c>
      <c r="EI182" s="237">
        <f t="shared" si="2670"/>
        <v>10067815.685183022</v>
      </c>
      <c r="EJ182" s="237">
        <f t="shared" si="2670"/>
        <v>10733014.610866589</v>
      </c>
      <c r="EK182" s="237">
        <f t="shared" si="2670"/>
        <v>9651755.568748964</v>
      </c>
      <c r="EL182" s="237">
        <f t="shared" si="2670"/>
        <v>12035483.30363732</v>
      </c>
      <c r="EM182" s="237">
        <f t="shared" si="2670"/>
        <v>10934628.152370833</v>
      </c>
      <c r="EN182" s="237">
        <f t="shared" si="2670"/>
        <v>9732903.9653024003</v>
      </c>
      <c r="EO182" s="237">
        <f t="shared" si="2670"/>
        <v>12613857.811003389</v>
      </c>
      <c r="EP182" s="237">
        <f t="shared" si="2670"/>
        <v>14091355.057538347</v>
      </c>
      <c r="EQ182" s="237">
        <f t="shared" si="2670"/>
        <v>11546107.168157062</v>
      </c>
      <c r="ER182" s="237">
        <f t="shared" si="2670"/>
        <v>12570140.337221732</v>
      </c>
      <c r="ES182" s="33">
        <f t="shared" si="2648"/>
        <v>133492542.72295789</v>
      </c>
      <c r="ET182" s="33" t="s">
        <v>241</v>
      </c>
      <c r="EU182" s="33"/>
      <c r="EV182" s="38"/>
      <c r="EW182" s="136"/>
      <c r="EX182" s="37"/>
      <c r="EY182" s="37"/>
      <c r="FN182" s="17"/>
      <c r="FO182" s="201"/>
      <c r="FP182" s="2"/>
      <c r="FY182" s="1"/>
    </row>
    <row r="183" spans="1:181">
      <c r="A183" s="149">
        <v>148</v>
      </c>
      <c r="B183" s="149" t="str">
        <f t="shared" si="2626"/>
        <v>175150010500123</v>
      </c>
      <c r="C183" s="231">
        <v>1751500105001</v>
      </c>
      <c r="D183" s="35">
        <v>23</v>
      </c>
      <c r="E183" s="37" t="s">
        <v>247</v>
      </c>
      <c r="F183" s="65">
        <v>707305250.21000016</v>
      </c>
      <c r="G183" s="183">
        <f t="shared" ref="G183:R183" si="2671">G154*0.2*$E$2</f>
        <v>71373608.660180703</v>
      </c>
      <c r="H183" s="183">
        <f t="shared" si="2671"/>
        <v>97929107.739099309</v>
      </c>
      <c r="I183" s="183">
        <f t="shared" si="2671"/>
        <v>59255941.909264714</v>
      </c>
      <c r="J183" s="183">
        <f t="shared" si="2671"/>
        <v>68040548.771166593</v>
      </c>
      <c r="K183" s="183">
        <f t="shared" si="2671"/>
        <v>75121894.640876457</v>
      </c>
      <c r="L183" s="183">
        <f t="shared" si="2671"/>
        <v>70534540.747802004</v>
      </c>
      <c r="M183" s="183">
        <f t="shared" si="2671"/>
        <v>52625998.194992743</v>
      </c>
      <c r="N183" s="183">
        <f t="shared" si="2671"/>
        <v>60400597.399277247</v>
      </c>
      <c r="O183" s="183">
        <f t="shared" si="2671"/>
        <v>52785536.233371876</v>
      </c>
      <c r="P183" s="183">
        <f t="shared" si="2671"/>
        <v>57193213.322403088</v>
      </c>
      <c r="Q183" s="183">
        <f t="shared" si="2671"/>
        <v>77958532.491690904</v>
      </c>
      <c r="R183" s="183">
        <f t="shared" si="2671"/>
        <v>79127668.805068716</v>
      </c>
      <c r="S183" s="33">
        <f t="shared" si="2628"/>
        <v>822347188.91519427</v>
      </c>
      <c r="T183" s="237">
        <f t="shared" ref="T183:AE183" si="2672">T154*0.2*$E$2</f>
        <v>75543825.866977751</v>
      </c>
      <c r="U183" s="237">
        <f t="shared" si="2672"/>
        <v>103650909.64607941</v>
      </c>
      <c r="V183" s="237">
        <f t="shared" si="2672"/>
        <v>62718148.083139248</v>
      </c>
      <c r="W183" s="237">
        <f t="shared" si="2672"/>
        <v>72016021.954768315</v>
      </c>
      <c r="X183" s="237">
        <f t="shared" si="2672"/>
        <v>79511116.700953588</v>
      </c>
      <c r="Y183" s="237">
        <f t="shared" si="2672"/>
        <v>74655732.894614607</v>
      </c>
      <c r="Z183" s="237">
        <f t="shared" si="2672"/>
        <v>55700830.017529793</v>
      </c>
      <c r="AA183" s="237">
        <f t="shared" si="2672"/>
        <v>63929683.504122235</v>
      </c>
      <c r="AB183" s="237">
        <f t="shared" si="2672"/>
        <v>55869689.544415332</v>
      </c>
      <c r="AC183" s="237">
        <f t="shared" si="2672"/>
        <v>60534898.390404463</v>
      </c>
      <c r="AD183" s="237">
        <f t="shared" si="2672"/>
        <v>82513493.62811543</v>
      </c>
      <c r="AE183" s="237">
        <f t="shared" si="2672"/>
        <v>83750940.238011286</v>
      </c>
      <c r="AF183" s="33">
        <f t="shared" si="2630"/>
        <v>870395290.46913135</v>
      </c>
      <c r="AG183" s="237">
        <f t="shared" ref="AG183:AR183" si="2673">AG154*0.2*$E$2</f>
        <v>79770956.187190354</v>
      </c>
      <c r="AH183" s="237">
        <f t="shared" si="2673"/>
        <v>109450799.94623543</v>
      </c>
      <c r="AI183" s="237">
        <f t="shared" si="2673"/>
        <v>66227604.777279377</v>
      </c>
      <c r="AJ183" s="237">
        <f t="shared" si="2673"/>
        <v>76045750.479269326</v>
      </c>
      <c r="AK183" s="237">
        <f t="shared" si="2673"/>
        <v>83960240.747072145</v>
      </c>
      <c r="AL183" s="237">
        <f t="shared" si="2673"/>
        <v>78833169.084465653</v>
      </c>
      <c r="AM183" s="237">
        <f t="shared" si="2673"/>
        <v>58817625.66199068</v>
      </c>
      <c r="AN183" s="237">
        <f t="shared" si="2673"/>
        <v>67506932.874278888</v>
      </c>
      <c r="AO183" s="237">
        <f t="shared" si="2673"/>
        <v>58995933.892562635</v>
      </c>
      <c r="AP183" s="237">
        <f t="shared" si="2673"/>
        <v>63922189.16473794</v>
      </c>
      <c r="AQ183" s="237">
        <f t="shared" si="2673"/>
        <v>87130618.677570254</v>
      </c>
      <c r="AR183" s="237">
        <f t="shared" si="2673"/>
        <v>88437307.849969432</v>
      </c>
      <c r="AS183" s="33">
        <f t="shared" si="2632"/>
        <v>919099129.34262204</v>
      </c>
      <c r="AT183" s="237">
        <f t="shared" ref="AT183:BE183" si="2674">AT154*0.2*$E$2</f>
        <v>84267485.44554992</v>
      </c>
      <c r="AU183" s="237">
        <f t="shared" si="2674"/>
        <v>115620322.63760485</v>
      </c>
      <c r="AV183" s="237">
        <f t="shared" si="2674"/>
        <v>69960722.403365076</v>
      </c>
      <c r="AW183" s="237">
        <f t="shared" si="2674"/>
        <v>80332297.342284799</v>
      </c>
      <c r="AX183" s="237">
        <f t="shared" si="2674"/>
        <v>88692911.597503126</v>
      </c>
      <c r="AY183" s="237">
        <f t="shared" si="2674"/>
        <v>83276837.159418836</v>
      </c>
      <c r="AZ183" s="237">
        <f t="shared" si="2674"/>
        <v>62133057.585305788</v>
      </c>
      <c r="BA183" s="237">
        <f t="shared" si="2674"/>
        <v>71312163.666536257</v>
      </c>
      <c r="BB183" s="237">
        <f t="shared" si="2674"/>
        <v>62321416.694218613</v>
      </c>
      <c r="BC183" s="237">
        <f t="shared" si="2674"/>
        <v>67525355.123575896</v>
      </c>
      <c r="BD183" s="237">
        <f t="shared" si="2674"/>
        <v>92041997.391187534</v>
      </c>
      <c r="BE183" s="237">
        <f t="shared" si="2674"/>
        <v>93422342.01885654</v>
      </c>
      <c r="BF183" s="33">
        <f t="shared" si="2634"/>
        <v>970906909.06540716</v>
      </c>
      <c r="BG183" s="237">
        <f t="shared" ref="BG183:BR183" si="2675">BG154*0.2*$E$2</f>
        <v>89017475.065144703</v>
      </c>
      <c r="BH183" s="237">
        <f t="shared" si="2675"/>
        <v>122137608.98404136</v>
      </c>
      <c r="BI183" s="237">
        <f t="shared" si="2675"/>
        <v>73904268.403797969</v>
      </c>
      <c r="BJ183" s="237">
        <f t="shared" si="2675"/>
        <v>84860468.278874725</v>
      </c>
      <c r="BK183" s="237">
        <f t="shared" si="2675"/>
        <v>93692353.638431206</v>
      </c>
      <c r="BL183" s="237">
        <f t="shared" si="2675"/>
        <v>87970985.916420966</v>
      </c>
      <c r="BM183" s="237">
        <f t="shared" si="2675"/>
        <v>65635373.775274321</v>
      </c>
      <c r="BN183" s="237">
        <f t="shared" si="2675"/>
        <v>75331887.708091602</v>
      </c>
      <c r="BO183" s="237">
        <f t="shared" si="2675"/>
        <v>65834350.31043835</v>
      </c>
      <c r="BP183" s="237">
        <f t="shared" si="2675"/>
        <v>71331624.341181621</v>
      </c>
      <c r="BQ183" s="237">
        <f t="shared" si="2675"/>
        <v>97230220.700134024</v>
      </c>
      <c r="BR183" s="237">
        <f t="shared" si="2675"/>
        <v>98688372.593775451</v>
      </c>
      <c r="BS183" s="33">
        <f t="shared" si="2636"/>
        <v>1025634989.7156062</v>
      </c>
      <c r="BT183" s="237">
        <f t="shared" ref="BT183:CE183" si="2676">BT154*0.2*$E$2</f>
        <v>94035212.099616796</v>
      </c>
      <c r="BU183" s="237">
        <f t="shared" si="2676"/>
        <v>129022261.72725384</v>
      </c>
      <c r="BV183" s="237">
        <f t="shared" si="2676"/>
        <v>78070104.205183268</v>
      </c>
      <c r="BW183" s="237">
        <f t="shared" si="2676"/>
        <v>89643883.154818356</v>
      </c>
      <c r="BX183" s="237">
        <f t="shared" si="2676"/>
        <v>98973604.228322312</v>
      </c>
      <c r="BY183" s="237">
        <f t="shared" si="2676"/>
        <v>92929734.450557813</v>
      </c>
      <c r="BZ183" s="237">
        <f t="shared" si="2676"/>
        <v>69335108.524238989</v>
      </c>
      <c r="CA183" s="237">
        <f t="shared" si="2676"/>
        <v>79578195.554421321</v>
      </c>
      <c r="CB183" s="237">
        <f t="shared" si="2676"/>
        <v>69545300.96873714</v>
      </c>
      <c r="CC183" s="237">
        <f t="shared" si="2676"/>
        <v>75352445.342045367</v>
      </c>
      <c r="CD183" s="237">
        <f t="shared" si="2676"/>
        <v>102710893.7805592</v>
      </c>
      <c r="CE183" s="237">
        <f t="shared" si="2676"/>
        <v>104251238.78014141</v>
      </c>
      <c r="CF183" s="33">
        <f t="shared" si="2638"/>
        <v>1083447982.8158958</v>
      </c>
      <c r="CG183" s="237">
        <f t="shared" ref="CG183:CR183" si="2677">CG154*0.2*$E$2</f>
        <v>99335788.935248002</v>
      </c>
      <c r="CH183" s="237">
        <f t="shared" si="2677"/>
        <v>136294988.5762957</v>
      </c>
      <c r="CI183" s="237">
        <f t="shared" si="2677"/>
        <v>82470759.839021057</v>
      </c>
      <c r="CJ183" s="237">
        <f t="shared" si="2677"/>
        <v>94696929.560489163</v>
      </c>
      <c r="CK183" s="237">
        <f t="shared" si="2677"/>
        <v>104552548.35146439</v>
      </c>
      <c r="CL183" s="237">
        <f t="shared" si="2677"/>
        <v>98167997.722066879</v>
      </c>
      <c r="CM183" s="237">
        <f t="shared" si="2677"/>
        <v>73243389.921533301</v>
      </c>
      <c r="CN183" s="237">
        <f t="shared" si="2677"/>
        <v>84063859.281432956</v>
      </c>
      <c r="CO183" s="237">
        <f t="shared" si="2677"/>
        <v>73465430.493742943</v>
      </c>
      <c r="CP183" s="237">
        <f t="shared" si="2677"/>
        <v>79599911.981085807</v>
      </c>
      <c r="CQ183" s="237">
        <f t="shared" si="2677"/>
        <v>108500501.44118175</v>
      </c>
      <c r="CR183" s="237">
        <f t="shared" si="2677"/>
        <v>110127672.60770045</v>
      </c>
      <c r="CS183" s="33">
        <f t="shared" si="2640"/>
        <v>1144519778.7112625</v>
      </c>
      <c r="CT183" s="237">
        <f t="shared" ref="CT183:DE183" si="2678">CT154*0.2*$E$2</f>
        <v>104935148.68595009</v>
      </c>
      <c r="CU183" s="237">
        <f t="shared" si="2678"/>
        <v>143977664.49236438</v>
      </c>
      <c r="CV183" s="237">
        <f t="shared" si="2678"/>
        <v>87119471.629627004</v>
      </c>
      <c r="CW183" s="237">
        <f t="shared" si="2678"/>
        <v>100034806.08595484</v>
      </c>
      <c r="CX183" s="237">
        <f t="shared" si="2678"/>
        <v>110445966.39693978</v>
      </c>
      <c r="CY183" s="237">
        <f t="shared" si="2678"/>
        <v>103701531.41766435</v>
      </c>
      <c r="CZ183" s="237">
        <f t="shared" si="2678"/>
        <v>77371973.32463032</v>
      </c>
      <c r="DA183" s="237">
        <f t="shared" si="2678"/>
        <v>88802370.901408792</v>
      </c>
      <c r="DB183" s="237">
        <f t="shared" si="2678"/>
        <v>77606529.879814267</v>
      </c>
      <c r="DC183" s="237">
        <f t="shared" si="2678"/>
        <v>84086799.819635645</v>
      </c>
      <c r="DD183" s="237">
        <f t="shared" si="2678"/>
        <v>114616457.70641831</v>
      </c>
      <c r="DE183" s="237">
        <f t="shared" si="2678"/>
        <v>116335349.25725132</v>
      </c>
      <c r="DF183" s="33">
        <f t="shared" si="2642"/>
        <v>1209034069.5976589</v>
      </c>
      <c r="DG183" s="237">
        <f t="shared" ref="DG183:DR183" si="2679">DG154*0.2*$E$2</f>
        <v>110850133.14707975</v>
      </c>
      <c r="DH183" s="237">
        <f t="shared" si="2679"/>
        <v>152093397.48447001</v>
      </c>
      <c r="DI183" s="237">
        <f t="shared" si="2679"/>
        <v>92030222.00644584</v>
      </c>
      <c r="DJ183" s="237">
        <f t="shared" si="2679"/>
        <v>105673568.03540795</v>
      </c>
      <c r="DK183" s="237">
        <f t="shared" si="2679"/>
        <v>116671584.6308025</v>
      </c>
      <c r="DL183" s="237">
        <f t="shared" si="2679"/>
        <v>109546979.34061529</v>
      </c>
      <c r="DM183" s="237">
        <f t="shared" si="2679"/>
        <v>81733276.716993093</v>
      </c>
      <c r="DN183" s="237">
        <f t="shared" si="2679"/>
        <v>93807982.944379419</v>
      </c>
      <c r="DO183" s="237">
        <f t="shared" si="2679"/>
        <v>81981054.756079644</v>
      </c>
      <c r="DP183" s="237">
        <f t="shared" si="2679"/>
        <v>88826604.551868886</v>
      </c>
      <c r="DQ183" s="237">
        <f t="shared" si="2679"/>
        <v>121077158.19441372</v>
      </c>
      <c r="DR183" s="237">
        <f t="shared" si="2679"/>
        <v>122892940.2241841</v>
      </c>
      <c r="DS183" s="33">
        <f t="shared" si="2644"/>
        <v>1277184902.0327401</v>
      </c>
      <c r="DT183" s="237">
        <f t="shared" ref="DT183:EE183" si="2680">DT154*0.2*$E$2</f>
        <v>117098533.45231435</v>
      </c>
      <c r="DU183" s="237">
        <f t="shared" si="2680"/>
        <v>160666598.11387464</v>
      </c>
      <c r="DV183" s="237">
        <f t="shared" si="2680"/>
        <v>97217781.560505196</v>
      </c>
      <c r="DW183" s="237">
        <f t="shared" si="2680"/>
        <v>111630175.71842785</v>
      </c>
      <c r="DX183" s="237">
        <f t="shared" si="2680"/>
        <v>123248128.5132716</v>
      </c>
      <c r="DY183" s="237">
        <f t="shared" si="2680"/>
        <v>115721923.47208709</v>
      </c>
      <c r="DZ183" s="237">
        <f t="shared" si="2680"/>
        <v>86340418.058976576</v>
      </c>
      <c r="EA183" s="237">
        <f t="shared" si="2680"/>
        <v>99095751.32698822</v>
      </c>
      <c r="EB183" s="237">
        <f t="shared" si="2680"/>
        <v>86602162.850570366</v>
      </c>
      <c r="EC183" s="237">
        <f t="shared" si="2680"/>
        <v>93833582.597248659</v>
      </c>
      <c r="ED183" s="237">
        <f t="shared" si="2680"/>
        <v>127902035.44751646</v>
      </c>
      <c r="EE183" s="237">
        <f t="shared" si="2680"/>
        <v>129820169.47874093</v>
      </c>
      <c r="EF183" s="33">
        <f t="shared" si="2646"/>
        <v>1349177260.5905218</v>
      </c>
      <c r="EG183" s="237">
        <f t="shared" ref="EG183:ER183" si="2681">EG154*0.2*$E$2</f>
        <v>123699143.58595444</v>
      </c>
      <c r="EH183" s="237">
        <f t="shared" si="2681"/>
        <v>169723052.91635755</v>
      </c>
      <c r="EI183" s="237">
        <f t="shared" si="2681"/>
        <v>102697753.47150777</v>
      </c>
      <c r="EJ183" s="237">
        <f t="shared" si="2681"/>
        <v>117922545.46332422</v>
      </c>
      <c r="EK183" s="237">
        <f t="shared" si="2681"/>
        <v>130195379.02130772</v>
      </c>
      <c r="EL183" s="237">
        <f t="shared" si="2681"/>
        <v>122244936.85436171</v>
      </c>
      <c r="EM183" s="237">
        <f t="shared" si="2681"/>
        <v>91207254.744124994</v>
      </c>
      <c r="EN183" s="237">
        <f t="shared" si="2681"/>
        <v>104681580.63778791</v>
      </c>
      <c r="EO183" s="237">
        <f t="shared" si="2681"/>
        <v>91483753.566131324</v>
      </c>
      <c r="EP183" s="237">
        <f t="shared" si="2681"/>
        <v>99122793.981090397</v>
      </c>
      <c r="EQ183" s="237">
        <f t="shared" si="2681"/>
        <v>135111617.38162208</v>
      </c>
      <c r="ER183" s="237">
        <f t="shared" si="2681"/>
        <v>137137872.79191864</v>
      </c>
      <c r="ES183" s="33">
        <f t="shared" si="2648"/>
        <v>1425227684.4154887</v>
      </c>
      <c r="ET183" s="33" t="s">
        <v>241</v>
      </c>
      <c r="EU183" s="33"/>
      <c r="EV183" s="38"/>
      <c r="EW183" s="136"/>
      <c r="EX183" s="37"/>
      <c r="EY183" s="37"/>
      <c r="FN183" s="17"/>
      <c r="FO183" s="201"/>
      <c r="FP183" s="2"/>
      <c r="FY183" s="1"/>
    </row>
    <row r="184" spans="1:181">
      <c r="A184" s="149">
        <v>149</v>
      </c>
      <c r="B184" s="149" t="str">
        <f t="shared" si="2626"/>
        <v>175150010300223</v>
      </c>
      <c r="C184" s="231">
        <v>1751500103002</v>
      </c>
      <c r="D184" s="35">
        <v>23</v>
      </c>
      <c r="E184" s="37" t="s">
        <v>244</v>
      </c>
      <c r="F184" s="65">
        <v>0</v>
      </c>
      <c r="G184" s="183">
        <f t="shared" ref="G184:R184" si="2682">(G34-G37)*0.2*$E$2</f>
        <v>4672496.1744665783</v>
      </c>
      <c r="H184" s="183">
        <f t="shared" si="2682"/>
        <v>4218075.1543760328</v>
      </c>
      <c r="I184" s="183">
        <f t="shared" si="2682"/>
        <v>4318206.1299704658</v>
      </c>
      <c r="J184" s="183">
        <f t="shared" si="2682"/>
        <v>4673172.2146257032</v>
      </c>
      <c r="K184" s="183">
        <f t="shared" si="2682"/>
        <v>4451390.6535703549</v>
      </c>
      <c r="L184" s="183">
        <f t="shared" si="2682"/>
        <v>4666971.2147491835</v>
      </c>
      <c r="M184" s="183">
        <f t="shared" si="2682"/>
        <v>4778286.4587884601</v>
      </c>
      <c r="N184" s="183">
        <f t="shared" si="2682"/>
        <v>4743281.4372282438</v>
      </c>
      <c r="O184" s="183">
        <f t="shared" si="2682"/>
        <v>4922566.180151796</v>
      </c>
      <c r="P184" s="183">
        <f t="shared" si="2682"/>
        <v>4871635.9924059464</v>
      </c>
      <c r="Q184" s="183">
        <f t="shared" si="2682"/>
        <v>4845952.1639215769</v>
      </c>
      <c r="R184" s="183">
        <f t="shared" si="2682"/>
        <v>4946823.8623666009</v>
      </c>
      <c r="S184" s="33">
        <f t="shared" si="2628"/>
        <v>56108857.636620939</v>
      </c>
      <c r="T184" s="237">
        <f t="shared" ref="T184:AE184" si="2683">(T34-T37)*0.2*$E$2</f>
        <v>5008915.896961201</v>
      </c>
      <c r="U184" s="237">
        <f t="shared" si="2683"/>
        <v>4521776.5636251597</v>
      </c>
      <c r="V184" s="237">
        <f t="shared" si="2683"/>
        <v>4629116.9694180964</v>
      </c>
      <c r="W184" s="237">
        <f t="shared" si="2683"/>
        <v>5009640.6120114857</v>
      </c>
      <c r="X184" s="237">
        <f t="shared" si="2683"/>
        <v>4771890.7786582615</v>
      </c>
      <c r="Y184" s="237">
        <f t="shared" si="2683"/>
        <v>5002993.1401465992</v>
      </c>
      <c r="Z184" s="237">
        <f t="shared" si="2683"/>
        <v>5122323.0817074608</v>
      </c>
      <c r="AA184" s="237">
        <f t="shared" si="2683"/>
        <v>5084797.6986103961</v>
      </c>
      <c r="AB184" s="237">
        <f t="shared" si="2683"/>
        <v>5276990.9429451339</v>
      </c>
      <c r="AC184" s="237">
        <f t="shared" si="2683"/>
        <v>5222393.7817041129</v>
      </c>
      <c r="AD184" s="237">
        <f t="shared" si="2683"/>
        <v>5194860.71758023</v>
      </c>
      <c r="AE184" s="237">
        <f t="shared" si="2683"/>
        <v>5302995.1782686729</v>
      </c>
      <c r="AF184" s="33">
        <f t="shared" si="2630"/>
        <v>60148695.361636803</v>
      </c>
      <c r="AG184" s="237">
        <f t="shared" ref="AG184:AR184" si="2684">(AG34-AG37)*0.2*$E$2</f>
        <v>5369557.8415424069</v>
      </c>
      <c r="AH184" s="237">
        <f t="shared" si="2684"/>
        <v>4847344.4762061713</v>
      </c>
      <c r="AI184" s="237">
        <f t="shared" si="2684"/>
        <v>4962413.391216198</v>
      </c>
      <c r="AJ184" s="237">
        <f t="shared" si="2684"/>
        <v>5370334.7360763112</v>
      </c>
      <c r="AK184" s="237">
        <f t="shared" si="2684"/>
        <v>5115466.9147216547</v>
      </c>
      <c r="AL184" s="237">
        <f t="shared" si="2684"/>
        <v>5363208.6462371536</v>
      </c>
      <c r="AM184" s="237">
        <f t="shared" si="2684"/>
        <v>5491130.3435903974</v>
      </c>
      <c r="AN184" s="237">
        <f t="shared" si="2684"/>
        <v>5450903.1329103429</v>
      </c>
      <c r="AO184" s="237">
        <f t="shared" si="2684"/>
        <v>5656934.2908371827</v>
      </c>
      <c r="AP184" s="237">
        <f t="shared" si="2684"/>
        <v>5598406.1339868074</v>
      </c>
      <c r="AQ184" s="237">
        <f t="shared" si="2684"/>
        <v>5568890.6892460054</v>
      </c>
      <c r="AR184" s="237">
        <f t="shared" si="2684"/>
        <v>5684810.8311040159</v>
      </c>
      <c r="AS184" s="33">
        <f t="shared" si="2632"/>
        <v>64479401.427674651</v>
      </c>
      <c r="AT184" s="237">
        <f t="shared" ref="AT184:BE184" si="2685">(AT34-AT37)*0.2*$E$2</f>
        <v>5756166.0061334604</v>
      </c>
      <c r="AU184" s="237">
        <f t="shared" si="2685"/>
        <v>5196353.278493016</v>
      </c>
      <c r="AV184" s="237">
        <f t="shared" si="2685"/>
        <v>5319707.1553837648</v>
      </c>
      <c r="AW184" s="237">
        <f t="shared" si="2685"/>
        <v>5756998.8370738057</v>
      </c>
      <c r="AX184" s="237">
        <f t="shared" si="2685"/>
        <v>5483780.5325816143</v>
      </c>
      <c r="AY184" s="237">
        <f t="shared" si="2685"/>
        <v>5749359.6687662294</v>
      </c>
      <c r="AZ184" s="237">
        <f t="shared" si="2685"/>
        <v>5886491.7283289051</v>
      </c>
      <c r="BA184" s="237">
        <f t="shared" si="2685"/>
        <v>5843368.158479888</v>
      </c>
      <c r="BB184" s="237">
        <f t="shared" si="2685"/>
        <v>6064233.5597774601</v>
      </c>
      <c r="BC184" s="237">
        <f t="shared" si="2685"/>
        <v>6001491.3756338572</v>
      </c>
      <c r="BD184" s="237">
        <f t="shared" si="2685"/>
        <v>5969850.8188717179</v>
      </c>
      <c r="BE184" s="237">
        <f t="shared" si="2685"/>
        <v>6094117.2109435052</v>
      </c>
      <c r="BF184" s="33">
        <f t="shared" si="2634"/>
        <v>69121918.330467239</v>
      </c>
      <c r="BG184" s="237">
        <f t="shared" ref="BG184:BR184" si="2686">(BG34-BG37)*0.2*$E$2</f>
        <v>6170609.9585750708</v>
      </c>
      <c r="BH184" s="237">
        <f t="shared" si="2686"/>
        <v>5570490.7145445133</v>
      </c>
      <c r="BI184" s="237">
        <f t="shared" si="2686"/>
        <v>5702726.0705713965</v>
      </c>
      <c r="BJ184" s="237">
        <f t="shared" si="2686"/>
        <v>6171502.7533431221</v>
      </c>
      <c r="BK184" s="237">
        <f t="shared" si="2686"/>
        <v>5878612.7309274916</v>
      </c>
      <c r="BL184" s="237">
        <f t="shared" si="2686"/>
        <v>6163313.5649173986</v>
      </c>
      <c r="BM184" s="237">
        <f t="shared" si="2686"/>
        <v>6310319.1327685881</v>
      </c>
      <c r="BN184" s="237">
        <f t="shared" si="2686"/>
        <v>6264090.6658904413</v>
      </c>
      <c r="BO184" s="237">
        <f t="shared" si="2686"/>
        <v>6500858.3760814387</v>
      </c>
      <c r="BP184" s="237">
        <f t="shared" si="2686"/>
        <v>6433598.7546794964</v>
      </c>
      <c r="BQ184" s="237">
        <f t="shared" si="2686"/>
        <v>6399680.0778304823</v>
      </c>
      <c r="BR184" s="237">
        <f t="shared" si="2686"/>
        <v>6532893.6501314379</v>
      </c>
      <c r="BS184" s="33">
        <f t="shared" si="2636"/>
        <v>74098696.450260863</v>
      </c>
      <c r="BT184" s="237">
        <f t="shared" ref="BT184:CE184" si="2687">(BT34-BT37)*0.2*$E$2</f>
        <v>6614893.8755924767</v>
      </c>
      <c r="BU184" s="237">
        <f t="shared" si="2687"/>
        <v>5971566.0459917197</v>
      </c>
      <c r="BV184" s="237">
        <f t="shared" si="2687"/>
        <v>6113322.3476525377</v>
      </c>
      <c r="BW184" s="237">
        <f t="shared" si="2687"/>
        <v>6615850.951583826</v>
      </c>
      <c r="BX184" s="237">
        <f t="shared" si="2687"/>
        <v>6301872.8475542711</v>
      </c>
      <c r="BY184" s="237">
        <f t="shared" si="2687"/>
        <v>6607072.141591453</v>
      </c>
      <c r="BZ184" s="237">
        <f t="shared" si="2687"/>
        <v>6764662.1103279274</v>
      </c>
      <c r="CA184" s="237">
        <f t="shared" si="2687"/>
        <v>6715105.1938345525</v>
      </c>
      <c r="CB184" s="237">
        <f t="shared" si="2687"/>
        <v>6968920.1791593023</v>
      </c>
      <c r="CC184" s="237">
        <f t="shared" si="2687"/>
        <v>6896817.8650164213</v>
      </c>
      <c r="CD184" s="237">
        <f t="shared" si="2687"/>
        <v>6860457.0434342781</v>
      </c>
      <c r="CE184" s="237">
        <f t="shared" si="2687"/>
        <v>7003261.9929409027</v>
      </c>
      <c r="CF184" s="33">
        <f t="shared" si="2638"/>
        <v>79433802.594679683</v>
      </c>
      <c r="CG184" s="237">
        <f t="shared" ref="CG184:CR184" si="2688">(CG34-CG37)*0.2*$E$2</f>
        <v>7091166.2346351352</v>
      </c>
      <c r="CH184" s="237">
        <f t="shared" si="2688"/>
        <v>6401518.8013031222</v>
      </c>
      <c r="CI184" s="237">
        <f t="shared" si="2688"/>
        <v>6553481.5566835199</v>
      </c>
      <c r="CJ184" s="237">
        <f t="shared" si="2688"/>
        <v>7092192.2200978622</v>
      </c>
      <c r="CK184" s="237">
        <f t="shared" si="2688"/>
        <v>6755607.6925781798</v>
      </c>
      <c r="CL184" s="237">
        <f t="shared" si="2688"/>
        <v>7082781.3357860371</v>
      </c>
      <c r="CM184" s="237">
        <f t="shared" si="2688"/>
        <v>7251717.7822715379</v>
      </c>
      <c r="CN184" s="237">
        <f t="shared" si="2688"/>
        <v>7198592.7677906398</v>
      </c>
      <c r="CO184" s="237">
        <f t="shared" si="2688"/>
        <v>7470682.432058773</v>
      </c>
      <c r="CP184" s="237">
        <f t="shared" si="2688"/>
        <v>7393388.7512976034</v>
      </c>
      <c r="CQ184" s="237">
        <f t="shared" si="2688"/>
        <v>7354409.9505615467</v>
      </c>
      <c r="CR184" s="237">
        <f t="shared" si="2688"/>
        <v>7507496.8564326484</v>
      </c>
      <c r="CS184" s="33">
        <f t="shared" si="2640"/>
        <v>85153036.381496608</v>
      </c>
      <c r="CT184" s="237">
        <f t="shared" ref="CT184:DE184" si="2689">(CT34-CT37)*0.2*$E$2</f>
        <v>7601730.2035288643</v>
      </c>
      <c r="CU184" s="237">
        <f t="shared" si="2689"/>
        <v>6862428.1549969474</v>
      </c>
      <c r="CV184" s="237">
        <f t="shared" si="2689"/>
        <v>7025332.2287647324</v>
      </c>
      <c r="CW184" s="237">
        <f t="shared" si="2689"/>
        <v>7602830.0599449072</v>
      </c>
      <c r="CX184" s="237">
        <f t="shared" si="2689"/>
        <v>7242011.4464438073</v>
      </c>
      <c r="CY184" s="237">
        <f t="shared" si="2689"/>
        <v>7592741.5919626309</v>
      </c>
      <c r="CZ184" s="237">
        <f t="shared" si="2689"/>
        <v>7773841.4625950865</v>
      </c>
      <c r="DA184" s="237">
        <f t="shared" si="2689"/>
        <v>7716891.4470715653</v>
      </c>
      <c r="DB184" s="237">
        <f t="shared" si="2689"/>
        <v>8008571.5671670036</v>
      </c>
      <c r="DC184" s="237">
        <f t="shared" si="2689"/>
        <v>7925712.7413910311</v>
      </c>
      <c r="DD184" s="237">
        <f t="shared" si="2689"/>
        <v>7883927.4670019755</v>
      </c>
      <c r="DE184" s="237">
        <f t="shared" si="2689"/>
        <v>8048036.6300957985</v>
      </c>
      <c r="DF184" s="33">
        <f t="shared" si="2642"/>
        <v>91284055.000964344</v>
      </c>
      <c r="DG184" s="237">
        <f t="shared" ref="DG184:DR184" si="2690">(DG34-DG37)*0.2*$E$2</f>
        <v>8149054.7781829443</v>
      </c>
      <c r="DH184" s="237">
        <f t="shared" si="2690"/>
        <v>7356522.9821567303</v>
      </c>
      <c r="DI184" s="237">
        <f t="shared" si="2690"/>
        <v>7531156.1492357962</v>
      </c>
      <c r="DJ184" s="237">
        <f t="shared" si="2690"/>
        <v>8150233.8242609445</v>
      </c>
      <c r="DK184" s="237">
        <f t="shared" si="2690"/>
        <v>7763436.2705877637</v>
      </c>
      <c r="DL184" s="237">
        <f t="shared" si="2690"/>
        <v>8139418.9865839416</v>
      </c>
      <c r="DM184" s="237">
        <f t="shared" si="2690"/>
        <v>8333558.0479019368</v>
      </c>
      <c r="DN184" s="237">
        <f t="shared" si="2690"/>
        <v>8272507.631260721</v>
      </c>
      <c r="DO184" s="237">
        <f t="shared" si="2690"/>
        <v>8585188.7200030312</v>
      </c>
      <c r="DP184" s="237">
        <f t="shared" si="2690"/>
        <v>8496364.0587711874</v>
      </c>
      <c r="DQ184" s="237">
        <f t="shared" si="2690"/>
        <v>8451570.2446261235</v>
      </c>
      <c r="DR184" s="237">
        <f t="shared" si="2690"/>
        <v>8627495.2674626987</v>
      </c>
      <c r="DS184" s="33">
        <f t="shared" si="2644"/>
        <v>97856506.961033821</v>
      </c>
      <c r="DT184" s="237">
        <f t="shared" ref="DT184:EE184" si="2691">(DT34-DT37)*0.2*$E$2</f>
        <v>8735786.7222121172</v>
      </c>
      <c r="DU184" s="237">
        <f t="shared" si="2691"/>
        <v>7886192.636872014</v>
      </c>
      <c r="DV184" s="237">
        <f t="shared" si="2691"/>
        <v>8073399.3919807728</v>
      </c>
      <c r="DW184" s="237">
        <f t="shared" si="2691"/>
        <v>8737050.6596077308</v>
      </c>
      <c r="DX184" s="237">
        <f t="shared" si="2691"/>
        <v>8322403.6820700821</v>
      </c>
      <c r="DY184" s="237">
        <f t="shared" si="2691"/>
        <v>8725457.1536179874</v>
      </c>
      <c r="DZ184" s="237">
        <f t="shared" si="2691"/>
        <v>8933574.2273508757</v>
      </c>
      <c r="EA184" s="237">
        <f t="shared" si="2691"/>
        <v>8868128.1807114929</v>
      </c>
      <c r="EB184" s="237">
        <f t="shared" si="2691"/>
        <v>9203322.3078432474</v>
      </c>
      <c r="EC184" s="237">
        <f t="shared" si="2691"/>
        <v>9108102.2710027136</v>
      </c>
      <c r="ED184" s="237">
        <f t="shared" si="2691"/>
        <v>9060083.302239202</v>
      </c>
      <c r="EE184" s="237">
        <f t="shared" si="2691"/>
        <v>9248674.9267200138</v>
      </c>
      <c r="EF184" s="33">
        <f t="shared" si="2646"/>
        <v>104902175.46222825</v>
      </c>
      <c r="EG184" s="237">
        <f t="shared" ref="EG184:ER184" si="2692">(EG34-EG37)*0.2*$E$2</f>
        <v>9364763.3662113883</v>
      </c>
      <c r="EH184" s="237">
        <f t="shared" si="2692"/>
        <v>8453998.5067267977</v>
      </c>
      <c r="EI184" s="237">
        <f t="shared" si="2692"/>
        <v>8654684.1482033879</v>
      </c>
      <c r="EJ184" s="237">
        <f t="shared" si="2692"/>
        <v>9366118.3070994876</v>
      </c>
      <c r="EK184" s="237">
        <f t="shared" si="2692"/>
        <v>8921616.7471791264</v>
      </c>
      <c r="EL184" s="237">
        <f t="shared" si="2692"/>
        <v>9353690.0686784796</v>
      </c>
      <c r="EM184" s="237">
        <f t="shared" si="2692"/>
        <v>9576791.5717201382</v>
      </c>
      <c r="EN184" s="237">
        <f t="shared" si="2692"/>
        <v>9506633.4097227212</v>
      </c>
      <c r="EO184" s="237">
        <f t="shared" si="2692"/>
        <v>9865961.5140079614</v>
      </c>
      <c r="EP184" s="237">
        <f t="shared" si="2692"/>
        <v>9763885.6345149074</v>
      </c>
      <c r="EQ184" s="237">
        <f t="shared" si="2692"/>
        <v>9712409.3000004236</v>
      </c>
      <c r="ER184" s="237">
        <f t="shared" si="2692"/>
        <v>9914579.5214438532</v>
      </c>
      <c r="ES184" s="33">
        <f t="shared" si="2648"/>
        <v>112455132.09550868</v>
      </c>
      <c r="ET184" s="33" t="s">
        <v>241</v>
      </c>
      <c r="EU184" s="33"/>
      <c r="EV184" s="38"/>
      <c r="EW184" s="136"/>
      <c r="EX184" s="37"/>
      <c r="EY184" s="37"/>
      <c r="FN184" s="17"/>
      <c r="FO184" s="201"/>
      <c r="FP184" s="2"/>
      <c r="FY184" s="1"/>
    </row>
    <row r="185" spans="1:181">
      <c r="A185" s="149">
        <v>150</v>
      </c>
      <c r="B185" s="149" t="str">
        <f t="shared" si="2626"/>
        <v>175150010300323</v>
      </c>
      <c r="C185" s="231">
        <v>1751500103003</v>
      </c>
      <c r="D185" s="35">
        <v>23</v>
      </c>
      <c r="E185" s="37" t="s">
        <v>245</v>
      </c>
      <c r="F185" s="65">
        <v>0</v>
      </c>
      <c r="G185" s="183">
        <f t="shared" ref="G185:R185" si="2693">(G40-G43)*0.2*$E$2</f>
        <v>3980561.8657448385</v>
      </c>
      <c r="H185" s="183">
        <f t="shared" si="2693"/>
        <v>3593434.532511272</v>
      </c>
      <c r="I185" s="183">
        <f t="shared" si="2693"/>
        <v>3678737.4473021063</v>
      </c>
      <c r="J185" s="183">
        <f t="shared" si="2693"/>
        <v>3981137.7933810842</v>
      </c>
      <c r="K185" s="183">
        <f t="shared" si="2693"/>
        <v>3792199.1208816757</v>
      </c>
      <c r="L185" s="183">
        <f t="shared" si="2693"/>
        <v>3975855.0788070527</v>
      </c>
      <c r="M185" s="183">
        <f t="shared" si="2693"/>
        <v>4070686.0211885953</v>
      </c>
      <c r="N185" s="183">
        <f t="shared" si="2693"/>
        <v>4040864.7760276888</v>
      </c>
      <c r="O185" s="183">
        <f t="shared" si="2693"/>
        <v>4193599.8418563581</v>
      </c>
      <c r="P185" s="183">
        <f t="shared" si="2693"/>
        <v>4150211.7350315303</v>
      </c>
      <c r="Q185" s="183">
        <f t="shared" si="2693"/>
        <v>4128331.3386836653</v>
      </c>
      <c r="R185" s="183">
        <f t="shared" si="2693"/>
        <v>4214265.2851590756</v>
      </c>
      <c r="S185" s="33">
        <f t="shared" si="2628"/>
        <v>47799884.836574942</v>
      </c>
      <c r="T185" s="237">
        <f t="shared" ref="T185:AE185" si="2694">(T40-T43)*0.2*$E$2</f>
        <v>4266999.8148373077</v>
      </c>
      <c r="U185" s="237">
        <f t="shared" si="2694"/>
        <v>3852015.1179678887</v>
      </c>
      <c r="V185" s="237">
        <f t="shared" si="2694"/>
        <v>3943456.3601578185</v>
      </c>
      <c r="W185" s="237">
        <f t="shared" si="2694"/>
        <v>4267617.1857512901</v>
      </c>
      <c r="X185" s="237">
        <f t="shared" si="2694"/>
        <v>4065082.6421964131</v>
      </c>
      <c r="Y185" s="237">
        <f t="shared" si="2694"/>
        <v>4261954.3313931627</v>
      </c>
      <c r="Z185" s="237">
        <f t="shared" si="2694"/>
        <v>4363609.2301814705</v>
      </c>
      <c r="AA185" s="237">
        <f t="shared" si="2694"/>
        <v>4331642.0728123449</v>
      </c>
      <c r="AB185" s="237">
        <f t="shared" si="2694"/>
        <v>4495367.8280175468</v>
      </c>
      <c r="AC185" s="237">
        <f t="shared" si="2694"/>
        <v>4448857.5488077439</v>
      </c>
      <c r="AD185" s="237">
        <f t="shared" si="2694"/>
        <v>4425402.6571834339</v>
      </c>
      <c r="AE185" s="237">
        <f t="shared" si="2694"/>
        <v>4517520.339577551</v>
      </c>
      <c r="AF185" s="33">
        <f t="shared" si="2630"/>
        <v>51239525.128883973</v>
      </c>
      <c r="AG185" s="237">
        <f t="shared" ref="AG185:AR185" si="2695">(AG40-AG43)*0.2*$E$2</f>
        <v>4574223.8015055936</v>
      </c>
      <c r="AH185" s="237">
        <f t="shared" si="2695"/>
        <v>4129360.2064615767</v>
      </c>
      <c r="AI185" s="237">
        <f t="shared" si="2695"/>
        <v>4227385.218089181</v>
      </c>
      <c r="AJ185" s="237">
        <f t="shared" si="2695"/>
        <v>4574885.6231253836</v>
      </c>
      <c r="AK185" s="237">
        <f t="shared" si="2695"/>
        <v>4357768.5924345544</v>
      </c>
      <c r="AL185" s="237">
        <f t="shared" si="2695"/>
        <v>4568815.0432534702</v>
      </c>
      <c r="AM185" s="237">
        <f t="shared" si="2695"/>
        <v>4677789.0947545357</v>
      </c>
      <c r="AN185" s="237">
        <f t="shared" si="2695"/>
        <v>4643520.3020548336</v>
      </c>
      <c r="AO185" s="237">
        <f t="shared" si="2695"/>
        <v>4819034.3116348097</v>
      </c>
      <c r="AP185" s="237">
        <f t="shared" si="2695"/>
        <v>4769175.2923219018</v>
      </c>
      <c r="AQ185" s="237">
        <f t="shared" si="2695"/>
        <v>4744031.6485006409</v>
      </c>
      <c r="AR185" s="237">
        <f t="shared" si="2695"/>
        <v>4842781.8040271346</v>
      </c>
      <c r="AS185" s="33">
        <f t="shared" si="2632"/>
        <v>54928770.938163623</v>
      </c>
      <c r="AT185" s="237">
        <f t="shared" ref="AT185:BE185" si="2696">(AT40-AT43)*0.2*$E$2</f>
        <v>4903567.9152139965</v>
      </c>
      <c r="AU185" s="237">
        <f t="shared" si="2696"/>
        <v>4426674.1413268102</v>
      </c>
      <c r="AV185" s="237">
        <f t="shared" si="2696"/>
        <v>4531756.9537916016</v>
      </c>
      <c r="AW185" s="237">
        <f t="shared" si="2696"/>
        <v>4904277.3879904114</v>
      </c>
      <c r="AX185" s="237">
        <f t="shared" si="2696"/>
        <v>4671527.9310898436</v>
      </c>
      <c r="AY185" s="237">
        <f t="shared" si="2696"/>
        <v>4897769.7263677213</v>
      </c>
      <c r="AZ185" s="237">
        <f t="shared" si="2696"/>
        <v>5014589.909576864</v>
      </c>
      <c r="BA185" s="237">
        <f t="shared" si="2696"/>
        <v>4977853.7638027817</v>
      </c>
      <c r="BB185" s="237">
        <f t="shared" si="2696"/>
        <v>5166004.7820725171</v>
      </c>
      <c r="BC185" s="237">
        <f t="shared" si="2696"/>
        <v>5112555.9133690791</v>
      </c>
      <c r="BD185" s="237">
        <f t="shared" si="2696"/>
        <v>5085601.927192688</v>
      </c>
      <c r="BE185" s="237">
        <f t="shared" si="2696"/>
        <v>5191462.0939170886</v>
      </c>
      <c r="BF185" s="33">
        <f t="shared" si="2634"/>
        <v>58883642.445711404</v>
      </c>
      <c r="BG185" s="237">
        <f t="shared" ref="BG185:BR185" si="2697">(BG40-BG43)*0.2*$E$2</f>
        <v>5256624.805109405</v>
      </c>
      <c r="BH185" s="237">
        <f t="shared" si="2697"/>
        <v>4745394.6795023419</v>
      </c>
      <c r="BI185" s="237">
        <f t="shared" si="2697"/>
        <v>4858043.4544645986</v>
      </c>
      <c r="BJ185" s="237">
        <f t="shared" si="2697"/>
        <v>5257385.3599257218</v>
      </c>
      <c r="BK185" s="237">
        <f t="shared" si="2697"/>
        <v>5007877.9421283118</v>
      </c>
      <c r="BL185" s="237">
        <f t="shared" si="2697"/>
        <v>5250409.1466661962</v>
      </c>
      <c r="BM185" s="237">
        <f t="shared" si="2697"/>
        <v>5375640.3830663981</v>
      </c>
      <c r="BN185" s="237">
        <f t="shared" si="2697"/>
        <v>5336259.2347965827</v>
      </c>
      <c r="BO185" s="237">
        <f t="shared" si="2697"/>
        <v>5537957.1263817381</v>
      </c>
      <c r="BP185" s="237">
        <f t="shared" si="2697"/>
        <v>5480659.9391316539</v>
      </c>
      <c r="BQ185" s="237">
        <f t="shared" si="2697"/>
        <v>5451765.2659505615</v>
      </c>
      <c r="BR185" s="237">
        <f t="shared" si="2697"/>
        <v>5565247.3646791195</v>
      </c>
      <c r="BS185" s="33">
        <f t="shared" si="2636"/>
        <v>63123264.701802634</v>
      </c>
      <c r="BT185" s="237">
        <f t="shared" ref="BT185:CE185" si="2698">(BT40-BT43)*0.2*$E$2</f>
        <v>5635101.7910772823</v>
      </c>
      <c r="BU185" s="237">
        <f t="shared" si="2698"/>
        <v>5087063.0964265112</v>
      </c>
      <c r="BV185" s="237">
        <f t="shared" si="2698"/>
        <v>5207822.5831860499</v>
      </c>
      <c r="BW185" s="237">
        <f t="shared" si="2698"/>
        <v>5635917.1058403738</v>
      </c>
      <c r="BX185" s="237">
        <f t="shared" si="2698"/>
        <v>5368445.1539615504</v>
      </c>
      <c r="BY185" s="237">
        <f t="shared" si="2698"/>
        <v>5628438.6052261628</v>
      </c>
      <c r="BZ185" s="237">
        <f t="shared" si="2698"/>
        <v>5762686.4906471791</v>
      </c>
      <c r="CA185" s="237">
        <f t="shared" si="2698"/>
        <v>5720469.8997019371</v>
      </c>
      <c r="CB185" s="237">
        <f t="shared" si="2698"/>
        <v>5936690.0394812245</v>
      </c>
      <c r="CC185" s="237">
        <f t="shared" si="2698"/>
        <v>5875267.4547491325</v>
      </c>
      <c r="CD185" s="237">
        <f t="shared" si="2698"/>
        <v>5844292.3650990026</v>
      </c>
      <c r="CE185" s="237">
        <f t="shared" si="2698"/>
        <v>5965945.174936017</v>
      </c>
      <c r="CF185" s="33">
        <f t="shared" si="2638"/>
        <v>67668139.76033242</v>
      </c>
      <c r="CG185" s="237">
        <f t="shared" ref="CG185:CR185" si="2699">(CG40-CG43)*0.2*$E$2</f>
        <v>6040829.1200348474</v>
      </c>
      <c r="CH185" s="237">
        <f t="shared" si="2699"/>
        <v>5453331.6393692205</v>
      </c>
      <c r="CI185" s="237">
        <f t="shared" si="2699"/>
        <v>5582785.8091754466</v>
      </c>
      <c r="CJ185" s="237">
        <f t="shared" si="2699"/>
        <v>6041703.1374608818</v>
      </c>
      <c r="CK185" s="237">
        <f t="shared" si="2699"/>
        <v>5754973.2050467832</v>
      </c>
      <c r="CL185" s="237">
        <f t="shared" si="2699"/>
        <v>6033686.1848024474</v>
      </c>
      <c r="CM185" s="237">
        <f t="shared" si="2699"/>
        <v>6177599.9179737763</v>
      </c>
      <c r="CN185" s="237">
        <f t="shared" si="2699"/>
        <v>6132343.7324804775</v>
      </c>
      <c r="CO185" s="237">
        <f t="shared" si="2699"/>
        <v>6364131.7223238721</v>
      </c>
      <c r="CP185" s="237">
        <f t="shared" si="2699"/>
        <v>6298286.7114910716</v>
      </c>
      <c r="CQ185" s="237">
        <f t="shared" si="2699"/>
        <v>6265081.415386132</v>
      </c>
      <c r="CR185" s="237">
        <f t="shared" si="2699"/>
        <v>6395493.2275314098</v>
      </c>
      <c r="CS185" s="33">
        <f t="shared" si="2640"/>
        <v>72540245.823076367</v>
      </c>
      <c r="CT185" s="237">
        <f t="shared" ref="CT185:DE185" si="2700">(CT40-CT43)*0.2*$E$2</f>
        <v>6475768.8166773552</v>
      </c>
      <c r="CU185" s="237">
        <f t="shared" si="2700"/>
        <v>5845971.5174038028</v>
      </c>
      <c r="CV185" s="237">
        <f t="shared" si="2700"/>
        <v>5984746.3874360779</v>
      </c>
      <c r="CW185" s="237">
        <f t="shared" si="2700"/>
        <v>6476705.7633580649</v>
      </c>
      <c r="CX185" s="237">
        <f t="shared" si="2700"/>
        <v>6169331.2758101504</v>
      </c>
      <c r="CY185" s="237">
        <f t="shared" si="2700"/>
        <v>6468111.5901082233</v>
      </c>
      <c r="CZ185" s="237">
        <f t="shared" si="2700"/>
        <v>6622387.1120678885</v>
      </c>
      <c r="DA185" s="237">
        <f t="shared" si="2700"/>
        <v>6573872.481219071</v>
      </c>
      <c r="DB185" s="237">
        <f t="shared" si="2700"/>
        <v>6822349.2063311897</v>
      </c>
      <c r="DC185" s="237">
        <f t="shared" si="2700"/>
        <v>6751763.3547184262</v>
      </c>
      <c r="DD185" s="237">
        <f t="shared" si="2700"/>
        <v>6716167.2772939317</v>
      </c>
      <c r="DE185" s="237">
        <f t="shared" si="2700"/>
        <v>6855968.7399136703</v>
      </c>
      <c r="DF185" s="33">
        <f t="shared" si="2642"/>
        <v>77763143.522337839</v>
      </c>
      <c r="DG185" s="237">
        <f t="shared" ref="DG185:DR185" si="2701">(DG40-DG43)*0.2*$E$2</f>
        <v>6942024.1714781262</v>
      </c>
      <c r="DH185" s="237">
        <f t="shared" si="2701"/>
        <v>6266881.4666568777</v>
      </c>
      <c r="DI185" s="237">
        <f t="shared" si="2701"/>
        <v>6415648.1273314767</v>
      </c>
      <c r="DJ185" s="237">
        <f t="shared" si="2701"/>
        <v>6943028.5783198457</v>
      </c>
      <c r="DK185" s="237">
        <f t="shared" si="2701"/>
        <v>6613523.1276684823</v>
      </c>
      <c r="DL185" s="237">
        <f t="shared" si="2701"/>
        <v>6933815.6245960156</v>
      </c>
      <c r="DM185" s="237">
        <f t="shared" si="2701"/>
        <v>7099198.984136777</v>
      </c>
      <c r="DN185" s="237">
        <f t="shared" si="2701"/>
        <v>7047191.2998668458</v>
      </c>
      <c r="DO185" s="237">
        <f t="shared" si="2701"/>
        <v>7313558.3491870379</v>
      </c>
      <c r="DP185" s="237">
        <f t="shared" si="2701"/>
        <v>7237890.3162581557</v>
      </c>
      <c r="DQ185" s="237">
        <f t="shared" si="2701"/>
        <v>7199731.3212590953</v>
      </c>
      <c r="DR185" s="237">
        <f t="shared" si="2701"/>
        <v>7349598.4891874567</v>
      </c>
      <c r="DS185" s="33">
        <f t="shared" si="2644"/>
        <v>83362089.855946213</v>
      </c>
      <c r="DT185" s="237">
        <f t="shared" ref="DT185:EE185" si="2702">(DT40-DT43)*0.2*$E$2</f>
        <v>7441849.9118245523</v>
      </c>
      <c r="DU185" s="237">
        <f t="shared" si="2702"/>
        <v>6718096.9322561743</v>
      </c>
      <c r="DV185" s="237">
        <f t="shared" si="2702"/>
        <v>6877574.792499342</v>
      </c>
      <c r="DW185" s="237">
        <f t="shared" si="2702"/>
        <v>7442926.6359588755</v>
      </c>
      <c r="DX185" s="237">
        <f t="shared" si="2702"/>
        <v>7089696.7928606132</v>
      </c>
      <c r="DY185" s="237">
        <f t="shared" si="2702"/>
        <v>7433050.3495669309</v>
      </c>
      <c r="DZ185" s="237">
        <f t="shared" si="2702"/>
        <v>7610341.3109946251</v>
      </c>
      <c r="EA185" s="237">
        <f t="shared" si="2702"/>
        <v>7554589.0734572578</v>
      </c>
      <c r="EB185" s="237">
        <f t="shared" si="2702"/>
        <v>7840134.5503285052</v>
      </c>
      <c r="EC185" s="237">
        <f t="shared" si="2702"/>
        <v>7759018.4190287422</v>
      </c>
      <c r="ED185" s="237">
        <f t="shared" si="2702"/>
        <v>7718111.9763897518</v>
      </c>
      <c r="EE185" s="237">
        <f t="shared" si="2702"/>
        <v>7878769.5804089541</v>
      </c>
      <c r="EF185" s="33">
        <f t="shared" si="2646"/>
        <v>89364160.325574324</v>
      </c>
      <c r="EG185" s="237">
        <f t="shared" ref="EG185:ER185" si="2703">(EG40-EG43)*0.2*$E$2</f>
        <v>7977663.1054759212</v>
      </c>
      <c r="EH185" s="237">
        <f t="shared" si="2703"/>
        <v>7201799.9113786193</v>
      </c>
      <c r="EI185" s="237">
        <f t="shared" si="2703"/>
        <v>7372760.1775592966</v>
      </c>
      <c r="EJ185" s="237">
        <f t="shared" si="2703"/>
        <v>7978817.3537479155</v>
      </c>
      <c r="EK185" s="237">
        <f t="shared" si="2703"/>
        <v>7600154.9619465787</v>
      </c>
      <c r="EL185" s="237">
        <f t="shared" si="2703"/>
        <v>7968229.9747357499</v>
      </c>
      <c r="EM185" s="237">
        <f t="shared" si="2703"/>
        <v>8158285.8853862388</v>
      </c>
      <c r="EN185" s="237">
        <f t="shared" si="2703"/>
        <v>8098519.4867461827</v>
      </c>
      <c r="EO185" s="237">
        <f t="shared" si="2703"/>
        <v>8404624.2379521579</v>
      </c>
      <c r="EP185" s="237">
        <f t="shared" si="2703"/>
        <v>8317667.7451988123</v>
      </c>
      <c r="EQ185" s="237">
        <f t="shared" si="2703"/>
        <v>8273816.0386898154</v>
      </c>
      <c r="ER185" s="237">
        <f t="shared" si="2703"/>
        <v>8446040.9901983999</v>
      </c>
      <c r="ES185" s="33">
        <f t="shared" si="2648"/>
        <v>95798379.869015694</v>
      </c>
      <c r="ET185" s="33" t="s">
        <v>241</v>
      </c>
      <c r="EU185" s="33"/>
      <c r="EV185" s="38"/>
      <c r="EW185" s="174"/>
      <c r="EX185" s="37"/>
      <c r="EY185" s="37"/>
      <c r="FN185" s="17"/>
      <c r="FO185" s="201"/>
      <c r="FP185" s="2"/>
      <c r="FY185" s="1"/>
    </row>
    <row r="186" spans="1:181">
      <c r="A186" s="149">
        <v>151</v>
      </c>
      <c r="B186" s="149" t="str">
        <f t="shared" si="2626"/>
        <v>175150010600123</v>
      </c>
      <c r="C186" s="231">
        <v>1751500106001</v>
      </c>
      <c r="D186" s="35">
        <v>23</v>
      </c>
      <c r="E186" s="37" t="s">
        <v>248</v>
      </c>
      <c r="F186" s="65">
        <v>23534566.690000001</v>
      </c>
      <c r="G186" s="76">
        <v>716565.66666666663</v>
      </c>
      <c r="H186" s="76">
        <v>716565.66666666663</v>
      </c>
      <c r="I186" s="76">
        <v>716565.66666666663</v>
      </c>
      <c r="J186" s="76">
        <v>716565.66666666663</v>
      </c>
      <c r="K186" s="76">
        <v>716565.66666666663</v>
      </c>
      <c r="L186" s="76">
        <v>716565.66666666663</v>
      </c>
      <c r="M186" s="76">
        <v>716565.66666666663</v>
      </c>
      <c r="N186" s="76">
        <v>716565.66666666663</v>
      </c>
      <c r="O186" s="76">
        <v>716565.66666666663</v>
      </c>
      <c r="P186" s="76">
        <v>716565.66666666663</v>
      </c>
      <c r="Q186" s="76">
        <v>716565.66666666663</v>
      </c>
      <c r="R186" s="76">
        <v>716565.66666666663</v>
      </c>
      <c r="S186" s="33">
        <f t="shared" si="2628"/>
        <v>8598788.0000000019</v>
      </c>
      <c r="T186" s="76">
        <f t="shared" ref="T186:AE186" si="2704">+$S$186*$FC$9/12</f>
        <v>758433.16543866694</v>
      </c>
      <c r="U186" s="76">
        <f t="shared" si="2704"/>
        <v>758433.16543866694</v>
      </c>
      <c r="V186" s="76">
        <f t="shared" si="2704"/>
        <v>758433.16543866694</v>
      </c>
      <c r="W186" s="76">
        <f t="shared" si="2704"/>
        <v>758433.16543866694</v>
      </c>
      <c r="X186" s="76">
        <f t="shared" si="2704"/>
        <v>758433.16543866694</v>
      </c>
      <c r="Y186" s="76">
        <f t="shared" si="2704"/>
        <v>758433.16543866694</v>
      </c>
      <c r="Z186" s="76">
        <f t="shared" si="2704"/>
        <v>758433.16543866694</v>
      </c>
      <c r="AA186" s="76">
        <f t="shared" si="2704"/>
        <v>758433.16543866694</v>
      </c>
      <c r="AB186" s="76">
        <f t="shared" si="2704"/>
        <v>758433.16543866694</v>
      </c>
      <c r="AC186" s="76">
        <f t="shared" si="2704"/>
        <v>758433.16543866694</v>
      </c>
      <c r="AD186" s="76">
        <f t="shared" si="2704"/>
        <v>758433.16543866694</v>
      </c>
      <c r="AE186" s="76">
        <f t="shared" si="2704"/>
        <v>758433.16543866694</v>
      </c>
      <c r="AF186" s="33">
        <f t="shared" si="2630"/>
        <v>9101197.9852640033</v>
      </c>
      <c r="AG186" s="76">
        <f t="shared" ref="AG186:AR186" si="2705">+$AF$186*$FD$9/12</f>
        <v>800872.05164395284</v>
      </c>
      <c r="AH186" s="76">
        <f t="shared" si="2705"/>
        <v>800872.05164395284</v>
      </c>
      <c r="AI186" s="76">
        <f t="shared" si="2705"/>
        <v>800872.05164395284</v>
      </c>
      <c r="AJ186" s="76">
        <f t="shared" si="2705"/>
        <v>800872.05164395284</v>
      </c>
      <c r="AK186" s="76">
        <f t="shared" si="2705"/>
        <v>800872.05164395284</v>
      </c>
      <c r="AL186" s="76">
        <f t="shared" si="2705"/>
        <v>800872.05164395284</v>
      </c>
      <c r="AM186" s="76">
        <f t="shared" si="2705"/>
        <v>800872.05164395284</v>
      </c>
      <c r="AN186" s="76">
        <f t="shared" si="2705"/>
        <v>800872.05164395284</v>
      </c>
      <c r="AO186" s="76">
        <f t="shared" si="2705"/>
        <v>800872.05164395284</v>
      </c>
      <c r="AP186" s="76">
        <f t="shared" si="2705"/>
        <v>800872.05164395284</v>
      </c>
      <c r="AQ186" s="76">
        <f t="shared" si="2705"/>
        <v>800872.05164395284</v>
      </c>
      <c r="AR186" s="76">
        <f t="shared" si="2705"/>
        <v>800872.05164395284</v>
      </c>
      <c r="AS186" s="33">
        <f t="shared" si="2632"/>
        <v>9610464.6197274346</v>
      </c>
      <c r="AT186" s="76">
        <f t="shared" ref="AT186:BE186" si="2706">+$AS$186*$FE$9/12</f>
        <v>846015.60745101934</v>
      </c>
      <c r="AU186" s="76">
        <f t="shared" si="2706"/>
        <v>846015.60745101934</v>
      </c>
      <c r="AV186" s="76">
        <f t="shared" si="2706"/>
        <v>846015.60745101934</v>
      </c>
      <c r="AW186" s="76">
        <f t="shared" si="2706"/>
        <v>846015.60745101934</v>
      </c>
      <c r="AX186" s="76">
        <f t="shared" si="2706"/>
        <v>846015.60745101934</v>
      </c>
      <c r="AY186" s="76">
        <f t="shared" si="2706"/>
        <v>846015.60745101934</v>
      </c>
      <c r="AZ186" s="76">
        <f t="shared" si="2706"/>
        <v>846015.60745101934</v>
      </c>
      <c r="BA186" s="76">
        <f t="shared" si="2706"/>
        <v>846015.60745101934</v>
      </c>
      <c r="BB186" s="76">
        <f t="shared" si="2706"/>
        <v>846015.60745101934</v>
      </c>
      <c r="BC186" s="76">
        <f t="shared" si="2706"/>
        <v>846015.60745101934</v>
      </c>
      <c r="BD186" s="76">
        <f t="shared" si="2706"/>
        <v>846015.60745101934</v>
      </c>
      <c r="BE186" s="76">
        <f t="shared" si="2706"/>
        <v>846015.60745101934</v>
      </c>
      <c r="BF186" s="33">
        <f t="shared" si="2634"/>
        <v>10152187.289412236</v>
      </c>
      <c r="BG186" s="76">
        <f t="shared" ref="BG186:BR186" si="2707">+$BF$186*$FF$9/12</f>
        <v>893703.8152118189</v>
      </c>
      <c r="BH186" s="76">
        <f t="shared" si="2707"/>
        <v>893703.8152118189</v>
      </c>
      <c r="BI186" s="76">
        <f t="shared" si="2707"/>
        <v>893703.8152118189</v>
      </c>
      <c r="BJ186" s="76">
        <f t="shared" si="2707"/>
        <v>893703.8152118189</v>
      </c>
      <c r="BK186" s="76">
        <f t="shared" si="2707"/>
        <v>893703.8152118189</v>
      </c>
      <c r="BL186" s="76">
        <f t="shared" si="2707"/>
        <v>893703.8152118189</v>
      </c>
      <c r="BM186" s="76">
        <f t="shared" si="2707"/>
        <v>893703.8152118189</v>
      </c>
      <c r="BN186" s="76">
        <f t="shared" si="2707"/>
        <v>893703.8152118189</v>
      </c>
      <c r="BO186" s="76">
        <f t="shared" si="2707"/>
        <v>893703.8152118189</v>
      </c>
      <c r="BP186" s="76">
        <f t="shared" si="2707"/>
        <v>893703.8152118189</v>
      </c>
      <c r="BQ186" s="76">
        <f t="shared" si="2707"/>
        <v>893703.8152118189</v>
      </c>
      <c r="BR186" s="76">
        <f t="shared" si="2707"/>
        <v>893703.8152118189</v>
      </c>
      <c r="BS186" s="33">
        <f t="shared" si="2636"/>
        <v>10724445.782541826</v>
      </c>
      <c r="BT186" s="76">
        <f t="shared" ref="BT186:CE186" si="2708">+$BS$186*$FG$9/12</f>
        <v>944080.11186767882</v>
      </c>
      <c r="BU186" s="76">
        <f t="shared" si="2708"/>
        <v>944080.11186767882</v>
      </c>
      <c r="BV186" s="76">
        <f t="shared" si="2708"/>
        <v>944080.11186767882</v>
      </c>
      <c r="BW186" s="76">
        <f t="shared" si="2708"/>
        <v>944080.11186767882</v>
      </c>
      <c r="BX186" s="76">
        <f t="shared" si="2708"/>
        <v>944080.11186767882</v>
      </c>
      <c r="BY186" s="76">
        <f t="shared" si="2708"/>
        <v>944080.11186767882</v>
      </c>
      <c r="BZ186" s="76">
        <f t="shared" si="2708"/>
        <v>944080.11186767882</v>
      </c>
      <c r="CA186" s="76">
        <f t="shared" si="2708"/>
        <v>944080.11186767882</v>
      </c>
      <c r="CB186" s="76">
        <f t="shared" si="2708"/>
        <v>944080.11186767882</v>
      </c>
      <c r="CC186" s="76">
        <f t="shared" si="2708"/>
        <v>944080.11186767882</v>
      </c>
      <c r="CD186" s="76">
        <f t="shared" si="2708"/>
        <v>944080.11186767882</v>
      </c>
      <c r="CE186" s="76">
        <f t="shared" si="2708"/>
        <v>944080.11186767882</v>
      </c>
      <c r="CF186" s="33">
        <f t="shared" si="2638"/>
        <v>11328961.34241215</v>
      </c>
      <c r="CG186" s="76">
        <f t="shared" ref="CG186:CR186" si="2709">+$CF$186*$FH$9/12</f>
        <v>997296.01961343654</v>
      </c>
      <c r="CH186" s="76">
        <f t="shared" si="2709"/>
        <v>997296.01961343654</v>
      </c>
      <c r="CI186" s="76">
        <f t="shared" si="2709"/>
        <v>997296.01961343654</v>
      </c>
      <c r="CJ186" s="76">
        <f t="shared" si="2709"/>
        <v>997296.01961343654</v>
      </c>
      <c r="CK186" s="76">
        <f t="shared" si="2709"/>
        <v>997296.01961343654</v>
      </c>
      <c r="CL186" s="76">
        <f t="shared" si="2709"/>
        <v>997296.01961343654</v>
      </c>
      <c r="CM186" s="76">
        <f t="shared" si="2709"/>
        <v>997296.01961343654</v>
      </c>
      <c r="CN186" s="76">
        <f t="shared" si="2709"/>
        <v>997296.01961343654</v>
      </c>
      <c r="CO186" s="76">
        <f t="shared" si="2709"/>
        <v>997296.01961343654</v>
      </c>
      <c r="CP186" s="76">
        <f t="shared" si="2709"/>
        <v>997296.01961343654</v>
      </c>
      <c r="CQ186" s="76">
        <f t="shared" si="2709"/>
        <v>997296.01961343654</v>
      </c>
      <c r="CR186" s="76">
        <f t="shared" si="2709"/>
        <v>997296.01961343654</v>
      </c>
      <c r="CS186" s="33">
        <f t="shared" si="2640"/>
        <v>11967552.235361241</v>
      </c>
      <c r="CT186" s="76">
        <f t="shared" ref="CT186:DE186" si="2710">+$CS$186*$FI$9/12</f>
        <v>1053511.601647007</v>
      </c>
      <c r="CU186" s="76">
        <f t="shared" si="2710"/>
        <v>1053511.601647007</v>
      </c>
      <c r="CV186" s="76">
        <f t="shared" si="2710"/>
        <v>1053511.601647007</v>
      </c>
      <c r="CW186" s="76">
        <f t="shared" si="2710"/>
        <v>1053511.601647007</v>
      </c>
      <c r="CX186" s="76">
        <f t="shared" si="2710"/>
        <v>1053511.601647007</v>
      </c>
      <c r="CY186" s="76">
        <f t="shared" si="2710"/>
        <v>1053511.601647007</v>
      </c>
      <c r="CZ186" s="76">
        <f t="shared" si="2710"/>
        <v>1053511.601647007</v>
      </c>
      <c r="DA186" s="76">
        <f t="shared" si="2710"/>
        <v>1053511.601647007</v>
      </c>
      <c r="DB186" s="76">
        <f t="shared" si="2710"/>
        <v>1053511.601647007</v>
      </c>
      <c r="DC186" s="76">
        <f t="shared" si="2710"/>
        <v>1053511.601647007</v>
      </c>
      <c r="DD186" s="76">
        <f t="shared" si="2710"/>
        <v>1053511.601647007</v>
      </c>
      <c r="DE186" s="76">
        <f t="shared" si="2710"/>
        <v>1053511.601647007</v>
      </c>
      <c r="DF186" s="33">
        <f t="shared" si="2642"/>
        <v>12642139.219764082</v>
      </c>
      <c r="DG186" s="76">
        <f t="shared" ref="DG186:DR186" si="2711">+$DF$186*$FJ$9/12</f>
        <v>1112895.9436086456</v>
      </c>
      <c r="DH186" s="76">
        <f t="shared" si="2711"/>
        <v>1112895.9436086456</v>
      </c>
      <c r="DI186" s="76">
        <f t="shared" si="2711"/>
        <v>1112895.9436086456</v>
      </c>
      <c r="DJ186" s="76">
        <f t="shared" si="2711"/>
        <v>1112895.9436086456</v>
      </c>
      <c r="DK186" s="76">
        <f t="shared" si="2711"/>
        <v>1112895.9436086456</v>
      </c>
      <c r="DL186" s="76">
        <f t="shared" si="2711"/>
        <v>1112895.9436086456</v>
      </c>
      <c r="DM186" s="76">
        <f t="shared" si="2711"/>
        <v>1112895.9436086456</v>
      </c>
      <c r="DN186" s="76">
        <f t="shared" si="2711"/>
        <v>1112895.9436086456</v>
      </c>
      <c r="DO186" s="76">
        <f t="shared" si="2711"/>
        <v>1112895.9436086456</v>
      </c>
      <c r="DP186" s="76">
        <f t="shared" si="2711"/>
        <v>1112895.9436086456</v>
      </c>
      <c r="DQ186" s="76">
        <f t="shared" si="2711"/>
        <v>1112895.9436086456</v>
      </c>
      <c r="DR186" s="76">
        <f t="shared" si="2711"/>
        <v>1112895.9436086456</v>
      </c>
      <c r="DS186" s="33">
        <f t="shared" si="2644"/>
        <v>13354751.323303746</v>
      </c>
      <c r="DT186" s="76">
        <f t="shared" ref="DT186:EE186" si="2712">$DS186*$FK9/12</f>
        <v>1175627.6621579777</v>
      </c>
      <c r="DU186" s="76">
        <f t="shared" si="2712"/>
        <v>1175627.6621579777</v>
      </c>
      <c r="DV186" s="76">
        <f t="shared" si="2712"/>
        <v>1175627.6621579777</v>
      </c>
      <c r="DW186" s="76">
        <f t="shared" si="2712"/>
        <v>1175627.6621579777</v>
      </c>
      <c r="DX186" s="76">
        <f t="shared" si="2712"/>
        <v>1175627.6621579777</v>
      </c>
      <c r="DY186" s="76">
        <f t="shared" si="2712"/>
        <v>1175627.6621579777</v>
      </c>
      <c r="DZ186" s="76">
        <f t="shared" si="2712"/>
        <v>1175627.6621579777</v>
      </c>
      <c r="EA186" s="76">
        <f t="shared" si="2712"/>
        <v>1175627.6621579777</v>
      </c>
      <c r="EB186" s="76">
        <f t="shared" si="2712"/>
        <v>1175627.6621579777</v>
      </c>
      <c r="EC186" s="76">
        <f t="shared" si="2712"/>
        <v>1175627.6621579777</v>
      </c>
      <c r="ED186" s="76">
        <f t="shared" si="2712"/>
        <v>1175627.6621579777</v>
      </c>
      <c r="EE186" s="76">
        <f t="shared" si="2712"/>
        <v>1175627.6621579777</v>
      </c>
      <c r="EF186" s="33">
        <f t="shared" si="2646"/>
        <v>14107531.94589573</v>
      </c>
      <c r="EG186" s="76">
        <f t="shared" ref="EG186:ER186" si="2713">$EF186*$FL9/12</f>
        <v>1241895.4422184986</v>
      </c>
      <c r="EH186" s="76">
        <f t="shared" si="2713"/>
        <v>1241895.4422184986</v>
      </c>
      <c r="EI186" s="76">
        <f t="shared" si="2713"/>
        <v>1241895.4422184986</v>
      </c>
      <c r="EJ186" s="76">
        <f t="shared" si="2713"/>
        <v>1241895.4422184986</v>
      </c>
      <c r="EK186" s="76">
        <f t="shared" si="2713"/>
        <v>1241895.4422184986</v>
      </c>
      <c r="EL186" s="76">
        <f t="shared" si="2713"/>
        <v>1241895.4422184986</v>
      </c>
      <c r="EM186" s="76">
        <f t="shared" si="2713"/>
        <v>1241895.4422184986</v>
      </c>
      <c r="EN186" s="76">
        <f t="shared" si="2713"/>
        <v>1241895.4422184986</v>
      </c>
      <c r="EO186" s="76">
        <f t="shared" si="2713"/>
        <v>1241895.4422184986</v>
      </c>
      <c r="EP186" s="76">
        <f t="shared" si="2713"/>
        <v>1241895.4422184986</v>
      </c>
      <c r="EQ186" s="76">
        <f t="shared" si="2713"/>
        <v>1241895.4422184986</v>
      </c>
      <c r="ER186" s="76">
        <f t="shared" si="2713"/>
        <v>1241895.4422184986</v>
      </c>
      <c r="ES186" s="33">
        <f t="shared" si="2648"/>
        <v>14902745.306621986</v>
      </c>
      <c r="ET186" s="33" t="s">
        <v>241</v>
      </c>
      <c r="EU186" s="33"/>
      <c r="EV186" s="38"/>
      <c r="EW186" s="136"/>
      <c r="EX186" s="37"/>
      <c r="EY186" s="37"/>
      <c r="FN186" s="17"/>
      <c r="FO186" s="201"/>
      <c r="FP186" s="2"/>
      <c r="FY186" s="1"/>
    </row>
    <row r="187" spans="1:181">
      <c r="A187" s="149">
        <v>152</v>
      </c>
      <c r="B187" s="149" t="str">
        <f t="shared" si="2626"/>
        <v>175150010700223</v>
      </c>
      <c r="C187" s="231">
        <v>1751500107002</v>
      </c>
      <c r="D187" s="35">
        <v>23</v>
      </c>
      <c r="E187" s="37" t="s">
        <v>250</v>
      </c>
      <c r="F187" s="65">
        <v>0</v>
      </c>
      <c r="G187" s="183">
        <f t="shared" ref="G187:R187" si="2714">G11*0.2*$E$2</f>
        <v>18839535.660799369</v>
      </c>
      <c r="H187" s="183">
        <f t="shared" si="2714"/>
        <v>6923025.6859157663</v>
      </c>
      <c r="I187" s="183">
        <f t="shared" si="2714"/>
        <v>6696540.8040850712</v>
      </c>
      <c r="J187" s="183">
        <f t="shared" si="2714"/>
        <v>3201719.4563854467</v>
      </c>
      <c r="K187" s="183">
        <f t="shared" si="2714"/>
        <v>1710705.1761696837</v>
      </c>
      <c r="L187" s="183">
        <f t="shared" si="2714"/>
        <v>1722037.3676453899</v>
      </c>
      <c r="M187" s="183">
        <f t="shared" si="2714"/>
        <v>1586814.7143566343</v>
      </c>
      <c r="N187" s="183">
        <f t="shared" si="2714"/>
        <v>1491625.1948932172</v>
      </c>
      <c r="O187" s="183">
        <f t="shared" si="2714"/>
        <v>1397854.5311831061</v>
      </c>
      <c r="P187" s="183">
        <f t="shared" si="2714"/>
        <v>1222674.0292656957</v>
      </c>
      <c r="Q187" s="183">
        <f t="shared" si="2714"/>
        <v>940595.23734552157</v>
      </c>
      <c r="R187" s="183">
        <f t="shared" si="2714"/>
        <v>859796.02806622139</v>
      </c>
      <c r="S187" s="33">
        <f t="shared" si="2628"/>
        <v>46592923.886111125</v>
      </c>
      <c r="T187" s="237">
        <f t="shared" ref="T187:AE187" si="2715">T11*0.2*$E$2</f>
        <v>19937955.954465307</v>
      </c>
      <c r="U187" s="237">
        <f t="shared" si="2715"/>
        <v>7326665.7778954953</v>
      </c>
      <c r="V187" s="237">
        <f t="shared" si="2715"/>
        <v>7086975.921436416</v>
      </c>
      <c r="W187" s="237">
        <f t="shared" si="2715"/>
        <v>3388392.5086749755</v>
      </c>
      <c r="X187" s="237">
        <f t="shared" si="2715"/>
        <v>1810446.1313511883</v>
      </c>
      <c r="Y187" s="237">
        <f t="shared" si="2715"/>
        <v>1822439.0349226031</v>
      </c>
      <c r="Z187" s="237">
        <f t="shared" si="2715"/>
        <v>1679332.3600098551</v>
      </c>
      <c r="AA187" s="237">
        <f t="shared" si="2715"/>
        <v>1578592.9107708067</v>
      </c>
      <c r="AB187" s="237">
        <f t="shared" si="2715"/>
        <v>1479355.0422513953</v>
      </c>
      <c r="AC187" s="237">
        <f t="shared" si="2715"/>
        <v>1293960.8162897639</v>
      </c>
      <c r="AD187" s="237">
        <f t="shared" si="2715"/>
        <v>995435.70238817274</v>
      </c>
      <c r="AE187" s="237">
        <f t="shared" si="2715"/>
        <v>909925.5759831809</v>
      </c>
      <c r="AF187" s="33">
        <f t="shared" si="2630"/>
        <v>49309477.736439146</v>
      </c>
      <c r="AG187" s="237">
        <f t="shared" ref="AG187:AR187" si="2716">AG11*0.2*$E$2</f>
        <v>21108712.728111513</v>
      </c>
      <c r="AH187" s="237">
        <f t="shared" si="2716"/>
        <v>7756887.5923735173</v>
      </c>
      <c r="AI187" s="237">
        <f t="shared" si="2716"/>
        <v>7503123.1475431621</v>
      </c>
      <c r="AJ187" s="237">
        <f t="shared" si="2716"/>
        <v>3587358.9167843699</v>
      </c>
      <c r="AK187" s="237">
        <f t="shared" si="2716"/>
        <v>1916755.5281841301</v>
      </c>
      <c r="AL187" s="237">
        <f t="shared" si="2716"/>
        <v>1929452.6550532584</v>
      </c>
      <c r="AM187" s="237">
        <f t="shared" si="2716"/>
        <v>1777942.7561896336</v>
      </c>
      <c r="AN187" s="237">
        <f t="shared" si="2716"/>
        <v>1671287.8864912686</v>
      </c>
      <c r="AO187" s="237">
        <f t="shared" si="2716"/>
        <v>1566222.7703323972</v>
      </c>
      <c r="AP187" s="237">
        <f t="shared" si="2716"/>
        <v>1369942.1954222987</v>
      </c>
      <c r="AQ187" s="237">
        <f t="shared" si="2716"/>
        <v>1053887.6868324063</v>
      </c>
      <c r="AR187" s="237">
        <f t="shared" si="2716"/>
        <v>963356.40580491326</v>
      </c>
      <c r="AS187" s="33">
        <f t="shared" si="2632"/>
        <v>52204930.269122861</v>
      </c>
      <c r="AT187" s="237">
        <f t="shared" ref="AT187:BE187" si="2717">AT11*0.2*$E$2</f>
        <v>22285523.462703727</v>
      </c>
      <c r="AU187" s="237">
        <f t="shared" si="2717"/>
        <v>8189334.0756483404</v>
      </c>
      <c r="AV187" s="237">
        <f t="shared" si="2717"/>
        <v>7921422.2630186938</v>
      </c>
      <c r="AW187" s="237">
        <f t="shared" si="2717"/>
        <v>3787354.1763950991</v>
      </c>
      <c r="AX187" s="237">
        <f t="shared" si="2717"/>
        <v>2023614.6488803956</v>
      </c>
      <c r="AY187" s="237">
        <f t="shared" si="2717"/>
        <v>2037019.6405724776</v>
      </c>
      <c r="AZ187" s="237">
        <f t="shared" si="2717"/>
        <v>1877063.0648472058</v>
      </c>
      <c r="BA187" s="237">
        <f t="shared" si="2717"/>
        <v>1764462.186163157</v>
      </c>
      <c r="BB187" s="237">
        <f t="shared" si="2717"/>
        <v>1653539.6897784288</v>
      </c>
      <c r="BC187" s="237">
        <f t="shared" si="2717"/>
        <v>1446316.472817092</v>
      </c>
      <c r="BD187" s="237">
        <f t="shared" si="2717"/>
        <v>1112641.925373313</v>
      </c>
      <c r="BE187" s="237">
        <f t="shared" si="2717"/>
        <v>1017063.5254285372</v>
      </c>
      <c r="BF187" s="33">
        <f t="shared" si="2634"/>
        <v>55115355.131626472</v>
      </c>
      <c r="BG187" s="237">
        <f t="shared" ref="BG187:BR187" si="2718">BG11*0.2*$E$2</f>
        <v>23527941.395749457</v>
      </c>
      <c r="BH187" s="237">
        <f t="shared" si="2718"/>
        <v>8645889.4503657352</v>
      </c>
      <c r="BI187" s="237">
        <f t="shared" si="2718"/>
        <v>8363041.5541819856</v>
      </c>
      <c r="BJ187" s="237">
        <f t="shared" si="2718"/>
        <v>3998499.1717291251</v>
      </c>
      <c r="BK187" s="237">
        <f t="shared" si="2718"/>
        <v>2136431.1655554771</v>
      </c>
      <c r="BL187" s="237">
        <f t="shared" si="2718"/>
        <v>2150583.4855343932</v>
      </c>
      <c r="BM187" s="237">
        <f t="shared" si="2718"/>
        <v>1981709.3307124376</v>
      </c>
      <c r="BN187" s="237">
        <f t="shared" si="2718"/>
        <v>1862830.9530417528</v>
      </c>
      <c r="BO187" s="237">
        <f t="shared" si="2718"/>
        <v>1745724.527483576</v>
      </c>
      <c r="BP187" s="237">
        <f t="shared" si="2718"/>
        <v>1526948.6161766446</v>
      </c>
      <c r="BQ187" s="237">
        <f t="shared" si="2718"/>
        <v>1174671.7127128751</v>
      </c>
      <c r="BR187" s="237">
        <f t="shared" si="2718"/>
        <v>1073764.8169711782</v>
      </c>
      <c r="BS187" s="33">
        <f t="shared" si="2636"/>
        <v>58188036.180214636</v>
      </c>
      <c r="BT187" s="237">
        <f t="shared" ref="BT187:CE187" si="2719">BT11*0.2*$E$2</f>
        <v>24839624.128562495</v>
      </c>
      <c r="BU187" s="237">
        <f t="shared" si="2719"/>
        <v>9127897.7872236259</v>
      </c>
      <c r="BV187" s="237">
        <f t="shared" si="2719"/>
        <v>8829281.120827632</v>
      </c>
      <c r="BW187" s="237">
        <f t="shared" si="2719"/>
        <v>4221415.500553024</v>
      </c>
      <c r="BX187" s="237">
        <f t="shared" si="2719"/>
        <v>2255537.2030351954</v>
      </c>
      <c r="BY187" s="237">
        <f t="shared" si="2719"/>
        <v>2270478.5148529354</v>
      </c>
      <c r="BZ187" s="237">
        <f t="shared" si="2719"/>
        <v>2092189.625899656</v>
      </c>
      <c r="CA187" s="237">
        <f t="shared" si="2719"/>
        <v>1966683.7786738307</v>
      </c>
      <c r="CB187" s="237">
        <f t="shared" si="2719"/>
        <v>1843048.6698907851</v>
      </c>
      <c r="CC187" s="237">
        <f t="shared" si="2719"/>
        <v>1612076.0015284927</v>
      </c>
      <c r="CD187" s="237">
        <f t="shared" si="2719"/>
        <v>1240159.660696618</v>
      </c>
      <c r="CE187" s="237">
        <f t="shared" si="2719"/>
        <v>1133627.2055173214</v>
      </c>
      <c r="CF187" s="33">
        <f t="shared" si="2638"/>
        <v>61432019.197261609</v>
      </c>
      <c r="CG187" s="237">
        <f t="shared" ref="CG187:CR187" si="2720">CG11*0.2*$E$2</f>
        <v>26224433.173729856</v>
      </c>
      <c r="CH187" s="237">
        <f t="shared" si="2720"/>
        <v>9636778.0888613444</v>
      </c>
      <c r="CI187" s="237">
        <f t="shared" si="2720"/>
        <v>9321513.5433137752</v>
      </c>
      <c r="CJ187" s="237">
        <f t="shared" si="2720"/>
        <v>4456759.4147088565</v>
      </c>
      <c r="CK187" s="237">
        <f t="shared" si="2720"/>
        <v>2381283.4021044075</v>
      </c>
      <c r="CL187" s="237">
        <f t="shared" si="2720"/>
        <v>2397057.6920559872</v>
      </c>
      <c r="CM187" s="237">
        <f t="shared" si="2720"/>
        <v>2208829.1975435624</v>
      </c>
      <c r="CN187" s="237">
        <f t="shared" si="2720"/>
        <v>2076326.3993348968</v>
      </c>
      <c r="CO187" s="237">
        <f t="shared" si="2720"/>
        <v>1945798.6332371968</v>
      </c>
      <c r="CP187" s="237">
        <f t="shared" si="2720"/>
        <v>1701949.2386137063</v>
      </c>
      <c r="CQ187" s="237">
        <f t="shared" si="2720"/>
        <v>1309298.5617804546</v>
      </c>
      <c r="CR187" s="237">
        <f t="shared" si="2720"/>
        <v>1196826.9222249121</v>
      </c>
      <c r="CS187" s="33">
        <f t="shared" si="2640"/>
        <v>64856854.267508946</v>
      </c>
      <c r="CT187" s="237">
        <f t="shared" ref="CT187:DE187" si="2721">CT11*0.2*$E$2</f>
        <v>27686445.323165294</v>
      </c>
      <c r="CU187" s="237">
        <f t="shared" si="2721"/>
        <v>10174028.467315363</v>
      </c>
      <c r="CV187" s="237">
        <f t="shared" si="2721"/>
        <v>9841187.9233535137</v>
      </c>
      <c r="CW187" s="237">
        <f t="shared" si="2721"/>
        <v>4705223.752078874</v>
      </c>
      <c r="CX187" s="237">
        <f t="shared" si="2721"/>
        <v>2514039.9517717278</v>
      </c>
      <c r="CY187" s="237">
        <f t="shared" si="2721"/>
        <v>2530693.6583881075</v>
      </c>
      <c r="CZ187" s="237">
        <f t="shared" si="2721"/>
        <v>2331971.4253066154</v>
      </c>
      <c r="DA187" s="237">
        <f t="shared" si="2721"/>
        <v>2192081.5960978172</v>
      </c>
      <c r="DB187" s="237">
        <f t="shared" si="2721"/>
        <v>2054276.9070401704</v>
      </c>
      <c r="DC187" s="237">
        <f t="shared" si="2721"/>
        <v>1796832.9086664203</v>
      </c>
      <c r="DD187" s="237">
        <f t="shared" si="2721"/>
        <v>1382291.9565997147</v>
      </c>
      <c r="DE187" s="237">
        <f t="shared" si="2721"/>
        <v>1263550.0231389508</v>
      </c>
      <c r="DF187" s="33">
        <f t="shared" si="2642"/>
        <v>68472623.89292258</v>
      </c>
      <c r="DG187" s="237">
        <f t="shared" ref="DG187:DR187" si="2722">DG11*0.2*$E$2</f>
        <v>29229964.649931751</v>
      </c>
      <c r="DH187" s="237">
        <f t="shared" si="2722"/>
        <v>10741230.554368194</v>
      </c>
      <c r="DI187" s="237">
        <f t="shared" si="2722"/>
        <v>10389834.150080472</v>
      </c>
      <c r="DJ187" s="237">
        <f t="shared" si="2722"/>
        <v>4967539.9762572702</v>
      </c>
      <c r="DK187" s="237">
        <f t="shared" si="2722"/>
        <v>2654197.6790830018</v>
      </c>
      <c r="DL187" s="237">
        <f t="shared" si="2722"/>
        <v>2671779.829843245</v>
      </c>
      <c r="DM187" s="237">
        <f t="shared" si="2722"/>
        <v>2461978.8322674586</v>
      </c>
      <c r="DN187" s="237">
        <f t="shared" si="2722"/>
        <v>2314290.1450802702</v>
      </c>
      <c r="DO187" s="237">
        <f t="shared" si="2722"/>
        <v>2168802.8446076596</v>
      </c>
      <c r="DP187" s="237">
        <f t="shared" si="2722"/>
        <v>1897006.343324573</v>
      </c>
      <c r="DQ187" s="237">
        <f t="shared" si="2722"/>
        <v>1459354.7331801485</v>
      </c>
      <c r="DR187" s="237">
        <f t="shared" si="2722"/>
        <v>1333992.9369289472</v>
      </c>
      <c r="DS187" s="33">
        <f t="shared" si="2644"/>
        <v>72289972.674952984</v>
      </c>
      <c r="DT187" s="237">
        <f t="shared" ref="DT187:EE187" si="2723">DT11*0.2*$E$2</f>
        <v>30859535.179165445</v>
      </c>
      <c r="DU187" s="237">
        <f t="shared" si="2723"/>
        <v>11340054.157774217</v>
      </c>
      <c r="DV187" s="237">
        <f t="shared" si="2723"/>
        <v>10969067.403947458</v>
      </c>
      <c r="DW187" s="237">
        <f t="shared" si="2723"/>
        <v>5244480.3299336126</v>
      </c>
      <c r="DX187" s="237">
        <f t="shared" si="2723"/>
        <v>2802169.1996918786</v>
      </c>
      <c r="DY187" s="237">
        <f t="shared" si="2723"/>
        <v>2820731.5553570054</v>
      </c>
      <c r="DZ187" s="237">
        <f t="shared" si="2723"/>
        <v>2599234.1521663694</v>
      </c>
      <c r="EA187" s="237">
        <f t="shared" si="2723"/>
        <v>2443311.8206684948</v>
      </c>
      <c r="EB187" s="237">
        <f t="shared" si="2723"/>
        <v>2289713.6031945362</v>
      </c>
      <c r="EC187" s="237">
        <f t="shared" si="2723"/>
        <v>2002764.4469649175</v>
      </c>
      <c r="ED187" s="237">
        <f t="shared" si="2723"/>
        <v>1540713.7595549417</v>
      </c>
      <c r="EE187" s="237">
        <f t="shared" si="2723"/>
        <v>1408363.0431627356</v>
      </c>
      <c r="EF187" s="33">
        <f t="shared" si="2646"/>
        <v>76320138.6515816</v>
      </c>
      <c r="EG187" s="237">
        <f t="shared" ref="EG187:ER187" si="2724">EG11*0.2*$E$2</f>
        <v>32579954.265403923</v>
      </c>
      <c r="EH187" s="237">
        <f t="shared" si="2724"/>
        <v>11972262.177070133</v>
      </c>
      <c r="EI187" s="237">
        <f t="shared" si="2724"/>
        <v>11580592.91171753</v>
      </c>
      <c r="EJ187" s="237">
        <f t="shared" si="2724"/>
        <v>5536860.108327413</v>
      </c>
      <c r="EK187" s="237">
        <f t="shared" si="2724"/>
        <v>2958390.1325747017</v>
      </c>
      <c r="EL187" s="237">
        <f t="shared" si="2724"/>
        <v>2977987.3395681591</v>
      </c>
      <c r="EM187" s="237">
        <f t="shared" si="2724"/>
        <v>2744141.4561496451</v>
      </c>
      <c r="EN187" s="237">
        <f t="shared" si="2724"/>
        <v>2579526.4546707645</v>
      </c>
      <c r="EO187" s="237">
        <f t="shared" si="2724"/>
        <v>2417365.136572632</v>
      </c>
      <c r="EP187" s="237">
        <f t="shared" si="2724"/>
        <v>2114418.5648832121</v>
      </c>
      <c r="EQ187" s="237">
        <f t="shared" si="2724"/>
        <v>1626608.55165013</v>
      </c>
      <c r="ER187" s="237">
        <f t="shared" si="2724"/>
        <v>1486879.2828190585</v>
      </c>
      <c r="ES187" s="33">
        <f t="shared" si="2648"/>
        <v>80574986.381407306</v>
      </c>
      <c r="ET187" s="33" t="s">
        <v>241</v>
      </c>
      <c r="EU187" s="33"/>
      <c r="EV187" s="38"/>
      <c r="EW187" s="136"/>
      <c r="EX187" s="37"/>
      <c r="EY187" s="37"/>
      <c r="FN187" s="17"/>
      <c r="FO187" s="201"/>
      <c r="FP187" s="2"/>
      <c r="FY187" s="1"/>
    </row>
    <row r="188" spans="1:181">
      <c r="A188" s="149">
        <v>153</v>
      </c>
      <c r="B188" s="149" t="str">
        <f t="shared" si="2626"/>
        <v>175150010700123</v>
      </c>
      <c r="C188" s="231">
        <v>1751500107001</v>
      </c>
      <c r="D188" s="35">
        <v>23</v>
      </c>
      <c r="E188" s="37" t="s">
        <v>249</v>
      </c>
      <c r="F188" s="65">
        <v>1064917215.6900002</v>
      </c>
      <c r="G188" s="183">
        <f>G7*0.2*$E$2+2228885.07401597</f>
        <v>404009692.48811692</v>
      </c>
      <c r="H188" s="183">
        <f t="shared" ref="H188:R188" si="2725">H7*0.2*$E$2</f>
        <v>147643705.23332608</v>
      </c>
      <c r="I188" s="183">
        <f t="shared" si="2725"/>
        <v>142813582.01121461</v>
      </c>
      <c r="J188" s="183">
        <f t="shared" si="2725"/>
        <v>68281376.540328145</v>
      </c>
      <c r="K188" s="183">
        <f t="shared" si="2725"/>
        <v>36483304.010464869</v>
      </c>
      <c r="L188" s="183">
        <f t="shared" si="2725"/>
        <v>36724979.661227025</v>
      </c>
      <c r="M188" s="183">
        <f t="shared" si="2725"/>
        <v>33841157.692510396</v>
      </c>
      <c r="N188" s="183">
        <f t="shared" si="2725"/>
        <v>31811101.183901675</v>
      </c>
      <c r="O188" s="183">
        <f t="shared" si="2725"/>
        <v>29811303.861104704</v>
      </c>
      <c r="P188" s="183">
        <f t="shared" si="2725"/>
        <v>26075321.999829989</v>
      </c>
      <c r="Q188" s="183">
        <f t="shared" si="2725"/>
        <v>20059576.876774613</v>
      </c>
      <c r="R188" s="183">
        <f t="shared" si="2725"/>
        <v>18336414.898307852</v>
      </c>
      <c r="S188" s="33">
        <f t="shared" si="2628"/>
        <v>995891516.45710683</v>
      </c>
      <c r="T188" s="237">
        <f t="shared" ref="T188:AE188" si="2726">T7*0.2*$E$2</f>
        <v>407298794.38721895</v>
      </c>
      <c r="U188" s="237">
        <f t="shared" si="2726"/>
        <v>149671417.92419311</v>
      </c>
      <c r="V188" s="237">
        <f t="shared" si="2726"/>
        <v>144774958.638919</v>
      </c>
      <c r="W188" s="237">
        <f t="shared" si="2726"/>
        <v>69219140.961384133</v>
      </c>
      <c r="X188" s="237">
        <f t="shared" si="2726"/>
        <v>36984359.29372175</v>
      </c>
      <c r="Y188" s="237">
        <f t="shared" si="2726"/>
        <v>37229354.075383179</v>
      </c>
      <c r="Z188" s="237">
        <f t="shared" si="2726"/>
        <v>34305926.202744499</v>
      </c>
      <c r="AA188" s="237">
        <f t="shared" si="2726"/>
        <v>32247989.254944827</v>
      </c>
      <c r="AB188" s="237">
        <f t="shared" si="2726"/>
        <v>30220727.067295082</v>
      </c>
      <c r="AC188" s="237">
        <f t="shared" si="2726"/>
        <v>26433435.887949649</v>
      </c>
      <c r="AD188" s="237">
        <f t="shared" si="2726"/>
        <v>20335071.578984763</v>
      </c>
      <c r="AE188" s="237">
        <f t="shared" si="2726"/>
        <v>18588243.996849801</v>
      </c>
      <c r="AF188" s="33">
        <f t="shared" si="2630"/>
        <v>1007309419.2695888</v>
      </c>
      <c r="AG188" s="237">
        <f t="shared" ref="AG188:AR188" si="2727">AG7*0.2*$E$2</f>
        <v>434019922.83059621</v>
      </c>
      <c r="AH188" s="237">
        <f t="shared" si="2727"/>
        <v>159490718.24564838</v>
      </c>
      <c r="AI188" s="237">
        <f t="shared" si="2727"/>
        <v>154273023.25017181</v>
      </c>
      <c r="AJ188" s="237">
        <f t="shared" si="2727"/>
        <v>73760312.165075332</v>
      </c>
      <c r="AK188" s="237">
        <f t="shared" si="2727"/>
        <v>39410744.612564631</v>
      </c>
      <c r="AL188" s="237">
        <f t="shared" si="2727"/>
        <v>39671812.451939337</v>
      </c>
      <c r="AM188" s="237">
        <f t="shared" si="2727"/>
        <v>36556591.004764646</v>
      </c>
      <c r="AN188" s="237">
        <f t="shared" si="2727"/>
        <v>34363641.632994369</v>
      </c>
      <c r="AO188" s="237">
        <f t="shared" si="2727"/>
        <v>32203379.460932463</v>
      </c>
      <c r="AP188" s="237">
        <f t="shared" si="2727"/>
        <v>28167620.337536234</v>
      </c>
      <c r="AQ188" s="237">
        <f t="shared" si="2727"/>
        <v>21669168.480461802</v>
      </c>
      <c r="AR188" s="237">
        <f t="shared" si="2727"/>
        <v>19807739.026595578</v>
      </c>
      <c r="AS188" s="33">
        <f t="shared" si="2632"/>
        <v>1073394673.4992809</v>
      </c>
      <c r="AT188" s="237">
        <f t="shared" ref="AT188:BE188" si="2728">AT7*0.2*$E$2</f>
        <v>462494109.99923104</v>
      </c>
      <c r="AU188" s="237">
        <f t="shared" si="2728"/>
        <v>169954220.78112793</v>
      </c>
      <c r="AV188" s="237">
        <f t="shared" si="2728"/>
        <v>164394215.17714036</v>
      </c>
      <c r="AW188" s="237">
        <f t="shared" si="2728"/>
        <v>78599410.150503635</v>
      </c>
      <c r="AX188" s="237">
        <f t="shared" si="2728"/>
        <v>41996314.674037218</v>
      </c>
      <c r="AY188" s="237">
        <f t="shared" si="2728"/>
        <v>42274510.055561557</v>
      </c>
      <c r="AZ188" s="237">
        <f t="shared" si="2728"/>
        <v>38954912.279346287</v>
      </c>
      <c r="BA188" s="237">
        <f t="shared" si="2728"/>
        <v>36618092.897056937</v>
      </c>
      <c r="BB188" s="237">
        <f t="shared" si="2728"/>
        <v>34316105.181569628</v>
      </c>
      <c r="BC188" s="237">
        <f t="shared" si="2728"/>
        <v>30015577.197109021</v>
      </c>
      <c r="BD188" s="237">
        <f t="shared" si="2728"/>
        <v>23090789.762446541</v>
      </c>
      <c r="BE188" s="237">
        <f t="shared" si="2728"/>
        <v>21107239.899164729</v>
      </c>
      <c r="BF188" s="33">
        <f t="shared" si="2634"/>
        <v>1143815498.0542951</v>
      </c>
      <c r="BG188" s="237">
        <f t="shared" ref="BG188:BR188" si="2729">BG7*0.2*$E$2</f>
        <v>492836366.56345201</v>
      </c>
      <c r="BH188" s="237">
        <f t="shared" si="2729"/>
        <v>181104188.87720126</v>
      </c>
      <c r="BI188" s="237">
        <f t="shared" si="2729"/>
        <v>175179415.13263136</v>
      </c>
      <c r="BJ188" s="237">
        <f t="shared" si="2729"/>
        <v>83755980.617070198</v>
      </c>
      <c r="BK188" s="237">
        <f t="shared" si="2729"/>
        <v>44751512.906926103</v>
      </c>
      <c r="BL188" s="237">
        <f t="shared" si="2729"/>
        <v>45047959.495241389</v>
      </c>
      <c r="BM188" s="237">
        <f t="shared" si="2729"/>
        <v>41510577.134880587</v>
      </c>
      <c r="BN188" s="237">
        <f t="shared" si="2729"/>
        <v>39020449.04722894</v>
      </c>
      <c r="BO188" s="237">
        <f t="shared" si="2729"/>
        <v>36567437.782769054</v>
      </c>
      <c r="BP188" s="237">
        <f t="shared" si="2729"/>
        <v>31984770.586921874</v>
      </c>
      <c r="BQ188" s="237">
        <f t="shared" si="2729"/>
        <v>24605677.524463244</v>
      </c>
      <c r="BR188" s="237">
        <f t="shared" si="2729"/>
        <v>22491995.455044314</v>
      </c>
      <c r="BS188" s="33">
        <f t="shared" si="2636"/>
        <v>1218856331.1238303</v>
      </c>
      <c r="BT188" s="237">
        <f t="shared" ref="BT188:CE188" si="2730">BT7*0.2*$E$2</f>
        <v>525169248.55079579</v>
      </c>
      <c r="BU188" s="237">
        <f t="shared" si="2730"/>
        <v>192985658.59748876</v>
      </c>
      <c r="BV188" s="237">
        <f t="shared" si="2730"/>
        <v>186672185.83782649</v>
      </c>
      <c r="BW188" s="237">
        <f t="shared" si="2730"/>
        <v>89250851.573751777</v>
      </c>
      <c r="BX188" s="237">
        <f t="shared" si="2730"/>
        <v>47687467.888625763</v>
      </c>
      <c r="BY188" s="237">
        <f t="shared" si="2730"/>
        <v>48003363.067195036</v>
      </c>
      <c r="BZ188" s="237">
        <f t="shared" si="2730"/>
        <v>44233908.209426656</v>
      </c>
      <c r="CA188" s="237">
        <f t="shared" si="2730"/>
        <v>41580413.48924984</v>
      </c>
      <c r="CB188" s="237">
        <f t="shared" si="2730"/>
        <v>38966470.667972304</v>
      </c>
      <c r="CC188" s="237">
        <f t="shared" si="2730"/>
        <v>34083154.316171408</v>
      </c>
      <c r="CD188" s="237">
        <f t="shared" si="2730"/>
        <v>26219950.580578469</v>
      </c>
      <c r="CE188" s="237">
        <f t="shared" si="2730"/>
        <v>23967598.888652109</v>
      </c>
      <c r="CF188" s="33">
        <f t="shared" si="2638"/>
        <v>1298820271.6677346</v>
      </c>
      <c r="CG188" s="237">
        <f t="shared" ref="CG188:CR188" si="2731">CG7*0.2*$E$2</f>
        <v>559623352.36455882</v>
      </c>
      <c r="CH188" s="237">
        <f t="shared" si="2731"/>
        <v>205646620.62874562</v>
      </c>
      <c r="CI188" s="237">
        <f t="shared" si="2731"/>
        <v>198918947.97735885</v>
      </c>
      <c r="CJ188" s="237">
        <f t="shared" si="2731"/>
        <v>95106217.46593684</v>
      </c>
      <c r="CK188" s="237">
        <f t="shared" si="2731"/>
        <v>50816038.29480271</v>
      </c>
      <c r="CL188" s="237">
        <f t="shared" si="2731"/>
        <v>51152658.002286658</v>
      </c>
      <c r="CM188" s="237">
        <f t="shared" si="2731"/>
        <v>47135905.365089588</v>
      </c>
      <c r="CN188" s="237">
        <f t="shared" si="2731"/>
        <v>44308326.227726266</v>
      </c>
      <c r="CO188" s="237">
        <f t="shared" si="2731"/>
        <v>41522893.81985154</v>
      </c>
      <c r="CP188" s="237">
        <f t="shared" si="2731"/>
        <v>36319204.009390064</v>
      </c>
      <c r="CQ188" s="237">
        <f t="shared" si="2731"/>
        <v>27940129.174027868</v>
      </c>
      <c r="CR188" s="237">
        <f t="shared" si="2731"/>
        <v>25540010.339922335</v>
      </c>
      <c r="CS188" s="33">
        <f t="shared" si="2640"/>
        <v>1384030303.6696975</v>
      </c>
      <c r="CT188" s="237">
        <f t="shared" ref="CT188:DE188" si="2732">CT7*0.2*$E$2</f>
        <v>596337842.27839375</v>
      </c>
      <c r="CU188" s="237">
        <f t="shared" si="2732"/>
        <v>219138214.12102324</v>
      </c>
      <c r="CV188" s="237">
        <f t="shared" si="2732"/>
        <v>211969167.69804662</v>
      </c>
      <c r="CW188" s="237">
        <f t="shared" si="2732"/>
        <v>101345728.82146272</v>
      </c>
      <c r="CX188" s="237">
        <f t="shared" si="2732"/>
        <v>54149860.798014134</v>
      </c>
      <c r="CY188" s="237">
        <f t="shared" si="2732"/>
        <v>54508564.681941032</v>
      </c>
      <c r="CZ188" s="237">
        <f t="shared" si="2732"/>
        <v>50228290.11778786</v>
      </c>
      <c r="DA188" s="237">
        <f t="shared" si="2732"/>
        <v>47215205.63065552</v>
      </c>
      <c r="DB188" s="237">
        <f t="shared" si="2732"/>
        <v>44247032.939316057</v>
      </c>
      <c r="DC188" s="237">
        <f t="shared" si="2732"/>
        <v>38701951.34051396</v>
      </c>
      <c r="DD188" s="237">
        <f t="shared" si="2732"/>
        <v>29773161.313263617</v>
      </c>
      <c r="DE188" s="237">
        <f t="shared" si="2732"/>
        <v>27215580.968028419</v>
      </c>
      <c r="DF188" s="33">
        <f t="shared" si="2642"/>
        <v>1474830600.7084467</v>
      </c>
      <c r="DG188" s="237">
        <f t="shared" ref="DG188:DR188" si="2733">DG7*0.2*$E$2</f>
        <v>635461012.5375675</v>
      </c>
      <c r="DH188" s="237">
        <f t="shared" si="2733"/>
        <v>233514933.24485454</v>
      </c>
      <c r="DI188" s="237">
        <f t="shared" si="2733"/>
        <v>225875556.40861684</v>
      </c>
      <c r="DJ188" s="237">
        <f t="shared" si="2733"/>
        <v>107994587.77794522</v>
      </c>
      <c r="DK188" s="237">
        <f t="shared" si="2733"/>
        <v>57702401.108750038</v>
      </c>
      <c r="DL188" s="237">
        <f t="shared" si="2733"/>
        <v>58084638.017295815</v>
      </c>
      <c r="DM188" s="237">
        <f t="shared" si="2733"/>
        <v>53523552.981867529</v>
      </c>
      <c r="DN188" s="237">
        <f t="shared" si="2733"/>
        <v>50312792.933940716</v>
      </c>
      <c r="DO188" s="237">
        <f t="shared" si="2733"/>
        <v>47149891.152261727</v>
      </c>
      <c r="DP188" s="237">
        <f t="shared" si="2733"/>
        <v>41241020.512901522</v>
      </c>
      <c r="DQ188" s="237">
        <f t="shared" si="2733"/>
        <v>31726450.835797179</v>
      </c>
      <c r="DR188" s="237">
        <f t="shared" si="2733"/>
        <v>29001078.604479659</v>
      </c>
      <c r="DS188" s="33">
        <f t="shared" si="2644"/>
        <v>1571587916.1162782</v>
      </c>
      <c r="DT188" s="237">
        <f t="shared" ref="DT188:EE188" si="2734">DT7*0.2*$E$2</f>
        <v>677150886.33727181</v>
      </c>
      <c r="DU188" s="237">
        <f t="shared" si="2734"/>
        <v>248834847.29976884</v>
      </c>
      <c r="DV188" s="237">
        <f t="shared" si="2734"/>
        <v>240694283.68743083</v>
      </c>
      <c r="DW188" s="237">
        <f t="shared" si="2734"/>
        <v>115079649.87724663</v>
      </c>
      <c r="DX188" s="237">
        <f t="shared" si="2734"/>
        <v>61488008.36505907</v>
      </c>
      <c r="DY188" s="237">
        <f t="shared" si="2734"/>
        <v>61895322.199119486</v>
      </c>
      <c r="DZ188" s="237">
        <f t="shared" si="2734"/>
        <v>57035003.920793422</v>
      </c>
      <c r="EA188" s="237">
        <f t="shared" si="2734"/>
        <v>53613599.66565603</v>
      </c>
      <c r="EB188" s="237">
        <f t="shared" si="2734"/>
        <v>50243193.452521056</v>
      </c>
      <c r="EC188" s="237">
        <f t="shared" si="2734"/>
        <v>43946667.132649474</v>
      </c>
      <c r="ED188" s="237">
        <f t="shared" si="2734"/>
        <v>33807887.313190371</v>
      </c>
      <c r="EE188" s="237">
        <f t="shared" si="2734"/>
        <v>30903715.089207482</v>
      </c>
      <c r="EF188" s="33">
        <f t="shared" si="2646"/>
        <v>1674693064.3399148</v>
      </c>
      <c r="EG188" s="237">
        <f t="shared" ref="EG188:ER188" si="2735">EG7*0.2*$E$2</f>
        <v>721575854.09733534</v>
      </c>
      <c r="EH188" s="237">
        <f t="shared" si="2735"/>
        <v>265159835.26318505</v>
      </c>
      <c r="EI188" s="237">
        <f t="shared" si="2735"/>
        <v>256485204.15817496</v>
      </c>
      <c r="EJ188" s="237">
        <f t="shared" si="2735"/>
        <v>122629532.53824298</v>
      </c>
      <c r="EK188" s="237">
        <f t="shared" si="2735"/>
        <v>65521973.090444855</v>
      </c>
      <c r="EL188" s="237">
        <f t="shared" si="2735"/>
        <v>65956009.039637156</v>
      </c>
      <c r="EM188" s="237">
        <f t="shared" si="2735"/>
        <v>60776826.107694238</v>
      </c>
      <c r="EN188" s="237">
        <f t="shared" si="2735"/>
        <v>57130958.181615241</v>
      </c>
      <c r="EO188" s="237">
        <f t="shared" si="2735"/>
        <v>53539434.060525164</v>
      </c>
      <c r="EP188" s="237">
        <f t="shared" si="2735"/>
        <v>46829819.632220738</v>
      </c>
      <c r="EQ188" s="237">
        <f t="shared" si="2735"/>
        <v>36025877.917984888</v>
      </c>
      <c r="ER188" s="237">
        <f t="shared" si="2735"/>
        <v>32931175.400055293</v>
      </c>
      <c r="ES188" s="33">
        <f t="shared" si="2648"/>
        <v>1784562499.4871161</v>
      </c>
      <c r="ET188" s="33" t="s">
        <v>241</v>
      </c>
      <c r="EU188" s="33"/>
      <c r="EV188" s="38"/>
      <c r="EW188" s="136"/>
      <c r="EX188" s="37"/>
      <c r="EY188" s="37"/>
      <c r="FN188" s="17"/>
      <c r="FO188" s="201"/>
      <c r="FP188" s="2"/>
      <c r="FY188" s="1"/>
    </row>
    <row r="189" spans="1:181">
      <c r="A189" s="149">
        <v>154</v>
      </c>
      <c r="B189" s="149" t="str">
        <f t="shared" si="2626"/>
        <v>175150010700323</v>
      </c>
      <c r="C189" s="231">
        <v>1751500107003</v>
      </c>
      <c r="D189" s="35">
        <v>23</v>
      </c>
      <c r="E189" s="37" t="s">
        <v>251</v>
      </c>
      <c r="F189" s="65">
        <v>0</v>
      </c>
      <c r="G189" s="183">
        <f t="shared" ref="G189:R189" si="2736">G15*0.2*$E$2</f>
        <v>9452515.0990930721</v>
      </c>
      <c r="H189" s="183">
        <f t="shared" si="2736"/>
        <v>3473546.5887141353</v>
      </c>
      <c r="I189" s="183">
        <f t="shared" si="2736"/>
        <v>3359910.4671150469</v>
      </c>
      <c r="J189" s="183">
        <f t="shared" si="2736"/>
        <v>1606425.0228585184</v>
      </c>
      <c r="K189" s="183">
        <f t="shared" si="2736"/>
        <v>858326.17103655788</v>
      </c>
      <c r="L189" s="183">
        <f t="shared" si="2736"/>
        <v>864011.96462290478</v>
      </c>
      <c r="M189" s="183">
        <f t="shared" si="2736"/>
        <v>796165.5911790512</v>
      </c>
      <c r="N189" s="183">
        <f t="shared" si="2736"/>
        <v>748405.37106515549</v>
      </c>
      <c r="O189" s="183">
        <f t="shared" si="2736"/>
        <v>701357.04511219019</v>
      </c>
      <c r="P189" s="183">
        <f t="shared" si="2736"/>
        <v>613462.29179899918</v>
      </c>
      <c r="Q189" s="183">
        <f t="shared" si="2736"/>
        <v>471932.58067626524</v>
      </c>
      <c r="R189" s="183">
        <f t="shared" si="2736"/>
        <v>431392.52918781165</v>
      </c>
      <c r="S189" s="33">
        <f t="shared" si="2628"/>
        <v>23377450.722459704</v>
      </c>
      <c r="T189" s="237">
        <f t="shared" ref="T189:AE189" si="2737">T15*0.2*$E$2</f>
        <v>2194190.1542188483</v>
      </c>
      <c r="U189" s="237">
        <f t="shared" si="2737"/>
        <v>1446556.3509875138</v>
      </c>
      <c r="V189" s="237">
        <f t="shared" si="2737"/>
        <v>1585178.1921900383</v>
      </c>
      <c r="W189" s="237">
        <f t="shared" si="2737"/>
        <v>1046595.7479199518</v>
      </c>
      <c r="X189" s="237">
        <f t="shared" si="2737"/>
        <v>1335927.3641658165</v>
      </c>
      <c r="Y189" s="237">
        <f t="shared" si="2737"/>
        <v>1099817.6811370659</v>
      </c>
      <c r="Z189" s="237">
        <f t="shared" si="2737"/>
        <v>1662992.7009163362</v>
      </c>
      <c r="AA189" s="237">
        <f t="shared" si="2737"/>
        <v>4273379.2282785727</v>
      </c>
      <c r="AB189" s="237">
        <f t="shared" si="2737"/>
        <v>2334799.5310823037</v>
      </c>
      <c r="AC189" s="237">
        <f t="shared" si="2737"/>
        <v>2620254.6732032672</v>
      </c>
      <c r="AD189" s="237">
        <f t="shared" si="2737"/>
        <v>2343667.7468254832</v>
      </c>
      <c r="AE189" s="237">
        <f t="shared" si="2737"/>
        <v>2369189.4162179753</v>
      </c>
      <c r="AF189" s="33">
        <f t="shared" si="2630"/>
        <v>24312548.787143171</v>
      </c>
      <c r="AG189" s="237">
        <f t="shared" ref="AG189:AR189" si="2738">AG15*0.2*$E$2</f>
        <v>2281957.7603876018</v>
      </c>
      <c r="AH189" s="237">
        <f t="shared" si="2738"/>
        <v>1504418.6050270142</v>
      </c>
      <c r="AI189" s="237">
        <f t="shared" si="2738"/>
        <v>1648585.3198776399</v>
      </c>
      <c r="AJ189" s="237">
        <f t="shared" si="2738"/>
        <v>1088459.5778367501</v>
      </c>
      <c r="AK189" s="237">
        <f t="shared" si="2738"/>
        <v>1389364.458732449</v>
      </c>
      <c r="AL189" s="237">
        <f t="shared" si="2738"/>
        <v>1143810.3883825487</v>
      </c>
      <c r="AM189" s="237">
        <f t="shared" si="2738"/>
        <v>1729512.4089529901</v>
      </c>
      <c r="AN189" s="237">
        <f t="shared" si="2738"/>
        <v>4444314.3974097157</v>
      </c>
      <c r="AO189" s="237">
        <f t="shared" si="2738"/>
        <v>2428191.5123255961</v>
      </c>
      <c r="AP189" s="237">
        <f t="shared" si="2738"/>
        <v>2725064.8601313978</v>
      </c>
      <c r="AQ189" s="237">
        <f t="shared" si="2738"/>
        <v>2437414.4566985024</v>
      </c>
      <c r="AR189" s="237">
        <f t="shared" si="2738"/>
        <v>2463956.992866694</v>
      </c>
      <c r="AS189" s="33">
        <f t="shared" si="2632"/>
        <v>25285050.738628902</v>
      </c>
      <c r="AT189" s="237">
        <f t="shared" ref="AT189:BE189" si="2739">AT15*0.2*$E$2</f>
        <v>2350416.4931992297</v>
      </c>
      <c r="AU189" s="237">
        <f t="shared" si="2739"/>
        <v>1549551.1631778243</v>
      </c>
      <c r="AV189" s="237">
        <f t="shared" si="2739"/>
        <v>1698042.8794739693</v>
      </c>
      <c r="AW189" s="237">
        <f t="shared" si="2739"/>
        <v>1121113.3651718525</v>
      </c>
      <c r="AX189" s="237">
        <f t="shared" si="2739"/>
        <v>1431045.3924944224</v>
      </c>
      <c r="AY189" s="237">
        <f t="shared" si="2739"/>
        <v>1178124.7000340249</v>
      </c>
      <c r="AZ189" s="237">
        <f t="shared" si="2739"/>
        <v>1781397.7812215793</v>
      </c>
      <c r="BA189" s="237">
        <f t="shared" si="2739"/>
        <v>4577643.8293320062</v>
      </c>
      <c r="BB189" s="237">
        <f t="shared" si="2739"/>
        <v>2501037.2576953643</v>
      </c>
      <c r="BC189" s="237">
        <f t="shared" si="2739"/>
        <v>2806816.8059353395</v>
      </c>
      <c r="BD189" s="237">
        <f t="shared" si="2739"/>
        <v>2510536.890399457</v>
      </c>
      <c r="BE189" s="237">
        <f t="shared" si="2739"/>
        <v>2537875.7026526951</v>
      </c>
      <c r="BF189" s="33">
        <f t="shared" si="2634"/>
        <v>26043602.260787766</v>
      </c>
      <c r="BG189" s="237">
        <f t="shared" ref="BG189:BR189" si="2740">BG15*0.2*$E$2</f>
        <v>2420928.9879952068</v>
      </c>
      <c r="BH189" s="237">
        <f t="shared" si="2740"/>
        <v>1596037.6980731594</v>
      </c>
      <c r="BI189" s="237">
        <f t="shared" si="2740"/>
        <v>1748984.1658581884</v>
      </c>
      <c r="BJ189" s="237">
        <f t="shared" si="2740"/>
        <v>1154746.7661270082</v>
      </c>
      <c r="BK189" s="237">
        <f t="shared" si="2740"/>
        <v>1473976.7542692551</v>
      </c>
      <c r="BL189" s="237">
        <f t="shared" si="2740"/>
        <v>1213468.441035046</v>
      </c>
      <c r="BM189" s="237">
        <f t="shared" si="2740"/>
        <v>1834839.7146582268</v>
      </c>
      <c r="BN189" s="237">
        <f t="shared" si="2740"/>
        <v>4714973.1442119684</v>
      </c>
      <c r="BO189" s="237">
        <f t="shared" si="2740"/>
        <v>2576068.3754262249</v>
      </c>
      <c r="BP189" s="237">
        <f t="shared" si="2740"/>
        <v>2891021.3101133998</v>
      </c>
      <c r="BQ189" s="237">
        <f t="shared" si="2740"/>
        <v>2585852.9971114411</v>
      </c>
      <c r="BR189" s="237">
        <f t="shared" si="2740"/>
        <v>2614011.9737322759</v>
      </c>
      <c r="BS189" s="33">
        <f t="shared" si="2636"/>
        <v>26824910.328611396</v>
      </c>
      <c r="BT189" s="237">
        <f t="shared" ref="BT189:CE189" si="2741">BT15*0.2*$E$2</f>
        <v>2493556.8576350631</v>
      </c>
      <c r="BU189" s="237">
        <f t="shared" si="2741"/>
        <v>1643918.8290153542</v>
      </c>
      <c r="BV189" s="237">
        <f t="shared" si="2741"/>
        <v>1801453.6908339343</v>
      </c>
      <c r="BW189" s="237">
        <f t="shared" si="2741"/>
        <v>1189389.1691108185</v>
      </c>
      <c r="BX189" s="237">
        <f t="shared" si="2741"/>
        <v>1518196.0568973329</v>
      </c>
      <c r="BY189" s="237">
        <f t="shared" si="2741"/>
        <v>1249872.4942660972</v>
      </c>
      <c r="BZ189" s="237">
        <f t="shared" si="2741"/>
        <v>1889884.9060979737</v>
      </c>
      <c r="CA189" s="237">
        <f t="shared" si="2741"/>
        <v>4856422.3385383263</v>
      </c>
      <c r="CB189" s="237">
        <f t="shared" si="2741"/>
        <v>2653350.426689012</v>
      </c>
      <c r="CC189" s="237">
        <f t="shared" si="2741"/>
        <v>2977751.9494168023</v>
      </c>
      <c r="CD189" s="237">
        <f t="shared" si="2741"/>
        <v>2663428.5870247842</v>
      </c>
      <c r="CE189" s="237">
        <f t="shared" si="2741"/>
        <v>2692432.3329442441</v>
      </c>
      <c r="CF189" s="33">
        <f t="shared" si="2638"/>
        <v>27629657.638469741</v>
      </c>
      <c r="CG189" s="237">
        <f t="shared" ref="CG189:CR189" si="2742">CG15*0.2*$E$2</f>
        <v>2568363.563364116</v>
      </c>
      <c r="CH189" s="237">
        <f t="shared" si="2742"/>
        <v>1693236.3938858153</v>
      </c>
      <c r="CI189" s="237">
        <f t="shared" si="2742"/>
        <v>1855497.3015589523</v>
      </c>
      <c r="CJ189" s="237">
        <f t="shared" si="2742"/>
        <v>1225070.8441841435</v>
      </c>
      <c r="CK189" s="237">
        <f t="shared" si="2742"/>
        <v>1563741.9386042529</v>
      </c>
      <c r="CL189" s="237">
        <f t="shared" si="2742"/>
        <v>1287368.6690940803</v>
      </c>
      <c r="CM189" s="237">
        <f t="shared" si="2742"/>
        <v>1946581.4532809134</v>
      </c>
      <c r="CN189" s="237">
        <f t="shared" si="2742"/>
        <v>5002115.0086944774</v>
      </c>
      <c r="CO189" s="237">
        <f t="shared" si="2742"/>
        <v>2732950.9394896827</v>
      </c>
      <c r="CP189" s="237">
        <f t="shared" si="2742"/>
        <v>3067084.5078993067</v>
      </c>
      <c r="CQ189" s="237">
        <f t="shared" si="2742"/>
        <v>2743331.4446355286</v>
      </c>
      <c r="CR189" s="237">
        <f t="shared" si="2742"/>
        <v>2773205.3029325721</v>
      </c>
      <c r="CS189" s="33">
        <f t="shared" si="2640"/>
        <v>28458547.36762384</v>
      </c>
      <c r="CT189" s="237">
        <f t="shared" ref="CT189:DE189" si="2743">CT15*0.2*$E$2</f>
        <v>2645414.4702650388</v>
      </c>
      <c r="CU189" s="237">
        <f t="shared" si="2743"/>
        <v>1744033.4857023896</v>
      </c>
      <c r="CV189" s="237">
        <f t="shared" si="2743"/>
        <v>1911162.220605721</v>
      </c>
      <c r="CW189" s="237">
        <f t="shared" si="2743"/>
        <v>1261822.9695096675</v>
      </c>
      <c r="CX189" s="237">
        <f t="shared" si="2743"/>
        <v>1610654.1967623807</v>
      </c>
      <c r="CY189" s="237">
        <f t="shared" si="2743"/>
        <v>1325989.7291669028</v>
      </c>
      <c r="CZ189" s="237">
        <f t="shared" si="2743"/>
        <v>2004978.8968793405</v>
      </c>
      <c r="DA189" s="237">
        <f t="shared" si="2743"/>
        <v>5152178.4589553112</v>
      </c>
      <c r="DB189" s="237">
        <f t="shared" si="2743"/>
        <v>2814939.4676743732</v>
      </c>
      <c r="DC189" s="237">
        <f t="shared" si="2743"/>
        <v>3159097.0431362861</v>
      </c>
      <c r="DD189" s="237">
        <f t="shared" si="2743"/>
        <v>2825631.3879745943</v>
      </c>
      <c r="DE189" s="237">
        <f t="shared" si="2743"/>
        <v>2856401.462020549</v>
      </c>
      <c r="DF189" s="33">
        <f t="shared" si="2642"/>
        <v>29312303.788652558</v>
      </c>
      <c r="DG189" s="237">
        <f t="shared" ref="DG189:DR189" si="2744">DG15*0.2*$E$2</f>
        <v>2724776.9043729897</v>
      </c>
      <c r="DH189" s="237">
        <f t="shared" si="2744"/>
        <v>1796354.490273461</v>
      </c>
      <c r="DI189" s="237">
        <f t="shared" si="2744"/>
        <v>1968497.0872238923</v>
      </c>
      <c r="DJ189" s="237">
        <f t="shared" si="2744"/>
        <v>1299677.6585949571</v>
      </c>
      <c r="DK189" s="237">
        <f t="shared" si="2744"/>
        <v>1658973.8226652513</v>
      </c>
      <c r="DL189" s="237">
        <f t="shared" si="2744"/>
        <v>1365769.4210419096</v>
      </c>
      <c r="DM189" s="237">
        <f t="shared" si="2744"/>
        <v>2065128.2637857201</v>
      </c>
      <c r="DN189" s="237">
        <f t="shared" si="2744"/>
        <v>5306743.81272397</v>
      </c>
      <c r="DO189" s="237">
        <f t="shared" si="2744"/>
        <v>2899387.6517046033</v>
      </c>
      <c r="DP189" s="237">
        <f t="shared" si="2744"/>
        <v>3253869.9544303734</v>
      </c>
      <c r="DQ189" s="237">
        <f t="shared" si="2744"/>
        <v>2910400.3296138314</v>
      </c>
      <c r="DR189" s="237">
        <f t="shared" si="2744"/>
        <v>2942093.5058811647</v>
      </c>
      <c r="DS189" s="33">
        <f t="shared" si="2644"/>
        <v>30191672.902312122</v>
      </c>
      <c r="DT189" s="237">
        <f t="shared" ref="DT189:EE189" si="2745">DT15*0.2*$E$2</f>
        <v>2806520.2115041795</v>
      </c>
      <c r="DU189" s="237">
        <f t="shared" si="2745"/>
        <v>1850245.1249816648</v>
      </c>
      <c r="DV189" s="237">
        <f t="shared" si="2745"/>
        <v>2027551.9998406093</v>
      </c>
      <c r="DW189" s="237">
        <f t="shared" si="2745"/>
        <v>1338667.9883528061</v>
      </c>
      <c r="DX189" s="237">
        <f t="shared" si="2745"/>
        <v>1708743.0373452094</v>
      </c>
      <c r="DY189" s="237">
        <f t="shared" si="2745"/>
        <v>1406742.503673167</v>
      </c>
      <c r="DZ189" s="237">
        <f t="shared" si="2745"/>
        <v>2127082.111699292</v>
      </c>
      <c r="EA189" s="237">
        <f t="shared" si="2745"/>
        <v>5465946.1271056887</v>
      </c>
      <c r="EB189" s="237">
        <f t="shared" si="2745"/>
        <v>2986369.2812557421</v>
      </c>
      <c r="EC189" s="237">
        <f t="shared" si="2745"/>
        <v>3351486.0530632851</v>
      </c>
      <c r="ED189" s="237">
        <f t="shared" si="2745"/>
        <v>2997712.3395022461</v>
      </c>
      <c r="EE189" s="237">
        <f t="shared" si="2745"/>
        <v>3030356.3110575997</v>
      </c>
      <c r="EF189" s="33">
        <f t="shared" si="2646"/>
        <v>31097423.08938149</v>
      </c>
      <c r="EG189" s="237">
        <f t="shared" ref="EG189:ER189" si="2746">EG15*0.2*$E$2</f>
        <v>2890715.8178493045</v>
      </c>
      <c r="EH189" s="237">
        <f t="shared" si="2746"/>
        <v>1905752.4787311147</v>
      </c>
      <c r="EI189" s="237">
        <f t="shared" si="2746"/>
        <v>2088378.5598358272</v>
      </c>
      <c r="EJ189" s="237">
        <f t="shared" si="2746"/>
        <v>1378828.0280033902</v>
      </c>
      <c r="EK189" s="237">
        <f t="shared" si="2746"/>
        <v>1760005.3284655658</v>
      </c>
      <c r="EL189" s="237">
        <f t="shared" si="2746"/>
        <v>1448944.7787833619</v>
      </c>
      <c r="EM189" s="237">
        <f t="shared" si="2746"/>
        <v>2190894.5750502711</v>
      </c>
      <c r="EN189" s="237">
        <f t="shared" si="2746"/>
        <v>5629924.5109188603</v>
      </c>
      <c r="EO189" s="237">
        <f t="shared" si="2746"/>
        <v>3075960.3596934141</v>
      </c>
      <c r="EP189" s="237">
        <f t="shared" si="2746"/>
        <v>3452030.6346551836</v>
      </c>
      <c r="EQ189" s="237">
        <f t="shared" si="2746"/>
        <v>3087643.709687314</v>
      </c>
      <c r="ER189" s="237">
        <f t="shared" si="2746"/>
        <v>3121267.0003893282</v>
      </c>
      <c r="ES189" s="33">
        <f t="shared" si="2648"/>
        <v>32030345.78206294</v>
      </c>
      <c r="ET189" s="33" t="s">
        <v>241</v>
      </c>
      <c r="EU189" s="33"/>
      <c r="EV189" s="38"/>
      <c r="EW189" s="136"/>
      <c r="EX189" s="37"/>
      <c r="EY189" s="37"/>
      <c r="FN189" s="17"/>
      <c r="FO189" s="201"/>
      <c r="FP189" s="2"/>
      <c r="FY189" s="1"/>
    </row>
    <row r="190" spans="1:181">
      <c r="A190" s="149">
        <v>155</v>
      </c>
      <c r="B190" s="149" t="str">
        <f t="shared" si="2626"/>
        <v>175150010800123</v>
      </c>
      <c r="C190" s="231">
        <v>1751500108001</v>
      </c>
      <c r="D190" s="35">
        <v>23</v>
      </c>
      <c r="E190" s="37" t="s">
        <v>252</v>
      </c>
      <c r="F190" s="65">
        <v>179472858.22000003</v>
      </c>
      <c r="G190" s="297">
        <f>G19*0.2*$E$2+6139362.78108673</f>
        <v>14933058.817590883</v>
      </c>
      <c r="H190" s="297">
        <f t="shared" ref="H190:R190" si="2747">H19*0.2*$E$2</f>
        <v>10004306.654960886</v>
      </c>
      <c r="I190" s="297">
        <f t="shared" si="2747"/>
        <v>14525195.922752982</v>
      </c>
      <c r="J190" s="297">
        <f t="shared" si="2747"/>
        <v>12194688.964009902</v>
      </c>
      <c r="K190" s="297">
        <f t="shared" si="2747"/>
        <v>12614579.980482468</v>
      </c>
      <c r="L190" s="297">
        <f t="shared" si="2747"/>
        <v>11668331.949545097</v>
      </c>
      <c r="M190" s="297">
        <f t="shared" si="2747"/>
        <v>12751774.951061392</v>
      </c>
      <c r="N190" s="297">
        <f t="shared" si="2747"/>
        <v>14277938.789621744</v>
      </c>
      <c r="O190" s="297">
        <f t="shared" si="2747"/>
        <v>14658971.561274961</v>
      </c>
      <c r="P190" s="297">
        <f t="shared" si="2747"/>
        <v>14215604.354435056</v>
      </c>
      <c r="Q190" s="297">
        <f t="shared" si="2747"/>
        <v>14733178.428547917</v>
      </c>
      <c r="R190" s="297">
        <f t="shared" si="2747"/>
        <v>18885181.502707209</v>
      </c>
      <c r="S190" s="33">
        <f t="shared" si="2628"/>
        <v>165462811.8769905</v>
      </c>
      <c r="T190" s="238">
        <f t="shared" ref="T190:AE190" si="2748">T19*0.2*$E$2</f>
        <v>7918690.6574655501</v>
      </c>
      <c r="U190" s="238">
        <f t="shared" si="2748"/>
        <v>9008841.0281864516</v>
      </c>
      <c r="V190" s="238">
        <f t="shared" si="2748"/>
        <v>13079885.041953985</v>
      </c>
      <c r="W190" s="238">
        <f t="shared" si="2748"/>
        <v>10981272.171467084</v>
      </c>
      <c r="X190" s="238">
        <f t="shared" si="2748"/>
        <v>11359382.474062538</v>
      </c>
      <c r="Y190" s="238">
        <f t="shared" si="2748"/>
        <v>10507289.632653873</v>
      </c>
      <c r="Z190" s="238">
        <f t="shared" si="2748"/>
        <v>11482926.036094328</v>
      </c>
      <c r="AA190" s="238">
        <f t="shared" si="2748"/>
        <v>12857230.910859365</v>
      </c>
      <c r="AB190" s="238">
        <f t="shared" si="2748"/>
        <v>13200349.508153751</v>
      </c>
      <c r="AC190" s="238">
        <f t="shared" si="2748"/>
        <v>12801098.983225958</v>
      </c>
      <c r="AD190" s="238">
        <f t="shared" si="2748"/>
        <v>13267172.516835749</v>
      </c>
      <c r="AE190" s="238">
        <f t="shared" si="2748"/>
        <v>17006035.881754141</v>
      </c>
      <c r="AF190" s="33">
        <f t="shared" si="2630"/>
        <v>143470174.84271276</v>
      </c>
      <c r="AG190" s="238">
        <f t="shared" ref="AG190:AR190" si="2749">AG19*0.2*$E$2</f>
        <v>8235438.2837641696</v>
      </c>
      <c r="AH190" s="238">
        <f t="shared" si="2749"/>
        <v>9369194.6693139076</v>
      </c>
      <c r="AI190" s="238">
        <f t="shared" si="2749"/>
        <v>13603080.443632143</v>
      </c>
      <c r="AJ190" s="238">
        <f t="shared" si="2749"/>
        <v>11420523.058325766</v>
      </c>
      <c r="AK190" s="238">
        <f t="shared" si="2749"/>
        <v>11813757.773025038</v>
      </c>
      <c r="AL190" s="238">
        <f t="shared" si="2749"/>
        <v>10927581.217960026</v>
      </c>
      <c r="AM190" s="238">
        <f t="shared" si="2749"/>
        <v>11942243.077538099</v>
      </c>
      <c r="AN190" s="238">
        <f t="shared" si="2749"/>
        <v>13371520.147293737</v>
      </c>
      <c r="AO190" s="238">
        <f t="shared" si="2749"/>
        <v>13728363.488479899</v>
      </c>
      <c r="AP190" s="238">
        <f t="shared" si="2749"/>
        <v>13313142.942554994</v>
      </c>
      <c r="AQ190" s="238">
        <f t="shared" si="2749"/>
        <v>13797859.417509176</v>
      </c>
      <c r="AR190" s="238">
        <f t="shared" si="2749"/>
        <v>17686277.317024302</v>
      </c>
      <c r="AS190" s="33">
        <f t="shared" si="2632"/>
        <v>149208981.83642125</v>
      </c>
      <c r="AT190" s="238">
        <f t="shared" ref="AT190:BE190" si="2750">AT19*0.2*$E$2</f>
        <v>8482501.4322770946</v>
      </c>
      <c r="AU190" s="238">
        <f t="shared" si="2750"/>
        <v>9650270.5093933232</v>
      </c>
      <c r="AV190" s="238">
        <f t="shared" si="2750"/>
        <v>14011172.856941106</v>
      </c>
      <c r="AW190" s="238">
        <f t="shared" si="2750"/>
        <v>11763138.75007554</v>
      </c>
      <c r="AX190" s="238">
        <f t="shared" si="2750"/>
        <v>12168170.506215788</v>
      </c>
      <c r="AY190" s="238">
        <f t="shared" si="2750"/>
        <v>11255408.654498827</v>
      </c>
      <c r="AZ190" s="238">
        <f t="shared" si="2750"/>
        <v>12300510.369864242</v>
      </c>
      <c r="BA190" s="238">
        <f t="shared" si="2750"/>
        <v>13772665.751712551</v>
      </c>
      <c r="BB190" s="238">
        <f t="shared" si="2750"/>
        <v>14140214.393134298</v>
      </c>
      <c r="BC190" s="238">
        <f t="shared" si="2750"/>
        <v>13712537.230831644</v>
      </c>
      <c r="BD190" s="238">
        <f t="shared" si="2750"/>
        <v>14211795.200034451</v>
      </c>
      <c r="BE190" s="238">
        <f t="shared" si="2750"/>
        <v>18216865.636535034</v>
      </c>
      <c r="BF190" s="33">
        <f t="shared" si="2634"/>
        <v>153685251.29151386</v>
      </c>
      <c r="BG190" s="238">
        <f t="shared" ref="BG190:BR190" si="2751">BG19*0.2*$E$2</f>
        <v>8736976.4752454087</v>
      </c>
      <c r="BH190" s="238">
        <f t="shared" si="2751"/>
        <v>9939778.6246751249</v>
      </c>
      <c r="BI190" s="238">
        <f t="shared" si="2751"/>
        <v>14431508.042649342</v>
      </c>
      <c r="BJ190" s="238">
        <f t="shared" si="2751"/>
        <v>12116032.912577806</v>
      </c>
      <c r="BK190" s="238">
        <f t="shared" si="2751"/>
        <v>12533215.621402264</v>
      </c>
      <c r="BL190" s="238">
        <f t="shared" si="2751"/>
        <v>11593070.914133793</v>
      </c>
      <c r="BM190" s="238">
        <f t="shared" si="2751"/>
        <v>12669525.680960171</v>
      </c>
      <c r="BN190" s="238">
        <f t="shared" si="2751"/>
        <v>14185845.724263927</v>
      </c>
      <c r="BO190" s="238">
        <f t="shared" si="2751"/>
        <v>14564420.824928327</v>
      </c>
      <c r="BP190" s="238">
        <f t="shared" si="2751"/>
        <v>14123913.347756594</v>
      </c>
      <c r="BQ190" s="238">
        <f t="shared" si="2751"/>
        <v>14638149.056035485</v>
      </c>
      <c r="BR190" s="238">
        <f t="shared" si="2751"/>
        <v>18763371.605631083</v>
      </c>
      <c r="BS190" s="33">
        <f t="shared" si="2636"/>
        <v>158295808.83025932</v>
      </c>
      <c r="BT190" s="238">
        <f t="shared" ref="BT190:CE190" si="2752">BT19*0.2*$E$2</f>
        <v>8999085.7695027702</v>
      </c>
      <c r="BU190" s="238">
        <f t="shared" si="2752"/>
        <v>10237971.98341538</v>
      </c>
      <c r="BV190" s="238">
        <f t="shared" si="2752"/>
        <v>14864453.283928825</v>
      </c>
      <c r="BW190" s="238">
        <f t="shared" si="2752"/>
        <v>12479513.89995514</v>
      </c>
      <c r="BX190" s="238">
        <f t="shared" si="2752"/>
        <v>12909212.090044333</v>
      </c>
      <c r="BY190" s="238">
        <f t="shared" si="2752"/>
        <v>11940863.041557807</v>
      </c>
      <c r="BZ190" s="238">
        <f t="shared" si="2752"/>
        <v>13049611.451388977</v>
      </c>
      <c r="CA190" s="238">
        <f t="shared" si="2752"/>
        <v>14611421.095991848</v>
      </c>
      <c r="CB190" s="238">
        <f t="shared" si="2752"/>
        <v>15001353.44967618</v>
      </c>
      <c r="CC190" s="238">
        <f t="shared" si="2752"/>
        <v>14547630.748189293</v>
      </c>
      <c r="CD190" s="238">
        <f t="shared" si="2752"/>
        <v>15077293.527716551</v>
      </c>
      <c r="CE190" s="238">
        <f t="shared" si="2752"/>
        <v>19326272.753800016</v>
      </c>
      <c r="CF190" s="33">
        <f t="shared" si="2638"/>
        <v>163044683.09516713</v>
      </c>
      <c r="CG190" s="238">
        <f t="shared" ref="CG190:CR190" si="2753">CG19*0.2*$E$2</f>
        <v>9269058.3425878529</v>
      </c>
      <c r="CH190" s="238">
        <f t="shared" si="2753"/>
        <v>10545111.142917842</v>
      </c>
      <c r="CI190" s="238">
        <f t="shared" si="2753"/>
        <v>15310386.882446686</v>
      </c>
      <c r="CJ190" s="238">
        <f t="shared" si="2753"/>
        <v>12853899.316953793</v>
      </c>
      <c r="CK190" s="238">
        <f t="shared" si="2753"/>
        <v>13296488.452745659</v>
      </c>
      <c r="CL190" s="238">
        <f t="shared" si="2753"/>
        <v>12299088.93280454</v>
      </c>
      <c r="CM190" s="238">
        <f t="shared" si="2753"/>
        <v>13441099.794930646</v>
      </c>
      <c r="CN190" s="238">
        <f t="shared" si="2753"/>
        <v>15049763.728871603</v>
      </c>
      <c r="CO190" s="238">
        <f t="shared" si="2753"/>
        <v>15451394.053166464</v>
      </c>
      <c r="CP190" s="238">
        <f t="shared" si="2753"/>
        <v>14984059.670634972</v>
      </c>
      <c r="CQ190" s="238">
        <f t="shared" si="2753"/>
        <v>15529612.333548045</v>
      </c>
      <c r="CR190" s="238">
        <f t="shared" si="2753"/>
        <v>19906060.936414018</v>
      </c>
      <c r="CS190" s="33">
        <f t="shared" si="2640"/>
        <v>167936023.58802211</v>
      </c>
      <c r="CT190" s="238">
        <f t="shared" ref="CT190:DE190" si="2754">CT19*0.2*$E$2</f>
        <v>9547130.0928654913</v>
      </c>
      <c r="CU190" s="238">
        <f t="shared" si="2754"/>
        <v>10861464.477205377</v>
      </c>
      <c r="CV190" s="238">
        <f t="shared" si="2754"/>
        <v>15769698.488920089</v>
      </c>
      <c r="CW190" s="238">
        <f t="shared" si="2754"/>
        <v>13239516.296462411</v>
      </c>
      <c r="CX190" s="238">
        <f t="shared" si="2754"/>
        <v>13695383.106328033</v>
      </c>
      <c r="CY190" s="238">
        <f t="shared" si="2754"/>
        <v>12668061.600788681</v>
      </c>
      <c r="CZ190" s="238">
        <f t="shared" si="2754"/>
        <v>13844332.788778568</v>
      </c>
      <c r="DA190" s="238">
        <f t="shared" si="2754"/>
        <v>15501256.640737751</v>
      </c>
      <c r="DB190" s="238">
        <f t="shared" si="2754"/>
        <v>15914935.874761458</v>
      </c>
      <c r="DC190" s="238">
        <f t="shared" si="2754"/>
        <v>15433581.460754022</v>
      </c>
      <c r="DD190" s="238">
        <f t="shared" si="2754"/>
        <v>15995500.703554491</v>
      </c>
      <c r="DE190" s="238">
        <f t="shared" si="2754"/>
        <v>20503242.764506441</v>
      </c>
      <c r="DF190" s="33">
        <f t="shared" si="2642"/>
        <v>172974104.29566282</v>
      </c>
      <c r="DG190" s="238">
        <f t="shared" ref="DG190:DR190" si="2755">DG19*0.2*$E$2</f>
        <v>9833543.9956514537</v>
      </c>
      <c r="DH190" s="238">
        <f t="shared" si="2755"/>
        <v>11187308.411521537</v>
      </c>
      <c r="DI190" s="238">
        <f t="shared" si="2755"/>
        <v>16242789.443587691</v>
      </c>
      <c r="DJ190" s="238">
        <f t="shared" si="2755"/>
        <v>13636701.785356279</v>
      </c>
      <c r="DK190" s="238">
        <f t="shared" si="2755"/>
        <v>14106244.599517869</v>
      </c>
      <c r="DL190" s="238">
        <f t="shared" si="2755"/>
        <v>13048103.448812339</v>
      </c>
      <c r="DM190" s="238">
        <f t="shared" si="2755"/>
        <v>14259662.772441922</v>
      </c>
      <c r="DN190" s="238">
        <f t="shared" si="2755"/>
        <v>15966294.33995988</v>
      </c>
      <c r="DO190" s="238">
        <f t="shared" si="2755"/>
        <v>16392383.9510043</v>
      </c>
      <c r="DP190" s="238">
        <f t="shared" si="2755"/>
        <v>15896588.904576639</v>
      </c>
      <c r="DQ190" s="238">
        <f t="shared" si="2755"/>
        <v>16475365.724661121</v>
      </c>
      <c r="DR190" s="238">
        <f t="shared" si="2755"/>
        <v>21118340.047441632</v>
      </c>
      <c r="DS190" s="33">
        <f t="shared" si="2644"/>
        <v>178163327.42453265</v>
      </c>
      <c r="DT190" s="238">
        <f t="shared" ref="DT190:EE190" si="2756">DT19*0.2*$E$2</f>
        <v>10128550.315520996</v>
      </c>
      <c r="DU190" s="238">
        <f t="shared" si="2756"/>
        <v>11522927.663867183</v>
      </c>
      <c r="DV190" s="238">
        <f t="shared" si="2756"/>
        <v>16730073.126895318</v>
      </c>
      <c r="DW190" s="238">
        <f t="shared" si="2756"/>
        <v>14045802.838916967</v>
      </c>
      <c r="DX190" s="238">
        <f t="shared" si="2756"/>
        <v>14529431.937503407</v>
      </c>
      <c r="DY190" s="238">
        <f t="shared" si="2756"/>
        <v>13439546.552276706</v>
      </c>
      <c r="DZ190" s="238">
        <f t="shared" si="2756"/>
        <v>14687452.655615179</v>
      </c>
      <c r="EA190" s="238">
        <f t="shared" si="2756"/>
        <v>16445283.170158679</v>
      </c>
      <c r="EB190" s="238">
        <f t="shared" si="2756"/>
        <v>16884155.469534431</v>
      </c>
      <c r="EC190" s="238">
        <f t="shared" si="2756"/>
        <v>16373486.571713939</v>
      </c>
      <c r="ED190" s="238">
        <f t="shared" si="2756"/>
        <v>16969626.696400955</v>
      </c>
      <c r="EE190" s="238">
        <f t="shared" si="2756"/>
        <v>21751890.248864878</v>
      </c>
      <c r="EF190" s="33">
        <f t="shared" si="2646"/>
        <v>183508227.24726862</v>
      </c>
      <c r="EG190" s="238">
        <f t="shared" ref="EG190:ER190" si="2757">EG19*0.2*$E$2</f>
        <v>10432406.824986629</v>
      </c>
      <c r="EH190" s="238">
        <f t="shared" si="2757"/>
        <v>11868615.4937832</v>
      </c>
      <c r="EI190" s="238">
        <f t="shared" si="2757"/>
        <v>17231975.320702188</v>
      </c>
      <c r="EJ190" s="238">
        <f t="shared" si="2757"/>
        <v>14467176.924084481</v>
      </c>
      <c r="EK190" s="238">
        <f t="shared" si="2757"/>
        <v>14965314.895628514</v>
      </c>
      <c r="EL190" s="238">
        <f t="shared" si="2757"/>
        <v>13842732.948845012</v>
      </c>
      <c r="EM190" s="238">
        <f t="shared" si="2757"/>
        <v>15128076.235283639</v>
      </c>
      <c r="EN190" s="238">
        <f t="shared" si="2757"/>
        <v>16938641.66526344</v>
      </c>
      <c r="EO190" s="238">
        <f t="shared" si="2757"/>
        <v>17390680.133620467</v>
      </c>
      <c r="EP190" s="238">
        <f t="shared" si="2757"/>
        <v>16864691.168865364</v>
      </c>
      <c r="EQ190" s="238">
        <f t="shared" si="2757"/>
        <v>17478715.497292992</v>
      </c>
      <c r="ER190" s="238">
        <f t="shared" si="2757"/>
        <v>22404446.956330832</v>
      </c>
      <c r="ES190" s="33">
        <f t="shared" si="2648"/>
        <v>189013474.06468678</v>
      </c>
      <c r="ET190" s="33" t="s">
        <v>241</v>
      </c>
      <c r="EU190" s="33"/>
      <c r="EV190" s="38"/>
      <c r="EW190" s="136"/>
      <c r="EX190" s="37"/>
      <c r="EY190" s="37"/>
      <c r="FN190" s="17"/>
      <c r="FO190" s="201"/>
      <c r="FP190" s="2"/>
      <c r="FY190" s="1"/>
    </row>
    <row r="191" spans="1:181">
      <c r="A191" s="149">
        <v>156</v>
      </c>
      <c r="B191" s="188" t="str">
        <f t="shared" si="2626"/>
        <v>175150010800323</v>
      </c>
      <c r="C191" s="231">
        <v>1751500108003</v>
      </c>
      <c r="D191" s="35">
        <v>23</v>
      </c>
      <c r="E191" s="37" t="s">
        <v>254</v>
      </c>
      <c r="F191" s="65">
        <v>0</v>
      </c>
      <c r="G191" s="183">
        <f t="shared" ref="G191:R191" si="2758">G25*0.2*$E$2</f>
        <v>66184.436715538817</v>
      </c>
      <c r="H191" s="183">
        <f t="shared" si="2758"/>
        <v>75295.916294978684</v>
      </c>
      <c r="I191" s="183">
        <f t="shared" si="2758"/>
        <v>109321.71254721003</v>
      </c>
      <c r="J191" s="183">
        <f t="shared" si="2758"/>
        <v>91781.500822155649</v>
      </c>
      <c r="K191" s="183">
        <f t="shared" si="2758"/>
        <v>94941.74769580127</v>
      </c>
      <c r="L191" s="183">
        <f t="shared" si="2758"/>
        <v>87819.953553633663</v>
      </c>
      <c r="M191" s="183">
        <f t="shared" si="2758"/>
        <v>95974.325102420436</v>
      </c>
      <c r="N191" s="183">
        <f t="shared" si="2758"/>
        <v>107460.76875153439</v>
      </c>
      <c r="O191" s="183">
        <f t="shared" si="2758"/>
        <v>110328.5548630104</v>
      </c>
      <c r="P191" s="183">
        <f t="shared" si="2758"/>
        <v>106991.61795718278</v>
      </c>
      <c r="Q191" s="183">
        <f t="shared" si="2758"/>
        <v>110887.06174003889</v>
      </c>
      <c r="R191" s="183">
        <f t="shared" si="2758"/>
        <v>142136.49128180204</v>
      </c>
      <c r="S191" s="33">
        <f t="shared" si="2628"/>
        <v>1199124.0873253071</v>
      </c>
      <c r="T191" s="237">
        <f t="shared" ref="T191:AE191" si="2759">T25*0.2*$E$2</f>
        <v>68831.814753376922</v>
      </c>
      <c r="U191" s="237">
        <f t="shared" si="2759"/>
        <v>78307.753594357317</v>
      </c>
      <c r="V191" s="237">
        <f t="shared" si="2759"/>
        <v>113694.58198931538</v>
      </c>
      <c r="W191" s="237">
        <f t="shared" si="2759"/>
        <v>95452.761644404964</v>
      </c>
      <c r="X191" s="237">
        <f t="shared" si="2759"/>
        <v>98739.418420175964</v>
      </c>
      <c r="Y191" s="237">
        <f t="shared" si="2759"/>
        <v>91332.752451070963</v>
      </c>
      <c r="Z191" s="237">
        <f t="shared" si="2759"/>
        <v>99813.298931940546</v>
      </c>
      <c r="AA191" s="237">
        <f t="shared" si="2759"/>
        <v>111759.20042580774</v>
      </c>
      <c r="AB191" s="237">
        <f t="shared" si="2759"/>
        <v>114741.6980064071</v>
      </c>
      <c r="AC191" s="237">
        <f t="shared" si="2759"/>
        <v>111271.28359564717</v>
      </c>
      <c r="AD191" s="237">
        <f t="shared" si="2759"/>
        <v>115322.5451633201</v>
      </c>
      <c r="AE191" s="237">
        <f t="shared" si="2759"/>
        <v>147821.95215551322</v>
      </c>
      <c r="AF191" s="33">
        <f t="shared" si="2630"/>
        <v>1247089.0611313374</v>
      </c>
      <c r="AG191" s="237">
        <f t="shared" ref="AG191:AR191" si="2760">AG25*0.2*$E$2</f>
        <v>71585.08734351203</v>
      </c>
      <c r="AH191" s="237">
        <f t="shared" si="2760"/>
        <v>81440.063738131648</v>
      </c>
      <c r="AI191" s="237">
        <f t="shared" si="2760"/>
        <v>118242.36526888805</v>
      </c>
      <c r="AJ191" s="237">
        <f t="shared" si="2760"/>
        <v>99270.872110181212</v>
      </c>
      <c r="AK191" s="237">
        <f t="shared" si="2760"/>
        <v>102688.99515698304</v>
      </c>
      <c r="AL191" s="237">
        <f t="shared" si="2760"/>
        <v>94986.062549113849</v>
      </c>
      <c r="AM191" s="237">
        <f t="shared" si="2760"/>
        <v>103805.83088921821</v>
      </c>
      <c r="AN191" s="237">
        <f t="shared" si="2760"/>
        <v>116229.56844284011</v>
      </c>
      <c r="AO191" s="237">
        <f t="shared" si="2760"/>
        <v>119331.36592666345</v>
      </c>
      <c r="AP191" s="237">
        <f t="shared" si="2760"/>
        <v>115722.13493947312</v>
      </c>
      <c r="AQ191" s="237">
        <f t="shared" si="2760"/>
        <v>119935.44696985299</v>
      </c>
      <c r="AR191" s="237">
        <f t="shared" si="2760"/>
        <v>153734.83024173387</v>
      </c>
      <c r="AS191" s="33">
        <f t="shared" si="2632"/>
        <v>1296972.6235765917</v>
      </c>
      <c r="AT191" s="237">
        <f t="shared" ref="AT191:BE191" si="2761">AT25*0.2*$E$2</f>
        <v>73732.63996381739</v>
      </c>
      <c r="AU191" s="237">
        <f t="shared" si="2761"/>
        <v>83883.265650275585</v>
      </c>
      <c r="AV191" s="237">
        <f t="shared" si="2761"/>
        <v>121789.63622695471</v>
      </c>
      <c r="AW191" s="237">
        <f t="shared" si="2761"/>
        <v>102248.99827348665</v>
      </c>
      <c r="AX191" s="237">
        <f t="shared" si="2761"/>
        <v>105769.66501169253</v>
      </c>
      <c r="AY191" s="237">
        <f t="shared" si="2761"/>
        <v>97835.644425587263</v>
      </c>
      <c r="AZ191" s="237">
        <f t="shared" si="2761"/>
        <v>106920.00581589476</v>
      </c>
      <c r="BA191" s="237">
        <f t="shared" si="2761"/>
        <v>119716.4554961253</v>
      </c>
      <c r="BB191" s="237">
        <f t="shared" si="2761"/>
        <v>122911.30690446333</v>
      </c>
      <c r="BC191" s="237">
        <f t="shared" si="2761"/>
        <v>119193.79898765731</v>
      </c>
      <c r="BD191" s="237">
        <f t="shared" si="2761"/>
        <v>123533.51037894856</v>
      </c>
      <c r="BE191" s="237">
        <f t="shared" si="2761"/>
        <v>158346.87514898586</v>
      </c>
      <c r="BF191" s="33">
        <f t="shared" si="2634"/>
        <v>1335881.8022838894</v>
      </c>
      <c r="BG191" s="237">
        <f t="shared" ref="BG191:BR191" si="2762">BG25*0.2*$E$2</f>
        <v>75944.619162731906</v>
      </c>
      <c r="BH191" s="237">
        <f t="shared" si="2762"/>
        <v>86399.763619783858</v>
      </c>
      <c r="BI191" s="237">
        <f t="shared" si="2762"/>
        <v>125443.32531376333</v>
      </c>
      <c r="BJ191" s="237">
        <f t="shared" si="2762"/>
        <v>105316.46822169123</v>
      </c>
      <c r="BK191" s="237">
        <f t="shared" si="2762"/>
        <v>108942.75496204331</v>
      </c>
      <c r="BL191" s="237">
        <f t="shared" si="2762"/>
        <v>100770.71375835488</v>
      </c>
      <c r="BM191" s="237">
        <f t="shared" si="2762"/>
        <v>110127.60599037159</v>
      </c>
      <c r="BN191" s="237">
        <f t="shared" si="2762"/>
        <v>123307.94916100903</v>
      </c>
      <c r="BO191" s="237">
        <f t="shared" si="2762"/>
        <v>126598.64611159723</v>
      </c>
      <c r="BP191" s="237">
        <f t="shared" si="2762"/>
        <v>122769.61295728701</v>
      </c>
      <c r="BQ191" s="237">
        <f t="shared" si="2762"/>
        <v>127239.515690317</v>
      </c>
      <c r="BR191" s="237">
        <f t="shared" si="2762"/>
        <v>163097.28140345542</v>
      </c>
      <c r="BS191" s="33">
        <f t="shared" si="2636"/>
        <v>1375958.2563524058</v>
      </c>
      <c r="BT191" s="237">
        <f t="shared" ref="BT191:CE191" si="2763">BT25*0.2*$E$2</f>
        <v>78222.957737613877</v>
      </c>
      <c r="BU191" s="237">
        <f t="shared" si="2763"/>
        <v>88991.756528377402</v>
      </c>
      <c r="BV191" s="237">
        <f t="shared" si="2763"/>
        <v>129206.62507317627</v>
      </c>
      <c r="BW191" s="237">
        <f t="shared" si="2763"/>
        <v>108475.962268342</v>
      </c>
      <c r="BX191" s="237">
        <f t="shared" si="2763"/>
        <v>112211.03761090462</v>
      </c>
      <c r="BY191" s="237">
        <f t="shared" si="2763"/>
        <v>103793.83517110553</v>
      </c>
      <c r="BZ191" s="237">
        <f t="shared" si="2763"/>
        <v>113431.43417008276</v>
      </c>
      <c r="CA191" s="237">
        <f t="shared" si="2763"/>
        <v>127007.18763583936</v>
      </c>
      <c r="CB191" s="237">
        <f t="shared" si="2763"/>
        <v>130396.60549494518</v>
      </c>
      <c r="CC191" s="237">
        <f t="shared" si="2763"/>
        <v>126452.70134600566</v>
      </c>
      <c r="CD191" s="237">
        <f t="shared" si="2763"/>
        <v>131056.70116102655</v>
      </c>
      <c r="CE191" s="237">
        <f t="shared" si="2763"/>
        <v>167990.19984555911</v>
      </c>
      <c r="CF191" s="33">
        <f t="shared" si="2638"/>
        <v>1417237.0040429784</v>
      </c>
      <c r="CG191" s="237">
        <f t="shared" ref="CG191:CR191" si="2764">CG25*0.2*$E$2</f>
        <v>80569.646469742293</v>
      </c>
      <c r="CH191" s="237">
        <f t="shared" si="2764"/>
        <v>91661.509224228692</v>
      </c>
      <c r="CI191" s="237">
        <f t="shared" si="2764"/>
        <v>133082.82382537151</v>
      </c>
      <c r="CJ191" s="237">
        <f t="shared" si="2764"/>
        <v>111730.24113639226</v>
      </c>
      <c r="CK191" s="237">
        <f t="shared" si="2764"/>
        <v>115577.36873923174</v>
      </c>
      <c r="CL191" s="237">
        <f t="shared" si="2764"/>
        <v>106907.65022623868</v>
      </c>
      <c r="CM191" s="237">
        <f t="shared" si="2764"/>
        <v>116834.37719518522</v>
      </c>
      <c r="CN191" s="237">
        <f t="shared" si="2764"/>
        <v>130817.40326491451</v>
      </c>
      <c r="CO191" s="237">
        <f t="shared" si="2764"/>
        <v>134308.50365979353</v>
      </c>
      <c r="CP191" s="237">
        <f t="shared" si="2764"/>
        <v>130246.28238638581</v>
      </c>
      <c r="CQ191" s="237">
        <f t="shared" si="2764"/>
        <v>134988.40219585731</v>
      </c>
      <c r="CR191" s="237">
        <f t="shared" si="2764"/>
        <v>173029.90584092587</v>
      </c>
      <c r="CS191" s="33">
        <f t="shared" si="2640"/>
        <v>1459754.1141642674</v>
      </c>
      <c r="CT191" s="237">
        <f t="shared" ref="CT191:DE191" si="2765">CT25*0.2*$E$2</f>
        <v>82986.735863834561</v>
      </c>
      <c r="CU191" s="237">
        <f t="shared" si="2765"/>
        <v>94411.354500955567</v>
      </c>
      <c r="CV191" s="237">
        <f t="shared" si="2765"/>
        <v>137075.30854013265</v>
      </c>
      <c r="CW191" s="237">
        <f t="shared" si="2765"/>
        <v>115082.14837048401</v>
      </c>
      <c r="CX191" s="237">
        <f t="shared" si="2765"/>
        <v>119044.68980140869</v>
      </c>
      <c r="CY191" s="237">
        <f t="shared" si="2765"/>
        <v>110114.87973302584</v>
      </c>
      <c r="CZ191" s="237">
        <f t="shared" si="2765"/>
        <v>120339.40851104079</v>
      </c>
      <c r="DA191" s="237">
        <f t="shared" si="2765"/>
        <v>134741.92536286195</v>
      </c>
      <c r="DB191" s="237">
        <f t="shared" si="2765"/>
        <v>138337.75876958732</v>
      </c>
      <c r="DC191" s="237">
        <f t="shared" si="2765"/>
        <v>134153.67085797738</v>
      </c>
      <c r="DD191" s="237">
        <f t="shared" si="2765"/>
        <v>139038.05426173302</v>
      </c>
      <c r="DE191" s="237">
        <f t="shared" si="2765"/>
        <v>178220.80301615363</v>
      </c>
      <c r="DF191" s="33">
        <f t="shared" si="2642"/>
        <v>1503546.7375891954</v>
      </c>
      <c r="DG191" s="237">
        <f t="shared" ref="DG191:DR191" si="2766">DG25*0.2*$E$2</f>
        <v>85476.337939749603</v>
      </c>
      <c r="DH191" s="237">
        <f t="shared" si="2766"/>
        <v>97243.695135984221</v>
      </c>
      <c r="DI191" s="237">
        <f t="shared" si="2766"/>
        <v>141187.56779633666</v>
      </c>
      <c r="DJ191" s="237">
        <f t="shared" si="2766"/>
        <v>118534.61282159852</v>
      </c>
      <c r="DK191" s="237">
        <f t="shared" si="2766"/>
        <v>122616.03049545096</v>
      </c>
      <c r="DL191" s="237">
        <f t="shared" si="2766"/>
        <v>113418.32612501663</v>
      </c>
      <c r="DM191" s="237">
        <f t="shared" si="2766"/>
        <v>123949.59076637203</v>
      </c>
      <c r="DN191" s="237">
        <f t="shared" si="2766"/>
        <v>138784.18312374782</v>
      </c>
      <c r="DO191" s="237">
        <f t="shared" si="2766"/>
        <v>142487.89153267493</v>
      </c>
      <c r="DP191" s="237">
        <f t="shared" si="2766"/>
        <v>138178.28098371672</v>
      </c>
      <c r="DQ191" s="237">
        <f t="shared" si="2766"/>
        <v>143209.19588958501</v>
      </c>
      <c r="DR191" s="237">
        <f t="shared" si="2766"/>
        <v>183567.42710663826</v>
      </c>
      <c r="DS191" s="33">
        <f t="shared" si="2644"/>
        <v>1548653.1397168713</v>
      </c>
      <c r="DT191" s="237">
        <f t="shared" ref="DT191:EE191" si="2767">DT25*0.2*$E$2</f>
        <v>88040.628077942107</v>
      </c>
      <c r="DU191" s="237">
        <f t="shared" si="2767"/>
        <v>100161.00599006376</v>
      </c>
      <c r="DV191" s="237">
        <f t="shared" si="2767"/>
        <v>145423.19483022674</v>
      </c>
      <c r="DW191" s="237">
        <f t="shared" si="2767"/>
        <v>122090.65120624649</v>
      </c>
      <c r="DX191" s="237">
        <f t="shared" si="2767"/>
        <v>126294.51141031452</v>
      </c>
      <c r="DY191" s="237">
        <f t="shared" si="2767"/>
        <v>116820.87590876714</v>
      </c>
      <c r="DZ191" s="237">
        <f t="shared" si="2767"/>
        <v>127668.07848936318</v>
      </c>
      <c r="EA191" s="237">
        <f t="shared" si="2767"/>
        <v>142947.70861746024</v>
      </c>
      <c r="EB191" s="237">
        <f t="shared" si="2767"/>
        <v>146762.5282786552</v>
      </c>
      <c r="EC191" s="237">
        <f t="shared" si="2767"/>
        <v>142323.62941322819</v>
      </c>
      <c r="ED191" s="237">
        <f t="shared" si="2767"/>
        <v>147505.47176627256</v>
      </c>
      <c r="EE191" s="237">
        <f t="shared" si="2767"/>
        <v>189074.44991983741</v>
      </c>
      <c r="EF191" s="33">
        <f t="shared" si="2646"/>
        <v>1595112.7339083776</v>
      </c>
      <c r="EG191" s="237">
        <f t="shared" ref="EG191:ER191" si="2768">EG25*0.2*$E$2</f>
        <v>90681.846920280368</v>
      </c>
      <c r="EH191" s="237">
        <f t="shared" si="2768"/>
        <v>103165.83616976569</v>
      </c>
      <c r="EI191" s="237">
        <f t="shared" si="2768"/>
        <v>149785.89067513356</v>
      </c>
      <c r="EJ191" s="237">
        <f t="shared" si="2768"/>
        <v>125753.37074243389</v>
      </c>
      <c r="EK191" s="237">
        <f t="shared" si="2768"/>
        <v>130083.34675262394</v>
      </c>
      <c r="EL191" s="237">
        <f t="shared" si="2768"/>
        <v>120325.50218603013</v>
      </c>
      <c r="EM191" s="237">
        <f t="shared" si="2768"/>
        <v>131498.12084404411</v>
      </c>
      <c r="EN191" s="237">
        <f t="shared" si="2768"/>
        <v>147236.13987598408</v>
      </c>
      <c r="EO191" s="237">
        <f t="shared" si="2768"/>
        <v>151165.40412701489</v>
      </c>
      <c r="EP191" s="237">
        <f t="shared" si="2768"/>
        <v>146593.33829562506</v>
      </c>
      <c r="EQ191" s="237">
        <f t="shared" si="2768"/>
        <v>151930.63591926076</v>
      </c>
      <c r="ER191" s="237">
        <f t="shared" si="2768"/>
        <v>194746.68341743256</v>
      </c>
      <c r="ES191" s="33">
        <f t="shared" si="2648"/>
        <v>1642966.1159256289</v>
      </c>
      <c r="ET191" s="33" t="s">
        <v>241</v>
      </c>
      <c r="EU191" s="33"/>
      <c r="EV191" s="38"/>
      <c r="EW191" s="136"/>
      <c r="EX191" s="37"/>
      <c r="EY191" s="37"/>
      <c r="FN191" s="17"/>
      <c r="FO191" s="201"/>
      <c r="FP191" s="2"/>
      <c r="FY191" s="1"/>
    </row>
    <row r="192" spans="1:181">
      <c r="A192" s="149">
        <v>157</v>
      </c>
      <c r="B192" s="149" t="str">
        <f t="shared" si="2626"/>
        <v>175150010800223</v>
      </c>
      <c r="C192" s="231">
        <v>1751500108002</v>
      </c>
      <c r="D192" s="35">
        <v>23</v>
      </c>
      <c r="E192" s="37" t="s">
        <v>253</v>
      </c>
      <c r="F192" s="65">
        <v>0</v>
      </c>
      <c r="G192" s="183">
        <f t="shared" ref="G192:R192" si="2769">G22*0.2*$E$2</f>
        <v>675708.306340802</v>
      </c>
      <c r="H192" s="183">
        <f t="shared" si="2769"/>
        <v>768731.72302928532</v>
      </c>
      <c r="I192" s="183">
        <f t="shared" si="2769"/>
        <v>1116117.21572918</v>
      </c>
      <c r="J192" s="183">
        <f t="shared" si="2769"/>
        <v>937040.87473777973</v>
      </c>
      <c r="K192" s="183">
        <f t="shared" si="2769"/>
        <v>969305.33400617039</v>
      </c>
      <c r="L192" s="183">
        <f t="shared" si="2769"/>
        <v>896595.55967364856</v>
      </c>
      <c r="M192" s="183">
        <f t="shared" si="2769"/>
        <v>979847.40651169373</v>
      </c>
      <c r="N192" s="183">
        <f t="shared" si="2769"/>
        <v>1097117.9578556716</v>
      </c>
      <c r="O192" s="183">
        <f t="shared" si="2769"/>
        <v>1126396.5464861342</v>
      </c>
      <c r="P192" s="183">
        <f t="shared" si="2769"/>
        <v>1092328.1748734235</v>
      </c>
      <c r="Q192" s="183">
        <f t="shared" si="2769"/>
        <v>1132098.6080988755</v>
      </c>
      <c r="R192" s="183">
        <f t="shared" si="2769"/>
        <v>1451138.8561942938</v>
      </c>
      <c r="S192" s="33">
        <f t="shared" si="2628"/>
        <v>12242426.563536957</v>
      </c>
      <c r="T192" s="237">
        <f t="shared" ref="T192:AE192" si="2770">T22*0.2*$E$2</f>
        <v>702736.64090629411</v>
      </c>
      <c r="U192" s="237">
        <f t="shared" si="2770"/>
        <v>799480.99458058598</v>
      </c>
      <c r="V192" s="237">
        <f t="shared" si="2770"/>
        <v>1160761.908177017</v>
      </c>
      <c r="W192" s="237">
        <f t="shared" si="2770"/>
        <v>974522.51293327112</v>
      </c>
      <c r="X192" s="237">
        <f t="shared" si="2770"/>
        <v>1008077.5506827867</v>
      </c>
      <c r="Y192" s="237">
        <f t="shared" si="2770"/>
        <v>932459.38512819551</v>
      </c>
      <c r="Z192" s="237">
        <f t="shared" si="2770"/>
        <v>1019041.3061245995</v>
      </c>
      <c r="AA192" s="237">
        <f t="shared" si="2770"/>
        <v>1141002.6799235644</v>
      </c>
      <c r="AB192" s="237">
        <f t="shared" si="2770"/>
        <v>1171452.412199419</v>
      </c>
      <c r="AC192" s="237">
        <f t="shared" si="2770"/>
        <v>1136021.3056056385</v>
      </c>
      <c r="AD192" s="237">
        <f t="shared" si="2770"/>
        <v>1177382.5562961788</v>
      </c>
      <c r="AE192" s="237">
        <f t="shared" si="2770"/>
        <v>1509184.4154069743</v>
      </c>
      <c r="AF192" s="33">
        <f t="shared" si="2630"/>
        <v>12732123.667964526</v>
      </c>
      <c r="AG192" s="237">
        <f t="shared" ref="AG192:AR192" si="2771">AG22*0.2*$E$2</f>
        <v>730846.10654254607</v>
      </c>
      <c r="AH192" s="237">
        <f t="shared" si="2771"/>
        <v>831460.23436380969</v>
      </c>
      <c r="AI192" s="237">
        <f t="shared" si="2771"/>
        <v>1207192.384504098</v>
      </c>
      <c r="AJ192" s="237">
        <f t="shared" si="2771"/>
        <v>1013503.4134506024</v>
      </c>
      <c r="AK192" s="237">
        <f t="shared" si="2771"/>
        <v>1048400.6527100985</v>
      </c>
      <c r="AL192" s="237">
        <f t="shared" si="2771"/>
        <v>969757.76053332351</v>
      </c>
      <c r="AM192" s="237">
        <f t="shared" si="2771"/>
        <v>1059802.9583695836</v>
      </c>
      <c r="AN192" s="237">
        <f t="shared" si="2771"/>
        <v>1186642.7871205071</v>
      </c>
      <c r="AO192" s="237">
        <f t="shared" si="2771"/>
        <v>1218310.5086873961</v>
      </c>
      <c r="AP192" s="237">
        <f t="shared" si="2771"/>
        <v>1181462.1578298646</v>
      </c>
      <c r="AQ192" s="237">
        <f t="shared" si="2771"/>
        <v>1224477.8585480263</v>
      </c>
      <c r="AR192" s="237">
        <f t="shared" si="2771"/>
        <v>1569551.7920232536</v>
      </c>
      <c r="AS192" s="33">
        <f t="shared" si="2632"/>
        <v>13241408.61468311</v>
      </c>
      <c r="AT192" s="237">
        <f t="shared" ref="AT192:BE192" si="2772">AT22*0.2*$E$2</f>
        <v>752771.48973882257</v>
      </c>
      <c r="AU192" s="237">
        <f t="shared" si="2772"/>
        <v>856404.04139472404</v>
      </c>
      <c r="AV192" s="237">
        <f t="shared" si="2772"/>
        <v>1243408.156039221</v>
      </c>
      <c r="AW192" s="237">
        <f t="shared" si="2772"/>
        <v>1043908.5158541205</v>
      </c>
      <c r="AX192" s="237">
        <f t="shared" si="2772"/>
        <v>1079852.6722914013</v>
      </c>
      <c r="AY192" s="237">
        <f t="shared" si="2772"/>
        <v>998850.4933493234</v>
      </c>
      <c r="AZ192" s="237">
        <f t="shared" si="2772"/>
        <v>1091597.0471206713</v>
      </c>
      <c r="BA192" s="237">
        <f t="shared" si="2772"/>
        <v>1222242.0707341225</v>
      </c>
      <c r="BB192" s="237">
        <f t="shared" si="2772"/>
        <v>1254859.823948018</v>
      </c>
      <c r="BC192" s="237">
        <f t="shared" si="2772"/>
        <v>1216906.0225647606</v>
      </c>
      <c r="BD192" s="237">
        <f t="shared" si="2772"/>
        <v>1261212.1943044672</v>
      </c>
      <c r="BE192" s="237">
        <f t="shared" si="2772"/>
        <v>1616638.3457839515</v>
      </c>
      <c r="BF192" s="33">
        <f t="shared" si="2634"/>
        <v>13638650.873123603</v>
      </c>
      <c r="BG192" s="237">
        <f t="shared" ref="BG192:BR192" si="2773">BG22*0.2*$E$2</f>
        <v>775354.63443098706</v>
      </c>
      <c r="BH192" s="237">
        <f t="shared" si="2773"/>
        <v>882096.16263656551</v>
      </c>
      <c r="BI192" s="237">
        <f t="shared" si="2773"/>
        <v>1280710.4007203972</v>
      </c>
      <c r="BJ192" s="237">
        <f t="shared" si="2773"/>
        <v>1075225.7713297438</v>
      </c>
      <c r="BK192" s="237">
        <f t="shared" si="2773"/>
        <v>1112248.2524601433</v>
      </c>
      <c r="BL192" s="237">
        <f t="shared" si="2773"/>
        <v>1028816.0081498029</v>
      </c>
      <c r="BM192" s="237">
        <f t="shared" si="2773"/>
        <v>1124344.9585342912</v>
      </c>
      <c r="BN192" s="237">
        <f t="shared" si="2773"/>
        <v>1258909.3328561459</v>
      </c>
      <c r="BO192" s="237">
        <f t="shared" si="2773"/>
        <v>1292505.6186664584</v>
      </c>
      <c r="BP192" s="237">
        <f t="shared" si="2773"/>
        <v>1253413.2032417033</v>
      </c>
      <c r="BQ192" s="237">
        <f t="shared" si="2773"/>
        <v>1299048.5601336011</v>
      </c>
      <c r="BR192" s="237">
        <f t="shared" si="2773"/>
        <v>1665137.4961574697</v>
      </c>
      <c r="BS192" s="33">
        <f t="shared" si="2636"/>
        <v>14047810.399317309</v>
      </c>
      <c r="BT192" s="237">
        <f t="shared" ref="BT192:CE192" si="2774">BT22*0.2*$E$2</f>
        <v>798615.27346391662</v>
      </c>
      <c r="BU192" s="237">
        <f t="shared" si="2774"/>
        <v>908559.0475156625</v>
      </c>
      <c r="BV192" s="237">
        <f t="shared" si="2774"/>
        <v>1319131.7127420092</v>
      </c>
      <c r="BW192" s="237">
        <f t="shared" si="2774"/>
        <v>1107482.5444696362</v>
      </c>
      <c r="BX192" s="237">
        <f t="shared" si="2774"/>
        <v>1145615.7000339478</v>
      </c>
      <c r="BY192" s="237">
        <f t="shared" si="2774"/>
        <v>1059680.488394297</v>
      </c>
      <c r="BZ192" s="237">
        <f t="shared" si="2774"/>
        <v>1158075.3072903198</v>
      </c>
      <c r="CA192" s="237">
        <f t="shared" si="2774"/>
        <v>1296676.6128418306</v>
      </c>
      <c r="CB192" s="237">
        <f t="shared" si="2774"/>
        <v>1331280.787226452</v>
      </c>
      <c r="CC192" s="237">
        <f t="shared" si="2774"/>
        <v>1291015.5993389543</v>
      </c>
      <c r="CD192" s="237">
        <f t="shared" si="2774"/>
        <v>1338020.0169376091</v>
      </c>
      <c r="CE192" s="237">
        <f t="shared" si="2774"/>
        <v>1715091.6210421938</v>
      </c>
      <c r="CF192" s="33">
        <f t="shared" si="2638"/>
        <v>14469244.711296828</v>
      </c>
      <c r="CG192" s="237">
        <f t="shared" ref="CG192:CR192" si="2775">CG22*0.2*$E$2</f>
        <v>822573.73166783422</v>
      </c>
      <c r="CH192" s="237">
        <f t="shared" si="2775"/>
        <v>935815.81894113263</v>
      </c>
      <c r="CI192" s="237">
        <f t="shared" si="2775"/>
        <v>1358705.6641242695</v>
      </c>
      <c r="CJ192" s="237">
        <f t="shared" si="2775"/>
        <v>1140707.0208037256</v>
      </c>
      <c r="CK192" s="237">
        <f t="shared" si="2775"/>
        <v>1179984.1710349661</v>
      </c>
      <c r="CL192" s="237">
        <f t="shared" si="2775"/>
        <v>1091470.903046126</v>
      </c>
      <c r="CM192" s="237">
        <f t="shared" si="2775"/>
        <v>1192817.5665090298</v>
      </c>
      <c r="CN192" s="237">
        <f t="shared" si="2775"/>
        <v>1335576.9112270854</v>
      </c>
      <c r="CO192" s="237">
        <f t="shared" si="2775"/>
        <v>1371219.2108432457</v>
      </c>
      <c r="CP192" s="237">
        <f t="shared" si="2775"/>
        <v>1329746.0673191231</v>
      </c>
      <c r="CQ192" s="237">
        <f t="shared" si="2775"/>
        <v>1378160.6174457376</v>
      </c>
      <c r="CR192" s="237">
        <f t="shared" si="2775"/>
        <v>1766544.3696734596</v>
      </c>
      <c r="CS192" s="33">
        <f t="shared" si="2640"/>
        <v>14903322.052635735</v>
      </c>
      <c r="CT192" s="237">
        <f t="shared" ref="CT192:DE192" si="2776">CT22*0.2*$E$2</f>
        <v>847250.94361786928</v>
      </c>
      <c r="CU192" s="237">
        <f t="shared" si="2776"/>
        <v>963890.29350936646</v>
      </c>
      <c r="CV192" s="237">
        <f t="shared" si="2776"/>
        <v>1399466.8340479976</v>
      </c>
      <c r="CW192" s="237">
        <f t="shared" si="2776"/>
        <v>1174928.2314278372</v>
      </c>
      <c r="CX192" s="237">
        <f t="shared" si="2776"/>
        <v>1215383.696166015</v>
      </c>
      <c r="CY192" s="237">
        <f t="shared" si="2776"/>
        <v>1124215.0301375098</v>
      </c>
      <c r="CZ192" s="237">
        <f t="shared" si="2776"/>
        <v>1228602.0935043006</v>
      </c>
      <c r="DA192" s="237">
        <f t="shared" si="2776"/>
        <v>1375644.2185638978</v>
      </c>
      <c r="DB192" s="237">
        <f t="shared" si="2776"/>
        <v>1412355.7871685431</v>
      </c>
      <c r="DC192" s="237">
        <f t="shared" si="2776"/>
        <v>1369638.4493386967</v>
      </c>
      <c r="DD192" s="237">
        <f t="shared" si="2776"/>
        <v>1419505.4359691096</v>
      </c>
      <c r="DE192" s="237">
        <f t="shared" si="2776"/>
        <v>1819540.7007636633</v>
      </c>
      <c r="DF192" s="33">
        <f t="shared" si="2642"/>
        <v>15350421.714214807</v>
      </c>
      <c r="DG192" s="237">
        <f t="shared" ref="DG192:DR192" si="2777">DG22*0.2*$E$2</f>
        <v>872668.47192640521</v>
      </c>
      <c r="DH192" s="237">
        <f t="shared" si="2777"/>
        <v>992807.00231464719</v>
      </c>
      <c r="DI192" s="237">
        <f t="shared" si="2777"/>
        <v>1441450.8390694375</v>
      </c>
      <c r="DJ192" s="237">
        <f t="shared" si="2777"/>
        <v>1210176.078370672</v>
      </c>
      <c r="DK192" s="237">
        <f t="shared" si="2777"/>
        <v>1251845.2070509954</v>
      </c>
      <c r="DL192" s="237">
        <f t="shared" si="2777"/>
        <v>1157941.4810416349</v>
      </c>
      <c r="DM192" s="237">
        <f t="shared" si="2777"/>
        <v>1265460.1563094293</v>
      </c>
      <c r="DN192" s="237">
        <f t="shared" si="2777"/>
        <v>1416913.5451208146</v>
      </c>
      <c r="DO192" s="237">
        <f t="shared" si="2777"/>
        <v>1454726.4607835992</v>
      </c>
      <c r="DP192" s="237">
        <f t="shared" si="2777"/>
        <v>1410727.6028188574</v>
      </c>
      <c r="DQ192" s="237">
        <f t="shared" si="2777"/>
        <v>1462090.5990481824</v>
      </c>
      <c r="DR192" s="237">
        <f t="shared" si="2777"/>
        <v>1874126.9217865728</v>
      </c>
      <c r="DS192" s="33">
        <f t="shared" si="2644"/>
        <v>15810934.365641247</v>
      </c>
      <c r="DT192" s="237">
        <f t="shared" ref="DT192:EE192" si="2778">DT22*0.2*$E$2</f>
        <v>898848.52608419769</v>
      </c>
      <c r="DU192" s="237">
        <f t="shared" si="2778"/>
        <v>1022591.212384087</v>
      </c>
      <c r="DV192" s="237">
        <f t="shared" si="2778"/>
        <v>1484694.3642415211</v>
      </c>
      <c r="DW192" s="237">
        <f t="shared" si="2778"/>
        <v>1246481.3607217928</v>
      </c>
      <c r="DX192" s="237">
        <f t="shared" si="2778"/>
        <v>1289400.5632625259</v>
      </c>
      <c r="DY192" s="237">
        <f t="shared" si="2778"/>
        <v>1192679.7254728845</v>
      </c>
      <c r="DZ192" s="237">
        <f t="shared" si="2778"/>
        <v>1303423.9609987126</v>
      </c>
      <c r="EA192" s="237">
        <f t="shared" si="2778"/>
        <v>1459420.9514744398</v>
      </c>
      <c r="EB192" s="237">
        <f t="shared" si="2778"/>
        <v>1498368.2546071077</v>
      </c>
      <c r="EC192" s="237">
        <f t="shared" si="2778"/>
        <v>1453049.4309034238</v>
      </c>
      <c r="ED192" s="237">
        <f t="shared" si="2778"/>
        <v>1505953.3170196288</v>
      </c>
      <c r="EE192" s="237">
        <f t="shared" si="2778"/>
        <v>1930350.7294401706</v>
      </c>
      <c r="EF192" s="33">
        <f t="shared" si="2646"/>
        <v>16285262.396610491</v>
      </c>
      <c r="EG192" s="237">
        <f t="shared" ref="EG192:ER192" si="2779">EG22*0.2*$E$2</f>
        <v>925813.98186672351</v>
      </c>
      <c r="EH192" s="237">
        <f t="shared" si="2779"/>
        <v>1053268.9487556096</v>
      </c>
      <c r="EI192" s="237">
        <f t="shared" si="2779"/>
        <v>1529235.1951687664</v>
      </c>
      <c r="EJ192" s="237">
        <f t="shared" si="2779"/>
        <v>1283875.8015434465</v>
      </c>
      <c r="EK192" s="237">
        <f t="shared" si="2779"/>
        <v>1328082.5801604015</v>
      </c>
      <c r="EL192" s="237">
        <f t="shared" si="2779"/>
        <v>1228460.1172370708</v>
      </c>
      <c r="EM192" s="237">
        <f t="shared" si="2779"/>
        <v>1342526.6798286738</v>
      </c>
      <c r="EN192" s="237">
        <f t="shared" si="2779"/>
        <v>1503203.5800186726</v>
      </c>
      <c r="EO192" s="237">
        <f t="shared" si="2779"/>
        <v>1543319.3022453208</v>
      </c>
      <c r="EP192" s="237">
        <f t="shared" si="2779"/>
        <v>1496640.9138305262</v>
      </c>
      <c r="EQ192" s="237">
        <f t="shared" si="2779"/>
        <v>1551131.9165302175</v>
      </c>
      <c r="ER192" s="237">
        <f t="shared" si="2779"/>
        <v>1988261.2513233759</v>
      </c>
      <c r="ES192" s="33">
        <f t="shared" si="2648"/>
        <v>16773820.268508807</v>
      </c>
      <c r="ET192" s="33" t="s">
        <v>241</v>
      </c>
      <c r="EU192" s="33"/>
      <c r="EV192" s="38"/>
      <c r="EW192" s="136"/>
      <c r="EX192" s="37"/>
      <c r="EY192" s="37"/>
      <c r="FN192" s="17"/>
      <c r="FO192" s="201"/>
      <c r="FP192" s="2"/>
      <c r="FY192" s="1"/>
    </row>
    <row r="193" spans="1:181">
      <c r="A193" s="149">
        <v>158</v>
      </c>
      <c r="B193" s="149" t="str">
        <f t="shared" si="2626"/>
        <v>175150010900123</v>
      </c>
      <c r="C193" s="231">
        <v>1751500109001</v>
      </c>
      <c r="D193" s="35">
        <v>23</v>
      </c>
      <c r="E193" s="37" t="s">
        <v>255</v>
      </c>
      <c r="F193" s="65">
        <v>10647228.73</v>
      </c>
      <c r="G193" s="183">
        <f t="shared" ref="G193:R193" si="2780">(G33+G32+G37+G39+G43+G46+G47+G48)*0.2*$E$2</f>
        <v>6895005.4007700002</v>
      </c>
      <c r="H193" s="183">
        <f t="shared" si="2780"/>
        <v>6895005.4007700002</v>
      </c>
      <c r="I193" s="183">
        <f t="shared" si="2780"/>
        <v>6895005.4007700002</v>
      </c>
      <c r="J193" s="183">
        <f t="shared" si="2780"/>
        <v>6895005.4007700002</v>
      </c>
      <c r="K193" s="183">
        <f t="shared" si="2780"/>
        <v>6895005.4007700002</v>
      </c>
      <c r="L193" s="183">
        <f t="shared" si="2780"/>
        <v>6895005.4007700002</v>
      </c>
      <c r="M193" s="183">
        <f t="shared" si="2780"/>
        <v>6895005.4007700002</v>
      </c>
      <c r="N193" s="183">
        <f t="shared" si="2780"/>
        <v>6895005.4007700002</v>
      </c>
      <c r="O193" s="183">
        <f t="shared" si="2780"/>
        <v>6895005.4007700002</v>
      </c>
      <c r="P193" s="183">
        <f t="shared" si="2780"/>
        <v>6895005.4007700002</v>
      </c>
      <c r="Q193" s="183">
        <f t="shared" si="2780"/>
        <v>6895005.4007700002</v>
      </c>
      <c r="R193" s="183">
        <f t="shared" si="2780"/>
        <v>6895005.4007700002</v>
      </c>
      <c r="S193" s="33">
        <f t="shared" si="2628"/>
        <v>82740064.809239984</v>
      </c>
      <c r="T193" s="237">
        <f t="shared" ref="T193:AE193" si="2781">(T33+T32+T37+T39+T43+T46+T47+T48)*0.2*$E$2</f>
        <v>7378723.6147697577</v>
      </c>
      <c r="U193" s="237">
        <f t="shared" si="2781"/>
        <v>7378723.6147697577</v>
      </c>
      <c r="V193" s="237">
        <f t="shared" si="2781"/>
        <v>7378723.6147697577</v>
      </c>
      <c r="W193" s="237">
        <f t="shared" si="2781"/>
        <v>7378723.6147697577</v>
      </c>
      <c r="X193" s="237">
        <f t="shared" si="2781"/>
        <v>7378723.6147697577</v>
      </c>
      <c r="Y193" s="237">
        <f t="shared" si="2781"/>
        <v>7378723.6147697577</v>
      </c>
      <c r="Z193" s="237">
        <f t="shared" si="2781"/>
        <v>7378723.6147697577</v>
      </c>
      <c r="AA193" s="237">
        <f t="shared" si="2781"/>
        <v>7378723.6147697577</v>
      </c>
      <c r="AB193" s="237">
        <f t="shared" si="2781"/>
        <v>7378723.6147697577</v>
      </c>
      <c r="AC193" s="237">
        <f t="shared" si="2781"/>
        <v>7378723.6147697577</v>
      </c>
      <c r="AD193" s="237">
        <f t="shared" si="2781"/>
        <v>7378723.6147697577</v>
      </c>
      <c r="AE193" s="237">
        <f t="shared" si="2781"/>
        <v>7378723.6147697577</v>
      </c>
      <c r="AF193" s="33">
        <f t="shared" si="2630"/>
        <v>88544683.377237096</v>
      </c>
      <c r="AG193" s="237">
        <f t="shared" ref="AG193:AR193" si="2782">(AG33+AG32+AG37+AG39+AG43+AG46+AG47+AG48)*0.2*$E$2</f>
        <v>7770687.1041296218</v>
      </c>
      <c r="AH193" s="237">
        <f t="shared" si="2782"/>
        <v>7770687.1041296218</v>
      </c>
      <c r="AI193" s="237">
        <f t="shared" si="2782"/>
        <v>7770687.1041296218</v>
      </c>
      <c r="AJ193" s="237">
        <f t="shared" si="2782"/>
        <v>7770687.1041296218</v>
      </c>
      <c r="AK193" s="237">
        <f t="shared" si="2782"/>
        <v>7770687.1041296218</v>
      </c>
      <c r="AL193" s="237">
        <f t="shared" si="2782"/>
        <v>7770687.1041296218</v>
      </c>
      <c r="AM193" s="237">
        <f t="shared" si="2782"/>
        <v>7770687.1041296218</v>
      </c>
      <c r="AN193" s="237">
        <f t="shared" si="2782"/>
        <v>7770687.1041296218</v>
      </c>
      <c r="AO193" s="237">
        <f t="shared" si="2782"/>
        <v>7770687.1041296218</v>
      </c>
      <c r="AP193" s="237">
        <f t="shared" si="2782"/>
        <v>7770687.1041296218</v>
      </c>
      <c r="AQ193" s="237">
        <f t="shared" si="2782"/>
        <v>7770687.1041296218</v>
      </c>
      <c r="AR193" s="237">
        <f t="shared" si="2782"/>
        <v>7770687.1041296218</v>
      </c>
      <c r="AS193" s="33">
        <f t="shared" si="2632"/>
        <v>93248245.249555469</v>
      </c>
      <c r="AT193" s="237">
        <f t="shared" ref="AT193:BE193" si="2783">(AT33+AT32+AT37+AT39+AT43+AT46+AT47+AT48)*0.2*$E$2</f>
        <v>0</v>
      </c>
      <c r="AU193" s="237">
        <f t="shared" si="2783"/>
        <v>0</v>
      </c>
      <c r="AV193" s="237">
        <f t="shared" si="2783"/>
        <v>0</v>
      </c>
      <c r="AW193" s="237">
        <f t="shared" si="2783"/>
        <v>0</v>
      </c>
      <c r="AX193" s="237">
        <f t="shared" si="2783"/>
        <v>0</v>
      </c>
      <c r="AY193" s="237">
        <f t="shared" si="2783"/>
        <v>0</v>
      </c>
      <c r="AZ193" s="237">
        <f t="shared" si="2783"/>
        <v>0</v>
      </c>
      <c r="BA193" s="237">
        <f t="shared" si="2783"/>
        <v>0</v>
      </c>
      <c r="BB193" s="237">
        <f t="shared" si="2783"/>
        <v>0</v>
      </c>
      <c r="BC193" s="237">
        <f t="shared" si="2783"/>
        <v>0</v>
      </c>
      <c r="BD193" s="237">
        <f t="shared" si="2783"/>
        <v>0</v>
      </c>
      <c r="BE193" s="237">
        <f t="shared" si="2783"/>
        <v>0</v>
      </c>
      <c r="BF193" s="33">
        <f t="shared" si="2634"/>
        <v>0</v>
      </c>
      <c r="BG193" s="237">
        <f t="shared" ref="BG193:BR193" si="2784">(BG33+BG32+BG37+BG39+BG43+BG46+BG47+BG48)*0.2*$E$2</f>
        <v>0</v>
      </c>
      <c r="BH193" s="237">
        <f t="shared" si="2784"/>
        <v>0</v>
      </c>
      <c r="BI193" s="237">
        <f t="shared" si="2784"/>
        <v>0</v>
      </c>
      <c r="BJ193" s="237">
        <f t="shared" si="2784"/>
        <v>0</v>
      </c>
      <c r="BK193" s="237">
        <f t="shared" si="2784"/>
        <v>0</v>
      </c>
      <c r="BL193" s="237">
        <f t="shared" si="2784"/>
        <v>0</v>
      </c>
      <c r="BM193" s="237">
        <f t="shared" si="2784"/>
        <v>0</v>
      </c>
      <c r="BN193" s="237">
        <f t="shared" si="2784"/>
        <v>0</v>
      </c>
      <c r="BO193" s="237">
        <f t="shared" si="2784"/>
        <v>0</v>
      </c>
      <c r="BP193" s="237">
        <f t="shared" si="2784"/>
        <v>0</v>
      </c>
      <c r="BQ193" s="237">
        <f t="shared" si="2784"/>
        <v>0</v>
      </c>
      <c r="BR193" s="237">
        <f t="shared" si="2784"/>
        <v>0</v>
      </c>
      <c r="BS193" s="33">
        <f t="shared" si="2636"/>
        <v>0</v>
      </c>
      <c r="BT193" s="237">
        <f t="shared" ref="BT193:CE193" si="2785">(BT33+BT32+BT37+BT39+BT43+BT46+BT47+BT48)*0.2*$E$2</f>
        <v>0</v>
      </c>
      <c r="BU193" s="237">
        <f t="shared" si="2785"/>
        <v>0</v>
      </c>
      <c r="BV193" s="237">
        <f t="shared" si="2785"/>
        <v>0</v>
      </c>
      <c r="BW193" s="237">
        <f t="shared" si="2785"/>
        <v>0</v>
      </c>
      <c r="BX193" s="237">
        <f t="shared" si="2785"/>
        <v>0</v>
      </c>
      <c r="BY193" s="237">
        <f t="shared" si="2785"/>
        <v>0</v>
      </c>
      <c r="BZ193" s="237">
        <f t="shared" si="2785"/>
        <v>0</v>
      </c>
      <c r="CA193" s="237">
        <f t="shared" si="2785"/>
        <v>0</v>
      </c>
      <c r="CB193" s="237">
        <f t="shared" si="2785"/>
        <v>0</v>
      </c>
      <c r="CC193" s="237">
        <f t="shared" si="2785"/>
        <v>0</v>
      </c>
      <c r="CD193" s="237">
        <f t="shared" si="2785"/>
        <v>0</v>
      </c>
      <c r="CE193" s="237">
        <f t="shared" si="2785"/>
        <v>0</v>
      </c>
      <c r="CF193" s="33">
        <f t="shared" si="2638"/>
        <v>0</v>
      </c>
      <c r="CG193" s="237">
        <f t="shared" ref="CG193:CR193" si="2786">(CG33+CG32+CG37+CG39+CG43+CG46+CG47+CG48)*0.2*$E$2</f>
        <v>0</v>
      </c>
      <c r="CH193" s="237">
        <f t="shared" si="2786"/>
        <v>0</v>
      </c>
      <c r="CI193" s="237">
        <f t="shared" si="2786"/>
        <v>0</v>
      </c>
      <c r="CJ193" s="237">
        <f t="shared" si="2786"/>
        <v>0</v>
      </c>
      <c r="CK193" s="237">
        <f t="shared" si="2786"/>
        <v>0</v>
      </c>
      <c r="CL193" s="237">
        <f t="shared" si="2786"/>
        <v>0</v>
      </c>
      <c r="CM193" s="237">
        <f t="shared" si="2786"/>
        <v>0</v>
      </c>
      <c r="CN193" s="237">
        <f t="shared" si="2786"/>
        <v>0</v>
      </c>
      <c r="CO193" s="237">
        <f t="shared" si="2786"/>
        <v>0</v>
      </c>
      <c r="CP193" s="237">
        <f t="shared" si="2786"/>
        <v>0</v>
      </c>
      <c r="CQ193" s="237">
        <f t="shared" si="2786"/>
        <v>0</v>
      </c>
      <c r="CR193" s="237">
        <f t="shared" si="2786"/>
        <v>0</v>
      </c>
      <c r="CS193" s="33">
        <f t="shared" si="2640"/>
        <v>0</v>
      </c>
      <c r="CT193" s="237">
        <f t="shared" ref="CT193:DE193" si="2787">(CT33+CT32+CT37+CT39+CT43+CT46+CT47+CT48)*0.2*$E$2</f>
        <v>0</v>
      </c>
      <c r="CU193" s="237">
        <f t="shared" si="2787"/>
        <v>0</v>
      </c>
      <c r="CV193" s="237">
        <f t="shared" si="2787"/>
        <v>0</v>
      </c>
      <c r="CW193" s="237">
        <f t="shared" si="2787"/>
        <v>0</v>
      </c>
      <c r="CX193" s="237">
        <f t="shared" si="2787"/>
        <v>0</v>
      </c>
      <c r="CY193" s="237">
        <f t="shared" si="2787"/>
        <v>0</v>
      </c>
      <c r="CZ193" s="237">
        <f t="shared" si="2787"/>
        <v>0</v>
      </c>
      <c r="DA193" s="237">
        <f t="shared" si="2787"/>
        <v>0</v>
      </c>
      <c r="DB193" s="237">
        <f t="shared" si="2787"/>
        <v>0</v>
      </c>
      <c r="DC193" s="237">
        <f t="shared" si="2787"/>
        <v>0</v>
      </c>
      <c r="DD193" s="237">
        <f t="shared" si="2787"/>
        <v>0</v>
      </c>
      <c r="DE193" s="237">
        <f t="shared" si="2787"/>
        <v>0</v>
      </c>
      <c r="DF193" s="33">
        <f t="shared" si="2642"/>
        <v>0</v>
      </c>
      <c r="DG193" s="237">
        <f t="shared" ref="DG193:DR193" si="2788">(DG33+DG32+DG37+DG39+DG43+DG46+DG47+DG48)*0.2*$E$2</f>
        <v>0</v>
      </c>
      <c r="DH193" s="237">
        <f t="shared" si="2788"/>
        <v>0</v>
      </c>
      <c r="DI193" s="237">
        <f t="shared" si="2788"/>
        <v>0</v>
      </c>
      <c r="DJ193" s="237">
        <f t="shared" si="2788"/>
        <v>0</v>
      </c>
      <c r="DK193" s="237">
        <f t="shared" si="2788"/>
        <v>0</v>
      </c>
      <c r="DL193" s="237">
        <f t="shared" si="2788"/>
        <v>0</v>
      </c>
      <c r="DM193" s="237">
        <f t="shared" si="2788"/>
        <v>0</v>
      </c>
      <c r="DN193" s="237">
        <f t="shared" si="2788"/>
        <v>0</v>
      </c>
      <c r="DO193" s="237">
        <f t="shared" si="2788"/>
        <v>0</v>
      </c>
      <c r="DP193" s="237">
        <f t="shared" si="2788"/>
        <v>0</v>
      </c>
      <c r="DQ193" s="237">
        <f t="shared" si="2788"/>
        <v>0</v>
      </c>
      <c r="DR193" s="237">
        <f t="shared" si="2788"/>
        <v>0</v>
      </c>
      <c r="DS193" s="33">
        <f t="shared" si="2644"/>
        <v>0</v>
      </c>
      <c r="DT193" s="237">
        <f t="shared" ref="DT193:EE193" si="2789">(DT33+DT32+DT37+DT39+DT43+DT46+DT47+DT48)*0.2*$E$2</f>
        <v>0</v>
      </c>
      <c r="DU193" s="237">
        <f t="shared" si="2789"/>
        <v>0</v>
      </c>
      <c r="DV193" s="237">
        <f t="shared" si="2789"/>
        <v>0</v>
      </c>
      <c r="DW193" s="237">
        <f t="shared" si="2789"/>
        <v>0</v>
      </c>
      <c r="DX193" s="237">
        <f t="shared" si="2789"/>
        <v>0</v>
      </c>
      <c r="DY193" s="237">
        <f t="shared" si="2789"/>
        <v>0</v>
      </c>
      <c r="DZ193" s="237">
        <f t="shared" si="2789"/>
        <v>0</v>
      </c>
      <c r="EA193" s="237">
        <f t="shared" si="2789"/>
        <v>0</v>
      </c>
      <c r="EB193" s="237">
        <f t="shared" si="2789"/>
        <v>0</v>
      </c>
      <c r="EC193" s="237">
        <f t="shared" si="2789"/>
        <v>0</v>
      </c>
      <c r="ED193" s="237">
        <f t="shared" si="2789"/>
        <v>0</v>
      </c>
      <c r="EE193" s="237">
        <f t="shared" si="2789"/>
        <v>0</v>
      </c>
      <c r="EF193" s="33">
        <f t="shared" si="2646"/>
        <v>0</v>
      </c>
      <c r="EG193" s="237">
        <f t="shared" ref="EG193:ER193" si="2790">(EG33+EG32+EG37+EG39+EG43+EG46+EG47+EG48)*0.2*$E$2</f>
        <v>0</v>
      </c>
      <c r="EH193" s="237">
        <f t="shared" si="2790"/>
        <v>0</v>
      </c>
      <c r="EI193" s="237">
        <f t="shared" si="2790"/>
        <v>0</v>
      </c>
      <c r="EJ193" s="237">
        <f t="shared" si="2790"/>
        <v>0</v>
      </c>
      <c r="EK193" s="237">
        <f t="shared" si="2790"/>
        <v>0</v>
      </c>
      <c r="EL193" s="237">
        <f t="shared" si="2790"/>
        <v>0</v>
      </c>
      <c r="EM193" s="237">
        <f t="shared" si="2790"/>
        <v>0</v>
      </c>
      <c r="EN193" s="237">
        <f t="shared" si="2790"/>
        <v>0</v>
      </c>
      <c r="EO193" s="237">
        <f t="shared" si="2790"/>
        <v>0</v>
      </c>
      <c r="EP193" s="237">
        <f t="shared" si="2790"/>
        <v>0</v>
      </c>
      <c r="EQ193" s="237">
        <f t="shared" si="2790"/>
        <v>0</v>
      </c>
      <c r="ER193" s="237">
        <f t="shared" si="2790"/>
        <v>0</v>
      </c>
      <c r="ES193" s="33">
        <f t="shared" si="2648"/>
        <v>0</v>
      </c>
      <c r="ET193" s="33" t="s">
        <v>241</v>
      </c>
      <c r="EU193" s="33"/>
      <c r="EV193" s="38"/>
      <c r="EW193" s="136"/>
      <c r="EX193" s="37"/>
      <c r="EY193" s="37"/>
      <c r="FN193" s="17"/>
      <c r="FO193" s="201"/>
      <c r="FP193" s="2"/>
      <c r="FY193" s="1"/>
    </row>
    <row r="194" spans="1:181">
      <c r="A194" s="149">
        <v>159</v>
      </c>
      <c r="B194" s="149" t="str">
        <f t="shared" si="2626"/>
        <v>175150011100023</v>
      </c>
      <c r="C194" s="231">
        <v>1751500111000</v>
      </c>
      <c r="D194" s="35">
        <v>23</v>
      </c>
      <c r="E194" s="37" t="s">
        <v>256</v>
      </c>
      <c r="F194" s="65">
        <v>207648685.34999999</v>
      </c>
      <c r="G194" s="183">
        <v>0</v>
      </c>
      <c r="H194" s="183">
        <v>0</v>
      </c>
      <c r="I194" s="183">
        <v>0</v>
      </c>
      <c r="J194" s="183">
        <v>0</v>
      </c>
      <c r="K194" s="183">
        <v>0</v>
      </c>
      <c r="L194" s="183">
        <v>0</v>
      </c>
      <c r="M194" s="183">
        <v>0</v>
      </c>
      <c r="N194" s="183">
        <v>0</v>
      </c>
      <c r="O194" s="183">
        <v>0</v>
      </c>
      <c r="P194" s="183">
        <v>0</v>
      </c>
      <c r="Q194" s="183">
        <v>0</v>
      </c>
      <c r="R194" s="183">
        <v>0</v>
      </c>
      <c r="S194" s="33">
        <f t="shared" si="2628"/>
        <v>0</v>
      </c>
      <c r="T194" s="237">
        <v>0</v>
      </c>
      <c r="U194" s="237">
        <v>0</v>
      </c>
      <c r="V194" s="237">
        <v>0</v>
      </c>
      <c r="W194" s="237">
        <v>0</v>
      </c>
      <c r="X194" s="237">
        <v>0</v>
      </c>
      <c r="Y194" s="237">
        <v>0</v>
      </c>
      <c r="Z194" s="237">
        <v>0</v>
      </c>
      <c r="AA194" s="237">
        <v>0</v>
      </c>
      <c r="AB194" s="237">
        <v>0</v>
      </c>
      <c r="AC194" s="237">
        <v>0</v>
      </c>
      <c r="AD194" s="237">
        <v>0</v>
      </c>
      <c r="AE194" s="237">
        <v>0</v>
      </c>
      <c r="AF194" s="33">
        <f t="shared" si="2630"/>
        <v>0</v>
      </c>
      <c r="AG194" s="237">
        <v>0</v>
      </c>
      <c r="AH194" s="237">
        <v>0</v>
      </c>
      <c r="AI194" s="237">
        <v>0</v>
      </c>
      <c r="AJ194" s="237">
        <v>0</v>
      </c>
      <c r="AK194" s="237">
        <v>0</v>
      </c>
      <c r="AL194" s="237">
        <v>0</v>
      </c>
      <c r="AM194" s="237">
        <v>0</v>
      </c>
      <c r="AN194" s="237">
        <v>0</v>
      </c>
      <c r="AO194" s="237">
        <v>0</v>
      </c>
      <c r="AP194" s="237">
        <v>0</v>
      </c>
      <c r="AQ194" s="237">
        <v>0</v>
      </c>
      <c r="AR194" s="237">
        <v>0</v>
      </c>
      <c r="AS194" s="33">
        <f t="shared" si="2632"/>
        <v>0</v>
      </c>
      <c r="AT194" s="237">
        <v>0</v>
      </c>
      <c r="AU194" s="237">
        <v>0</v>
      </c>
      <c r="AV194" s="237">
        <v>0</v>
      </c>
      <c r="AW194" s="237">
        <v>0</v>
      </c>
      <c r="AX194" s="237">
        <v>0</v>
      </c>
      <c r="AY194" s="237">
        <v>0</v>
      </c>
      <c r="AZ194" s="237">
        <v>0</v>
      </c>
      <c r="BA194" s="237">
        <v>0</v>
      </c>
      <c r="BB194" s="237">
        <v>0</v>
      </c>
      <c r="BC194" s="237">
        <v>0</v>
      </c>
      <c r="BD194" s="237">
        <v>0</v>
      </c>
      <c r="BE194" s="237">
        <v>0</v>
      </c>
      <c r="BF194" s="33">
        <f t="shared" si="2634"/>
        <v>0</v>
      </c>
      <c r="BG194" s="237">
        <v>0</v>
      </c>
      <c r="BH194" s="237">
        <v>0</v>
      </c>
      <c r="BI194" s="237">
        <v>0</v>
      </c>
      <c r="BJ194" s="237">
        <v>0</v>
      </c>
      <c r="BK194" s="237">
        <v>0</v>
      </c>
      <c r="BL194" s="237">
        <v>0</v>
      </c>
      <c r="BM194" s="237">
        <v>0</v>
      </c>
      <c r="BN194" s="237">
        <v>0</v>
      </c>
      <c r="BO194" s="237">
        <v>0</v>
      </c>
      <c r="BP194" s="237">
        <v>0</v>
      </c>
      <c r="BQ194" s="237">
        <v>0</v>
      </c>
      <c r="BR194" s="237">
        <v>0</v>
      </c>
      <c r="BS194" s="33">
        <f t="shared" si="2636"/>
        <v>0</v>
      </c>
      <c r="BT194" s="237">
        <v>0</v>
      </c>
      <c r="BU194" s="237">
        <v>0</v>
      </c>
      <c r="BV194" s="237">
        <v>0</v>
      </c>
      <c r="BW194" s="237">
        <v>0</v>
      </c>
      <c r="BX194" s="237">
        <v>0</v>
      </c>
      <c r="BY194" s="237">
        <v>0</v>
      </c>
      <c r="BZ194" s="237">
        <v>0</v>
      </c>
      <c r="CA194" s="237">
        <v>0</v>
      </c>
      <c r="CB194" s="237">
        <v>0</v>
      </c>
      <c r="CC194" s="237">
        <v>0</v>
      </c>
      <c r="CD194" s="237">
        <v>0</v>
      </c>
      <c r="CE194" s="237">
        <v>0</v>
      </c>
      <c r="CF194" s="33">
        <f t="shared" si="2638"/>
        <v>0</v>
      </c>
      <c r="CG194" s="237">
        <v>0</v>
      </c>
      <c r="CH194" s="237">
        <v>0</v>
      </c>
      <c r="CI194" s="237">
        <v>0</v>
      </c>
      <c r="CJ194" s="237">
        <v>0</v>
      </c>
      <c r="CK194" s="237">
        <v>0</v>
      </c>
      <c r="CL194" s="237">
        <v>0</v>
      </c>
      <c r="CM194" s="237">
        <v>0</v>
      </c>
      <c r="CN194" s="237">
        <v>0</v>
      </c>
      <c r="CO194" s="237">
        <v>0</v>
      </c>
      <c r="CP194" s="237">
        <v>0</v>
      </c>
      <c r="CQ194" s="237">
        <v>0</v>
      </c>
      <c r="CR194" s="237">
        <v>0</v>
      </c>
      <c r="CS194" s="33">
        <f t="shared" si="2640"/>
        <v>0</v>
      </c>
      <c r="CT194" s="237">
        <v>0</v>
      </c>
      <c r="CU194" s="237">
        <v>0</v>
      </c>
      <c r="CV194" s="237">
        <v>0</v>
      </c>
      <c r="CW194" s="237">
        <v>0</v>
      </c>
      <c r="CX194" s="237">
        <v>0</v>
      </c>
      <c r="CY194" s="237">
        <v>0</v>
      </c>
      <c r="CZ194" s="237">
        <v>0</v>
      </c>
      <c r="DA194" s="237">
        <v>0</v>
      </c>
      <c r="DB194" s="237">
        <v>0</v>
      </c>
      <c r="DC194" s="237">
        <v>0</v>
      </c>
      <c r="DD194" s="237">
        <v>0</v>
      </c>
      <c r="DE194" s="237">
        <v>0</v>
      </c>
      <c r="DF194" s="33">
        <f t="shared" si="2642"/>
        <v>0</v>
      </c>
      <c r="DG194" s="237">
        <v>0</v>
      </c>
      <c r="DH194" s="237">
        <v>0</v>
      </c>
      <c r="DI194" s="237">
        <v>0</v>
      </c>
      <c r="DJ194" s="237">
        <v>0</v>
      </c>
      <c r="DK194" s="237">
        <v>0</v>
      </c>
      <c r="DL194" s="237">
        <v>0</v>
      </c>
      <c r="DM194" s="237">
        <v>0</v>
      </c>
      <c r="DN194" s="237">
        <v>0</v>
      </c>
      <c r="DO194" s="237">
        <v>0</v>
      </c>
      <c r="DP194" s="237">
        <v>0</v>
      </c>
      <c r="DQ194" s="237">
        <v>0</v>
      </c>
      <c r="DR194" s="237">
        <v>0</v>
      </c>
      <c r="DS194" s="33">
        <f t="shared" si="2644"/>
        <v>0</v>
      </c>
      <c r="DT194" s="237">
        <v>0</v>
      </c>
      <c r="DU194" s="237">
        <v>0</v>
      </c>
      <c r="DV194" s="237">
        <v>0</v>
      </c>
      <c r="DW194" s="237">
        <v>0</v>
      </c>
      <c r="DX194" s="237">
        <v>0</v>
      </c>
      <c r="DY194" s="237">
        <v>0</v>
      </c>
      <c r="DZ194" s="237">
        <v>0</v>
      </c>
      <c r="EA194" s="237">
        <v>0</v>
      </c>
      <c r="EB194" s="237">
        <v>0</v>
      </c>
      <c r="EC194" s="237">
        <v>0</v>
      </c>
      <c r="ED194" s="237">
        <v>0</v>
      </c>
      <c r="EE194" s="237">
        <v>0</v>
      </c>
      <c r="EF194" s="33">
        <f t="shared" si="2646"/>
        <v>0</v>
      </c>
      <c r="EG194" s="237">
        <v>0</v>
      </c>
      <c r="EH194" s="237">
        <v>0</v>
      </c>
      <c r="EI194" s="237">
        <v>0</v>
      </c>
      <c r="EJ194" s="237">
        <v>0</v>
      </c>
      <c r="EK194" s="237">
        <v>0</v>
      </c>
      <c r="EL194" s="237">
        <v>0</v>
      </c>
      <c r="EM194" s="237">
        <v>0</v>
      </c>
      <c r="EN194" s="237">
        <v>0</v>
      </c>
      <c r="EO194" s="237">
        <v>0</v>
      </c>
      <c r="EP194" s="237">
        <v>0</v>
      </c>
      <c r="EQ194" s="237">
        <v>0</v>
      </c>
      <c r="ER194" s="237">
        <v>0</v>
      </c>
      <c r="ES194" s="33">
        <f t="shared" si="2648"/>
        <v>0</v>
      </c>
      <c r="ET194" s="33" t="s">
        <v>241</v>
      </c>
      <c r="EU194" s="33"/>
      <c r="EV194" s="38"/>
      <c r="EW194" s="136"/>
      <c r="EX194" s="37"/>
      <c r="EY194" s="37"/>
      <c r="FN194" s="17"/>
      <c r="FO194" s="201"/>
      <c r="FP194" s="2"/>
      <c r="FY194" s="1"/>
    </row>
    <row r="195" spans="1:181" ht="13.8">
      <c r="A195" s="150"/>
      <c r="B195" s="287"/>
      <c r="C195" s="53"/>
      <c r="D195" s="13"/>
      <c r="E195" s="12" t="s">
        <v>446</v>
      </c>
      <c r="F195" s="48">
        <f t="shared" ref="F195:AK195" si="2791">+F196+F211+F238</f>
        <v>699856558.99000013</v>
      </c>
      <c r="G195" s="48">
        <f t="shared" si="2791"/>
        <v>58081555.216131151</v>
      </c>
      <c r="H195" s="48">
        <f t="shared" si="2791"/>
        <v>48572455.274641559</v>
      </c>
      <c r="I195" s="48">
        <f t="shared" si="2791"/>
        <v>59190426.292172335</v>
      </c>
      <c r="J195" s="48">
        <f t="shared" si="2791"/>
        <v>49164311.893008888</v>
      </c>
      <c r="K195" s="48">
        <f t="shared" si="2791"/>
        <v>54384693.451684654</v>
      </c>
      <c r="L195" s="48">
        <f t="shared" si="2791"/>
        <v>52204653.259348825</v>
      </c>
      <c r="M195" s="48">
        <f t="shared" si="2791"/>
        <v>53250914.993935853</v>
      </c>
      <c r="N195" s="48">
        <f t="shared" si="2791"/>
        <v>56640605.69005885</v>
      </c>
      <c r="O195" s="48">
        <f t="shared" si="2791"/>
        <v>54470189.483411267</v>
      </c>
      <c r="P195" s="48">
        <f t="shared" si="2791"/>
        <v>56117242.905932561</v>
      </c>
      <c r="Q195" s="48">
        <f t="shared" si="2791"/>
        <v>55563770.641881116</v>
      </c>
      <c r="R195" s="48">
        <f t="shared" si="2791"/>
        <v>87149914.301043123</v>
      </c>
      <c r="S195" s="48">
        <f t="shared" si="2791"/>
        <v>684790733.40324998</v>
      </c>
      <c r="T195" s="48">
        <f t="shared" si="2791"/>
        <v>64244895.054150142</v>
      </c>
      <c r="U195" s="48">
        <f t="shared" si="2791"/>
        <v>59816765.792286143</v>
      </c>
      <c r="V195" s="48">
        <f t="shared" si="2791"/>
        <v>60721295.049233317</v>
      </c>
      <c r="W195" s="48">
        <f t="shared" si="2791"/>
        <v>60424214.551145248</v>
      </c>
      <c r="X195" s="48">
        <f t="shared" si="2791"/>
        <v>59547985.863671727</v>
      </c>
      <c r="Y195" s="48">
        <f t="shared" si="2791"/>
        <v>59641973.894195452</v>
      </c>
      <c r="Z195" s="48">
        <f t="shared" si="2791"/>
        <v>59559321.69049263</v>
      </c>
      <c r="AA195" s="48">
        <f t="shared" si="2791"/>
        <v>59810075.146700189</v>
      </c>
      <c r="AB195" s="48">
        <f t="shared" si="2791"/>
        <v>59501931.133586898</v>
      </c>
      <c r="AC195" s="48">
        <f t="shared" si="2791"/>
        <v>59140746.804329984</v>
      </c>
      <c r="AD195" s="48">
        <f t="shared" si="2791"/>
        <v>59161550.271599546</v>
      </c>
      <c r="AE195" s="48">
        <f t="shared" si="2791"/>
        <v>59649568.036234938</v>
      </c>
      <c r="AF195" s="48">
        <f t="shared" si="2791"/>
        <v>721220323.28762627</v>
      </c>
      <c r="AG195" s="48">
        <f t="shared" si="2791"/>
        <v>67654732.342840746</v>
      </c>
      <c r="AH195" s="48">
        <f t="shared" si="2791"/>
        <v>62937235.576531589</v>
      </c>
      <c r="AI195" s="48">
        <f t="shared" si="2791"/>
        <v>63924226.545635216</v>
      </c>
      <c r="AJ195" s="48">
        <f t="shared" si="2791"/>
        <v>63609701.480699413</v>
      </c>
      <c r="AK195" s="48">
        <f t="shared" si="2791"/>
        <v>62682020.64469745</v>
      </c>
      <c r="AL195" s="48">
        <f t="shared" ref="AL195:BQ195" si="2792">+AL196+AL211+AL238</f>
        <v>62781527.652373523</v>
      </c>
      <c r="AM195" s="48">
        <f t="shared" si="2792"/>
        <v>62694022.111269273</v>
      </c>
      <c r="AN195" s="48">
        <f t="shared" si="2792"/>
        <v>62930152.056236818</v>
      </c>
      <c r="AO195" s="48">
        <f t="shared" si="2792"/>
        <v>62633261.580862038</v>
      </c>
      <c r="AP195" s="48">
        <f t="shared" si="2792"/>
        <v>62250868.507791154</v>
      </c>
      <c r="AQ195" s="48">
        <f t="shared" si="2792"/>
        <v>62272893.554658785</v>
      </c>
      <c r="AR195" s="48">
        <f t="shared" si="2792"/>
        <v>62789567.722433567</v>
      </c>
      <c r="AS195" s="48">
        <f t="shared" si="2792"/>
        <v>759160209.77602947</v>
      </c>
      <c r="AT195" s="48">
        <f t="shared" si="2792"/>
        <v>71247757.139115348</v>
      </c>
      <c r="AU195" s="48">
        <f t="shared" si="2792"/>
        <v>66241341.194192201</v>
      </c>
      <c r="AV195" s="48">
        <f t="shared" si="2792"/>
        <v>67309275.64371559</v>
      </c>
      <c r="AW195" s="48">
        <f t="shared" si="2792"/>
        <v>66977215.806409627</v>
      </c>
      <c r="AX195" s="48">
        <f t="shared" si="2792"/>
        <v>65997816.763800547</v>
      </c>
      <c r="AY195" s="48">
        <f t="shared" si="2792"/>
        <v>66102871.28715457</v>
      </c>
      <c r="AZ195" s="48">
        <f t="shared" si="2792"/>
        <v>66010487.312133744</v>
      </c>
      <c r="BA195" s="48">
        <f t="shared" si="2792"/>
        <v>66233862.767641008</v>
      </c>
      <c r="BB195" s="48">
        <f t="shared" si="2792"/>
        <v>65946339.382156312</v>
      </c>
      <c r="BC195" s="48">
        <f t="shared" si="2792"/>
        <v>65542627.89526172</v>
      </c>
      <c r="BD195" s="48">
        <f t="shared" si="2792"/>
        <v>65565880.83849223</v>
      </c>
      <c r="BE195" s="48">
        <f t="shared" si="2792"/>
        <v>66111359.591120452</v>
      </c>
      <c r="BF195" s="48">
        <f t="shared" si="2792"/>
        <v>799286835.62119317</v>
      </c>
      <c r="BG195" s="48">
        <f t="shared" si="2792"/>
        <v>75035513.963048995</v>
      </c>
      <c r="BH195" s="48">
        <f t="shared" si="2792"/>
        <v>69726663.468693376</v>
      </c>
      <c r="BI195" s="48">
        <f t="shared" si="2792"/>
        <v>70877462.124280721</v>
      </c>
      <c r="BJ195" s="48">
        <f t="shared" si="2792"/>
        <v>70526889.951044917</v>
      </c>
      <c r="BK195" s="48">
        <f t="shared" si="2792"/>
        <v>69492889.411810398</v>
      </c>
      <c r="BL195" s="48">
        <f t="shared" si="2792"/>
        <v>69603800.724841416</v>
      </c>
      <c r="BM195" s="48">
        <f t="shared" si="2792"/>
        <v>69506266.343213171</v>
      </c>
      <c r="BN195" s="48">
        <f t="shared" si="2792"/>
        <v>69718768.11986196</v>
      </c>
      <c r="BO195" s="48">
        <f t="shared" si="2792"/>
        <v>69438542.166139498</v>
      </c>
      <c r="BP195" s="48">
        <f t="shared" si="2792"/>
        <v>69012323.76385054</v>
      </c>
      <c r="BQ195" s="48">
        <f t="shared" si="2792"/>
        <v>69036873.05866614</v>
      </c>
      <c r="BR195" s="48">
        <f t="shared" ref="BR195:CW195" si="2793">+BR196+BR211+BR238</f>
        <v>69612762.25175339</v>
      </c>
      <c r="BS195" s="48">
        <f t="shared" si="2793"/>
        <v>841588755.34720433</v>
      </c>
      <c r="BT195" s="48">
        <f t="shared" si="2793"/>
        <v>79028860.59385848</v>
      </c>
      <c r="BU195" s="48">
        <f t="shared" si="2793"/>
        <v>73403047.509989828</v>
      </c>
      <c r="BV195" s="48">
        <f t="shared" si="2793"/>
        <v>74638997.365078866</v>
      </c>
      <c r="BW195" s="48">
        <f t="shared" si="2793"/>
        <v>74268880.793185189</v>
      </c>
      <c r="BX195" s="48">
        <f t="shared" si="2793"/>
        <v>73177234.723888338</v>
      </c>
      <c r="BY195" s="48">
        <f t="shared" si="2793"/>
        <v>73294329.34262082</v>
      </c>
      <c r="BZ195" s="48">
        <f t="shared" si="2793"/>
        <v>73191357.419216812</v>
      </c>
      <c r="CA195" s="48">
        <f t="shared" si="2793"/>
        <v>73394711.995461062</v>
      </c>
      <c r="CB195" s="48">
        <f t="shared" si="2793"/>
        <v>73119857.619271278</v>
      </c>
      <c r="CC195" s="48">
        <f t="shared" si="2793"/>
        <v>72669877.541054711</v>
      </c>
      <c r="CD195" s="48">
        <f t="shared" si="2793"/>
        <v>72695795.459056288</v>
      </c>
      <c r="CE195" s="48">
        <f t="shared" si="2793"/>
        <v>73303790.474658161</v>
      </c>
      <c r="CF195" s="48">
        <f t="shared" si="2793"/>
        <v>886186740.83733988</v>
      </c>
      <c r="CG195" s="48">
        <f t="shared" si="2793"/>
        <v>83239089.496766567</v>
      </c>
      <c r="CH195" s="48">
        <f t="shared" si="2793"/>
        <v>77280742.576464817</v>
      </c>
      <c r="CI195" s="48">
        <f t="shared" si="2793"/>
        <v>78604491.392982483</v>
      </c>
      <c r="CJ195" s="48">
        <f t="shared" si="2793"/>
        <v>78213740.822205737</v>
      </c>
      <c r="CK195" s="48">
        <f t="shared" si="2793"/>
        <v>77061235.484545588</v>
      </c>
      <c r="CL195" s="48">
        <f t="shared" si="2793"/>
        <v>77184858.128272399</v>
      </c>
      <c r="CM195" s="48">
        <f t="shared" si="2793"/>
        <v>77076145.520138621</v>
      </c>
      <c r="CN195" s="48">
        <f t="shared" si="2793"/>
        <v>77271942.357001066</v>
      </c>
      <c r="CO195" s="48">
        <f t="shared" si="2793"/>
        <v>77000659.60634613</v>
      </c>
      <c r="CP195" s="48">
        <f t="shared" si="2793"/>
        <v>76525593.138768986</v>
      </c>
      <c r="CQ195" s="48">
        <f t="shared" si="2793"/>
        <v>76552955.980699152</v>
      </c>
      <c r="CR195" s="48">
        <f t="shared" si="2793"/>
        <v>77194846.718420818</v>
      </c>
      <c r="CS195" s="48">
        <f t="shared" si="2793"/>
        <v>933206301.22261214</v>
      </c>
      <c r="CT195" s="48">
        <f t="shared" si="2793"/>
        <v>87678331.868030906</v>
      </c>
      <c r="CU195" s="48">
        <f t="shared" si="2793"/>
        <v>81370801.825615644</v>
      </c>
      <c r="CV195" s="48">
        <f t="shared" si="2793"/>
        <v>82785354.919960856</v>
      </c>
      <c r="CW195" s="48">
        <f t="shared" si="2793"/>
        <v>82372820.004863322</v>
      </c>
      <c r="CX195" s="48">
        <f t="shared" ref="CX195:EC195" si="2794">+CX196+CX211+CX238</f>
        <v>81156062.494628608</v>
      </c>
      <c r="CY195" s="48">
        <f t="shared" si="2794"/>
        <v>81286577.100743204</v>
      </c>
      <c r="CZ195" s="48">
        <f t="shared" si="2794"/>
        <v>81171803.764705971</v>
      </c>
      <c r="DA195" s="48">
        <f t="shared" si="2794"/>
        <v>81361510.99391678</v>
      </c>
      <c r="DB195" s="48">
        <f t="shared" si="2794"/>
        <v>81092109.511219531</v>
      </c>
      <c r="DC195" s="48">
        <f t="shared" si="2794"/>
        <v>80590558.088074967</v>
      </c>
      <c r="DD195" s="48">
        <f t="shared" si="2794"/>
        <v>80619446.408442736</v>
      </c>
      <c r="DE195" s="48">
        <f t="shared" si="2794"/>
        <v>81297122.554792389</v>
      </c>
      <c r="DF195" s="48">
        <f t="shared" si="2794"/>
        <v>982782499.53499508</v>
      </c>
      <c r="DG195" s="48">
        <f t="shared" si="2794"/>
        <v>91796731.764594972</v>
      </c>
      <c r="DH195" s="48">
        <f t="shared" si="2794"/>
        <v>85122252.169139028</v>
      </c>
      <c r="DI195" s="48">
        <f t="shared" si="2794"/>
        <v>86630971.351670027</v>
      </c>
      <c r="DJ195" s="48">
        <f t="shared" si="2794"/>
        <v>86195437.615055785</v>
      </c>
      <c r="DK195" s="48">
        <f t="shared" si="2794"/>
        <v>84910845.873625502</v>
      </c>
      <c r="DL195" s="48">
        <f t="shared" si="2794"/>
        <v>85048636.669030979</v>
      </c>
      <c r="DM195" s="48">
        <f t="shared" si="2794"/>
        <v>84927464.719509676</v>
      </c>
      <c r="DN195" s="48">
        <f t="shared" si="2794"/>
        <v>85112443.373572946</v>
      </c>
      <c r="DO195" s="48">
        <f t="shared" si="2794"/>
        <v>84843327.511391371</v>
      </c>
      <c r="DP195" s="48">
        <f t="shared" si="2794"/>
        <v>84313814.59640649</v>
      </c>
      <c r="DQ195" s="48">
        <f t="shared" si="2794"/>
        <v>84344313.440634772</v>
      </c>
      <c r="DR195" s="48">
        <f t="shared" si="2794"/>
        <v>85059770.032143414</v>
      </c>
      <c r="DS195" s="48">
        <f t="shared" si="2794"/>
        <v>1028306009.1167749</v>
      </c>
      <c r="DT195" s="48">
        <f t="shared" si="2794"/>
        <v>96674218.647210032</v>
      </c>
      <c r="DU195" s="48">
        <f t="shared" si="2794"/>
        <v>89613862.536449</v>
      </c>
      <c r="DV195" s="48">
        <f t="shared" si="2794"/>
        <v>91220467.091264516</v>
      </c>
      <c r="DW195" s="48">
        <f t="shared" si="2794"/>
        <v>90760652.348834038</v>
      </c>
      <c r="DX195" s="48">
        <f t="shared" si="2794"/>
        <v>89404444.617818996</v>
      </c>
      <c r="DY195" s="48">
        <f t="shared" si="2794"/>
        <v>89549917.250068337</v>
      </c>
      <c r="DZ195" s="48">
        <f t="shared" si="2794"/>
        <v>89421989.964361221</v>
      </c>
      <c r="EA195" s="48">
        <f t="shared" si="2794"/>
        <v>89603506.900530115</v>
      </c>
      <c r="EB195" s="48">
        <f t="shared" si="2794"/>
        <v>89333162.106890321</v>
      </c>
      <c r="EC195" s="48">
        <f t="shared" si="2794"/>
        <v>88774128.846895024</v>
      </c>
      <c r="ED195" s="48">
        <f t="shared" ref="ED195:ES195" si="2795">+ED196+ED211+ED238</f>
        <v>88806328.001689032</v>
      </c>
      <c r="EE195" s="48">
        <f t="shared" si="2795"/>
        <v>89561671.298174277</v>
      </c>
      <c r="EF195" s="48">
        <f t="shared" si="2795"/>
        <v>1082724349.6101851</v>
      </c>
      <c r="EG195" s="48">
        <f t="shared" si="2795"/>
        <v>101817928.88898751</v>
      </c>
      <c r="EH195" s="48">
        <f t="shared" si="2795"/>
        <v>94351561.074978948</v>
      </c>
      <c r="EI195" s="48">
        <f t="shared" si="2795"/>
        <v>96060130.683798045</v>
      </c>
      <c r="EJ195" s="48">
        <f t="shared" si="2795"/>
        <v>95574681.269477054</v>
      </c>
      <c r="EK195" s="48">
        <f t="shared" si="2795"/>
        <v>94142864.95745793</v>
      </c>
      <c r="EL195" s="48">
        <f t="shared" si="2795"/>
        <v>94296447.688955158</v>
      </c>
      <c r="EM195" s="48">
        <f t="shared" si="2795"/>
        <v>94161388.457069874</v>
      </c>
      <c r="EN195" s="48">
        <f t="shared" si="2795"/>
        <v>94340628.112357602</v>
      </c>
      <c r="EO195" s="48">
        <f t="shared" si="2795"/>
        <v>94067608.446544975</v>
      </c>
      <c r="EP195" s="48">
        <f t="shared" si="2795"/>
        <v>93477409.082304955</v>
      </c>
      <c r="EQ195" s="48">
        <f t="shared" si="2795"/>
        <v>93511403.339978725</v>
      </c>
      <c r="ER195" s="48">
        <f t="shared" si="2795"/>
        <v>94308857.025243014</v>
      </c>
      <c r="ES195" s="48">
        <f t="shared" si="2795"/>
        <v>1140110909.0271537</v>
      </c>
      <c r="ET195" s="32"/>
      <c r="EU195" s="32"/>
      <c r="EV195" s="38"/>
      <c r="EW195" s="172"/>
      <c r="EX195" s="43"/>
      <c r="EY195" s="43"/>
      <c r="EZ195" s="4"/>
      <c r="FA195" s="4"/>
      <c r="FB195" s="4"/>
      <c r="FC195" s="4"/>
      <c r="FD195" s="4"/>
      <c r="FH195" s="2"/>
      <c r="FK195" s="138"/>
      <c r="FL195" s="4"/>
      <c r="FO195" s="201"/>
      <c r="FY195" s="1"/>
    </row>
    <row r="196" spans="1:181" s="4" customFormat="1">
      <c r="A196" s="147"/>
      <c r="B196" s="149"/>
      <c r="C196" s="231"/>
      <c r="D196" s="7"/>
      <c r="E196" s="31" t="s">
        <v>447</v>
      </c>
      <c r="F196" s="26">
        <f>SUM(F197:F210)</f>
        <v>344048322.96000004</v>
      </c>
      <c r="G196" s="26">
        <f t="shared" ref="G196:BR196" si="2796">SUM(G197:G210)</f>
        <v>35482703.222083941</v>
      </c>
      <c r="H196" s="26">
        <f t="shared" si="2796"/>
        <v>26848547.65643815</v>
      </c>
      <c r="I196" s="26">
        <f t="shared" si="2796"/>
        <v>32205777.136977859</v>
      </c>
      <c r="J196" s="26">
        <f t="shared" si="2796"/>
        <v>26111063.029822022</v>
      </c>
      <c r="K196" s="26">
        <f t="shared" si="2796"/>
        <v>28109272.275030307</v>
      </c>
      <c r="L196" s="26">
        <f t="shared" si="2796"/>
        <v>27527948.575387951</v>
      </c>
      <c r="M196" s="26">
        <f t="shared" si="2796"/>
        <v>28010110.975351777</v>
      </c>
      <c r="N196" s="26">
        <f t="shared" si="2796"/>
        <v>28143876.091355994</v>
      </c>
      <c r="O196" s="26">
        <f t="shared" si="2796"/>
        <v>27784025.794194534</v>
      </c>
      <c r="P196" s="26">
        <f t="shared" si="2796"/>
        <v>26571319.384262778</v>
      </c>
      <c r="Q196" s="26">
        <f t="shared" si="2796"/>
        <v>25750758.404173139</v>
      </c>
      <c r="R196" s="26">
        <f t="shared" si="2796"/>
        <v>25042363.362261634</v>
      </c>
      <c r="S196" s="26">
        <f t="shared" si="2796"/>
        <v>337587765.90733999</v>
      </c>
      <c r="T196" s="26">
        <f t="shared" si="2796"/>
        <v>33695522.334040739</v>
      </c>
      <c r="U196" s="26">
        <f t="shared" si="2796"/>
        <v>29082490.387017243</v>
      </c>
      <c r="V196" s="26">
        <f t="shared" si="2796"/>
        <v>30171922.329123914</v>
      </c>
      <c r="W196" s="26">
        <f t="shared" si="2796"/>
        <v>29874841.831035841</v>
      </c>
      <c r="X196" s="26">
        <f t="shared" si="2796"/>
        <v>28998613.143562324</v>
      </c>
      <c r="Y196" s="26">
        <f t="shared" si="2796"/>
        <v>29092601.174086045</v>
      </c>
      <c r="Z196" s="26">
        <f t="shared" si="2796"/>
        <v>29009948.970383223</v>
      </c>
      <c r="AA196" s="26">
        <f t="shared" si="2796"/>
        <v>29075799.741431288</v>
      </c>
      <c r="AB196" s="26">
        <f t="shared" si="2796"/>
        <v>28952558.413477495</v>
      </c>
      <c r="AC196" s="26">
        <f t="shared" si="2796"/>
        <v>28591374.084220577</v>
      </c>
      <c r="AD196" s="26">
        <f t="shared" si="2796"/>
        <v>28612177.551490143</v>
      </c>
      <c r="AE196" s="26">
        <f t="shared" si="2796"/>
        <v>29100195.316125534</v>
      </c>
      <c r="AF196" s="26">
        <f t="shared" si="2796"/>
        <v>354258045.27599442</v>
      </c>
      <c r="AG196" s="26">
        <f t="shared" si="2796"/>
        <v>35358733.109797888</v>
      </c>
      <c r="AH196" s="26">
        <f t="shared" si="2796"/>
        <v>30474823.926845174</v>
      </c>
      <c r="AI196" s="26">
        <f t="shared" si="2796"/>
        <v>31628227.312592354</v>
      </c>
      <c r="AJ196" s="26">
        <f t="shared" si="2796"/>
        <v>31313702.24765655</v>
      </c>
      <c r="AK196" s="26">
        <f t="shared" si="2796"/>
        <v>30386021.411654588</v>
      </c>
      <c r="AL196" s="26">
        <f t="shared" si="2796"/>
        <v>30485528.41933066</v>
      </c>
      <c r="AM196" s="26">
        <f t="shared" si="2796"/>
        <v>30398022.878226411</v>
      </c>
      <c r="AN196" s="26">
        <f t="shared" si="2796"/>
        <v>30467740.406550415</v>
      </c>
      <c r="AO196" s="26">
        <f t="shared" si="2796"/>
        <v>30337262.347819176</v>
      </c>
      <c r="AP196" s="26">
        <f t="shared" si="2796"/>
        <v>29954869.274748292</v>
      </c>
      <c r="AQ196" s="26">
        <f t="shared" si="2796"/>
        <v>29976894.321615927</v>
      </c>
      <c r="AR196" s="26">
        <f t="shared" si="2796"/>
        <v>30493568.489390709</v>
      </c>
      <c r="AS196" s="26">
        <f t="shared" si="2796"/>
        <v>371275394.14622813</v>
      </c>
      <c r="AT196" s="26">
        <f t="shared" si="2796"/>
        <v>37096738.539162785</v>
      </c>
      <c r="AU196" s="26">
        <f t="shared" si="2796"/>
        <v>31940551.41926045</v>
      </c>
      <c r="AV196" s="26">
        <f t="shared" si="2796"/>
        <v>33158257.04376303</v>
      </c>
      <c r="AW196" s="26">
        <f t="shared" si="2796"/>
        <v>32826197.20645706</v>
      </c>
      <c r="AX196" s="26">
        <f t="shared" si="2796"/>
        <v>31846798.163847987</v>
      </c>
      <c r="AY196" s="26">
        <f t="shared" si="2796"/>
        <v>31951852.687202003</v>
      </c>
      <c r="AZ196" s="26">
        <f t="shared" si="2796"/>
        <v>31859468.712181188</v>
      </c>
      <c r="BA196" s="26">
        <f t="shared" si="2796"/>
        <v>31933072.992709257</v>
      </c>
      <c r="BB196" s="26">
        <f t="shared" si="2796"/>
        <v>31795320.782203749</v>
      </c>
      <c r="BC196" s="26">
        <f t="shared" si="2796"/>
        <v>31391609.295309164</v>
      </c>
      <c r="BD196" s="26">
        <f t="shared" si="2796"/>
        <v>31414862.23853967</v>
      </c>
      <c r="BE196" s="26">
        <f t="shared" si="2796"/>
        <v>31960340.991167895</v>
      </c>
      <c r="BF196" s="26">
        <f>SUM(BF197:BF210)</f>
        <v>389175070.07180411</v>
      </c>
      <c r="BG196" s="26">
        <f t="shared" si="2796"/>
        <v>38927301.351490043</v>
      </c>
      <c r="BH196" s="26">
        <f t="shared" si="2796"/>
        <v>33483656.799653165</v>
      </c>
      <c r="BI196" s="26">
        <f t="shared" si="2796"/>
        <v>34769249.512721762</v>
      </c>
      <c r="BJ196" s="26">
        <f t="shared" si="2796"/>
        <v>34418677.339485981</v>
      </c>
      <c r="BK196" s="26">
        <f t="shared" si="2796"/>
        <v>33384676.800251454</v>
      </c>
      <c r="BL196" s="26">
        <f t="shared" si="2796"/>
        <v>33495588.113282457</v>
      </c>
      <c r="BM196" s="26">
        <f t="shared" si="2796"/>
        <v>33398053.731654231</v>
      </c>
      <c r="BN196" s="26">
        <f t="shared" si="2796"/>
        <v>33475761.450821739</v>
      </c>
      <c r="BO196" s="26">
        <f t="shared" si="2796"/>
        <v>33330329.554580551</v>
      </c>
      <c r="BP196" s="26">
        <f t="shared" si="2796"/>
        <v>32904111.152291592</v>
      </c>
      <c r="BQ196" s="26">
        <f t="shared" si="2796"/>
        <v>32928660.4471072</v>
      </c>
      <c r="BR196" s="26">
        <f t="shared" si="2796"/>
        <v>33504549.64019445</v>
      </c>
      <c r="BS196" s="26">
        <f t="shared" ref="BS196:ED196" si="2797">SUM(BS197:BS210)</f>
        <v>408020615.89353454</v>
      </c>
      <c r="BT196" s="26">
        <f t="shared" si="2797"/>
        <v>40855518.253159359</v>
      </c>
      <c r="BU196" s="26">
        <f t="shared" si="2797"/>
        <v>35108390.517557569</v>
      </c>
      <c r="BV196" s="26">
        <f t="shared" si="2797"/>
        <v>36465655.024379738</v>
      </c>
      <c r="BW196" s="26">
        <f t="shared" si="2797"/>
        <v>36095538.452486068</v>
      </c>
      <c r="BX196" s="26">
        <f t="shared" si="2797"/>
        <v>35003892.383189216</v>
      </c>
      <c r="BY196" s="26">
        <f t="shared" si="2797"/>
        <v>35120987.001921698</v>
      </c>
      <c r="BZ196" s="26">
        <f t="shared" si="2797"/>
        <v>35018015.078517698</v>
      </c>
      <c r="CA196" s="26">
        <f t="shared" si="2797"/>
        <v>35100055.003028795</v>
      </c>
      <c r="CB196" s="26">
        <f t="shared" si="2797"/>
        <v>34946515.278572164</v>
      </c>
      <c r="CC196" s="26">
        <f t="shared" si="2797"/>
        <v>34496535.200355589</v>
      </c>
      <c r="CD196" s="26">
        <f t="shared" si="2797"/>
        <v>34522453.118357174</v>
      </c>
      <c r="CE196" s="26">
        <f t="shared" si="2797"/>
        <v>35130448.133959033</v>
      </c>
      <c r="CF196" s="26">
        <f t="shared" si="2797"/>
        <v>427864003.44548416</v>
      </c>
      <c r="CG196" s="26">
        <f t="shared" si="2797"/>
        <v>42886770.240958244</v>
      </c>
      <c r="CH196" s="26">
        <f t="shared" si="2797"/>
        <v>36819240.134096652</v>
      </c>
      <c r="CI196" s="26">
        <f t="shared" si="2797"/>
        <v>38252172.137174167</v>
      </c>
      <c r="CJ196" s="26">
        <f t="shared" si="2797"/>
        <v>37861421.566397414</v>
      </c>
      <c r="CK196" s="26">
        <f t="shared" si="2797"/>
        <v>36708916.228737265</v>
      </c>
      <c r="CL196" s="26">
        <f t="shared" si="2797"/>
        <v>36832538.872464076</v>
      </c>
      <c r="CM196" s="26">
        <f t="shared" si="2797"/>
        <v>36723826.264330305</v>
      </c>
      <c r="CN196" s="26">
        <f t="shared" si="2797"/>
        <v>36810439.914632902</v>
      </c>
      <c r="CO196" s="26">
        <f t="shared" si="2797"/>
        <v>36648340.350537807</v>
      </c>
      <c r="CP196" s="26">
        <f t="shared" si="2797"/>
        <v>36173273.882960662</v>
      </c>
      <c r="CQ196" s="26">
        <f t="shared" si="2797"/>
        <v>36200636.724890828</v>
      </c>
      <c r="CR196" s="26">
        <f t="shared" si="2797"/>
        <v>36842527.462612495</v>
      </c>
      <c r="CS196" s="26">
        <f t="shared" si="2797"/>
        <v>448760103.77979267</v>
      </c>
      <c r="CT196" s="26">
        <f t="shared" si="2797"/>
        <v>45026738.53613802</v>
      </c>
      <c r="CU196" s="26">
        <f t="shared" si="2797"/>
        <v>38620943.625818893</v>
      </c>
      <c r="CV196" s="26">
        <f t="shared" si="2797"/>
        <v>40133761.588067971</v>
      </c>
      <c r="CW196" s="26">
        <f t="shared" si="2797"/>
        <v>39721226.672970422</v>
      </c>
      <c r="CX196" s="26">
        <f t="shared" si="2797"/>
        <v>38504469.162735716</v>
      </c>
      <c r="CY196" s="26">
        <f t="shared" si="2797"/>
        <v>38634983.768850304</v>
      </c>
      <c r="CZ196" s="26">
        <f t="shared" si="2797"/>
        <v>38520210.432813078</v>
      </c>
      <c r="DA196" s="26">
        <f t="shared" si="2797"/>
        <v>38611652.794120036</v>
      </c>
      <c r="DB196" s="26">
        <f t="shared" si="2797"/>
        <v>38440516.179326639</v>
      </c>
      <c r="DC196" s="26">
        <f t="shared" si="2797"/>
        <v>37938964.756182075</v>
      </c>
      <c r="DD196" s="26">
        <f t="shared" si="2797"/>
        <v>37967853.07654985</v>
      </c>
      <c r="DE196" s="26">
        <f t="shared" si="2797"/>
        <v>38645529.222899497</v>
      </c>
      <c r="DF196" s="26">
        <f t="shared" si="2797"/>
        <v>470766849.81647259</v>
      </c>
      <c r="DG196" s="26">
        <f t="shared" si="2797"/>
        <v>47281421.413148433</v>
      </c>
      <c r="DH196" s="26">
        <f t="shared" si="2797"/>
        <v>40518503.436579019</v>
      </c>
      <c r="DI196" s="26">
        <f t="shared" si="2797"/>
        <v>42115661.000223488</v>
      </c>
      <c r="DJ196" s="26">
        <f t="shared" si="2797"/>
        <v>41680127.263609245</v>
      </c>
      <c r="DK196" s="26">
        <f t="shared" si="2797"/>
        <v>40395535.522178955</v>
      </c>
      <c r="DL196" s="26">
        <f t="shared" si="2797"/>
        <v>40533326.317584433</v>
      </c>
      <c r="DM196" s="26">
        <f t="shared" si="2797"/>
        <v>40412154.368063129</v>
      </c>
      <c r="DN196" s="26">
        <f t="shared" si="2797"/>
        <v>40508694.641012952</v>
      </c>
      <c r="DO196" s="26">
        <f t="shared" si="2797"/>
        <v>40328017.159944825</v>
      </c>
      <c r="DP196" s="26">
        <f t="shared" si="2797"/>
        <v>39798504.24495995</v>
      </c>
      <c r="DQ196" s="26">
        <f t="shared" si="2797"/>
        <v>39829003.089188226</v>
      </c>
      <c r="DR196" s="26">
        <f t="shared" si="2797"/>
        <v>40544459.680696867</v>
      </c>
      <c r="DS196" s="26">
        <f t="shared" si="2797"/>
        <v>493945408.13718951</v>
      </c>
      <c r="DT196" s="26">
        <f t="shared" si="2797"/>
        <v>49657151.973319709</v>
      </c>
      <c r="DU196" s="26">
        <f t="shared" si="2797"/>
        <v>42517201.319556549</v>
      </c>
      <c r="DV196" s="26">
        <f t="shared" si="2797"/>
        <v>44203400.417374194</v>
      </c>
      <c r="DW196" s="26">
        <f t="shared" si="2797"/>
        <v>43743585.674943715</v>
      </c>
      <c r="DX196" s="26">
        <f t="shared" si="2797"/>
        <v>42387377.943928681</v>
      </c>
      <c r="DY196" s="26">
        <f t="shared" si="2797"/>
        <v>42532850.576178014</v>
      </c>
      <c r="DZ196" s="26">
        <f t="shared" si="2797"/>
        <v>42404923.290470898</v>
      </c>
      <c r="EA196" s="26">
        <f t="shared" si="2797"/>
        <v>42506845.683637671</v>
      </c>
      <c r="EB196" s="26">
        <f t="shared" si="2797"/>
        <v>42316095.432999998</v>
      </c>
      <c r="EC196" s="26">
        <f t="shared" si="2797"/>
        <v>41757062.173004709</v>
      </c>
      <c r="ED196" s="26">
        <f t="shared" si="2797"/>
        <v>41789261.327798717</v>
      </c>
      <c r="EE196" s="26">
        <f t="shared" ref="EE196:ES196" si="2798">SUM(EE197:EE210)</f>
        <v>42544604.624283962</v>
      </c>
      <c r="EF196" s="26">
        <f>SUM(EF197:EF210)</f>
        <v>518360360.4374969</v>
      </c>
      <c r="EG196" s="26">
        <f t="shared" si="2798"/>
        <v>52160616.916586295</v>
      </c>
      <c r="EH196" s="26">
        <f t="shared" si="2798"/>
        <v>44622614.013875835</v>
      </c>
      <c r="EI196" s="26">
        <f t="shared" si="2798"/>
        <v>46402818.711396821</v>
      </c>
      <c r="EJ196" s="26">
        <f t="shared" si="2798"/>
        <v>45917369.297075838</v>
      </c>
      <c r="EK196" s="26">
        <f t="shared" si="2798"/>
        <v>44485552.985056721</v>
      </c>
      <c r="EL196" s="26">
        <f t="shared" si="2798"/>
        <v>44639135.716553949</v>
      </c>
      <c r="EM196" s="26">
        <f t="shared" si="2798"/>
        <v>44504076.484668657</v>
      </c>
      <c r="EN196" s="26">
        <f t="shared" si="2798"/>
        <v>44611681.051254481</v>
      </c>
      <c r="EO196" s="26">
        <f t="shared" si="2798"/>
        <v>44410296.474143758</v>
      </c>
      <c r="EP196" s="26">
        <f t="shared" si="2798"/>
        <v>43820097.109903738</v>
      </c>
      <c r="EQ196" s="26">
        <f t="shared" si="2798"/>
        <v>43854091.367577508</v>
      </c>
      <c r="ER196" s="26">
        <f t="shared" si="2798"/>
        <v>44651545.052841805</v>
      </c>
      <c r="ES196" s="26">
        <f t="shared" si="2798"/>
        <v>544079895.18093526</v>
      </c>
      <c r="ET196" s="32"/>
      <c r="EU196" s="32"/>
      <c r="EV196" s="38"/>
      <c r="EW196" s="136"/>
      <c r="EX196" s="8"/>
      <c r="EY196" s="37"/>
      <c r="EZ196" s="3"/>
      <c r="FA196" s="3"/>
      <c r="FB196" s="3"/>
      <c r="FC196" s="3"/>
      <c r="FD196" s="3"/>
      <c r="FF196" s="3"/>
      <c r="FK196" s="40"/>
      <c r="FL196" s="3"/>
      <c r="FM196" s="40"/>
      <c r="FO196" s="201"/>
      <c r="FP196" s="199"/>
      <c r="FY196" s="1"/>
    </row>
    <row r="197" spans="1:181">
      <c r="A197" s="149">
        <v>160</v>
      </c>
      <c r="B197" s="149" t="str">
        <f t="shared" ref="B197:B206" si="2799">CONCATENATE(C197,D197)</f>
        <v>191101010100015</v>
      </c>
      <c r="C197" s="231">
        <v>1911010101000</v>
      </c>
      <c r="D197" s="41">
        <v>15</v>
      </c>
      <c r="E197" s="37" t="s">
        <v>159</v>
      </c>
      <c r="F197" s="65">
        <v>594213.22</v>
      </c>
      <c r="G197" s="123">
        <f>_xlfn.XLOOKUP($B197,'9999'!$A:$A,'9999'!I:I)</f>
        <v>11938.583333333334</v>
      </c>
      <c r="H197" s="123">
        <f>_xlfn.XLOOKUP($B197,'9999'!$A:$A,'9999'!J:J)</f>
        <v>11938.583333333334</v>
      </c>
      <c r="I197" s="123">
        <f>_xlfn.XLOOKUP($B197,'9999'!$A:$A,'9999'!K:K)</f>
        <v>11938.583333333334</v>
      </c>
      <c r="J197" s="123">
        <f>_xlfn.XLOOKUP($B197,'9999'!$A:$A,'9999'!L:L)</f>
        <v>11938.583333333334</v>
      </c>
      <c r="K197" s="123">
        <f>_xlfn.XLOOKUP($B197,'9999'!$A:$A,'9999'!M:M)</f>
        <v>11938.583333333334</v>
      </c>
      <c r="L197" s="123">
        <f>_xlfn.XLOOKUP($B197,'9999'!$A:$A,'9999'!N:N)</f>
        <v>11938.583333333334</v>
      </c>
      <c r="M197" s="123">
        <f>_xlfn.XLOOKUP($B197,'9999'!$A:$A,'9999'!O:O)</f>
        <v>11938.583333333334</v>
      </c>
      <c r="N197" s="123">
        <f>_xlfn.XLOOKUP($B197,'9999'!$A:$A,'9999'!P:P)</f>
        <v>11938.583333333334</v>
      </c>
      <c r="O197" s="123">
        <f>_xlfn.XLOOKUP($B197,'9999'!$A:$A,'9999'!Q:Q)</f>
        <v>11938.583333333334</v>
      </c>
      <c r="P197" s="123">
        <f>_xlfn.XLOOKUP($B197,'9999'!$A:$A,'9999'!R:R)</f>
        <v>11938.583333333334</v>
      </c>
      <c r="Q197" s="123">
        <f>_xlfn.XLOOKUP($B197,'9999'!$A:$A,'9999'!S:S)</f>
        <v>11938.583333333334</v>
      </c>
      <c r="R197" s="123">
        <f>_xlfn.XLOOKUP($B197,'9999'!$A:$A,'9999'!T:T)</f>
        <v>11938.583333333334</v>
      </c>
      <c r="S197" s="33">
        <f t="shared" ref="S197:S210" si="2800">+SUM(G197:R197)</f>
        <v>143263</v>
      </c>
      <c r="T197" s="123">
        <f t="shared" ref="T197:AE197" si="2801">+$S197*$FC$9/12</f>
        <v>12636.130880333336</v>
      </c>
      <c r="U197" s="123">
        <f t="shared" si="2801"/>
        <v>12636.130880333336</v>
      </c>
      <c r="V197" s="123">
        <f t="shared" si="2801"/>
        <v>12636.130880333336</v>
      </c>
      <c r="W197" s="123">
        <f t="shared" si="2801"/>
        <v>12636.130880333336</v>
      </c>
      <c r="X197" s="123">
        <f t="shared" si="2801"/>
        <v>12636.130880333336</v>
      </c>
      <c r="Y197" s="123">
        <f t="shared" si="2801"/>
        <v>12636.130880333336</v>
      </c>
      <c r="Z197" s="123">
        <f t="shared" si="2801"/>
        <v>12636.130880333336</v>
      </c>
      <c r="AA197" s="123">
        <f t="shared" si="2801"/>
        <v>12636.130880333336</v>
      </c>
      <c r="AB197" s="123">
        <f t="shared" si="2801"/>
        <v>12636.130880333336</v>
      </c>
      <c r="AC197" s="123">
        <f t="shared" si="2801"/>
        <v>12636.130880333336</v>
      </c>
      <c r="AD197" s="123">
        <f t="shared" si="2801"/>
        <v>12636.130880333336</v>
      </c>
      <c r="AE197" s="123">
        <f t="shared" si="2801"/>
        <v>12636.130880333336</v>
      </c>
      <c r="AF197" s="33">
        <f t="shared" ref="AF197:AF210" si="2802">+SUM(T197:AE197)</f>
        <v>151633.57056400002</v>
      </c>
      <c r="AG197" s="123">
        <f t="shared" ref="AG197:AR197" si="2803">+$AF197*$FD$9/12</f>
        <v>13343.198219873266</v>
      </c>
      <c r="AH197" s="123">
        <f t="shared" si="2803"/>
        <v>13343.198219873266</v>
      </c>
      <c r="AI197" s="123">
        <f t="shared" si="2803"/>
        <v>13343.198219873266</v>
      </c>
      <c r="AJ197" s="123">
        <f t="shared" si="2803"/>
        <v>13343.198219873266</v>
      </c>
      <c r="AK197" s="123">
        <f t="shared" si="2803"/>
        <v>13343.198219873266</v>
      </c>
      <c r="AL197" s="123">
        <f t="shared" si="2803"/>
        <v>13343.198219873266</v>
      </c>
      <c r="AM197" s="123">
        <f t="shared" si="2803"/>
        <v>13343.198219873266</v>
      </c>
      <c r="AN197" s="123">
        <f t="shared" si="2803"/>
        <v>13343.198219873266</v>
      </c>
      <c r="AO197" s="123">
        <f t="shared" si="2803"/>
        <v>13343.198219873266</v>
      </c>
      <c r="AP197" s="123">
        <f t="shared" si="2803"/>
        <v>13343.198219873266</v>
      </c>
      <c r="AQ197" s="123">
        <f t="shared" si="2803"/>
        <v>13343.198219873266</v>
      </c>
      <c r="AR197" s="123">
        <f t="shared" si="2803"/>
        <v>13343.198219873266</v>
      </c>
      <c r="AS197" s="33">
        <f t="shared" ref="AS197:AS210" si="2804">+SUM(AG197:AR197)</f>
        <v>160118.37863847925</v>
      </c>
      <c r="AT197" s="123">
        <f t="shared" ref="AT197:BE197" si="2805">+$AS197*$FE$9/12</f>
        <v>14095.327617131088</v>
      </c>
      <c r="AU197" s="123">
        <f t="shared" si="2805"/>
        <v>14095.327617131088</v>
      </c>
      <c r="AV197" s="123">
        <f t="shared" si="2805"/>
        <v>14095.327617131088</v>
      </c>
      <c r="AW197" s="123">
        <f t="shared" si="2805"/>
        <v>14095.327617131088</v>
      </c>
      <c r="AX197" s="123">
        <f t="shared" si="2805"/>
        <v>14095.327617131088</v>
      </c>
      <c r="AY197" s="123">
        <f t="shared" si="2805"/>
        <v>14095.327617131088</v>
      </c>
      <c r="AZ197" s="123">
        <f t="shared" si="2805"/>
        <v>14095.327617131088</v>
      </c>
      <c r="BA197" s="123">
        <f t="shared" si="2805"/>
        <v>14095.327617131088</v>
      </c>
      <c r="BB197" s="123">
        <f t="shared" si="2805"/>
        <v>14095.327617131088</v>
      </c>
      <c r="BC197" s="123">
        <f t="shared" si="2805"/>
        <v>14095.327617131088</v>
      </c>
      <c r="BD197" s="123">
        <f t="shared" si="2805"/>
        <v>14095.327617131088</v>
      </c>
      <c r="BE197" s="123">
        <f t="shared" si="2805"/>
        <v>14095.327617131088</v>
      </c>
      <c r="BF197" s="33">
        <f t="shared" ref="BF197:BF208" si="2806">+SUM(AT197:BE197)</f>
        <v>169143.93140557306</v>
      </c>
      <c r="BG197" s="123">
        <f t="shared" ref="BG197:BR197" si="2807">+$BF197*$FF$9/12</f>
        <v>14889.853044253536</v>
      </c>
      <c r="BH197" s="123">
        <f t="shared" si="2807"/>
        <v>14889.853044253536</v>
      </c>
      <c r="BI197" s="123">
        <f t="shared" si="2807"/>
        <v>14889.853044253536</v>
      </c>
      <c r="BJ197" s="123">
        <f t="shared" si="2807"/>
        <v>14889.853044253536</v>
      </c>
      <c r="BK197" s="123">
        <f t="shared" si="2807"/>
        <v>14889.853044253536</v>
      </c>
      <c r="BL197" s="123">
        <f t="shared" si="2807"/>
        <v>14889.853044253536</v>
      </c>
      <c r="BM197" s="123">
        <f t="shared" si="2807"/>
        <v>14889.853044253536</v>
      </c>
      <c r="BN197" s="123">
        <f t="shared" si="2807"/>
        <v>14889.853044253536</v>
      </c>
      <c r="BO197" s="123">
        <f t="shared" si="2807"/>
        <v>14889.853044253536</v>
      </c>
      <c r="BP197" s="123">
        <f t="shared" si="2807"/>
        <v>14889.853044253536</v>
      </c>
      <c r="BQ197" s="123">
        <f t="shared" si="2807"/>
        <v>14889.853044253536</v>
      </c>
      <c r="BR197" s="123">
        <f t="shared" si="2807"/>
        <v>14889.853044253536</v>
      </c>
      <c r="BS197" s="33">
        <f t="shared" ref="BS197:BS210" si="2808">+SUM(BG197:BR197)</f>
        <v>178678.23653104246</v>
      </c>
      <c r="BT197" s="123">
        <f t="shared" ref="BT197:CE197" si="2809">+$BS197*$FG$9/12</f>
        <v>15729.164280652025</v>
      </c>
      <c r="BU197" s="123">
        <f t="shared" si="2809"/>
        <v>15729.164280652025</v>
      </c>
      <c r="BV197" s="123">
        <f t="shared" si="2809"/>
        <v>15729.164280652025</v>
      </c>
      <c r="BW197" s="123">
        <f t="shared" si="2809"/>
        <v>15729.164280652025</v>
      </c>
      <c r="BX197" s="123">
        <f t="shared" si="2809"/>
        <v>15729.164280652025</v>
      </c>
      <c r="BY197" s="123">
        <f t="shared" si="2809"/>
        <v>15729.164280652025</v>
      </c>
      <c r="BZ197" s="123">
        <f t="shared" si="2809"/>
        <v>15729.164280652025</v>
      </c>
      <c r="CA197" s="123">
        <f t="shared" si="2809"/>
        <v>15729.164280652025</v>
      </c>
      <c r="CB197" s="123">
        <f t="shared" si="2809"/>
        <v>15729.164280652025</v>
      </c>
      <c r="CC197" s="123">
        <f t="shared" si="2809"/>
        <v>15729.164280652025</v>
      </c>
      <c r="CD197" s="123">
        <f t="shared" si="2809"/>
        <v>15729.164280652025</v>
      </c>
      <c r="CE197" s="123">
        <f t="shared" si="2809"/>
        <v>15729.164280652025</v>
      </c>
      <c r="CF197" s="33">
        <f t="shared" ref="CF197:CF210" si="2810">+SUM(BT197:CE197)</f>
        <v>188749.97136782424</v>
      </c>
      <c r="CG197" s="123">
        <f t="shared" ref="CG197:CR197" si="2811">+$CF197*$FH$9/12</f>
        <v>16615.785812823819</v>
      </c>
      <c r="CH197" s="123">
        <f t="shared" si="2811"/>
        <v>16615.785812823819</v>
      </c>
      <c r="CI197" s="123">
        <f t="shared" si="2811"/>
        <v>16615.785812823819</v>
      </c>
      <c r="CJ197" s="123">
        <f t="shared" si="2811"/>
        <v>16615.785812823819</v>
      </c>
      <c r="CK197" s="123">
        <f t="shared" si="2811"/>
        <v>16615.785812823819</v>
      </c>
      <c r="CL197" s="123">
        <f t="shared" si="2811"/>
        <v>16615.785812823819</v>
      </c>
      <c r="CM197" s="123">
        <f t="shared" si="2811"/>
        <v>16615.785812823819</v>
      </c>
      <c r="CN197" s="123">
        <f t="shared" si="2811"/>
        <v>16615.785812823819</v>
      </c>
      <c r="CO197" s="123">
        <f t="shared" si="2811"/>
        <v>16615.785812823819</v>
      </c>
      <c r="CP197" s="123">
        <f t="shared" si="2811"/>
        <v>16615.785812823819</v>
      </c>
      <c r="CQ197" s="123">
        <f t="shared" si="2811"/>
        <v>16615.785812823819</v>
      </c>
      <c r="CR197" s="123">
        <f t="shared" si="2811"/>
        <v>16615.785812823819</v>
      </c>
      <c r="CS197" s="33">
        <f t="shared" ref="CS197:CS210" si="2812">+SUM(CG197:CR197)</f>
        <v>199389.42975388587</v>
      </c>
      <c r="CT197" s="123">
        <f t="shared" ref="CT197:DE197" si="2813">+$CS197*$FI$9/12</f>
        <v>17552.384427521079</v>
      </c>
      <c r="CU197" s="123">
        <f t="shared" si="2813"/>
        <v>17552.384427521079</v>
      </c>
      <c r="CV197" s="123">
        <f t="shared" si="2813"/>
        <v>17552.384427521079</v>
      </c>
      <c r="CW197" s="123">
        <f t="shared" si="2813"/>
        <v>17552.384427521079</v>
      </c>
      <c r="CX197" s="123">
        <f t="shared" si="2813"/>
        <v>17552.384427521079</v>
      </c>
      <c r="CY197" s="123">
        <f t="shared" si="2813"/>
        <v>17552.384427521079</v>
      </c>
      <c r="CZ197" s="123">
        <f t="shared" si="2813"/>
        <v>17552.384427521079</v>
      </c>
      <c r="DA197" s="123">
        <f t="shared" si="2813"/>
        <v>17552.384427521079</v>
      </c>
      <c r="DB197" s="123">
        <f t="shared" si="2813"/>
        <v>17552.384427521079</v>
      </c>
      <c r="DC197" s="123">
        <f t="shared" si="2813"/>
        <v>17552.384427521079</v>
      </c>
      <c r="DD197" s="123">
        <f t="shared" si="2813"/>
        <v>17552.384427521079</v>
      </c>
      <c r="DE197" s="123">
        <f t="shared" si="2813"/>
        <v>17552.384427521079</v>
      </c>
      <c r="DF197" s="33">
        <f t="shared" ref="DF197:DF210" si="2814">+SUM(CT197:DE197)</f>
        <v>210628.61313025301</v>
      </c>
      <c r="DG197" s="123">
        <f t="shared" ref="DG197:DR197" si="2815">+$DF197*$FJ$9/12</f>
        <v>18541.777232931596</v>
      </c>
      <c r="DH197" s="123">
        <f t="shared" si="2815"/>
        <v>18541.777232931596</v>
      </c>
      <c r="DI197" s="123">
        <f t="shared" si="2815"/>
        <v>18541.777232931596</v>
      </c>
      <c r="DJ197" s="123">
        <f t="shared" si="2815"/>
        <v>18541.777232931596</v>
      </c>
      <c r="DK197" s="123">
        <f t="shared" si="2815"/>
        <v>18541.777232931596</v>
      </c>
      <c r="DL197" s="123">
        <f t="shared" si="2815"/>
        <v>18541.777232931596</v>
      </c>
      <c r="DM197" s="123">
        <f t="shared" si="2815"/>
        <v>18541.777232931596</v>
      </c>
      <c r="DN197" s="123">
        <f t="shared" si="2815"/>
        <v>18541.777232931596</v>
      </c>
      <c r="DO197" s="123">
        <f t="shared" si="2815"/>
        <v>18541.777232931596</v>
      </c>
      <c r="DP197" s="123">
        <f t="shared" si="2815"/>
        <v>18541.777232931596</v>
      </c>
      <c r="DQ197" s="123">
        <f t="shared" si="2815"/>
        <v>18541.777232931596</v>
      </c>
      <c r="DR197" s="123">
        <f t="shared" si="2815"/>
        <v>18541.777232931596</v>
      </c>
      <c r="DS197" s="33">
        <f t="shared" ref="DS197:DS210" si="2816">+SUM(DG197:DR197)</f>
        <v>222501.32679517919</v>
      </c>
      <c r="DT197" s="123">
        <f t="shared" ref="DT197:EE197" si="2817">+$DS197*$FK9/12</f>
        <v>19586.94013199749</v>
      </c>
      <c r="DU197" s="123">
        <f t="shared" si="2817"/>
        <v>19586.94013199749</v>
      </c>
      <c r="DV197" s="123">
        <f t="shared" si="2817"/>
        <v>19586.94013199749</v>
      </c>
      <c r="DW197" s="123">
        <f t="shared" si="2817"/>
        <v>19586.94013199749</v>
      </c>
      <c r="DX197" s="123">
        <f t="shared" si="2817"/>
        <v>19586.94013199749</v>
      </c>
      <c r="DY197" s="123">
        <f t="shared" si="2817"/>
        <v>19586.94013199749</v>
      </c>
      <c r="DZ197" s="123">
        <f t="shared" si="2817"/>
        <v>19586.94013199749</v>
      </c>
      <c r="EA197" s="123">
        <f t="shared" si="2817"/>
        <v>19586.94013199749</v>
      </c>
      <c r="EB197" s="123">
        <f t="shared" si="2817"/>
        <v>19586.94013199749</v>
      </c>
      <c r="EC197" s="123">
        <f t="shared" si="2817"/>
        <v>19586.94013199749</v>
      </c>
      <c r="ED197" s="123">
        <f t="shared" si="2817"/>
        <v>19586.94013199749</v>
      </c>
      <c r="EE197" s="123">
        <f t="shared" si="2817"/>
        <v>19586.94013199749</v>
      </c>
      <c r="EF197" s="33">
        <f t="shared" ref="EF197:EF208" si="2818">+SUM(DT197:EE197)</f>
        <v>235043.28158396986</v>
      </c>
      <c r="EG197" s="123">
        <f t="shared" ref="EG197:ER197" si="2819">+$EF197*$FL9/12</f>
        <v>20691.016773357926</v>
      </c>
      <c r="EH197" s="123">
        <f t="shared" si="2819"/>
        <v>20691.016773357926</v>
      </c>
      <c r="EI197" s="123">
        <f t="shared" si="2819"/>
        <v>20691.016773357926</v>
      </c>
      <c r="EJ197" s="123">
        <f t="shared" si="2819"/>
        <v>20691.016773357926</v>
      </c>
      <c r="EK197" s="123">
        <f t="shared" si="2819"/>
        <v>20691.016773357926</v>
      </c>
      <c r="EL197" s="123">
        <f t="shared" si="2819"/>
        <v>20691.016773357926</v>
      </c>
      <c r="EM197" s="123">
        <f t="shared" si="2819"/>
        <v>20691.016773357926</v>
      </c>
      <c r="EN197" s="123">
        <f t="shared" si="2819"/>
        <v>20691.016773357926</v>
      </c>
      <c r="EO197" s="123">
        <f t="shared" si="2819"/>
        <v>20691.016773357926</v>
      </c>
      <c r="EP197" s="123">
        <f t="shared" si="2819"/>
        <v>20691.016773357926</v>
      </c>
      <c r="EQ197" s="123">
        <f t="shared" si="2819"/>
        <v>20691.016773357926</v>
      </c>
      <c r="ER197" s="123">
        <f t="shared" si="2819"/>
        <v>20691.016773357926</v>
      </c>
      <c r="ES197" s="33">
        <f t="shared" ref="ES197:ES205" si="2820">+SUM(EG197:ER197)</f>
        <v>248292.20128029512</v>
      </c>
      <c r="ET197" s="33" t="s">
        <v>241</v>
      </c>
      <c r="EU197" s="33"/>
      <c r="EV197" s="38"/>
      <c r="EW197" s="136"/>
      <c r="EX197" s="10"/>
      <c r="EY197" s="10"/>
      <c r="FN197" s="17"/>
      <c r="FO197" s="201"/>
      <c r="FP197" s="2"/>
      <c r="FY197" s="1"/>
    </row>
    <row r="198" spans="1:181">
      <c r="A198" s="149">
        <v>161</v>
      </c>
      <c r="B198" s="149" t="str">
        <f t="shared" si="2799"/>
        <v>191101010300111</v>
      </c>
      <c r="C198" s="231">
        <v>1911010103001</v>
      </c>
      <c r="D198" s="41">
        <v>11</v>
      </c>
      <c r="E198" s="37" t="s">
        <v>160</v>
      </c>
      <c r="F198" s="65">
        <v>56815905.170000009</v>
      </c>
      <c r="G198" s="123">
        <f>G199/0.7*0.3</f>
        <v>5689236.6432244284</v>
      </c>
      <c r="H198" s="123">
        <f t="shared" ref="H198:R198" si="2821">H199/0.7*0.3</f>
        <v>4470786.2969290102</v>
      </c>
      <c r="I198" s="123">
        <f t="shared" si="2821"/>
        <v>5704213.9789446117</v>
      </c>
      <c r="J198" s="123">
        <f t="shared" si="2821"/>
        <v>4047223.8814745983</v>
      </c>
      <c r="K198" s="123">
        <f t="shared" si="2821"/>
        <v>4852680.8546414841</v>
      </c>
      <c r="L198" s="123">
        <f t="shared" si="2821"/>
        <v>4661692.7359563205</v>
      </c>
      <c r="M198" s="123">
        <f t="shared" si="2821"/>
        <v>4821367.1596186282</v>
      </c>
      <c r="N198" s="123">
        <f t="shared" si="2821"/>
        <v>4841756.683740343</v>
      </c>
      <c r="O198" s="123">
        <f t="shared" si="2821"/>
        <v>4772388.0913712792</v>
      </c>
      <c r="P198" s="123">
        <f t="shared" si="2821"/>
        <v>4524033.2727280566</v>
      </c>
      <c r="Q198" s="123">
        <f t="shared" si="2821"/>
        <v>4284571.0445307763</v>
      </c>
      <c r="R198" s="123">
        <f t="shared" si="2821"/>
        <v>3951255.8568404797</v>
      </c>
      <c r="S198" s="33">
        <f t="shared" si="2800"/>
        <v>56621206.500000015</v>
      </c>
      <c r="T198" s="76">
        <f>T199/0.7*0.3</f>
        <v>4994122.5294485008</v>
      </c>
      <c r="U198" s="76">
        <f t="shared" ref="U198" si="2822">U199/0.7*0.3</f>
        <v>4994122.5294485008</v>
      </c>
      <c r="V198" s="76">
        <f t="shared" ref="V198" si="2823">V199/0.7*0.3</f>
        <v>4994122.5294485008</v>
      </c>
      <c r="W198" s="76">
        <f t="shared" ref="W198" si="2824">W199/0.7*0.3</f>
        <v>4994122.5294485008</v>
      </c>
      <c r="X198" s="76">
        <f t="shared" ref="X198" si="2825">X199/0.7*0.3</f>
        <v>4994122.5294485008</v>
      </c>
      <c r="Y198" s="76">
        <f t="shared" ref="Y198" si="2826">Y199/0.7*0.3</f>
        <v>4994122.5294485008</v>
      </c>
      <c r="Z198" s="76">
        <f t="shared" ref="Z198" si="2827">Z199/0.7*0.3</f>
        <v>4994122.5294485008</v>
      </c>
      <c r="AA198" s="76">
        <f t="shared" ref="AA198" si="2828">AA199/0.7*0.3</f>
        <v>4994122.5294485008</v>
      </c>
      <c r="AB198" s="76">
        <f t="shared" ref="AB198" si="2829">AB199/0.7*0.3</f>
        <v>4994122.5294485008</v>
      </c>
      <c r="AC198" s="76">
        <f t="shared" ref="AC198" si="2830">AC199/0.7*0.3</f>
        <v>4994122.5294485008</v>
      </c>
      <c r="AD198" s="76">
        <f t="shared" ref="AD198" si="2831">AD199/0.7*0.3</f>
        <v>4994122.5294485008</v>
      </c>
      <c r="AE198" s="76">
        <f t="shared" ref="AE198" si="2832">AE199/0.7*0.3</f>
        <v>4994122.5294485008</v>
      </c>
      <c r="AF198" s="33">
        <f t="shared" si="2802"/>
        <v>59929470.353382014</v>
      </c>
      <c r="AG198" s="76">
        <f>AG199/0.7*0.3</f>
        <v>5273573.6497063208</v>
      </c>
      <c r="AH198" s="76">
        <f t="shared" ref="AH198" si="2833">AH199/0.7*0.3</f>
        <v>5273573.6497063208</v>
      </c>
      <c r="AI198" s="76">
        <f t="shared" ref="AI198" si="2834">AI199/0.7*0.3</f>
        <v>5273573.6497063208</v>
      </c>
      <c r="AJ198" s="76">
        <f t="shared" ref="AJ198" si="2835">AJ199/0.7*0.3</f>
        <v>5273573.6497063208</v>
      </c>
      <c r="AK198" s="76">
        <f t="shared" ref="AK198" si="2836">AK199/0.7*0.3</f>
        <v>5273573.6497063208</v>
      </c>
      <c r="AL198" s="76">
        <f t="shared" ref="AL198" si="2837">AL199/0.7*0.3</f>
        <v>5273573.6497063208</v>
      </c>
      <c r="AM198" s="76">
        <f t="shared" ref="AM198" si="2838">AM199/0.7*0.3</f>
        <v>5273573.6497063208</v>
      </c>
      <c r="AN198" s="76">
        <f t="shared" ref="AN198" si="2839">AN199/0.7*0.3</f>
        <v>5273573.6497063208</v>
      </c>
      <c r="AO198" s="76">
        <f t="shared" ref="AO198" si="2840">AO199/0.7*0.3</f>
        <v>5273573.6497063208</v>
      </c>
      <c r="AP198" s="76">
        <f t="shared" ref="AP198" si="2841">AP199/0.7*0.3</f>
        <v>5273573.6497063208</v>
      </c>
      <c r="AQ198" s="76">
        <f t="shared" ref="AQ198" si="2842">AQ199/0.7*0.3</f>
        <v>5273573.6497063208</v>
      </c>
      <c r="AR198" s="76">
        <f t="shared" ref="AR198" si="2843">AR199/0.7*0.3</f>
        <v>5273573.6497063208</v>
      </c>
      <c r="AS198" s="33">
        <f t="shared" si="2804"/>
        <v>63282883.796475835</v>
      </c>
      <c r="AT198" s="76">
        <f>AT199/0.7*0.3</f>
        <v>5570834.4491929682</v>
      </c>
      <c r="AU198" s="76">
        <f t="shared" ref="AU198" si="2844">AU199/0.7*0.3</f>
        <v>5570834.4491929682</v>
      </c>
      <c r="AV198" s="76">
        <f t="shared" ref="AV198" si="2845">AV199/0.7*0.3</f>
        <v>5570834.4491929682</v>
      </c>
      <c r="AW198" s="76">
        <f t="shared" ref="AW198" si="2846">AW199/0.7*0.3</f>
        <v>5570834.4491929682</v>
      </c>
      <c r="AX198" s="76">
        <f t="shared" ref="AX198" si="2847">AX199/0.7*0.3</f>
        <v>5570834.4491929682</v>
      </c>
      <c r="AY198" s="76">
        <f t="shared" ref="AY198" si="2848">AY199/0.7*0.3</f>
        <v>5570834.4491929682</v>
      </c>
      <c r="AZ198" s="76">
        <f t="shared" ref="AZ198" si="2849">AZ199/0.7*0.3</f>
        <v>5570834.4491929682</v>
      </c>
      <c r="BA198" s="76">
        <f t="shared" ref="BA198" si="2850">BA199/0.7*0.3</f>
        <v>5570834.4491929682</v>
      </c>
      <c r="BB198" s="76">
        <f t="shared" ref="BB198" si="2851">BB199/0.7*0.3</f>
        <v>5570834.4491929682</v>
      </c>
      <c r="BC198" s="76">
        <f t="shared" ref="BC198" si="2852">BC199/0.7*0.3</f>
        <v>5570834.4491929682</v>
      </c>
      <c r="BD198" s="76">
        <f t="shared" ref="BD198" si="2853">BD199/0.7*0.3</f>
        <v>5570834.4491929682</v>
      </c>
      <c r="BE198" s="76">
        <f t="shared" ref="BE198" si="2854">BE199/0.7*0.3</f>
        <v>5570834.4491929682</v>
      </c>
      <c r="BF198" s="33">
        <f t="shared" si="2806"/>
        <v>66850013.39031563</v>
      </c>
      <c r="BG198" s="76">
        <f>BG199/0.7*0.3</f>
        <v>5884851.2454250781</v>
      </c>
      <c r="BH198" s="76">
        <f t="shared" ref="BH198" si="2855">BH199/0.7*0.3</f>
        <v>5884851.2454250781</v>
      </c>
      <c r="BI198" s="76">
        <f t="shared" ref="BI198" si="2856">BI199/0.7*0.3</f>
        <v>5884851.2454250781</v>
      </c>
      <c r="BJ198" s="76">
        <f t="shared" ref="BJ198" si="2857">BJ199/0.7*0.3</f>
        <v>5884851.2454250781</v>
      </c>
      <c r="BK198" s="76">
        <f t="shared" ref="BK198" si="2858">BK199/0.7*0.3</f>
        <v>5884851.2454250781</v>
      </c>
      <c r="BL198" s="76">
        <f t="shared" ref="BL198" si="2859">BL199/0.7*0.3</f>
        <v>5884851.2454250781</v>
      </c>
      <c r="BM198" s="76">
        <f t="shared" ref="BM198" si="2860">BM199/0.7*0.3</f>
        <v>5884851.2454250781</v>
      </c>
      <c r="BN198" s="76">
        <f t="shared" ref="BN198" si="2861">BN199/0.7*0.3</f>
        <v>5884851.2454250781</v>
      </c>
      <c r="BO198" s="76">
        <f t="shared" ref="BO198" si="2862">BO199/0.7*0.3</f>
        <v>5884851.2454250781</v>
      </c>
      <c r="BP198" s="76">
        <f t="shared" ref="BP198" si="2863">BP199/0.7*0.3</f>
        <v>5884851.2454250781</v>
      </c>
      <c r="BQ198" s="76">
        <f t="shared" ref="BQ198" si="2864">BQ199/0.7*0.3</f>
        <v>5884851.2454250781</v>
      </c>
      <c r="BR198" s="76">
        <f t="shared" ref="BR198" si="2865">BR199/0.7*0.3</f>
        <v>5884851.2454250781</v>
      </c>
      <c r="BS198" s="33">
        <f t="shared" si="2808"/>
        <v>70618214.945100918</v>
      </c>
      <c r="BT198" s="76">
        <f>BT199/0.7*0.3</f>
        <v>6216568.5404271986</v>
      </c>
      <c r="BU198" s="76">
        <f t="shared" ref="BU198" si="2866">BU199/0.7*0.3</f>
        <v>6216568.5404271986</v>
      </c>
      <c r="BV198" s="76">
        <f t="shared" ref="BV198" si="2867">BV199/0.7*0.3</f>
        <v>6216568.5404271986</v>
      </c>
      <c r="BW198" s="76">
        <f t="shared" ref="BW198" si="2868">BW199/0.7*0.3</f>
        <v>6216568.5404271986</v>
      </c>
      <c r="BX198" s="76">
        <f t="shared" ref="BX198" si="2869">BX199/0.7*0.3</f>
        <v>6216568.5404271986</v>
      </c>
      <c r="BY198" s="76">
        <f t="shared" ref="BY198" si="2870">BY199/0.7*0.3</f>
        <v>6216568.5404271986</v>
      </c>
      <c r="BZ198" s="76">
        <f t="shared" ref="BZ198" si="2871">BZ199/0.7*0.3</f>
        <v>6216568.5404271986</v>
      </c>
      <c r="CA198" s="76">
        <f t="shared" ref="CA198" si="2872">CA199/0.7*0.3</f>
        <v>6216568.5404271986</v>
      </c>
      <c r="CB198" s="76">
        <f t="shared" ref="CB198" si="2873">CB199/0.7*0.3</f>
        <v>6216568.5404271986</v>
      </c>
      <c r="CC198" s="76">
        <f t="shared" ref="CC198" si="2874">CC199/0.7*0.3</f>
        <v>6216568.5404271986</v>
      </c>
      <c r="CD198" s="76">
        <f t="shared" ref="CD198" si="2875">CD199/0.7*0.3</f>
        <v>6216568.5404271986</v>
      </c>
      <c r="CE198" s="76">
        <f t="shared" ref="CE198" si="2876">CE199/0.7*0.3</f>
        <v>6216568.5404271986</v>
      </c>
      <c r="CF198" s="33">
        <f t="shared" si="2810"/>
        <v>74598822.485126391</v>
      </c>
      <c r="CG198" s="76">
        <f>CG199/0.7*0.3</f>
        <v>6566984.0759140002</v>
      </c>
      <c r="CH198" s="76">
        <f t="shared" ref="CH198" si="2877">CH199/0.7*0.3</f>
        <v>6566984.0759140002</v>
      </c>
      <c r="CI198" s="76">
        <f t="shared" ref="CI198" si="2878">CI199/0.7*0.3</f>
        <v>6566984.0759140002</v>
      </c>
      <c r="CJ198" s="76">
        <f t="shared" ref="CJ198" si="2879">CJ199/0.7*0.3</f>
        <v>6566984.0759140002</v>
      </c>
      <c r="CK198" s="76">
        <f t="shared" ref="CK198" si="2880">CK199/0.7*0.3</f>
        <v>6566984.0759140002</v>
      </c>
      <c r="CL198" s="76">
        <f t="shared" ref="CL198" si="2881">CL199/0.7*0.3</f>
        <v>6566984.0759140002</v>
      </c>
      <c r="CM198" s="76">
        <f t="shared" ref="CM198" si="2882">CM199/0.7*0.3</f>
        <v>6566984.0759140002</v>
      </c>
      <c r="CN198" s="76">
        <f t="shared" ref="CN198" si="2883">CN199/0.7*0.3</f>
        <v>6566984.0759140002</v>
      </c>
      <c r="CO198" s="76">
        <f t="shared" ref="CO198" si="2884">CO199/0.7*0.3</f>
        <v>6566984.0759140002</v>
      </c>
      <c r="CP198" s="76">
        <f t="shared" ref="CP198" si="2885">CP199/0.7*0.3</f>
        <v>6566984.0759140002</v>
      </c>
      <c r="CQ198" s="76">
        <f t="shared" ref="CQ198" si="2886">CQ199/0.7*0.3</f>
        <v>6566984.0759140002</v>
      </c>
      <c r="CR198" s="76">
        <f t="shared" ref="CR198" si="2887">CR199/0.7*0.3</f>
        <v>6566984.0759140002</v>
      </c>
      <c r="CS198" s="33">
        <f t="shared" si="2812"/>
        <v>78803808.910968006</v>
      </c>
      <c r="CT198" s="76">
        <f>CT199/0.7*0.3</f>
        <v>6937151.8343051206</v>
      </c>
      <c r="CU198" s="76">
        <f t="shared" ref="CU198" si="2888">CU199/0.7*0.3</f>
        <v>6937151.8343051206</v>
      </c>
      <c r="CV198" s="76">
        <f t="shared" ref="CV198" si="2889">CV199/0.7*0.3</f>
        <v>6937151.8343051206</v>
      </c>
      <c r="CW198" s="76">
        <f t="shared" ref="CW198" si="2890">CW199/0.7*0.3</f>
        <v>6937151.8343051206</v>
      </c>
      <c r="CX198" s="76">
        <f t="shared" ref="CX198" si="2891">CX199/0.7*0.3</f>
        <v>6937151.8343051206</v>
      </c>
      <c r="CY198" s="76">
        <f t="shared" ref="CY198" si="2892">CY199/0.7*0.3</f>
        <v>6937151.8343051206</v>
      </c>
      <c r="CZ198" s="76">
        <f t="shared" ref="CZ198" si="2893">CZ199/0.7*0.3</f>
        <v>6937151.8343051206</v>
      </c>
      <c r="DA198" s="76">
        <f t="shared" ref="DA198" si="2894">DA199/0.7*0.3</f>
        <v>6937151.8343051206</v>
      </c>
      <c r="DB198" s="76">
        <f t="shared" ref="DB198" si="2895">DB199/0.7*0.3</f>
        <v>6937151.8343051206</v>
      </c>
      <c r="DC198" s="76">
        <f t="shared" ref="DC198" si="2896">DC199/0.7*0.3</f>
        <v>6937151.8343051206</v>
      </c>
      <c r="DD198" s="76">
        <f t="shared" ref="DD198" si="2897">DD199/0.7*0.3</f>
        <v>6937151.8343051206</v>
      </c>
      <c r="DE198" s="76">
        <f t="shared" ref="DE198" si="2898">DE199/0.7*0.3</f>
        <v>6937151.8343051206</v>
      </c>
      <c r="DF198" s="33">
        <f t="shared" si="2814"/>
        <v>83245822.011661455</v>
      </c>
      <c r="DG198" s="76">
        <f>DG199/0.7*0.3</f>
        <v>7328185.208901233</v>
      </c>
      <c r="DH198" s="76">
        <f t="shared" ref="DH198" si="2899">DH199/0.7*0.3</f>
        <v>7328185.208901233</v>
      </c>
      <c r="DI198" s="76">
        <f t="shared" ref="DI198" si="2900">DI199/0.7*0.3</f>
        <v>7328185.208901233</v>
      </c>
      <c r="DJ198" s="76">
        <f t="shared" ref="DJ198" si="2901">DJ199/0.7*0.3</f>
        <v>7328185.208901233</v>
      </c>
      <c r="DK198" s="76">
        <f t="shared" ref="DK198" si="2902">DK199/0.7*0.3</f>
        <v>7328185.208901233</v>
      </c>
      <c r="DL198" s="76">
        <f t="shared" ref="DL198" si="2903">DL199/0.7*0.3</f>
        <v>7328185.208901233</v>
      </c>
      <c r="DM198" s="76">
        <f t="shared" ref="DM198" si="2904">DM199/0.7*0.3</f>
        <v>7328185.208901233</v>
      </c>
      <c r="DN198" s="76">
        <f t="shared" ref="DN198" si="2905">DN199/0.7*0.3</f>
        <v>7328185.208901233</v>
      </c>
      <c r="DO198" s="76">
        <f t="shared" ref="DO198" si="2906">DO199/0.7*0.3</f>
        <v>7328185.208901233</v>
      </c>
      <c r="DP198" s="76">
        <f t="shared" ref="DP198" si="2907">DP199/0.7*0.3</f>
        <v>7328185.208901233</v>
      </c>
      <c r="DQ198" s="76">
        <f t="shared" ref="DQ198" si="2908">DQ199/0.7*0.3</f>
        <v>7328185.208901233</v>
      </c>
      <c r="DR198" s="76">
        <f t="shared" ref="DR198" si="2909">DR199/0.7*0.3</f>
        <v>7328185.208901233</v>
      </c>
      <c r="DS198" s="33">
        <f t="shared" si="2816"/>
        <v>87938222.506814778</v>
      </c>
      <c r="DT198" s="76">
        <v>0</v>
      </c>
      <c r="DU198" s="76">
        <v>0</v>
      </c>
      <c r="DV198" s="76">
        <v>0</v>
      </c>
      <c r="DW198" s="76">
        <v>0</v>
      </c>
      <c r="DX198" s="76">
        <v>0</v>
      </c>
      <c r="DY198" s="76">
        <v>0</v>
      </c>
      <c r="DZ198" s="76">
        <v>0</v>
      </c>
      <c r="EA198" s="76">
        <v>0</v>
      </c>
      <c r="EB198" s="76">
        <v>0</v>
      </c>
      <c r="EC198" s="76">
        <v>0</v>
      </c>
      <c r="ED198" s="76">
        <v>0</v>
      </c>
      <c r="EE198" s="76">
        <v>0</v>
      </c>
      <c r="EF198" s="33">
        <f t="shared" si="2818"/>
        <v>0</v>
      </c>
      <c r="EG198" s="76">
        <v>0</v>
      </c>
      <c r="EH198" s="76">
        <v>0</v>
      </c>
      <c r="EI198" s="76">
        <v>0</v>
      </c>
      <c r="EJ198" s="76">
        <v>0</v>
      </c>
      <c r="EK198" s="76">
        <v>0</v>
      </c>
      <c r="EL198" s="76">
        <v>0</v>
      </c>
      <c r="EM198" s="76">
        <v>0</v>
      </c>
      <c r="EN198" s="76">
        <v>0</v>
      </c>
      <c r="EO198" s="76">
        <v>0</v>
      </c>
      <c r="EP198" s="76">
        <v>0</v>
      </c>
      <c r="EQ198" s="76">
        <v>0</v>
      </c>
      <c r="ER198" s="76">
        <v>0</v>
      </c>
      <c r="ES198" s="33">
        <f t="shared" si="2820"/>
        <v>0</v>
      </c>
      <c r="ET198" s="33" t="s">
        <v>241</v>
      </c>
      <c r="EU198" s="33"/>
      <c r="EV198" s="38"/>
      <c r="EW198" s="136"/>
      <c r="EX198" s="10"/>
      <c r="EY198" s="10"/>
      <c r="FN198" s="17"/>
      <c r="FO198" s="201"/>
      <c r="FP198" s="2"/>
      <c r="FY198" s="1"/>
    </row>
    <row r="199" spans="1:181">
      <c r="A199" s="149">
        <v>162</v>
      </c>
      <c r="B199" s="149" t="str">
        <f t="shared" si="2799"/>
        <v>191101010300182</v>
      </c>
      <c r="C199" s="231">
        <v>1911010103001</v>
      </c>
      <c r="D199" s="35">
        <v>82</v>
      </c>
      <c r="E199" s="37" t="s">
        <v>160</v>
      </c>
      <c r="F199" s="65">
        <v>132375500.55</v>
      </c>
      <c r="G199" s="123">
        <v>13274885.500856999</v>
      </c>
      <c r="H199" s="123">
        <v>10431834.692834357</v>
      </c>
      <c r="I199" s="123">
        <v>13309832.617537426</v>
      </c>
      <c r="J199" s="123">
        <v>9443522.3901073951</v>
      </c>
      <c r="K199" s="123">
        <v>11322921.994163463</v>
      </c>
      <c r="L199" s="123">
        <v>10877283.050564747</v>
      </c>
      <c r="M199" s="123">
        <v>11249856.705776798</v>
      </c>
      <c r="N199" s="123">
        <v>11297432.262060799</v>
      </c>
      <c r="O199" s="123">
        <v>11135572.213199651</v>
      </c>
      <c r="P199" s="123">
        <v>10556077.636365464</v>
      </c>
      <c r="Q199" s="123">
        <v>9997332.4372384772</v>
      </c>
      <c r="R199" s="123">
        <v>9219596.9992944524</v>
      </c>
      <c r="S199" s="33">
        <f t="shared" si="2800"/>
        <v>132116148.5</v>
      </c>
      <c r="T199" s="123">
        <f t="shared" ref="T199:AE199" si="2910">+$S199*$FC$9/12</f>
        <v>11652952.568713168</v>
      </c>
      <c r="U199" s="123">
        <f t="shared" si="2910"/>
        <v>11652952.568713168</v>
      </c>
      <c r="V199" s="123">
        <f t="shared" si="2910"/>
        <v>11652952.568713168</v>
      </c>
      <c r="W199" s="123">
        <f t="shared" si="2910"/>
        <v>11652952.568713168</v>
      </c>
      <c r="X199" s="123">
        <f t="shared" si="2910"/>
        <v>11652952.568713168</v>
      </c>
      <c r="Y199" s="123">
        <f t="shared" si="2910"/>
        <v>11652952.568713168</v>
      </c>
      <c r="Z199" s="123">
        <f t="shared" si="2910"/>
        <v>11652952.568713168</v>
      </c>
      <c r="AA199" s="123">
        <f t="shared" si="2910"/>
        <v>11652952.568713168</v>
      </c>
      <c r="AB199" s="123">
        <f t="shared" si="2910"/>
        <v>11652952.568713168</v>
      </c>
      <c r="AC199" s="123">
        <f t="shared" si="2910"/>
        <v>11652952.568713168</v>
      </c>
      <c r="AD199" s="123">
        <f t="shared" si="2910"/>
        <v>11652952.568713168</v>
      </c>
      <c r="AE199" s="123">
        <f t="shared" si="2910"/>
        <v>11652952.568713168</v>
      </c>
      <c r="AF199" s="33">
        <f t="shared" si="2802"/>
        <v>139835430.82455805</v>
      </c>
      <c r="AG199" s="123">
        <f t="shared" ref="AG199:AR199" si="2911">+$AF199*$FD$9/12</f>
        <v>12305005.182648083</v>
      </c>
      <c r="AH199" s="123">
        <f t="shared" si="2911"/>
        <v>12305005.182648083</v>
      </c>
      <c r="AI199" s="123">
        <f t="shared" si="2911"/>
        <v>12305005.182648083</v>
      </c>
      <c r="AJ199" s="123">
        <f t="shared" si="2911"/>
        <v>12305005.182648083</v>
      </c>
      <c r="AK199" s="123">
        <f t="shared" si="2911"/>
        <v>12305005.182648083</v>
      </c>
      <c r="AL199" s="123">
        <f t="shared" si="2911"/>
        <v>12305005.182648083</v>
      </c>
      <c r="AM199" s="123">
        <f t="shared" si="2911"/>
        <v>12305005.182648083</v>
      </c>
      <c r="AN199" s="123">
        <f t="shared" si="2911"/>
        <v>12305005.182648083</v>
      </c>
      <c r="AO199" s="123">
        <f t="shared" si="2911"/>
        <v>12305005.182648083</v>
      </c>
      <c r="AP199" s="123">
        <f t="shared" si="2911"/>
        <v>12305005.182648083</v>
      </c>
      <c r="AQ199" s="123">
        <f t="shared" si="2911"/>
        <v>12305005.182648083</v>
      </c>
      <c r="AR199" s="123">
        <f t="shared" si="2911"/>
        <v>12305005.182648083</v>
      </c>
      <c r="AS199" s="33">
        <f t="shared" si="2804"/>
        <v>147660062.19177699</v>
      </c>
      <c r="AT199" s="123">
        <f t="shared" ref="AT199:BE199" si="2912">+$AS199*$FE$9/12</f>
        <v>12998613.714783592</v>
      </c>
      <c r="AU199" s="123">
        <f t="shared" si="2912"/>
        <v>12998613.714783592</v>
      </c>
      <c r="AV199" s="123">
        <f t="shared" si="2912"/>
        <v>12998613.714783592</v>
      </c>
      <c r="AW199" s="123">
        <f t="shared" si="2912"/>
        <v>12998613.714783592</v>
      </c>
      <c r="AX199" s="123">
        <f t="shared" si="2912"/>
        <v>12998613.714783592</v>
      </c>
      <c r="AY199" s="123">
        <f t="shared" si="2912"/>
        <v>12998613.714783592</v>
      </c>
      <c r="AZ199" s="123">
        <f t="shared" si="2912"/>
        <v>12998613.714783592</v>
      </c>
      <c r="BA199" s="123">
        <f t="shared" si="2912"/>
        <v>12998613.714783592</v>
      </c>
      <c r="BB199" s="123">
        <f t="shared" si="2912"/>
        <v>12998613.714783592</v>
      </c>
      <c r="BC199" s="123">
        <f t="shared" si="2912"/>
        <v>12998613.714783592</v>
      </c>
      <c r="BD199" s="123">
        <f t="shared" si="2912"/>
        <v>12998613.714783592</v>
      </c>
      <c r="BE199" s="123">
        <f t="shared" si="2912"/>
        <v>12998613.714783592</v>
      </c>
      <c r="BF199" s="33">
        <f t="shared" si="2806"/>
        <v>155983364.5774031</v>
      </c>
      <c r="BG199" s="123">
        <f t="shared" ref="BG199:BR199" si="2913">+$BF199*$FF$9/12</f>
        <v>13731319.572658516</v>
      </c>
      <c r="BH199" s="123">
        <f t="shared" si="2913"/>
        <v>13731319.572658516</v>
      </c>
      <c r="BI199" s="123">
        <f t="shared" si="2913"/>
        <v>13731319.572658516</v>
      </c>
      <c r="BJ199" s="123">
        <f t="shared" si="2913"/>
        <v>13731319.572658516</v>
      </c>
      <c r="BK199" s="123">
        <f t="shared" si="2913"/>
        <v>13731319.572658516</v>
      </c>
      <c r="BL199" s="123">
        <f t="shared" si="2913"/>
        <v>13731319.572658516</v>
      </c>
      <c r="BM199" s="123">
        <f t="shared" si="2913"/>
        <v>13731319.572658516</v>
      </c>
      <c r="BN199" s="123">
        <f t="shared" si="2913"/>
        <v>13731319.572658516</v>
      </c>
      <c r="BO199" s="123">
        <f t="shared" si="2913"/>
        <v>13731319.572658516</v>
      </c>
      <c r="BP199" s="123">
        <f t="shared" si="2913"/>
        <v>13731319.572658516</v>
      </c>
      <c r="BQ199" s="123">
        <f t="shared" si="2913"/>
        <v>13731319.572658516</v>
      </c>
      <c r="BR199" s="123">
        <f t="shared" si="2913"/>
        <v>13731319.572658516</v>
      </c>
      <c r="BS199" s="33">
        <f t="shared" si="2808"/>
        <v>164775834.87190214</v>
      </c>
      <c r="BT199" s="123">
        <f t="shared" ref="BT199:CE199" si="2914">+$BS199*$FG$9/12</f>
        <v>14505326.59433013</v>
      </c>
      <c r="BU199" s="123">
        <f t="shared" si="2914"/>
        <v>14505326.59433013</v>
      </c>
      <c r="BV199" s="123">
        <f t="shared" si="2914"/>
        <v>14505326.59433013</v>
      </c>
      <c r="BW199" s="123">
        <f t="shared" si="2914"/>
        <v>14505326.59433013</v>
      </c>
      <c r="BX199" s="123">
        <f t="shared" si="2914"/>
        <v>14505326.59433013</v>
      </c>
      <c r="BY199" s="123">
        <f t="shared" si="2914"/>
        <v>14505326.59433013</v>
      </c>
      <c r="BZ199" s="123">
        <f t="shared" si="2914"/>
        <v>14505326.59433013</v>
      </c>
      <c r="CA199" s="123">
        <f t="shared" si="2914"/>
        <v>14505326.59433013</v>
      </c>
      <c r="CB199" s="123">
        <f t="shared" si="2914"/>
        <v>14505326.59433013</v>
      </c>
      <c r="CC199" s="123">
        <f t="shared" si="2914"/>
        <v>14505326.59433013</v>
      </c>
      <c r="CD199" s="123">
        <f t="shared" si="2914"/>
        <v>14505326.59433013</v>
      </c>
      <c r="CE199" s="123">
        <f t="shared" si="2914"/>
        <v>14505326.59433013</v>
      </c>
      <c r="CF199" s="33">
        <f t="shared" si="2810"/>
        <v>174063919.13196155</v>
      </c>
      <c r="CG199" s="123">
        <f t="shared" ref="CG199:CR199" si="2915">+$CF199*$FH$9/12</f>
        <v>15322962.843799332</v>
      </c>
      <c r="CH199" s="123">
        <f t="shared" si="2915"/>
        <v>15322962.843799332</v>
      </c>
      <c r="CI199" s="123">
        <f t="shared" si="2915"/>
        <v>15322962.843799332</v>
      </c>
      <c r="CJ199" s="123">
        <f t="shared" si="2915"/>
        <v>15322962.843799332</v>
      </c>
      <c r="CK199" s="123">
        <f t="shared" si="2915"/>
        <v>15322962.843799332</v>
      </c>
      <c r="CL199" s="123">
        <f t="shared" si="2915"/>
        <v>15322962.843799332</v>
      </c>
      <c r="CM199" s="123">
        <f t="shared" si="2915"/>
        <v>15322962.843799332</v>
      </c>
      <c r="CN199" s="123">
        <f t="shared" si="2915"/>
        <v>15322962.843799332</v>
      </c>
      <c r="CO199" s="123">
        <f t="shared" si="2915"/>
        <v>15322962.843799332</v>
      </c>
      <c r="CP199" s="123">
        <f t="shared" si="2915"/>
        <v>15322962.843799332</v>
      </c>
      <c r="CQ199" s="123">
        <f t="shared" si="2915"/>
        <v>15322962.843799332</v>
      </c>
      <c r="CR199" s="123">
        <f t="shared" si="2915"/>
        <v>15322962.843799332</v>
      </c>
      <c r="CS199" s="33">
        <f t="shared" si="2812"/>
        <v>183875554.12559196</v>
      </c>
      <c r="CT199" s="123">
        <f t="shared" ref="CT199:DE199" si="2916">+$CS199*$FI$9/12</f>
        <v>16186687.613378614</v>
      </c>
      <c r="CU199" s="123">
        <f t="shared" si="2916"/>
        <v>16186687.613378614</v>
      </c>
      <c r="CV199" s="123">
        <f t="shared" si="2916"/>
        <v>16186687.613378614</v>
      </c>
      <c r="CW199" s="123">
        <f t="shared" si="2916"/>
        <v>16186687.613378614</v>
      </c>
      <c r="CX199" s="123">
        <f t="shared" si="2916"/>
        <v>16186687.613378614</v>
      </c>
      <c r="CY199" s="123">
        <f t="shared" si="2916"/>
        <v>16186687.613378614</v>
      </c>
      <c r="CZ199" s="123">
        <f t="shared" si="2916"/>
        <v>16186687.613378614</v>
      </c>
      <c r="DA199" s="123">
        <f t="shared" si="2916"/>
        <v>16186687.613378614</v>
      </c>
      <c r="DB199" s="123">
        <f t="shared" si="2916"/>
        <v>16186687.613378614</v>
      </c>
      <c r="DC199" s="123">
        <f t="shared" si="2916"/>
        <v>16186687.613378614</v>
      </c>
      <c r="DD199" s="123">
        <f t="shared" si="2916"/>
        <v>16186687.613378614</v>
      </c>
      <c r="DE199" s="123">
        <f t="shared" si="2916"/>
        <v>16186687.613378614</v>
      </c>
      <c r="DF199" s="33">
        <f t="shared" si="2814"/>
        <v>194240251.36054337</v>
      </c>
      <c r="DG199" s="123">
        <f t="shared" ref="DG199:DR199" si="2917">+$DF199*$FJ$9/12</f>
        <v>17099098.820769545</v>
      </c>
      <c r="DH199" s="123">
        <f t="shared" si="2917"/>
        <v>17099098.820769545</v>
      </c>
      <c r="DI199" s="123">
        <f t="shared" si="2917"/>
        <v>17099098.820769545</v>
      </c>
      <c r="DJ199" s="123">
        <f t="shared" si="2917"/>
        <v>17099098.820769545</v>
      </c>
      <c r="DK199" s="123">
        <f t="shared" si="2917"/>
        <v>17099098.820769545</v>
      </c>
      <c r="DL199" s="123">
        <f t="shared" si="2917"/>
        <v>17099098.820769545</v>
      </c>
      <c r="DM199" s="123">
        <f t="shared" si="2917"/>
        <v>17099098.820769545</v>
      </c>
      <c r="DN199" s="123">
        <f t="shared" si="2917"/>
        <v>17099098.820769545</v>
      </c>
      <c r="DO199" s="123">
        <f t="shared" si="2917"/>
        <v>17099098.820769545</v>
      </c>
      <c r="DP199" s="123">
        <f t="shared" si="2917"/>
        <v>17099098.820769545</v>
      </c>
      <c r="DQ199" s="123">
        <f t="shared" si="2917"/>
        <v>17099098.820769545</v>
      </c>
      <c r="DR199" s="123">
        <f t="shared" si="2917"/>
        <v>17099098.820769545</v>
      </c>
      <c r="DS199" s="33">
        <f t="shared" si="2816"/>
        <v>205189185.84923455</v>
      </c>
      <c r="DT199" s="123">
        <f>($DS199+$DS198)*$FK$9/12</f>
        <v>25804201.175855264</v>
      </c>
      <c r="DU199" s="123">
        <f t="shared" ref="DU199:EE199" si="2918">($DS199+$DS198)*$FK$9/12</f>
        <v>25804201.175855264</v>
      </c>
      <c r="DV199" s="123">
        <f t="shared" si="2918"/>
        <v>25804201.175855264</v>
      </c>
      <c r="DW199" s="123">
        <f t="shared" si="2918"/>
        <v>25804201.175855264</v>
      </c>
      <c r="DX199" s="123">
        <f t="shared" si="2918"/>
        <v>25804201.175855264</v>
      </c>
      <c r="DY199" s="123">
        <f t="shared" si="2918"/>
        <v>25804201.175855264</v>
      </c>
      <c r="DZ199" s="123">
        <f t="shared" si="2918"/>
        <v>25804201.175855264</v>
      </c>
      <c r="EA199" s="123">
        <f t="shared" si="2918"/>
        <v>25804201.175855264</v>
      </c>
      <c r="EB199" s="123">
        <f t="shared" si="2918"/>
        <v>25804201.175855264</v>
      </c>
      <c r="EC199" s="123">
        <f t="shared" si="2918"/>
        <v>25804201.175855264</v>
      </c>
      <c r="ED199" s="123">
        <f t="shared" si="2918"/>
        <v>25804201.175855264</v>
      </c>
      <c r="EE199" s="123">
        <f t="shared" si="2918"/>
        <v>25804201.175855264</v>
      </c>
      <c r="EF199" s="33">
        <f t="shared" si="2818"/>
        <v>309650414.11026323</v>
      </c>
      <c r="EG199" s="123">
        <f>$EF199*$FL$9/12</f>
        <v>27258732.387735885</v>
      </c>
      <c r="EH199" s="123">
        <f t="shared" ref="EH199:ER199" si="2919">$EF199*$FL$9/12</f>
        <v>27258732.387735885</v>
      </c>
      <c r="EI199" s="123">
        <f t="shared" si="2919"/>
        <v>27258732.387735885</v>
      </c>
      <c r="EJ199" s="123">
        <f t="shared" si="2919"/>
        <v>27258732.387735885</v>
      </c>
      <c r="EK199" s="123">
        <f t="shared" si="2919"/>
        <v>27258732.387735885</v>
      </c>
      <c r="EL199" s="123">
        <f t="shared" si="2919"/>
        <v>27258732.387735885</v>
      </c>
      <c r="EM199" s="123">
        <f t="shared" si="2919"/>
        <v>27258732.387735885</v>
      </c>
      <c r="EN199" s="123">
        <f t="shared" si="2919"/>
        <v>27258732.387735885</v>
      </c>
      <c r="EO199" s="123">
        <f t="shared" si="2919"/>
        <v>27258732.387735885</v>
      </c>
      <c r="EP199" s="123">
        <f t="shared" si="2919"/>
        <v>27258732.387735885</v>
      </c>
      <c r="EQ199" s="123">
        <f t="shared" si="2919"/>
        <v>27258732.387735885</v>
      </c>
      <c r="ER199" s="123">
        <f t="shared" si="2919"/>
        <v>27258732.387735885</v>
      </c>
      <c r="ES199" s="33">
        <f t="shared" si="2820"/>
        <v>327104788.6528306</v>
      </c>
      <c r="ET199" s="33" t="s">
        <v>241</v>
      </c>
      <c r="EU199" s="33"/>
      <c r="EV199" s="38"/>
      <c r="EW199" s="136"/>
      <c r="EX199" s="10"/>
      <c r="EY199" s="10"/>
      <c r="FN199" s="17"/>
      <c r="FO199" s="201"/>
      <c r="FP199" s="2"/>
      <c r="FY199" s="1"/>
    </row>
    <row r="200" spans="1:181">
      <c r="A200" s="149">
        <v>163</v>
      </c>
      <c r="B200" s="149" t="str">
        <f t="shared" si="2799"/>
        <v>191101010300382</v>
      </c>
      <c r="C200" s="231">
        <v>1911010103003</v>
      </c>
      <c r="D200" s="35">
        <v>82</v>
      </c>
      <c r="E200" s="37" t="s">
        <v>162</v>
      </c>
      <c r="F200" s="65">
        <v>9967702.8399999999</v>
      </c>
      <c r="G200" s="296">
        <v>0</v>
      </c>
      <c r="H200" s="296">
        <v>0</v>
      </c>
      <c r="I200" s="296">
        <v>0</v>
      </c>
      <c r="J200" s="296">
        <v>0</v>
      </c>
      <c r="K200" s="296">
        <v>0</v>
      </c>
      <c r="L200" s="296">
        <v>0</v>
      </c>
      <c r="M200" s="296">
        <v>0</v>
      </c>
      <c r="N200" s="296">
        <v>0</v>
      </c>
      <c r="O200" s="296">
        <v>0</v>
      </c>
      <c r="P200" s="296">
        <v>0</v>
      </c>
      <c r="Q200" s="296">
        <v>0</v>
      </c>
      <c r="R200" s="296">
        <v>0</v>
      </c>
      <c r="S200" s="33">
        <f t="shared" si="2800"/>
        <v>0</v>
      </c>
      <c r="T200" s="296">
        <v>0</v>
      </c>
      <c r="U200" s="296">
        <v>0</v>
      </c>
      <c r="V200" s="296">
        <v>0</v>
      </c>
      <c r="W200" s="296">
        <v>0</v>
      </c>
      <c r="X200" s="296">
        <v>0</v>
      </c>
      <c r="Y200" s="296">
        <v>0</v>
      </c>
      <c r="Z200" s="296">
        <v>0</v>
      </c>
      <c r="AA200" s="296">
        <v>0</v>
      </c>
      <c r="AB200" s="296">
        <v>0</v>
      </c>
      <c r="AC200" s="296">
        <v>0</v>
      </c>
      <c r="AD200" s="296">
        <v>0</v>
      </c>
      <c r="AE200" s="296">
        <v>0</v>
      </c>
      <c r="AF200" s="33">
        <f t="shared" si="2802"/>
        <v>0</v>
      </c>
      <c r="AG200" s="296">
        <v>0</v>
      </c>
      <c r="AH200" s="296">
        <v>0</v>
      </c>
      <c r="AI200" s="296">
        <v>0</v>
      </c>
      <c r="AJ200" s="296">
        <v>0</v>
      </c>
      <c r="AK200" s="296">
        <v>0</v>
      </c>
      <c r="AL200" s="296">
        <v>0</v>
      </c>
      <c r="AM200" s="296">
        <v>0</v>
      </c>
      <c r="AN200" s="296">
        <v>0</v>
      </c>
      <c r="AO200" s="296">
        <v>0</v>
      </c>
      <c r="AP200" s="296">
        <v>0</v>
      </c>
      <c r="AQ200" s="296">
        <v>0</v>
      </c>
      <c r="AR200" s="296">
        <v>0</v>
      </c>
      <c r="AS200" s="33">
        <f t="shared" si="2804"/>
        <v>0</v>
      </c>
      <c r="AT200" s="296">
        <v>0</v>
      </c>
      <c r="AU200" s="296">
        <v>0</v>
      </c>
      <c r="AV200" s="296">
        <v>0</v>
      </c>
      <c r="AW200" s="296">
        <v>0</v>
      </c>
      <c r="AX200" s="296">
        <v>0</v>
      </c>
      <c r="AY200" s="296">
        <v>0</v>
      </c>
      <c r="AZ200" s="296">
        <v>0</v>
      </c>
      <c r="BA200" s="296">
        <v>0</v>
      </c>
      <c r="BB200" s="296">
        <v>0</v>
      </c>
      <c r="BC200" s="296">
        <v>0</v>
      </c>
      <c r="BD200" s="296">
        <v>0</v>
      </c>
      <c r="BE200" s="296">
        <v>0</v>
      </c>
      <c r="BF200" s="33">
        <f t="shared" si="2806"/>
        <v>0</v>
      </c>
      <c r="BG200" s="296">
        <v>0</v>
      </c>
      <c r="BH200" s="296">
        <v>0</v>
      </c>
      <c r="BI200" s="296">
        <v>0</v>
      </c>
      <c r="BJ200" s="296">
        <v>0</v>
      </c>
      <c r="BK200" s="296">
        <v>0</v>
      </c>
      <c r="BL200" s="296">
        <v>0</v>
      </c>
      <c r="BM200" s="296">
        <v>0</v>
      </c>
      <c r="BN200" s="296">
        <v>0</v>
      </c>
      <c r="BO200" s="296">
        <v>0</v>
      </c>
      <c r="BP200" s="296">
        <v>0</v>
      </c>
      <c r="BQ200" s="296">
        <v>0</v>
      </c>
      <c r="BR200" s="296">
        <v>0</v>
      </c>
      <c r="BS200" s="33">
        <f t="shared" si="2808"/>
        <v>0</v>
      </c>
      <c r="BT200" s="296">
        <v>0</v>
      </c>
      <c r="BU200" s="296">
        <v>0</v>
      </c>
      <c r="BV200" s="296">
        <v>0</v>
      </c>
      <c r="BW200" s="296">
        <v>0</v>
      </c>
      <c r="BX200" s="296">
        <v>0</v>
      </c>
      <c r="BY200" s="296">
        <v>0</v>
      </c>
      <c r="BZ200" s="296">
        <v>0</v>
      </c>
      <c r="CA200" s="296">
        <v>0</v>
      </c>
      <c r="CB200" s="296">
        <v>0</v>
      </c>
      <c r="CC200" s="296">
        <v>0</v>
      </c>
      <c r="CD200" s="296">
        <v>0</v>
      </c>
      <c r="CE200" s="296">
        <v>0</v>
      </c>
      <c r="CF200" s="33">
        <f t="shared" si="2810"/>
        <v>0</v>
      </c>
      <c r="CG200" s="296">
        <v>0</v>
      </c>
      <c r="CH200" s="296">
        <v>0</v>
      </c>
      <c r="CI200" s="296">
        <v>0</v>
      </c>
      <c r="CJ200" s="296">
        <v>0</v>
      </c>
      <c r="CK200" s="296">
        <v>0</v>
      </c>
      <c r="CL200" s="296">
        <v>0</v>
      </c>
      <c r="CM200" s="296">
        <v>0</v>
      </c>
      <c r="CN200" s="296">
        <v>0</v>
      </c>
      <c r="CO200" s="296">
        <v>0</v>
      </c>
      <c r="CP200" s="296">
        <v>0</v>
      </c>
      <c r="CQ200" s="296">
        <v>0</v>
      </c>
      <c r="CR200" s="296">
        <v>0</v>
      </c>
      <c r="CS200" s="33">
        <f t="shared" si="2812"/>
        <v>0</v>
      </c>
      <c r="CT200" s="296">
        <v>0</v>
      </c>
      <c r="CU200" s="296">
        <v>0</v>
      </c>
      <c r="CV200" s="296">
        <v>0</v>
      </c>
      <c r="CW200" s="296">
        <v>0</v>
      </c>
      <c r="CX200" s="296">
        <v>0</v>
      </c>
      <c r="CY200" s="296">
        <v>0</v>
      </c>
      <c r="CZ200" s="296">
        <v>0</v>
      </c>
      <c r="DA200" s="296">
        <v>0</v>
      </c>
      <c r="DB200" s="296">
        <v>0</v>
      </c>
      <c r="DC200" s="296">
        <v>0</v>
      </c>
      <c r="DD200" s="296">
        <v>0</v>
      </c>
      <c r="DE200" s="296">
        <v>0</v>
      </c>
      <c r="DF200" s="33">
        <f t="shared" si="2814"/>
        <v>0</v>
      </c>
      <c r="DG200" s="296">
        <v>0</v>
      </c>
      <c r="DH200" s="296">
        <v>0</v>
      </c>
      <c r="DI200" s="296">
        <v>0</v>
      </c>
      <c r="DJ200" s="296">
        <v>0</v>
      </c>
      <c r="DK200" s="296">
        <v>0</v>
      </c>
      <c r="DL200" s="296">
        <v>0</v>
      </c>
      <c r="DM200" s="296">
        <v>0</v>
      </c>
      <c r="DN200" s="296">
        <v>0</v>
      </c>
      <c r="DO200" s="296">
        <v>0</v>
      </c>
      <c r="DP200" s="296">
        <v>0</v>
      </c>
      <c r="DQ200" s="296">
        <v>0</v>
      </c>
      <c r="DR200" s="296">
        <v>0</v>
      </c>
      <c r="DS200" s="33">
        <f t="shared" si="2816"/>
        <v>0</v>
      </c>
      <c r="DT200" s="296">
        <v>0</v>
      </c>
      <c r="DU200" s="296">
        <v>0</v>
      </c>
      <c r="DV200" s="296">
        <v>0</v>
      </c>
      <c r="DW200" s="296">
        <v>0</v>
      </c>
      <c r="DX200" s="296">
        <v>0</v>
      </c>
      <c r="DY200" s="296">
        <v>0</v>
      </c>
      <c r="DZ200" s="296">
        <v>0</v>
      </c>
      <c r="EA200" s="296">
        <v>0</v>
      </c>
      <c r="EB200" s="296">
        <v>0</v>
      </c>
      <c r="EC200" s="296">
        <v>0</v>
      </c>
      <c r="ED200" s="296">
        <v>0</v>
      </c>
      <c r="EE200" s="296">
        <v>0</v>
      </c>
      <c r="EF200" s="33">
        <f t="shared" si="2818"/>
        <v>0</v>
      </c>
      <c r="EG200" s="296">
        <v>0</v>
      </c>
      <c r="EH200" s="296">
        <v>0</v>
      </c>
      <c r="EI200" s="296">
        <v>0</v>
      </c>
      <c r="EJ200" s="296">
        <v>0</v>
      </c>
      <c r="EK200" s="296">
        <v>0</v>
      </c>
      <c r="EL200" s="296">
        <v>0</v>
      </c>
      <c r="EM200" s="296">
        <v>0</v>
      </c>
      <c r="EN200" s="296">
        <v>0</v>
      </c>
      <c r="EO200" s="296">
        <v>0</v>
      </c>
      <c r="EP200" s="296">
        <v>0</v>
      </c>
      <c r="EQ200" s="296">
        <v>0</v>
      </c>
      <c r="ER200" s="296">
        <v>0</v>
      </c>
      <c r="ES200" s="33">
        <f t="shared" si="2820"/>
        <v>0</v>
      </c>
      <c r="ET200" s="33" t="s">
        <v>241</v>
      </c>
      <c r="EU200" s="33"/>
      <c r="EV200" s="38"/>
      <c r="EW200" s="136"/>
      <c r="EX200" s="10"/>
      <c r="EY200" s="10"/>
      <c r="FN200" s="17"/>
      <c r="FO200" s="201"/>
      <c r="FP200" s="2"/>
      <c r="FY200" s="1"/>
    </row>
    <row r="201" spans="1:181">
      <c r="A201" s="149">
        <v>164</v>
      </c>
      <c r="B201" s="149" t="str">
        <f t="shared" si="2799"/>
        <v>191101010300482</v>
      </c>
      <c r="C201" s="231">
        <v>1911010103004</v>
      </c>
      <c r="D201" s="35">
        <v>82</v>
      </c>
      <c r="E201" s="37" t="s">
        <v>566</v>
      </c>
      <c r="F201" s="65">
        <v>0</v>
      </c>
      <c r="G201" s="296">
        <f>((G198+G199)/0.95)*0.05</f>
        <v>998111.69179375959</v>
      </c>
      <c r="H201" s="296">
        <f t="shared" ref="H201:R201" si="2920">((H198+H199)/0.95)*0.05</f>
        <v>784348.47314544045</v>
      </c>
      <c r="I201" s="296">
        <f t="shared" si="2920"/>
        <v>1000739.2945516863</v>
      </c>
      <c r="J201" s="296">
        <f t="shared" si="2920"/>
        <v>710039.27745168388</v>
      </c>
      <c r="K201" s="296">
        <f t="shared" si="2920"/>
        <v>851347.51835815515</v>
      </c>
      <c r="L201" s="296">
        <f t="shared" si="2920"/>
        <v>817840.83086952998</v>
      </c>
      <c r="M201" s="296">
        <f t="shared" si="2920"/>
        <v>845853.8876523911</v>
      </c>
      <c r="N201" s="296">
        <f t="shared" si="2920"/>
        <v>849430.99714742869</v>
      </c>
      <c r="O201" s="296">
        <f t="shared" si="2920"/>
        <v>837261.06866162794</v>
      </c>
      <c r="P201" s="296">
        <f t="shared" si="2920"/>
        <v>793690.04784702754</v>
      </c>
      <c r="Q201" s="296">
        <f t="shared" si="2920"/>
        <v>751679.13061943441</v>
      </c>
      <c r="R201" s="296">
        <f t="shared" si="2920"/>
        <v>693202.78190183872</v>
      </c>
      <c r="S201" s="33">
        <f t="shared" si="2800"/>
        <v>9933545.0000000037</v>
      </c>
      <c r="T201" s="296">
        <f>((T198+T199)/0.95)*0.05</f>
        <v>876161.84727166675</v>
      </c>
      <c r="U201" s="296">
        <f t="shared" ref="U201:AE201" si="2921">((U198+U199)/0.95)*0.05</f>
        <v>876161.84727166675</v>
      </c>
      <c r="V201" s="296">
        <f t="shared" si="2921"/>
        <v>876161.84727166675</v>
      </c>
      <c r="W201" s="296">
        <f t="shared" si="2921"/>
        <v>876161.84727166675</v>
      </c>
      <c r="X201" s="296">
        <f t="shared" si="2921"/>
        <v>876161.84727166675</v>
      </c>
      <c r="Y201" s="296">
        <f t="shared" si="2921"/>
        <v>876161.84727166675</v>
      </c>
      <c r="Z201" s="296">
        <f t="shared" si="2921"/>
        <v>876161.84727166675</v>
      </c>
      <c r="AA201" s="296">
        <f t="shared" si="2921"/>
        <v>876161.84727166675</v>
      </c>
      <c r="AB201" s="296">
        <f t="shared" si="2921"/>
        <v>876161.84727166675</v>
      </c>
      <c r="AC201" s="296">
        <f t="shared" si="2921"/>
        <v>876161.84727166675</v>
      </c>
      <c r="AD201" s="296">
        <f t="shared" si="2921"/>
        <v>876161.84727166675</v>
      </c>
      <c r="AE201" s="296">
        <f t="shared" si="2921"/>
        <v>876161.84727166675</v>
      </c>
      <c r="AF201" s="33">
        <f t="shared" si="2802"/>
        <v>10513942.167259999</v>
      </c>
      <c r="AG201" s="296">
        <f>((AG198+AG199)/0.95)*0.05</f>
        <v>925188.3595976003</v>
      </c>
      <c r="AH201" s="296">
        <f t="shared" ref="AH201:AR201" si="2922">((AH198+AH199)/0.95)*0.05</f>
        <v>925188.3595976003</v>
      </c>
      <c r="AI201" s="296">
        <f t="shared" si="2922"/>
        <v>925188.3595976003</v>
      </c>
      <c r="AJ201" s="296">
        <f t="shared" si="2922"/>
        <v>925188.3595976003</v>
      </c>
      <c r="AK201" s="296">
        <f t="shared" si="2922"/>
        <v>925188.3595976003</v>
      </c>
      <c r="AL201" s="296">
        <f t="shared" si="2922"/>
        <v>925188.3595976003</v>
      </c>
      <c r="AM201" s="296">
        <f t="shared" si="2922"/>
        <v>925188.3595976003</v>
      </c>
      <c r="AN201" s="296">
        <f t="shared" si="2922"/>
        <v>925188.3595976003</v>
      </c>
      <c r="AO201" s="296">
        <f t="shared" si="2922"/>
        <v>925188.3595976003</v>
      </c>
      <c r="AP201" s="296">
        <f t="shared" si="2922"/>
        <v>925188.3595976003</v>
      </c>
      <c r="AQ201" s="296">
        <f t="shared" si="2922"/>
        <v>925188.3595976003</v>
      </c>
      <c r="AR201" s="296">
        <f t="shared" si="2922"/>
        <v>925188.3595976003</v>
      </c>
      <c r="AS201" s="33">
        <f t="shared" si="2804"/>
        <v>11102260.315171205</v>
      </c>
      <c r="AT201" s="296">
        <f>((AT198+AT199)/0.95)*0.05</f>
        <v>977339.37705139804</v>
      </c>
      <c r="AU201" s="296">
        <f t="shared" ref="AU201:BE201" si="2923">((AU198+AU199)/0.95)*0.05</f>
        <v>977339.37705139804</v>
      </c>
      <c r="AV201" s="296">
        <f t="shared" si="2923"/>
        <v>977339.37705139804</v>
      </c>
      <c r="AW201" s="296">
        <f t="shared" si="2923"/>
        <v>977339.37705139804</v>
      </c>
      <c r="AX201" s="296">
        <f t="shared" si="2923"/>
        <v>977339.37705139804</v>
      </c>
      <c r="AY201" s="296">
        <f t="shared" si="2923"/>
        <v>977339.37705139804</v>
      </c>
      <c r="AZ201" s="296">
        <f t="shared" si="2923"/>
        <v>977339.37705139804</v>
      </c>
      <c r="BA201" s="296">
        <f t="shared" si="2923"/>
        <v>977339.37705139804</v>
      </c>
      <c r="BB201" s="296">
        <f t="shared" si="2923"/>
        <v>977339.37705139804</v>
      </c>
      <c r="BC201" s="296">
        <f t="shared" si="2923"/>
        <v>977339.37705139804</v>
      </c>
      <c r="BD201" s="296">
        <f t="shared" si="2923"/>
        <v>977339.37705139804</v>
      </c>
      <c r="BE201" s="296">
        <f t="shared" si="2923"/>
        <v>977339.37705139804</v>
      </c>
      <c r="BF201" s="33">
        <f t="shared" si="2806"/>
        <v>11728072.524616776</v>
      </c>
      <c r="BG201" s="296">
        <f>((BG198+BG199)/0.95)*0.05</f>
        <v>1032430.0430570315</v>
      </c>
      <c r="BH201" s="296">
        <f t="shared" ref="BH201:BR201" si="2924">((BH198+BH199)/0.95)*0.05</f>
        <v>1032430.0430570315</v>
      </c>
      <c r="BI201" s="296">
        <f t="shared" si="2924"/>
        <v>1032430.0430570315</v>
      </c>
      <c r="BJ201" s="296">
        <f t="shared" si="2924"/>
        <v>1032430.0430570315</v>
      </c>
      <c r="BK201" s="296">
        <f t="shared" si="2924"/>
        <v>1032430.0430570315</v>
      </c>
      <c r="BL201" s="296">
        <f t="shared" si="2924"/>
        <v>1032430.0430570315</v>
      </c>
      <c r="BM201" s="296">
        <f t="shared" si="2924"/>
        <v>1032430.0430570315</v>
      </c>
      <c r="BN201" s="296">
        <f t="shared" si="2924"/>
        <v>1032430.0430570315</v>
      </c>
      <c r="BO201" s="296">
        <f t="shared" si="2924"/>
        <v>1032430.0430570315</v>
      </c>
      <c r="BP201" s="296">
        <f t="shared" si="2924"/>
        <v>1032430.0430570315</v>
      </c>
      <c r="BQ201" s="296">
        <f t="shared" si="2924"/>
        <v>1032430.0430570315</v>
      </c>
      <c r="BR201" s="296">
        <f t="shared" si="2924"/>
        <v>1032430.0430570315</v>
      </c>
      <c r="BS201" s="33">
        <f t="shared" si="2808"/>
        <v>12389160.516684381</v>
      </c>
      <c r="BT201" s="296">
        <f>((BT198+BT199)/0.95)*0.05</f>
        <v>1090626.0597240699</v>
      </c>
      <c r="BU201" s="296">
        <f t="shared" ref="BU201:CE201" si="2925">((BU198+BU199)/0.95)*0.05</f>
        <v>1090626.0597240699</v>
      </c>
      <c r="BV201" s="296">
        <f t="shared" si="2925"/>
        <v>1090626.0597240699</v>
      </c>
      <c r="BW201" s="296">
        <f t="shared" si="2925"/>
        <v>1090626.0597240699</v>
      </c>
      <c r="BX201" s="296">
        <f t="shared" si="2925"/>
        <v>1090626.0597240699</v>
      </c>
      <c r="BY201" s="296">
        <f t="shared" si="2925"/>
        <v>1090626.0597240699</v>
      </c>
      <c r="BZ201" s="296">
        <f t="shared" si="2925"/>
        <v>1090626.0597240699</v>
      </c>
      <c r="CA201" s="296">
        <f t="shared" si="2925"/>
        <v>1090626.0597240699</v>
      </c>
      <c r="CB201" s="296">
        <f t="shared" si="2925"/>
        <v>1090626.0597240699</v>
      </c>
      <c r="CC201" s="296">
        <f t="shared" si="2925"/>
        <v>1090626.0597240699</v>
      </c>
      <c r="CD201" s="296">
        <f t="shared" si="2925"/>
        <v>1090626.0597240699</v>
      </c>
      <c r="CE201" s="296">
        <f t="shared" si="2925"/>
        <v>1090626.0597240699</v>
      </c>
      <c r="CF201" s="33">
        <f t="shared" si="2810"/>
        <v>13087512.71668884</v>
      </c>
      <c r="CG201" s="296">
        <f>((CG198+CG199)/0.95)*0.05</f>
        <v>1152102.4694585965</v>
      </c>
      <c r="CH201" s="296">
        <f t="shared" ref="CH201:CR201" si="2926">((CH198+CH199)/0.95)*0.05</f>
        <v>1152102.4694585965</v>
      </c>
      <c r="CI201" s="296">
        <f t="shared" si="2926"/>
        <v>1152102.4694585965</v>
      </c>
      <c r="CJ201" s="296">
        <f t="shared" si="2926"/>
        <v>1152102.4694585965</v>
      </c>
      <c r="CK201" s="296">
        <f t="shared" si="2926"/>
        <v>1152102.4694585965</v>
      </c>
      <c r="CL201" s="296">
        <f t="shared" si="2926"/>
        <v>1152102.4694585965</v>
      </c>
      <c r="CM201" s="296">
        <f t="shared" si="2926"/>
        <v>1152102.4694585965</v>
      </c>
      <c r="CN201" s="296">
        <f t="shared" si="2926"/>
        <v>1152102.4694585965</v>
      </c>
      <c r="CO201" s="296">
        <f t="shared" si="2926"/>
        <v>1152102.4694585965</v>
      </c>
      <c r="CP201" s="296">
        <f t="shared" si="2926"/>
        <v>1152102.4694585965</v>
      </c>
      <c r="CQ201" s="296">
        <f t="shared" si="2926"/>
        <v>1152102.4694585965</v>
      </c>
      <c r="CR201" s="296">
        <f t="shared" si="2926"/>
        <v>1152102.4694585965</v>
      </c>
      <c r="CS201" s="33">
        <f t="shared" si="2812"/>
        <v>13825229.63350316</v>
      </c>
      <c r="CT201" s="296">
        <f>((CT198+CT199)/0.95)*0.05</f>
        <v>1217044.1814570387</v>
      </c>
      <c r="CU201" s="296">
        <f t="shared" ref="CU201:DE201" si="2927">((CU198+CU199)/0.95)*0.05</f>
        <v>1217044.1814570387</v>
      </c>
      <c r="CV201" s="296">
        <f t="shared" si="2927"/>
        <v>1217044.1814570387</v>
      </c>
      <c r="CW201" s="296">
        <f t="shared" si="2927"/>
        <v>1217044.1814570387</v>
      </c>
      <c r="CX201" s="296">
        <f t="shared" si="2927"/>
        <v>1217044.1814570387</v>
      </c>
      <c r="CY201" s="296">
        <f t="shared" si="2927"/>
        <v>1217044.1814570387</v>
      </c>
      <c r="CZ201" s="296">
        <f t="shared" si="2927"/>
        <v>1217044.1814570387</v>
      </c>
      <c r="DA201" s="296">
        <f t="shared" si="2927"/>
        <v>1217044.1814570387</v>
      </c>
      <c r="DB201" s="296">
        <f t="shared" si="2927"/>
        <v>1217044.1814570387</v>
      </c>
      <c r="DC201" s="296">
        <f t="shared" si="2927"/>
        <v>1217044.1814570387</v>
      </c>
      <c r="DD201" s="296">
        <f t="shared" si="2927"/>
        <v>1217044.1814570387</v>
      </c>
      <c r="DE201" s="296">
        <f t="shared" si="2927"/>
        <v>1217044.1814570387</v>
      </c>
      <c r="DF201" s="33">
        <f t="shared" si="2814"/>
        <v>14604530.177484466</v>
      </c>
      <c r="DG201" s="296">
        <f>((DG198+DG199)/0.95)*0.05</f>
        <v>1285646.5278774095</v>
      </c>
      <c r="DH201" s="296">
        <f t="shared" ref="DH201:DR201" si="2928">((DH198+DH199)/0.95)*0.05</f>
        <v>1285646.5278774095</v>
      </c>
      <c r="DI201" s="296">
        <f t="shared" si="2928"/>
        <v>1285646.5278774095</v>
      </c>
      <c r="DJ201" s="296">
        <f t="shared" si="2928"/>
        <v>1285646.5278774095</v>
      </c>
      <c r="DK201" s="296">
        <f t="shared" si="2928"/>
        <v>1285646.5278774095</v>
      </c>
      <c r="DL201" s="296">
        <f t="shared" si="2928"/>
        <v>1285646.5278774095</v>
      </c>
      <c r="DM201" s="296">
        <f t="shared" si="2928"/>
        <v>1285646.5278774095</v>
      </c>
      <c r="DN201" s="296">
        <f t="shared" si="2928"/>
        <v>1285646.5278774095</v>
      </c>
      <c r="DO201" s="296">
        <f t="shared" si="2928"/>
        <v>1285646.5278774095</v>
      </c>
      <c r="DP201" s="296">
        <f t="shared" si="2928"/>
        <v>1285646.5278774095</v>
      </c>
      <c r="DQ201" s="296">
        <f t="shared" si="2928"/>
        <v>1285646.5278774095</v>
      </c>
      <c r="DR201" s="296">
        <f t="shared" si="2928"/>
        <v>1285646.5278774095</v>
      </c>
      <c r="DS201" s="33">
        <f t="shared" si="2816"/>
        <v>15427758.33452891</v>
      </c>
      <c r="DT201" s="296">
        <f>((DT198+DT199)/0.95)*0.05</f>
        <v>1358115.8513608035</v>
      </c>
      <c r="DU201" s="296">
        <f t="shared" ref="DU201:EE201" si="2929">((DU198+DU199)/0.95)*0.05</f>
        <v>1358115.8513608035</v>
      </c>
      <c r="DV201" s="296">
        <f t="shared" si="2929"/>
        <v>1358115.8513608035</v>
      </c>
      <c r="DW201" s="296">
        <f t="shared" si="2929"/>
        <v>1358115.8513608035</v>
      </c>
      <c r="DX201" s="296">
        <f t="shared" si="2929"/>
        <v>1358115.8513608035</v>
      </c>
      <c r="DY201" s="296">
        <f t="shared" si="2929"/>
        <v>1358115.8513608035</v>
      </c>
      <c r="DZ201" s="296">
        <f t="shared" si="2929"/>
        <v>1358115.8513608035</v>
      </c>
      <c r="EA201" s="296">
        <f t="shared" si="2929"/>
        <v>1358115.8513608035</v>
      </c>
      <c r="EB201" s="296">
        <f t="shared" si="2929"/>
        <v>1358115.8513608035</v>
      </c>
      <c r="EC201" s="296">
        <f t="shared" si="2929"/>
        <v>1358115.8513608035</v>
      </c>
      <c r="ED201" s="296">
        <f t="shared" si="2929"/>
        <v>1358115.8513608035</v>
      </c>
      <c r="EE201" s="296">
        <f t="shared" si="2929"/>
        <v>1358115.8513608035</v>
      </c>
      <c r="EF201" s="33">
        <f t="shared" si="2818"/>
        <v>16297390.216329642</v>
      </c>
      <c r="EG201" s="296">
        <f>((EG198+EG199)/0.95)*0.05</f>
        <v>1434670.1256703099</v>
      </c>
      <c r="EH201" s="296">
        <f t="shared" ref="EH201:ER201" si="2930">((EH198+EH199)/0.95)*0.05</f>
        <v>1434670.1256703099</v>
      </c>
      <c r="EI201" s="296">
        <f t="shared" si="2930"/>
        <v>1434670.1256703099</v>
      </c>
      <c r="EJ201" s="296">
        <f t="shared" si="2930"/>
        <v>1434670.1256703099</v>
      </c>
      <c r="EK201" s="296">
        <f t="shared" si="2930"/>
        <v>1434670.1256703099</v>
      </c>
      <c r="EL201" s="296">
        <f t="shared" si="2930"/>
        <v>1434670.1256703099</v>
      </c>
      <c r="EM201" s="296">
        <f t="shared" si="2930"/>
        <v>1434670.1256703099</v>
      </c>
      <c r="EN201" s="296">
        <f t="shared" si="2930"/>
        <v>1434670.1256703099</v>
      </c>
      <c r="EO201" s="296">
        <f t="shared" si="2930"/>
        <v>1434670.1256703099</v>
      </c>
      <c r="EP201" s="296">
        <f t="shared" si="2930"/>
        <v>1434670.1256703099</v>
      </c>
      <c r="EQ201" s="296">
        <f t="shared" si="2930"/>
        <v>1434670.1256703099</v>
      </c>
      <c r="ER201" s="296">
        <f t="shared" si="2930"/>
        <v>1434670.1256703099</v>
      </c>
      <c r="ES201" s="33">
        <f t="shared" si="2820"/>
        <v>17216041.508043718</v>
      </c>
      <c r="ET201" s="33" t="s">
        <v>241</v>
      </c>
      <c r="EU201" s="33"/>
      <c r="EV201" s="38"/>
      <c r="EW201" s="136"/>
      <c r="EX201" s="10"/>
      <c r="EY201" s="10"/>
      <c r="FN201" s="17"/>
      <c r="FO201" s="201"/>
      <c r="FP201" s="2"/>
      <c r="FY201" s="1"/>
    </row>
    <row r="202" spans="1:181">
      <c r="A202" s="149">
        <v>165</v>
      </c>
      <c r="B202" s="149" t="str">
        <f t="shared" si="2799"/>
        <v>191109019900010</v>
      </c>
      <c r="C202" s="231">
        <v>1911090199000</v>
      </c>
      <c r="D202" s="41">
        <v>10</v>
      </c>
      <c r="E202" s="37" t="s">
        <v>172</v>
      </c>
      <c r="F202" s="65">
        <v>1353159.5499999998</v>
      </c>
      <c r="G202" s="296"/>
      <c r="H202" s="296"/>
      <c r="I202" s="296"/>
      <c r="J202" s="296"/>
      <c r="K202" s="296"/>
      <c r="L202" s="296"/>
      <c r="M202" s="296"/>
      <c r="N202" s="296"/>
      <c r="O202" s="296"/>
      <c r="P202" s="296"/>
      <c r="Q202" s="296"/>
      <c r="R202" s="296"/>
      <c r="S202" s="33">
        <f t="shared" si="2800"/>
        <v>0</v>
      </c>
      <c r="T202" s="296"/>
      <c r="U202" s="296"/>
      <c r="V202" s="296"/>
      <c r="W202" s="296"/>
      <c r="X202" s="296"/>
      <c r="Y202" s="296"/>
      <c r="Z202" s="296"/>
      <c r="AA202" s="296"/>
      <c r="AB202" s="296"/>
      <c r="AC202" s="296"/>
      <c r="AD202" s="296"/>
      <c r="AE202" s="296"/>
      <c r="AF202" s="33">
        <f t="shared" si="2802"/>
        <v>0</v>
      </c>
      <c r="AG202" s="296"/>
      <c r="AH202" s="296"/>
      <c r="AI202" s="296"/>
      <c r="AJ202" s="296"/>
      <c r="AK202" s="296"/>
      <c r="AL202" s="296"/>
      <c r="AM202" s="296"/>
      <c r="AN202" s="296"/>
      <c r="AO202" s="296"/>
      <c r="AP202" s="296"/>
      <c r="AQ202" s="296"/>
      <c r="AR202" s="296"/>
      <c r="AS202" s="33">
        <f t="shared" si="2804"/>
        <v>0</v>
      </c>
      <c r="AT202" s="296"/>
      <c r="AU202" s="296"/>
      <c r="AV202" s="296"/>
      <c r="AW202" s="296"/>
      <c r="AX202" s="296"/>
      <c r="AY202" s="296"/>
      <c r="AZ202" s="296"/>
      <c r="BA202" s="296"/>
      <c r="BB202" s="296"/>
      <c r="BC202" s="296"/>
      <c r="BD202" s="296"/>
      <c r="BE202" s="296"/>
      <c r="BF202" s="33">
        <f t="shared" si="2806"/>
        <v>0</v>
      </c>
      <c r="BG202" s="296"/>
      <c r="BH202" s="296"/>
      <c r="BI202" s="296"/>
      <c r="BJ202" s="296"/>
      <c r="BK202" s="296"/>
      <c r="BL202" s="296"/>
      <c r="BM202" s="296"/>
      <c r="BN202" s="296"/>
      <c r="BO202" s="296"/>
      <c r="BP202" s="296"/>
      <c r="BQ202" s="296"/>
      <c r="BR202" s="296"/>
      <c r="BS202" s="33">
        <f t="shared" si="2808"/>
        <v>0</v>
      </c>
      <c r="BT202" s="296"/>
      <c r="BU202" s="296"/>
      <c r="BV202" s="296"/>
      <c r="BW202" s="296"/>
      <c r="BX202" s="296"/>
      <c r="BY202" s="296"/>
      <c r="BZ202" s="296"/>
      <c r="CA202" s="296"/>
      <c r="CB202" s="296"/>
      <c r="CC202" s="296"/>
      <c r="CD202" s="296"/>
      <c r="CE202" s="296"/>
      <c r="CF202" s="33">
        <f t="shared" si="2810"/>
        <v>0</v>
      </c>
      <c r="CG202" s="296"/>
      <c r="CH202" s="296"/>
      <c r="CI202" s="296"/>
      <c r="CJ202" s="296"/>
      <c r="CK202" s="296"/>
      <c r="CL202" s="296"/>
      <c r="CM202" s="296"/>
      <c r="CN202" s="296"/>
      <c r="CO202" s="296"/>
      <c r="CP202" s="296"/>
      <c r="CQ202" s="296"/>
      <c r="CR202" s="296"/>
      <c r="CS202" s="33">
        <f t="shared" si="2812"/>
        <v>0</v>
      </c>
      <c r="CT202" s="296"/>
      <c r="CU202" s="296"/>
      <c r="CV202" s="296"/>
      <c r="CW202" s="296"/>
      <c r="CX202" s="296"/>
      <c r="CY202" s="296"/>
      <c r="CZ202" s="296"/>
      <c r="DA202" s="296"/>
      <c r="DB202" s="296"/>
      <c r="DC202" s="296"/>
      <c r="DD202" s="296"/>
      <c r="DE202" s="296"/>
      <c r="DF202" s="33">
        <f t="shared" si="2814"/>
        <v>0</v>
      </c>
      <c r="DG202" s="296"/>
      <c r="DH202" s="296"/>
      <c r="DI202" s="296"/>
      <c r="DJ202" s="296"/>
      <c r="DK202" s="296"/>
      <c r="DL202" s="296"/>
      <c r="DM202" s="296"/>
      <c r="DN202" s="296"/>
      <c r="DO202" s="296"/>
      <c r="DP202" s="296"/>
      <c r="DQ202" s="296"/>
      <c r="DR202" s="296"/>
      <c r="DS202" s="33">
        <f t="shared" si="2816"/>
        <v>0</v>
      </c>
      <c r="DT202" s="296"/>
      <c r="DU202" s="296"/>
      <c r="DV202" s="296"/>
      <c r="DW202" s="296"/>
      <c r="DX202" s="296"/>
      <c r="DY202" s="296"/>
      <c r="DZ202" s="296"/>
      <c r="EA202" s="296"/>
      <c r="EB202" s="296"/>
      <c r="EC202" s="296"/>
      <c r="ED202" s="296"/>
      <c r="EE202" s="296"/>
      <c r="EF202" s="33">
        <f t="shared" si="2818"/>
        <v>0</v>
      </c>
      <c r="EG202" s="296"/>
      <c r="EH202" s="296"/>
      <c r="EI202" s="296"/>
      <c r="EJ202" s="296"/>
      <c r="EK202" s="296"/>
      <c r="EL202" s="296"/>
      <c r="EM202" s="296"/>
      <c r="EN202" s="296"/>
      <c r="EO202" s="296"/>
      <c r="EP202" s="296"/>
      <c r="EQ202" s="296"/>
      <c r="ER202" s="296"/>
      <c r="ES202" s="33">
        <f t="shared" si="2820"/>
        <v>0</v>
      </c>
      <c r="ET202" s="33"/>
      <c r="EU202" s="33"/>
      <c r="EV202" s="38"/>
      <c r="EW202" s="136"/>
      <c r="EX202" s="37"/>
      <c r="EY202" s="10"/>
      <c r="FN202" s="17"/>
      <c r="FO202" s="201"/>
      <c r="FP202" s="2"/>
      <c r="FY202" s="1"/>
    </row>
    <row r="203" spans="1:181">
      <c r="A203" s="149">
        <v>166</v>
      </c>
      <c r="B203" s="149" t="str">
        <f t="shared" si="2799"/>
        <v>191109019900015</v>
      </c>
      <c r="C203" s="231">
        <v>1911090199000</v>
      </c>
      <c r="D203" s="41">
        <v>15</v>
      </c>
      <c r="E203" s="37" t="s">
        <v>172</v>
      </c>
      <c r="F203" s="65">
        <v>162454.59000000003</v>
      </c>
      <c r="G203" s="123">
        <f>_xlfn.XLOOKUP($B203,'9999'!$A:$A,'9999'!I:I)</f>
        <v>57860.666666666664</v>
      </c>
      <c r="H203" s="123">
        <f>_xlfn.XLOOKUP($B203,'9999'!$A:$A,'9999'!J:J)</f>
        <v>57860.666666666664</v>
      </c>
      <c r="I203" s="123">
        <f>_xlfn.XLOOKUP($B203,'9999'!$A:$A,'9999'!K:K)</f>
        <v>57860.666666666664</v>
      </c>
      <c r="J203" s="123">
        <f>_xlfn.XLOOKUP($B203,'9999'!$A:$A,'9999'!L:L)</f>
        <v>57860.666666666664</v>
      </c>
      <c r="K203" s="123">
        <f>_xlfn.XLOOKUP($B203,'9999'!$A:$A,'9999'!M:M)</f>
        <v>57860.666666666664</v>
      </c>
      <c r="L203" s="123">
        <f>_xlfn.XLOOKUP($B203,'9999'!$A:$A,'9999'!N:N)</f>
        <v>57860.666666666664</v>
      </c>
      <c r="M203" s="123">
        <f>_xlfn.XLOOKUP($B203,'9999'!$A:$A,'9999'!O:O)</f>
        <v>57860.666666666664</v>
      </c>
      <c r="N203" s="123">
        <f>_xlfn.XLOOKUP($B203,'9999'!$A:$A,'9999'!P:P)</f>
        <v>57860.666666666664</v>
      </c>
      <c r="O203" s="123">
        <f>_xlfn.XLOOKUP($B203,'9999'!$A:$A,'9999'!Q:Q)</f>
        <v>57860.666666666664</v>
      </c>
      <c r="P203" s="123">
        <f>_xlfn.XLOOKUP($B203,'9999'!$A:$A,'9999'!R:R)</f>
        <v>57860.666666666664</v>
      </c>
      <c r="Q203" s="123">
        <f>_xlfn.XLOOKUP($B203,'9999'!$A:$A,'9999'!S:S)</f>
        <v>57860.666666666664</v>
      </c>
      <c r="R203" s="123">
        <f>_xlfn.XLOOKUP($B203,'9999'!$A:$A,'9999'!T:T)</f>
        <v>57860.666666666664</v>
      </c>
      <c r="S203" s="33">
        <f t="shared" si="2800"/>
        <v>694328</v>
      </c>
      <c r="T203" s="124">
        <f t="shared" ref="T203:AE203" si="2931">+$S203*$FC$9/12</f>
        <v>61241.34969866668</v>
      </c>
      <c r="U203" s="124">
        <f t="shared" si="2931"/>
        <v>61241.34969866668</v>
      </c>
      <c r="V203" s="124">
        <f t="shared" si="2931"/>
        <v>61241.34969866668</v>
      </c>
      <c r="W203" s="124">
        <f t="shared" si="2931"/>
        <v>61241.34969866668</v>
      </c>
      <c r="X203" s="124">
        <f t="shared" si="2931"/>
        <v>61241.34969866668</v>
      </c>
      <c r="Y203" s="124">
        <f t="shared" si="2931"/>
        <v>61241.34969866668</v>
      </c>
      <c r="Z203" s="124">
        <f t="shared" si="2931"/>
        <v>61241.34969866668</v>
      </c>
      <c r="AA203" s="124">
        <f t="shared" si="2931"/>
        <v>61241.34969866668</v>
      </c>
      <c r="AB203" s="124">
        <f t="shared" si="2931"/>
        <v>61241.34969866668</v>
      </c>
      <c r="AC203" s="124">
        <f t="shared" si="2931"/>
        <v>61241.34969866668</v>
      </c>
      <c r="AD203" s="124">
        <f t="shared" si="2931"/>
        <v>61241.34969866668</v>
      </c>
      <c r="AE203" s="124">
        <f t="shared" si="2931"/>
        <v>61241.34969866668</v>
      </c>
      <c r="AF203" s="33">
        <f t="shared" si="2802"/>
        <v>734896.19638400024</v>
      </c>
      <c r="AG203" s="124">
        <f t="shared" ref="AG203:AR203" si="2932">+$AF203*$FD$9/12</f>
        <v>64668.170662405268</v>
      </c>
      <c r="AH203" s="124">
        <f t="shared" si="2932"/>
        <v>64668.170662405268</v>
      </c>
      <c r="AI203" s="124">
        <f t="shared" si="2932"/>
        <v>64668.170662405268</v>
      </c>
      <c r="AJ203" s="124">
        <f t="shared" si="2932"/>
        <v>64668.170662405268</v>
      </c>
      <c r="AK203" s="124">
        <f t="shared" si="2932"/>
        <v>64668.170662405268</v>
      </c>
      <c r="AL203" s="124">
        <f t="shared" si="2932"/>
        <v>64668.170662405268</v>
      </c>
      <c r="AM203" s="124">
        <f t="shared" si="2932"/>
        <v>64668.170662405268</v>
      </c>
      <c r="AN203" s="124">
        <f t="shared" si="2932"/>
        <v>64668.170662405268</v>
      </c>
      <c r="AO203" s="124">
        <f t="shared" si="2932"/>
        <v>64668.170662405268</v>
      </c>
      <c r="AP203" s="124">
        <f t="shared" si="2932"/>
        <v>64668.170662405268</v>
      </c>
      <c r="AQ203" s="124">
        <f t="shared" si="2932"/>
        <v>64668.170662405268</v>
      </c>
      <c r="AR203" s="124">
        <f t="shared" si="2932"/>
        <v>64668.170662405268</v>
      </c>
      <c r="AS203" s="33">
        <f t="shared" si="2804"/>
        <v>776018.04794886336</v>
      </c>
      <c r="AT203" s="124">
        <f t="shared" ref="AT203:BE203" si="2933">+$AS203*$FE$9/12</f>
        <v>68313.386106303762</v>
      </c>
      <c r="AU203" s="124">
        <f t="shared" si="2933"/>
        <v>68313.386106303762</v>
      </c>
      <c r="AV203" s="124">
        <f t="shared" si="2933"/>
        <v>68313.386106303762</v>
      </c>
      <c r="AW203" s="124">
        <f t="shared" si="2933"/>
        <v>68313.386106303762</v>
      </c>
      <c r="AX203" s="124">
        <f t="shared" si="2933"/>
        <v>68313.386106303762</v>
      </c>
      <c r="AY203" s="124">
        <f t="shared" si="2933"/>
        <v>68313.386106303762</v>
      </c>
      <c r="AZ203" s="124">
        <f t="shared" si="2933"/>
        <v>68313.386106303762</v>
      </c>
      <c r="BA203" s="124">
        <f t="shared" si="2933"/>
        <v>68313.386106303762</v>
      </c>
      <c r="BB203" s="124">
        <f t="shared" si="2933"/>
        <v>68313.386106303762</v>
      </c>
      <c r="BC203" s="124">
        <f t="shared" si="2933"/>
        <v>68313.386106303762</v>
      </c>
      <c r="BD203" s="124">
        <f t="shared" si="2933"/>
        <v>68313.386106303762</v>
      </c>
      <c r="BE203" s="124">
        <f t="shared" si="2933"/>
        <v>68313.386106303762</v>
      </c>
      <c r="BF203" s="33">
        <f t="shared" si="2806"/>
        <v>819760.6332756452</v>
      </c>
      <c r="BG203" s="124">
        <f t="shared" ref="BG203:BR203" si="2934">+$BF203*$FF$9/12</f>
        <v>72164.075054343906</v>
      </c>
      <c r="BH203" s="124">
        <f t="shared" si="2934"/>
        <v>72164.075054343906</v>
      </c>
      <c r="BI203" s="124">
        <f t="shared" si="2934"/>
        <v>72164.075054343906</v>
      </c>
      <c r="BJ203" s="124">
        <f t="shared" si="2934"/>
        <v>72164.075054343906</v>
      </c>
      <c r="BK203" s="124">
        <f t="shared" si="2934"/>
        <v>72164.075054343906</v>
      </c>
      <c r="BL203" s="124">
        <f t="shared" si="2934"/>
        <v>72164.075054343906</v>
      </c>
      <c r="BM203" s="124">
        <f t="shared" si="2934"/>
        <v>72164.075054343906</v>
      </c>
      <c r="BN203" s="124">
        <f t="shared" si="2934"/>
        <v>72164.075054343906</v>
      </c>
      <c r="BO203" s="124">
        <f t="shared" si="2934"/>
        <v>72164.075054343906</v>
      </c>
      <c r="BP203" s="124">
        <f t="shared" si="2934"/>
        <v>72164.075054343906</v>
      </c>
      <c r="BQ203" s="124">
        <f t="shared" si="2934"/>
        <v>72164.075054343906</v>
      </c>
      <c r="BR203" s="124">
        <f t="shared" si="2934"/>
        <v>72164.075054343906</v>
      </c>
      <c r="BS203" s="33">
        <f t="shared" si="2808"/>
        <v>865968.90065212687</v>
      </c>
      <c r="BT203" s="124">
        <f t="shared" ref="BT203:CE203" si="2935">+$BS203*$FG$9/12</f>
        <v>76231.819637007182</v>
      </c>
      <c r="BU203" s="124">
        <f t="shared" si="2935"/>
        <v>76231.819637007182</v>
      </c>
      <c r="BV203" s="124">
        <f t="shared" si="2935"/>
        <v>76231.819637007182</v>
      </c>
      <c r="BW203" s="124">
        <f t="shared" si="2935"/>
        <v>76231.819637007182</v>
      </c>
      <c r="BX203" s="124">
        <f t="shared" si="2935"/>
        <v>76231.819637007182</v>
      </c>
      <c r="BY203" s="124">
        <f t="shared" si="2935"/>
        <v>76231.819637007182</v>
      </c>
      <c r="BZ203" s="124">
        <f t="shared" si="2935"/>
        <v>76231.819637007182</v>
      </c>
      <c r="CA203" s="124">
        <f t="shared" si="2935"/>
        <v>76231.819637007182</v>
      </c>
      <c r="CB203" s="124">
        <f t="shared" si="2935"/>
        <v>76231.819637007182</v>
      </c>
      <c r="CC203" s="124">
        <f t="shared" si="2935"/>
        <v>76231.819637007182</v>
      </c>
      <c r="CD203" s="124">
        <f t="shared" si="2935"/>
        <v>76231.819637007182</v>
      </c>
      <c r="CE203" s="124">
        <f t="shared" si="2935"/>
        <v>76231.819637007182</v>
      </c>
      <c r="CF203" s="33">
        <f t="shared" si="2810"/>
        <v>914781.83564408624</v>
      </c>
      <c r="CG203" s="124">
        <f t="shared" ref="CG203:CR203" si="2936">+$CF203*$FH$9/12</f>
        <v>80528.854846306014</v>
      </c>
      <c r="CH203" s="124">
        <f t="shared" si="2936"/>
        <v>80528.854846306014</v>
      </c>
      <c r="CI203" s="124">
        <f t="shared" si="2936"/>
        <v>80528.854846306014</v>
      </c>
      <c r="CJ203" s="124">
        <f t="shared" si="2936"/>
        <v>80528.854846306014</v>
      </c>
      <c r="CK203" s="124">
        <f t="shared" si="2936"/>
        <v>80528.854846306014</v>
      </c>
      <c r="CL203" s="124">
        <f t="shared" si="2936"/>
        <v>80528.854846306014</v>
      </c>
      <c r="CM203" s="124">
        <f t="shared" si="2936"/>
        <v>80528.854846306014</v>
      </c>
      <c r="CN203" s="124">
        <f t="shared" si="2936"/>
        <v>80528.854846306014</v>
      </c>
      <c r="CO203" s="124">
        <f t="shared" si="2936"/>
        <v>80528.854846306014</v>
      </c>
      <c r="CP203" s="124">
        <f t="shared" si="2936"/>
        <v>80528.854846306014</v>
      </c>
      <c r="CQ203" s="124">
        <f t="shared" si="2936"/>
        <v>80528.854846306014</v>
      </c>
      <c r="CR203" s="124">
        <f t="shared" si="2936"/>
        <v>80528.854846306014</v>
      </c>
      <c r="CS203" s="33">
        <f t="shared" si="2812"/>
        <v>966346.25815567223</v>
      </c>
      <c r="CT203" s="124">
        <f t="shared" ref="CT203:DE203" si="2937">+$CS203*$FI$9/12</f>
        <v>85068.105336282621</v>
      </c>
      <c r="CU203" s="124">
        <f t="shared" si="2937"/>
        <v>85068.105336282621</v>
      </c>
      <c r="CV203" s="124">
        <f t="shared" si="2937"/>
        <v>85068.105336282621</v>
      </c>
      <c r="CW203" s="124">
        <f t="shared" si="2937"/>
        <v>85068.105336282621</v>
      </c>
      <c r="CX203" s="124">
        <f t="shared" si="2937"/>
        <v>85068.105336282621</v>
      </c>
      <c r="CY203" s="124">
        <f t="shared" si="2937"/>
        <v>85068.105336282621</v>
      </c>
      <c r="CZ203" s="124">
        <f t="shared" si="2937"/>
        <v>85068.105336282621</v>
      </c>
      <c r="DA203" s="124">
        <f t="shared" si="2937"/>
        <v>85068.105336282621</v>
      </c>
      <c r="DB203" s="124">
        <f t="shared" si="2937"/>
        <v>85068.105336282621</v>
      </c>
      <c r="DC203" s="124">
        <f t="shared" si="2937"/>
        <v>85068.105336282621</v>
      </c>
      <c r="DD203" s="124">
        <f t="shared" si="2937"/>
        <v>85068.105336282621</v>
      </c>
      <c r="DE203" s="124">
        <f t="shared" si="2937"/>
        <v>85068.105336282621</v>
      </c>
      <c r="DF203" s="33">
        <f t="shared" si="2814"/>
        <v>1020817.2640353915</v>
      </c>
      <c r="DG203" s="124">
        <f t="shared" ref="DG203:DR203" si="2938">+$DF203*$FJ$9/12</f>
        <v>89863.224297878216</v>
      </c>
      <c r="DH203" s="124">
        <f t="shared" si="2938"/>
        <v>89863.224297878216</v>
      </c>
      <c r="DI203" s="124">
        <f t="shared" si="2938"/>
        <v>89863.224297878216</v>
      </c>
      <c r="DJ203" s="124">
        <f t="shared" si="2938"/>
        <v>89863.224297878216</v>
      </c>
      <c r="DK203" s="124">
        <f t="shared" si="2938"/>
        <v>89863.224297878216</v>
      </c>
      <c r="DL203" s="124">
        <f t="shared" si="2938"/>
        <v>89863.224297878216</v>
      </c>
      <c r="DM203" s="124">
        <f t="shared" si="2938"/>
        <v>89863.224297878216</v>
      </c>
      <c r="DN203" s="124">
        <f t="shared" si="2938"/>
        <v>89863.224297878216</v>
      </c>
      <c r="DO203" s="124">
        <f t="shared" si="2938"/>
        <v>89863.224297878216</v>
      </c>
      <c r="DP203" s="124">
        <f t="shared" si="2938"/>
        <v>89863.224297878216</v>
      </c>
      <c r="DQ203" s="124">
        <f t="shared" si="2938"/>
        <v>89863.224297878216</v>
      </c>
      <c r="DR203" s="124">
        <f t="shared" si="2938"/>
        <v>89863.224297878216</v>
      </c>
      <c r="DS203" s="33">
        <f t="shared" si="2816"/>
        <v>1078358.6915745386</v>
      </c>
      <c r="DT203" s="123">
        <f t="shared" ref="DT203:EE203" si="2939">$DS203*$FK$9/12</f>
        <v>94928.634525101035</v>
      </c>
      <c r="DU203" s="123">
        <f t="shared" si="2939"/>
        <v>94928.634525101035</v>
      </c>
      <c r="DV203" s="123">
        <f t="shared" si="2939"/>
        <v>94928.634525101035</v>
      </c>
      <c r="DW203" s="123">
        <f t="shared" si="2939"/>
        <v>94928.634525101035</v>
      </c>
      <c r="DX203" s="123">
        <f t="shared" si="2939"/>
        <v>94928.634525101035</v>
      </c>
      <c r="DY203" s="123">
        <f t="shared" si="2939"/>
        <v>94928.634525101035</v>
      </c>
      <c r="DZ203" s="123">
        <f t="shared" si="2939"/>
        <v>94928.634525101035</v>
      </c>
      <c r="EA203" s="123">
        <f t="shared" si="2939"/>
        <v>94928.634525101035</v>
      </c>
      <c r="EB203" s="123">
        <f t="shared" si="2939"/>
        <v>94928.634525101035</v>
      </c>
      <c r="EC203" s="123">
        <f t="shared" si="2939"/>
        <v>94928.634525101035</v>
      </c>
      <c r="ED203" s="123">
        <f t="shared" si="2939"/>
        <v>94928.634525101035</v>
      </c>
      <c r="EE203" s="123">
        <f t="shared" si="2939"/>
        <v>94928.634525101035</v>
      </c>
      <c r="EF203" s="33">
        <f t="shared" si="2818"/>
        <v>1139143.6143012124</v>
      </c>
      <c r="EG203" s="123">
        <f t="shared" ref="EG203:ER203" si="2940">$EF203*$FL$9/12</f>
        <v>100279.57179601194</v>
      </c>
      <c r="EH203" s="123">
        <f t="shared" si="2940"/>
        <v>100279.57179601194</v>
      </c>
      <c r="EI203" s="123">
        <f t="shared" si="2940"/>
        <v>100279.57179601194</v>
      </c>
      <c r="EJ203" s="123">
        <f t="shared" si="2940"/>
        <v>100279.57179601194</v>
      </c>
      <c r="EK203" s="123">
        <f t="shared" si="2940"/>
        <v>100279.57179601194</v>
      </c>
      <c r="EL203" s="123">
        <f t="shared" si="2940"/>
        <v>100279.57179601194</v>
      </c>
      <c r="EM203" s="123">
        <f t="shared" si="2940"/>
        <v>100279.57179601194</v>
      </c>
      <c r="EN203" s="123">
        <f t="shared" si="2940"/>
        <v>100279.57179601194</v>
      </c>
      <c r="EO203" s="123">
        <f t="shared" si="2940"/>
        <v>100279.57179601194</v>
      </c>
      <c r="EP203" s="123">
        <f t="shared" si="2940"/>
        <v>100279.57179601194</v>
      </c>
      <c r="EQ203" s="123">
        <f t="shared" si="2940"/>
        <v>100279.57179601194</v>
      </c>
      <c r="ER203" s="123">
        <f t="shared" si="2940"/>
        <v>100279.57179601194</v>
      </c>
      <c r="ES203" s="33">
        <f t="shared" si="2820"/>
        <v>1203354.861552143</v>
      </c>
      <c r="ET203" s="33" t="s">
        <v>241</v>
      </c>
      <c r="EU203" s="33"/>
      <c r="EV203" s="38"/>
      <c r="EW203" s="136"/>
      <c r="EX203" s="8"/>
      <c r="EY203" s="8"/>
      <c r="FN203" s="17"/>
      <c r="FO203" s="201"/>
      <c r="FP203" s="2"/>
      <c r="FY203" s="1"/>
    </row>
    <row r="204" spans="1:181">
      <c r="A204" s="149">
        <v>167</v>
      </c>
      <c r="B204" s="149" t="str">
        <f t="shared" si="2799"/>
        <v>191106110100015</v>
      </c>
      <c r="C204" s="231">
        <v>1911061101000</v>
      </c>
      <c r="D204" s="35">
        <v>15</v>
      </c>
      <c r="E204" s="37" t="s">
        <v>171</v>
      </c>
      <c r="F204" s="65">
        <v>79407149.809999987</v>
      </c>
      <c r="G204" s="332">
        <f>80518849.90734/12</f>
        <v>6709904.1589450007</v>
      </c>
      <c r="H204" s="332">
        <f t="shared" ref="H204:R204" si="2941">80518849.90734/12</f>
        <v>6709904.1589450007</v>
      </c>
      <c r="I204" s="332">
        <f t="shared" si="2941"/>
        <v>6709904.1589450007</v>
      </c>
      <c r="J204" s="332">
        <f t="shared" si="2941"/>
        <v>6709904.1589450007</v>
      </c>
      <c r="K204" s="332">
        <f t="shared" si="2941"/>
        <v>6709904.1589450007</v>
      </c>
      <c r="L204" s="332">
        <f t="shared" si="2941"/>
        <v>6709904.1589450007</v>
      </c>
      <c r="M204" s="332">
        <f t="shared" si="2941"/>
        <v>6709904.1589450007</v>
      </c>
      <c r="N204" s="332">
        <f t="shared" si="2941"/>
        <v>6709904.1589450007</v>
      </c>
      <c r="O204" s="332">
        <f t="shared" si="2941"/>
        <v>6709904.1589450007</v>
      </c>
      <c r="P204" s="332">
        <f t="shared" si="2941"/>
        <v>6709904.1589450007</v>
      </c>
      <c r="Q204" s="332">
        <f t="shared" si="2941"/>
        <v>6709904.1589450007</v>
      </c>
      <c r="R204" s="332">
        <f t="shared" si="2941"/>
        <v>6709904.1589450007</v>
      </c>
      <c r="S204" s="33">
        <f t="shared" si="2800"/>
        <v>80518849.907340005</v>
      </c>
      <c r="T204" s="296">
        <f>82173512.2729359/12</f>
        <v>6847792.6894113244</v>
      </c>
      <c r="U204" s="296">
        <f t="shared" ref="U204:AE204" si="2942">82173512.2729359/12</f>
        <v>6847792.6894113244</v>
      </c>
      <c r="V204" s="296">
        <f t="shared" si="2942"/>
        <v>6847792.6894113244</v>
      </c>
      <c r="W204" s="296">
        <f t="shared" si="2942"/>
        <v>6847792.6894113244</v>
      </c>
      <c r="X204" s="296">
        <f t="shared" si="2942"/>
        <v>6847792.6894113244</v>
      </c>
      <c r="Y204" s="296">
        <f t="shared" si="2942"/>
        <v>6847792.6894113244</v>
      </c>
      <c r="Z204" s="296">
        <f t="shared" si="2942"/>
        <v>6847792.6894113244</v>
      </c>
      <c r="AA204" s="296">
        <f t="shared" si="2942"/>
        <v>6847792.6894113244</v>
      </c>
      <c r="AB204" s="296">
        <f t="shared" si="2942"/>
        <v>6847792.6894113244</v>
      </c>
      <c r="AC204" s="296">
        <f t="shared" si="2942"/>
        <v>6847792.6894113244</v>
      </c>
      <c r="AD204" s="296">
        <f t="shared" si="2942"/>
        <v>6847792.6894113244</v>
      </c>
      <c r="AE204" s="296">
        <f t="shared" si="2942"/>
        <v>6847792.6894113244</v>
      </c>
      <c r="AF204" s="33">
        <f t="shared" si="2802"/>
        <v>82173512.272935912</v>
      </c>
      <c r="AG204" s="296">
        <f>83862177.9501447/12</f>
        <v>6988514.8291787244</v>
      </c>
      <c r="AH204" s="296">
        <f t="shared" ref="AH204:AR204" si="2943">83862177.9501447/12</f>
        <v>6988514.8291787244</v>
      </c>
      <c r="AI204" s="296">
        <f t="shared" si="2943"/>
        <v>6988514.8291787244</v>
      </c>
      <c r="AJ204" s="296">
        <f t="shared" si="2943"/>
        <v>6988514.8291787244</v>
      </c>
      <c r="AK204" s="296">
        <f t="shared" si="2943"/>
        <v>6988514.8291787244</v>
      </c>
      <c r="AL204" s="296">
        <f t="shared" si="2943"/>
        <v>6988514.8291787244</v>
      </c>
      <c r="AM204" s="296">
        <f t="shared" si="2943"/>
        <v>6988514.8291787244</v>
      </c>
      <c r="AN204" s="296">
        <f t="shared" si="2943"/>
        <v>6988514.8291787244</v>
      </c>
      <c r="AO204" s="296">
        <f t="shared" si="2943"/>
        <v>6988514.8291787244</v>
      </c>
      <c r="AP204" s="296">
        <f t="shared" si="2943"/>
        <v>6988514.8291787244</v>
      </c>
      <c r="AQ204" s="296">
        <f t="shared" si="2943"/>
        <v>6988514.8291787244</v>
      </c>
      <c r="AR204" s="296">
        <f t="shared" si="2943"/>
        <v>6988514.8291787244</v>
      </c>
      <c r="AS204" s="33">
        <f t="shared" si="2804"/>
        <v>83862177.950144663</v>
      </c>
      <c r="AT204" s="296">
        <f>85585545.7070202/12</f>
        <v>7132128.8089183494</v>
      </c>
      <c r="AU204" s="296">
        <f t="shared" ref="AU204:BE204" si="2944">85585545.7070202/12</f>
        <v>7132128.8089183494</v>
      </c>
      <c r="AV204" s="296">
        <f t="shared" si="2944"/>
        <v>7132128.8089183494</v>
      </c>
      <c r="AW204" s="296">
        <f t="shared" si="2944"/>
        <v>7132128.8089183494</v>
      </c>
      <c r="AX204" s="296">
        <f t="shared" si="2944"/>
        <v>7132128.8089183494</v>
      </c>
      <c r="AY204" s="296">
        <f t="shared" si="2944"/>
        <v>7132128.8089183494</v>
      </c>
      <c r="AZ204" s="296">
        <f t="shared" si="2944"/>
        <v>7132128.8089183494</v>
      </c>
      <c r="BA204" s="296">
        <f t="shared" si="2944"/>
        <v>7132128.8089183494</v>
      </c>
      <c r="BB204" s="296">
        <f t="shared" si="2944"/>
        <v>7132128.8089183494</v>
      </c>
      <c r="BC204" s="296">
        <f t="shared" si="2944"/>
        <v>7132128.8089183494</v>
      </c>
      <c r="BD204" s="296">
        <f t="shared" si="2944"/>
        <v>7132128.8089183494</v>
      </c>
      <c r="BE204" s="296">
        <f t="shared" si="2944"/>
        <v>7132128.8089183494</v>
      </c>
      <c r="BF204" s="33">
        <f t="shared" si="2806"/>
        <v>85585545.707020193</v>
      </c>
      <c r="BG204" s="296">
        <f>87344328.6712994/12</f>
        <v>7278694.0559416162</v>
      </c>
      <c r="BH204" s="296">
        <f t="shared" ref="BH204:BR204" si="2945">87344328.6712994/12</f>
        <v>7278694.0559416162</v>
      </c>
      <c r="BI204" s="296">
        <f t="shared" si="2945"/>
        <v>7278694.0559416162</v>
      </c>
      <c r="BJ204" s="296">
        <f t="shared" si="2945"/>
        <v>7278694.0559416162</v>
      </c>
      <c r="BK204" s="296">
        <f t="shared" si="2945"/>
        <v>7278694.0559416162</v>
      </c>
      <c r="BL204" s="296">
        <f t="shared" si="2945"/>
        <v>7278694.0559416162</v>
      </c>
      <c r="BM204" s="296">
        <f t="shared" si="2945"/>
        <v>7278694.0559416162</v>
      </c>
      <c r="BN204" s="296">
        <f t="shared" si="2945"/>
        <v>7278694.0559416162</v>
      </c>
      <c r="BO204" s="296">
        <f t="shared" si="2945"/>
        <v>7278694.0559416162</v>
      </c>
      <c r="BP204" s="296">
        <f t="shared" si="2945"/>
        <v>7278694.0559416162</v>
      </c>
      <c r="BQ204" s="296">
        <f t="shared" si="2945"/>
        <v>7278694.0559416162</v>
      </c>
      <c r="BR204" s="296">
        <f t="shared" si="2945"/>
        <v>7278694.0559416162</v>
      </c>
      <c r="BS204" s="33">
        <f t="shared" si="2808"/>
        <v>87344328.671299398</v>
      </c>
      <c r="BT204" s="296">
        <f>89139254.6254947/12</f>
        <v>7428271.218791225</v>
      </c>
      <c r="BU204" s="296">
        <f t="shared" ref="BU204:CE204" si="2946">89139254.6254947/12</f>
        <v>7428271.218791225</v>
      </c>
      <c r="BV204" s="296">
        <f t="shared" si="2946"/>
        <v>7428271.218791225</v>
      </c>
      <c r="BW204" s="296">
        <f t="shared" si="2946"/>
        <v>7428271.218791225</v>
      </c>
      <c r="BX204" s="296">
        <f t="shared" si="2946"/>
        <v>7428271.218791225</v>
      </c>
      <c r="BY204" s="296">
        <f t="shared" si="2946"/>
        <v>7428271.218791225</v>
      </c>
      <c r="BZ204" s="296">
        <f t="shared" si="2946"/>
        <v>7428271.218791225</v>
      </c>
      <c r="CA204" s="296">
        <f t="shared" si="2946"/>
        <v>7428271.218791225</v>
      </c>
      <c r="CB204" s="296">
        <f t="shared" si="2946"/>
        <v>7428271.218791225</v>
      </c>
      <c r="CC204" s="296">
        <f t="shared" si="2946"/>
        <v>7428271.218791225</v>
      </c>
      <c r="CD204" s="296">
        <f t="shared" si="2946"/>
        <v>7428271.218791225</v>
      </c>
      <c r="CE204" s="296">
        <f t="shared" si="2946"/>
        <v>7428271.218791225</v>
      </c>
      <c r="CF204" s="33">
        <f t="shared" si="2810"/>
        <v>89139254.625494719</v>
      </c>
      <c r="CG204" s="296">
        <f>90971066.3080486/12</f>
        <v>7580922.1923373835</v>
      </c>
      <c r="CH204" s="296">
        <f t="shared" ref="CH204:CR204" si="2947">90971066.3080486/12</f>
        <v>7580922.1923373835</v>
      </c>
      <c r="CI204" s="296">
        <f t="shared" si="2947"/>
        <v>7580922.1923373835</v>
      </c>
      <c r="CJ204" s="296">
        <f t="shared" si="2947"/>
        <v>7580922.1923373835</v>
      </c>
      <c r="CK204" s="296">
        <f t="shared" si="2947"/>
        <v>7580922.1923373835</v>
      </c>
      <c r="CL204" s="296">
        <f t="shared" si="2947"/>
        <v>7580922.1923373835</v>
      </c>
      <c r="CM204" s="296">
        <f t="shared" si="2947"/>
        <v>7580922.1923373835</v>
      </c>
      <c r="CN204" s="296">
        <f t="shared" si="2947"/>
        <v>7580922.1923373835</v>
      </c>
      <c r="CO204" s="296">
        <f t="shared" si="2947"/>
        <v>7580922.1923373835</v>
      </c>
      <c r="CP204" s="296">
        <f t="shared" si="2947"/>
        <v>7580922.1923373835</v>
      </c>
      <c r="CQ204" s="296">
        <f t="shared" si="2947"/>
        <v>7580922.1923373835</v>
      </c>
      <c r="CR204" s="296">
        <f t="shared" si="2947"/>
        <v>7580922.1923373835</v>
      </c>
      <c r="CS204" s="33">
        <f t="shared" si="2812"/>
        <v>90971066.308048591</v>
      </c>
      <c r="CT204" s="296">
        <f>92840521.720679/12</f>
        <v>7736710.143389917</v>
      </c>
      <c r="CU204" s="296">
        <f t="shared" ref="CU204:DE204" si="2948">92840521.720679/12</f>
        <v>7736710.143389917</v>
      </c>
      <c r="CV204" s="296">
        <f t="shared" si="2948"/>
        <v>7736710.143389917</v>
      </c>
      <c r="CW204" s="296">
        <f t="shared" si="2948"/>
        <v>7736710.143389917</v>
      </c>
      <c r="CX204" s="296">
        <f t="shared" si="2948"/>
        <v>7736710.143389917</v>
      </c>
      <c r="CY204" s="296">
        <f t="shared" si="2948"/>
        <v>7736710.143389917</v>
      </c>
      <c r="CZ204" s="296">
        <f t="shared" si="2948"/>
        <v>7736710.143389917</v>
      </c>
      <c r="DA204" s="296">
        <f t="shared" si="2948"/>
        <v>7736710.143389917</v>
      </c>
      <c r="DB204" s="296">
        <f t="shared" si="2948"/>
        <v>7736710.143389917</v>
      </c>
      <c r="DC204" s="296">
        <f t="shared" si="2948"/>
        <v>7736710.143389917</v>
      </c>
      <c r="DD204" s="296">
        <f t="shared" si="2948"/>
        <v>7736710.143389917</v>
      </c>
      <c r="DE204" s="296">
        <f t="shared" si="2948"/>
        <v>7736710.143389917</v>
      </c>
      <c r="DF204" s="33">
        <f t="shared" si="2814"/>
        <v>92840521.720678985</v>
      </c>
      <c r="DG204" s="296">
        <f>94748394.4420389/12</f>
        <v>7895699.5368365748</v>
      </c>
      <c r="DH204" s="296">
        <f t="shared" ref="DH204:DR204" si="2949">94748394.4420389/12</f>
        <v>7895699.5368365748</v>
      </c>
      <c r="DI204" s="296">
        <f t="shared" si="2949"/>
        <v>7895699.5368365748</v>
      </c>
      <c r="DJ204" s="296">
        <f t="shared" si="2949"/>
        <v>7895699.5368365748</v>
      </c>
      <c r="DK204" s="296">
        <f t="shared" si="2949"/>
        <v>7895699.5368365748</v>
      </c>
      <c r="DL204" s="296">
        <f t="shared" si="2949"/>
        <v>7895699.5368365748</v>
      </c>
      <c r="DM204" s="296">
        <f t="shared" si="2949"/>
        <v>7895699.5368365748</v>
      </c>
      <c r="DN204" s="296">
        <f t="shared" si="2949"/>
        <v>7895699.5368365748</v>
      </c>
      <c r="DO204" s="296">
        <f t="shared" si="2949"/>
        <v>7895699.5368365748</v>
      </c>
      <c r="DP204" s="296">
        <f t="shared" si="2949"/>
        <v>7895699.5368365748</v>
      </c>
      <c r="DQ204" s="296">
        <f t="shared" si="2949"/>
        <v>7895699.5368365748</v>
      </c>
      <c r="DR204" s="296">
        <f t="shared" si="2949"/>
        <v>7895699.5368365748</v>
      </c>
      <c r="DS204" s="33">
        <f t="shared" si="2816"/>
        <v>94748394.442038909</v>
      </c>
      <c r="DT204" s="296">
        <f>96695473.9478228/12</f>
        <v>8057956.1623185659</v>
      </c>
      <c r="DU204" s="296">
        <f t="shared" ref="DU204:EE204" si="2950">96695473.9478228/12</f>
        <v>8057956.1623185659</v>
      </c>
      <c r="DV204" s="296">
        <f t="shared" si="2950"/>
        <v>8057956.1623185659</v>
      </c>
      <c r="DW204" s="296">
        <f t="shared" si="2950"/>
        <v>8057956.1623185659</v>
      </c>
      <c r="DX204" s="296">
        <f t="shared" si="2950"/>
        <v>8057956.1623185659</v>
      </c>
      <c r="DY204" s="296">
        <f t="shared" si="2950"/>
        <v>8057956.1623185659</v>
      </c>
      <c r="DZ204" s="296">
        <f t="shared" si="2950"/>
        <v>8057956.1623185659</v>
      </c>
      <c r="EA204" s="296">
        <f t="shared" si="2950"/>
        <v>8057956.1623185659</v>
      </c>
      <c r="EB204" s="296">
        <f t="shared" si="2950"/>
        <v>8057956.1623185659</v>
      </c>
      <c r="EC204" s="296">
        <f t="shared" si="2950"/>
        <v>8057956.1623185659</v>
      </c>
      <c r="ED204" s="296">
        <f t="shared" si="2950"/>
        <v>8057956.1623185659</v>
      </c>
      <c r="EE204" s="296">
        <f t="shared" si="2950"/>
        <v>8057956.1623185659</v>
      </c>
      <c r="EF204" s="33">
        <f t="shared" si="2818"/>
        <v>96695473.947822809</v>
      </c>
      <c r="EG204" s="296">
        <f>98682565.9374506/12</f>
        <v>8223547.1614542166</v>
      </c>
      <c r="EH204" s="296">
        <f t="shared" ref="EH204:ER204" si="2951">98682565.9374506/12</f>
        <v>8223547.1614542166</v>
      </c>
      <c r="EI204" s="296">
        <f t="shared" si="2951"/>
        <v>8223547.1614542166</v>
      </c>
      <c r="EJ204" s="296">
        <f t="shared" si="2951"/>
        <v>8223547.1614542166</v>
      </c>
      <c r="EK204" s="296">
        <f t="shared" si="2951"/>
        <v>8223547.1614542166</v>
      </c>
      <c r="EL204" s="296">
        <f t="shared" si="2951"/>
        <v>8223547.1614542166</v>
      </c>
      <c r="EM204" s="296">
        <f t="shared" si="2951"/>
        <v>8223547.1614542166</v>
      </c>
      <c r="EN204" s="296">
        <f t="shared" si="2951"/>
        <v>8223547.1614542166</v>
      </c>
      <c r="EO204" s="296">
        <f t="shared" si="2951"/>
        <v>8223547.1614542166</v>
      </c>
      <c r="EP204" s="296">
        <f t="shared" si="2951"/>
        <v>8223547.1614542166</v>
      </c>
      <c r="EQ204" s="296">
        <f t="shared" si="2951"/>
        <v>8223547.1614542166</v>
      </c>
      <c r="ER204" s="296">
        <f t="shared" si="2951"/>
        <v>8223547.1614542166</v>
      </c>
      <c r="ES204" s="296">
        <f t="shared" si="2820"/>
        <v>98682565.937450603</v>
      </c>
      <c r="ET204" s="261" t="s">
        <v>428</v>
      </c>
      <c r="EU204" s="33"/>
      <c r="EV204" s="38"/>
      <c r="EW204" s="136"/>
      <c r="EX204" s="37"/>
      <c r="EY204" s="37"/>
      <c r="FN204" s="17"/>
      <c r="FO204" s="201"/>
      <c r="FP204" s="2"/>
      <c r="FY204" s="1"/>
    </row>
    <row r="205" spans="1:181">
      <c r="A205" s="149">
        <v>168</v>
      </c>
      <c r="B205" s="149" t="str">
        <f t="shared" si="2799"/>
        <v>191104010400015</v>
      </c>
      <c r="C205" s="231">
        <v>1911040104000</v>
      </c>
      <c r="D205" s="35">
        <v>15</v>
      </c>
      <c r="E205" s="37" t="s">
        <v>170</v>
      </c>
      <c r="F205" s="65">
        <v>1548.09</v>
      </c>
      <c r="G205" s="123">
        <f>_xlfn.XLOOKUP($B205,'9999'!$A:$A,'9999'!I:I)</f>
        <v>0</v>
      </c>
      <c r="H205" s="123">
        <f>_xlfn.XLOOKUP($B205,'9999'!$A:$A,'9999'!J:J)</f>
        <v>0</v>
      </c>
      <c r="I205" s="123">
        <f>_xlfn.XLOOKUP($B205,'9999'!$A:$A,'9999'!K:K)</f>
        <v>0</v>
      </c>
      <c r="J205" s="123">
        <f>_xlfn.XLOOKUP($B205,'9999'!$A:$A,'9999'!L:L)</f>
        <v>0</v>
      </c>
      <c r="K205" s="123">
        <f>_xlfn.XLOOKUP($B205,'9999'!$A:$A,'9999'!M:M)</f>
        <v>0</v>
      </c>
      <c r="L205" s="123">
        <f>_xlfn.XLOOKUP($B205,'9999'!$A:$A,'9999'!N:N)</f>
        <v>0</v>
      </c>
      <c r="M205" s="123">
        <f>_xlfn.XLOOKUP($B205,'9999'!$A:$A,'9999'!O:O)</f>
        <v>0</v>
      </c>
      <c r="N205" s="123">
        <f>_xlfn.XLOOKUP($B205,'9999'!$A:$A,'9999'!P:P)</f>
        <v>0</v>
      </c>
      <c r="O205" s="123">
        <f>_xlfn.XLOOKUP($B205,'9999'!$A:$A,'9999'!Q:Q)</f>
        <v>0</v>
      </c>
      <c r="P205" s="123">
        <f>_xlfn.XLOOKUP($B205,'9999'!$A:$A,'9999'!R:R)</f>
        <v>0</v>
      </c>
      <c r="Q205" s="123">
        <f>_xlfn.XLOOKUP($B205,'9999'!$A:$A,'9999'!S:S)</f>
        <v>0</v>
      </c>
      <c r="R205" s="123">
        <f>_xlfn.XLOOKUP($B205,'9999'!$A:$A,'9999'!T:T)</f>
        <v>0</v>
      </c>
      <c r="S205" s="33">
        <f t="shared" si="2800"/>
        <v>0</v>
      </c>
      <c r="T205" s="124">
        <f t="shared" ref="T205:AE205" si="2952">+$S205*$FC$9/12</f>
        <v>0</v>
      </c>
      <c r="U205" s="124">
        <f t="shared" si="2952"/>
        <v>0</v>
      </c>
      <c r="V205" s="124">
        <f t="shared" si="2952"/>
        <v>0</v>
      </c>
      <c r="W205" s="124">
        <f t="shared" si="2952"/>
        <v>0</v>
      </c>
      <c r="X205" s="124">
        <f t="shared" si="2952"/>
        <v>0</v>
      </c>
      <c r="Y205" s="124">
        <f t="shared" si="2952"/>
        <v>0</v>
      </c>
      <c r="Z205" s="124">
        <f t="shared" si="2952"/>
        <v>0</v>
      </c>
      <c r="AA205" s="124">
        <f t="shared" si="2952"/>
        <v>0</v>
      </c>
      <c r="AB205" s="124">
        <f t="shared" si="2952"/>
        <v>0</v>
      </c>
      <c r="AC205" s="124">
        <f t="shared" si="2952"/>
        <v>0</v>
      </c>
      <c r="AD205" s="124">
        <f t="shared" si="2952"/>
        <v>0</v>
      </c>
      <c r="AE205" s="124">
        <f t="shared" si="2952"/>
        <v>0</v>
      </c>
      <c r="AF205" s="33">
        <f t="shared" si="2802"/>
        <v>0</v>
      </c>
      <c r="AG205" s="124">
        <f t="shared" ref="AG205:AR205" si="2953">+$AF205*$FD$9/12</f>
        <v>0</v>
      </c>
      <c r="AH205" s="124">
        <f t="shared" si="2953"/>
        <v>0</v>
      </c>
      <c r="AI205" s="124">
        <f t="shared" si="2953"/>
        <v>0</v>
      </c>
      <c r="AJ205" s="124">
        <f t="shared" si="2953"/>
        <v>0</v>
      </c>
      <c r="AK205" s="124">
        <f t="shared" si="2953"/>
        <v>0</v>
      </c>
      <c r="AL205" s="124">
        <f t="shared" si="2953"/>
        <v>0</v>
      </c>
      <c r="AM205" s="124">
        <f t="shared" si="2953"/>
        <v>0</v>
      </c>
      <c r="AN205" s="124">
        <f t="shared" si="2953"/>
        <v>0</v>
      </c>
      <c r="AO205" s="124">
        <f t="shared" si="2953"/>
        <v>0</v>
      </c>
      <c r="AP205" s="124">
        <f t="shared" si="2953"/>
        <v>0</v>
      </c>
      <c r="AQ205" s="124">
        <f t="shared" si="2953"/>
        <v>0</v>
      </c>
      <c r="AR205" s="124">
        <f t="shared" si="2953"/>
        <v>0</v>
      </c>
      <c r="AS205" s="33">
        <f t="shared" si="2804"/>
        <v>0</v>
      </c>
      <c r="AT205" s="124">
        <f t="shared" ref="AT205:BE205" si="2954">+$AS205*$FE$9/12</f>
        <v>0</v>
      </c>
      <c r="AU205" s="124">
        <f t="shared" si="2954"/>
        <v>0</v>
      </c>
      <c r="AV205" s="124">
        <f t="shared" si="2954"/>
        <v>0</v>
      </c>
      <c r="AW205" s="124">
        <f t="shared" si="2954"/>
        <v>0</v>
      </c>
      <c r="AX205" s="124">
        <f t="shared" si="2954"/>
        <v>0</v>
      </c>
      <c r="AY205" s="124">
        <f t="shared" si="2954"/>
        <v>0</v>
      </c>
      <c r="AZ205" s="124">
        <f t="shared" si="2954"/>
        <v>0</v>
      </c>
      <c r="BA205" s="124">
        <f t="shared" si="2954"/>
        <v>0</v>
      </c>
      <c r="BB205" s="124">
        <f t="shared" si="2954"/>
        <v>0</v>
      </c>
      <c r="BC205" s="124">
        <f t="shared" si="2954"/>
        <v>0</v>
      </c>
      <c r="BD205" s="124">
        <f t="shared" si="2954"/>
        <v>0</v>
      </c>
      <c r="BE205" s="124">
        <f t="shared" si="2954"/>
        <v>0</v>
      </c>
      <c r="BF205" s="33">
        <f t="shared" si="2806"/>
        <v>0</v>
      </c>
      <c r="BG205" s="124">
        <f t="shared" ref="BG205:BR205" si="2955">+$BF205*$FF$9/12</f>
        <v>0</v>
      </c>
      <c r="BH205" s="124">
        <f t="shared" si="2955"/>
        <v>0</v>
      </c>
      <c r="BI205" s="124">
        <f t="shared" si="2955"/>
        <v>0</v>
      </c>
      <c r="BJ205" s="124">
        <f t="shared" si="2955"/>
        <v>0</v>
      </c>
      <c r="BK205" s="124">
        <f t="shared" si="2955"/>
        <v>0</v>
      </c>
      <c r="BL205" s="124">
        <f t="shared" si="2955"/>
        <v>0</v>
      </c>
      <c r="BM205" s="124">
        <f t="shared" si="2955"/>
        <v>0</v>
      </c>
      <c r="BN205" s="124">
        <f t="shared" si="2955"/>
        <v>0</v>
      </c>
      <c r="BO205" s="124">
        <f t="shared" si="2955"/>
        <v>0</v>
      </c>
      <c r="BP205" s="124">
        <f t="shared" si="2955"/>
        <v>0</v>
      </c>
      <c r="BQ205" s="124">
        <f t="shared" si="2955"/>
        <v>0</v>
      </c>
      <c r="BR205" s="124">
        <f t="shared" si="2955"/>
        <v>0</v>
      </c>
      <c r="BS205" s="33">
        <f t="shared" si="2808"/>
        <v>0</v>
      </c>
      <c r="BT205" s="124">
        <f t="shared" ref="BT205:CE205" si="2956">+$BS205*$FG$9/12</f>
        <v>0</v>
      </c>
      <c r="BU205" s="124">
        <f t="shared" si="2956"/>
        <v>0</v>
      </c>
      <c r="BV205" s="124">
        <f t="shared" si="2956"/>
        <v>0</v>
      </c>
      <c r="BW205" s="124">
        <f t="shared" si="2956"/>
        <v>0</v>
      </c>
      <c r="BX205" s="124">
        <f t="shared" si="2956"/>
        <v>0</v>
      </c>
      <c r="BY205" s="124">
        <f t="shared" si="2956"/>
        <v>0</v>
      </c>
      <c r="BZ205" s="124">
        <f t="shared" si="2956"/>
        <v>0</v>
      </c>
      <c r="CA205" s="124">
        <f t="shared" si="2956"/>
        <v>0</v>
      </c>
      <c r="CB205" s="124">
        <f t="shared" si="2956"/>
        <v>0</v>
      </c>
      <c r="CC205" s="124">
        <f t="shared" si="2956"/>
        <v>0</v>
      </c>
      <c r="CD205" s="124">
        <f t="shared" si="2956"/>
        <v>0</v>
      </c>
      <c r="CE205" s="124">
        <f t="shared" si="2956"/>
        <v>0</v>
      </c>
      <c r="CF205" s="33">
        <f t="shared" si="2810"/>
        <v>0</v>
      </c>
      <c r="CG205" s="124">
        <f t="shared" ref="CG205:CR205" si="2957">+$CF205*$FH$9/12</f>
        <v>0</v>
      </c>
      <c r="CH205" s="124">
        <f t="shared" si="2957"/>
        <v>0</v>
      </c>
      <c r="CI205" s="124">
        <f t="shared" si="2957"/>
        <v>0</v>
      </c>
      <c r="CJ205" s="124">
        <f t="shared" si="2957"/>
        <v>0</v>
      </c>
      <c r="CK205" s="124">
        <f t="shared" si="2957"/>
        <v>0</v>
      </c>
      <c r="CL205" s="124">
        <f t="shared" si="2957"/>
        <v>0</v>
      </c>
      <c r="CM205" s="124">
        <f t="shared" si="2957"/>
        <v>0</v>
      </c>
      <c r="CN205" s="124">
        <f t="shared" si="2957"/>
        <v>0</v>
      </c>
      <c r="CO205" s="124">
        <f t="shared" si="2957"/>
        <v>0</v>
      </c>
      <c r="CP205" s="124">
        <f t="shared" si="2957"/>
        <v>0</v>
      </c>
      <c r="CQ205" s="124">
        <f t="shared" si="2957"/>
        <v>0</v>
      </c>
      <c r="CR205" s="124">
        <f t="shared" si="2957"/>
        <v>0</v>
      </c>
      <c r="CS205" s="33">
        <f t="shared" si="2812"/>
        <v>0</v>
      </c>
      <c r="CT205" s="124">
        <f t="shared" ref="CT205:DE205" si="2958">+$CS205*$FI$9/12</f>
        <v>0</v>
      </c>
      <c r="CU205" s="124">
        <f t="shared" si="2958"/>
        <v>0</v>
      </c>
      <c r="CV205" s="124">
        <f t="shared" si="2958"/>
        <v>0</v>
      </c>
      <c r="CW205" s="124">
        <f t="shared" si="2958"/>
        <v>0</v>
      </c>
      <c r="CX205" s="124">
        <f t="shared" si="2958"/>
        <v>0</v>
      </c>
      <c r="CY205" s="124">
        <f t="shared" si="2958"/>
        <v>0</v>
      </c>
      <c r="CZ205" s="124">
        <f t="shared" si="2958"/>
        <v>0</v>
      </c>
      <c r="DA205" s="124">
        <f t="shared" si="2958"/>
        <v>0</v>
      </c>
      <c r="DB205" s="124">
        <f t="shared" si="2958"/>
        <v>0</v>
      </c>
      <c r="DC205" s="124">
        <f t="shared" si="2958"/>
        <v>0</v>
      </c>
      <c r="DD205" s="124">
        <f t="shared" si="2958"/>
        <v>0</v>
      </c>
      <c r="DE205" s="124">
        <f t="shared" si="2958"/>
        <v>0</v>
      </c>
      <c r="DF205" s="33">
        <f t="shared" si="2814"/>
        <v>0</v>
      </c>
      <c r="DG205" s="124">
        <f t="shared" ref="DG205:DR205" si="2959">+$DF205*$FJ$9/12</f>
        <v>0</v>
      </c>
      <c r="DH205" s="124">
        <f t="shared" si="2959"/>
        <v>0</v>
      </c>
      <c r="DI205" s="124">
        <f t="shared" si="2959"/>
        <v>0</v>
      </c>
      <c r="DJ205" s="124">
        <f t="shared" si="2959"/>
        <v>0</v>
      </c>
      <c r="DK205" s="124">
        <f t="shared" si="2959"/>
        <v>0</v>
      </c>
      <c r="DL205" s="124">
        <f t="shared" si="2959"/>
        <v>0</v>
      </c>
      <c r="DM205" s="124">
        <f t="shared" si="2959"/>
        <v>0</v>
      </c>
      <c r="DN205" s="124">
        <f t="shared" si="2959"/>
        <v>0</v>
      </c>
      <c r="DO205" s="124">
        <f t="shared" si="2959"/>
        <v>0</v>
      </c>
      <c r="DP205" s="124">
        <f t="shared" si="2959"/>
        <v>0</v>
      </c>
      <c r="DQ205" s="124">
        <f t="shared" si="2959"/>
        <v>0</v>
      </c>
      <c r="DR205" s="124">
        <f t="shared" si="2959"/>
        <v>0</v>
      </c>
      <c r="DS205" s="33">
        <f t="shared" si="2816"/>
        <v>0</v>
      </c>
      <c r="DT205" s="123">
        <f t="shared" ref="DT205:EE205" si="2960">$DS205*$FK$9/12</f>
        <v>0</v>
      </c>
      <c r="DU205" s="123">
        <f t="shared" si="2960"/>
        <v>0</v>
      </c>
      <c r="DV205" s="123">
        <f t="shared" si="2960"/>
        <v>0</v>
      </c>
      <c r="DW205" s="123">
        <f t="shared" si="2960"/>
        <v>0</v>
      </c>
      <c r="DX205" s="123">
        <f t="shared" si="2960"/>
        <v>0</v>
      </c>
      <c r="DY205" s="123">
        <f t="shared" si="2960"/>
        <v>0</v>
      </c>
      <c r="DZ205" s="123">
        <f t="shared" si="2960"/>
        <v>0</v>
      </c>
      <c r="EA205" s="123">
        <f t="shared" si="2960"/>
        <v>0</v>
      </c>
      <c r="EB205" s="123">
        <f t="shared" si="2960"/>
        <v>0</v>
      </c>
      <c r="EC205" s="123">
        <f t="shared" si="2960"/>
        <v>0</v>
      </c>
      <c r="ED205" s="123">
        <f t="shared" si="2960"/>
        <v>0</v>
      </c>
      <c r="EE205" s="123">
        <f t="shared" si="2960"/>
        <v>0</v>
      </c>
      <c r="EF205" s="33">
        <f t="shared" si="2818"/>
        <v>0</v>
      </c>
      <c r="EG205" s="123">
        <f t="shared" ref="EG205:ER205" si="2961">$DS205*$FK$9/12</f>
        <v>0</v>
      </c>
      <c r="EH205" s="123">
        <f t="shared" si="2961"/>
        <v>0</v>
      </c>
      <c r="EI205" s="123">
        <f t="shared" si="2961"/>
        <v>0</v>
      </c>
      <c r="EJ205" s="123">
        <f t="shared" si="2961"/>
        <v>0</v>
      </c>
      <c r="EK205" s="123">
        <f t="shared" si="2961"/>
        <v>0</v>
      </c>
      <c r="EL205" s="123">
        <f t="shared" si="2961"/>
        <v>0</v>
      </c>
      <c r="EM205" s="123">
        <f t="shared" si="2961"/>
        <v>0</v>
      </c>
      <c r="EN205" s="123">
        <f t="shared" si="2961"/>
        <v>0</v>
      </c>
      <c r="EO205" s="123">
        <f t="shared" si="2961"/>
        <v>0</v>
      </c>
      <c r="EP205" s="123">
        <f t="shared" si="2961"/>
        <v>0</v>
      </c>
      <c r="EQ205" s="123">
        <f t="shared" si="2961"/>
        <v>0</v>
      </c>
      <c r="ER205" s="123">
        <f t="shared" si="2961"/>
        <v>0</v>
      </c>
      <c r="ES205" s="33">
        <f t="shared" si="2820"/>
        <v>0</v>
      </c>
      <c r="ET205" s="33" t="s">
        <v>241</v>
      </c>
      <c r="EU205" s="33"/>
      <c r="EV205" s="38"/>
      <c r="EW205" s="136"/>
      <c r="EX205" s="37"/>
      <c r="EY205" s="37"/>
      <c r="FN205" s="17"/>
      <c r="FO205" s="201"/>
      <c r="FP205" s="2"/>
      <c r="FY205" s="1"/>
    </row>
    <row r="206" spans="1:181">
      <c r="A206" s="149">
        <v>169</v>
      </c>
      <c r="B206" s="149" t="str">
        <f t="shared" si="2799"/>
        <v>191101010499915</v>
      </c>
      <c r="C206" s="231">
        <v>1911010104999</v>
      </c>
      <c r="D206" s="35">
        <v>15</v>
      </c>
      <c r="E206" s="37" t="s">
        <v>164</v>
      </c>
      <c r="F206" s="65">
        <v>34663594.009999998</v>
      </c>
      <c r="G206" s="123">
        <f>_xlfn.XLOOKUP($B206,'9999'!$A:$A,'9999'!I:I)</f>
        <v>6904623.8939304231</v>
      </c>
      <c r="H206" s="123">
        <f>_xlfn.XLOOKUP($B206,'9999'!$A:$A,'9999'!J:J)</f>
        <v>2545732.7012510058</v>
      </c>
      <c r="I206" s="123">
        <f>_xlfn.XLOOKUP($B206,'9999'!$A:$A,'9999'!K:K)</f>
        <v>3575145.7536657974</v>
      </c>
      <c r="J206" s="123">
        <f>_xlfn.XLOOKUP($B206,'9999'!$A:$A,'9999'!L:L)</f>
        <v>3294431.9885100084</v>
      </c>
      <c r="K206" s="123">
        <f>_xlfn.XLOOKUP($B206,'9999'!$A:$A,'9999'!M:M)</f>
        <v>2466476.4155888674</v>
      </c>
      <c r="L206" s="123">
        <f>_xlfn.XLOOKUP($B206,'9999'!$A:$A,'9999'!N:N)</f>
        <v>2555286.4657190167</v>
      </c>
      <c r="M206" s="123">
        <f>_xlfn.XLOOKUP($B206,'9999'!$A:$A,'9999'!O:O)</f>
        <v>2477187.7300256216</v>
      </c>
      <c r="N206" s="123">
        <f>_xlfn.XLOOKUP($B206,'9999'!$A:$A,'9999'!P:P)</f>
        <v>2539410.6561290831</v>
      </c>
      <c r="O206" s="123">
        <f>_xlfn.XLOOKUP($B206,'9999'!$A:$A,'9999'!Q:Q)</f>
        <v>2422958.9286836386</v>
      </c>
      <c r="P206" s="123">
        <f>_xlfn.XLOOKUP($B206,'9999'!$A:$A,'9999'!R:R)</f>
        <v>2081672.9350438938</v>
      </c>
      <c r="Q206" s="123">
        <f>_xlfn.XLOOKUP($B206,'9999'!$A:$A,'9999'!S:S)</f>
        <v>2101330.2995061157</v>
      </c>
      <c r="R206" s="123">
        <f>_xlfn.XLOOKUP($B206,'9999'!$A:$A,'9999'!T:T)</f>
        <v>2562462.231946528</v>
      </c>
      <c r="S206" s="33">
        <f t="shared" si="2800"/>
        <v>35526720</v>
      </c>
      <c r="T206" s="124">
        <v>7307191.0256387461</v>
      </c>
      <c r="U206" s="124">
        <v>2694159.078615251</v>
      </c>
      <c r="V206" s="124">
        <v>3783591.0207219226</v>
      </c>
      <c r="W206" s="124">
        <v>3486510.5226338524</v>
      </c>
      <c r="X206" s="124">
        <v>2610281.8351603341</v>
      </c>
      <c r="Y206" s="124">
        <v>2704269.8656840557</v>
      </c>
      <c r="Z206" s="124">
        <v>2621617.6619812339</v>
      </c>
      <c r="AA206" s="124">
        <v>2687468.4330292968</v>
      </c>
      <c r="AB206" s="124">
        <v>2564227.1050755032</v>
      </c>
      <c r="AC206" s="124">
        <v>2203042.7758185854</v>
      </c>
      <c r="AD206" s="124">
        <v>2223846.2430881537</v>
      </c>
      <c r="AE206" s="124">
        <v>2711864.0077235443</v>
      </c>
      <c r="AF206" s="33">
        <f>SUM(T206:AE206)</f>
        <v>37598069.57517048</v>
      </c>
      <c r="AG206" s="124">
        <v>7736269.2826642552</v>
      </c>
      <c r="AH206" s="124">
        <v>2852360.0997115392</v>
      </c>
      <c r="AI206" s="124">
        <v>4005763.4854587149</v>
      </c>
      <c r="AJ206" s="124">
        <v>3691238.4205229133</v>
      </c>
      <c r="AK206" s="124">
        <v>2763557.5845209495</v>
      </c>
      <c r="AL206" s="124">
        <v>2863064.5921970243</v>
      </c>
      <c r="AM206" s="124">
        <v>2775559.0510927727</v>
      </c>
      <c r="AN206" s="124">
        <v>2845276.5794167779</v>
      </c>
      <c r="AO206" s="124">
        <v>2714798.5206855373</v>
      </c>
      <c r="AP206" s="124">
        <v>2332405.4476146535</v>
      </c>
      <c r="AQ206" s="124">
        <v>2354430.4944822905</v>
      </c>
      <c r="AR206" s="124">
        <v>2871104.6622570716</v>
      </c>
      <c r="AS206" s="33">
        <f>SUM(AG206:AR206)</f>
        <v>39805828.220624506</v>
      </c>
      <c r="AT206" s="124">
        <v>8167566.2951727882</v>
      </c>
      <c r="AU206" s="124">
        <v>3011379.1752704578</v>
      </c>
      <c r="AV206" s="124">
        <v>4229084.7997730384</v>
      </c>
      <c r="AW206" s="124">
        <v>3897024.962467066</v>
      </c>
      <c r="AX206" s="124">
        <v>2917625.9198579928</v>
      </c>
      <c r="AY206" s="124">
        <v>3022680.4432120086</v>
      </c>
      <c r="AZ206" s="124">
        <v>2930296.4681911953</v>
      </c>
      <c r="BA206" s="124">
        <v>3003900.7487192634</v>
      </c>
      <c r="BB206" s="124">
        <v>2866148.5382137564</v>
      </c>
      <c r="BC206" s="124">
        <v>2462437.0513191707</v>
      </c>
      <c r="BD206" s="124">
        <v>2485689.9945496782</v>
      </c>
      <c r="BE206" s="124">
        <v>3031168.7471779035</v>
      </c>
      <c r="BF206" s="33">
        <f>SUM(AT206:BE206)</f>
        <v>42025003.143924318</v>
      </c>
      <c r="BG206" s="124">
        <v>8622908.1161286701</v>
      </c>
      <c r="BH206" s="124">
        <v>3179263.5642917855</v>
      </c>
      <c r="BI206" s="124">
        <v>4464856.2773603853</v>
      </c>
      <c r="BJ206" s="124">
        <v>4114284.1041246043</v>
      </c>
      <c r="BK206" s="124">
        <v>3080283.5648900755</v>
      </c>
      <c r="BL206" s="124">
        <v>3191194.8779210779</v>
      </c>
      <c r="BM206" s="124">
        <v>3093660.4962928537</v>
      </c>
      <c r="BN206" s="124">
        <v>3171368.2154603619</v>
      </c>
      <c r="BO206" s="124">
        <v>3025936.3192191729</v>
      </c>
      <c r="BP206" s="124">
        <v>2599717.916930214</v>
      </c>
      <c r="BQ206" s="124">
        <v>2624267.2117458223</v>
      </c>
      <c r="BR206" s="124">
        <v>3200156.4048330714</v>
      </c>
      <c r="BS206" s="33">
        <f>SUM(BG206:BR206)</f>
        <v>44367897.069198087</v>
      </c>
      <c r="BT206" s="124">
        <v>9103635.243602844</v>
      </c>
      <c r="BU206" s="124">
        <v>3356507.5080010523</v>
      </c>
      <c r="BV206" s="124">
        <v>4713772.0148232263</v>
      </c>
      <c r="BW206" s="124">
        <v>4343655.442929551</v>
      </c>
      <c r="BX206" s="124">
        <v>3252009.3736326974</v>
      </c>
      <c r="BY206" s="124">
        <v>3369103.9923651782</v>
      </c>
      <c r="BZ206" s="124">
        <v>3266132.0689611807</v>
      </c>
      <c r="CA206" s="124">
        <v>3348171.9934722772</v>
      </c>
      <c r="CB206" s="124">
        <v>3194632.2690156419</v>
      </c>
      <c r="CC206" s="124">
        <v>2744652.1907990738</v>
      </c>
      <c r="CD206" s="124">
        <v>2770570.1088006524</v>
      </c>
      <c r="CE206" s="124">
        <v>3378565.1244025151</v>
      </c>
      <c r="CF206" s="33">
        <f>SUM(BT206:CE206)</f>
        <v>46841407.330805883</v>
      </c>
      <c r="CG206" s="124">
        <v>9611162.9084337018</v>
      </c>
      <c r="CH206" s="124">
        <v>3543632.801572111</v>
      </c>
      <c r="CI206" s="124">
        <v>4976564.8046496212</v>
      </c>
      <c r="CJ206" s="124">
        <v>4585814.2338728737</v>
      </c>
      <c r="CK206" s="124">
        <v>3433308.8962127198</v>
      </c>
      <c r="CL206" s="124">
        <v>3556931.5399395362</v>
      </c>
      <c r="CM206" s="124">
        <v>3448218.9318057662</v>
      </c>
      <c r="CN206" s="124">
        <v>3534832.5821083565</v>
      </c>
      <c r="CO206" s="124">
        <v>3372733.0180132636</v>
      </c>
      <c r="CP206" s="124">
        <v>2897666.5504361219</v>
      </c>
      <c r="CQ206" s="124">
        <v>2925029.3923662882</v>
      </c>
      <c r="CR206" s="124">
        <v>3566920.1300879549</v>
      </c>
      <c r="CS206" s="33">
        <f>SUM(CG206:CR206)</f>
        <v>49452815.789498322</v>
      </c>
      <c r="CT206" s="124">
        <v>10146985.240578879</v>
      </c>
      <c r="CU206" s="124">
        <v>3741190.3302597553</v>
      </c>
      <c r="CV206" s="124">
        <v>5254008.2925088368</v>
      </c>
      <c r="CW206" s="124">
        <v>4841473.3774112854</v>
      </c>
      <c r="CX206" s="124">
        <v>3624715.8671765784</v>
      </c>
      <c r="CY206" s="124">
        <v>3755230.4732911647</v>
      </c>
      <c r="CZ206" s="124">
        <v>3640457.1372539368</v>
      </c>
      <c r="DA206" s="124">
        <v>3731899.4985608966</v>
      </c>
      <c r="DB206" s="124">
        <v>3560762.8837675024</v>
      </c>
      <c r="DC206" s="124">
        <v>3059211.4606229351</v>
      </c>
      <c r="DD206" s="124">
        <v>3088099.7809907086</v>
      </c>
      <c r="DE206" s="124">
        <v>3765775.927340358</v>
      </c>
      <c r="DF206" s="33">
        <f>SUM(CT206:DE206)</f>
        <v>52209810.269762844</v>
      </c>
      <c r="DG206" s="124">
        <v>10712679.667741153</v>
      </c>
      <c r="DH206" s="124">
        <v>3949761.6911717374</v>
      </c>
      <c r="DI206" s="124">
        <v>5546919.2548162052</v>
      </c>
      <c r="DJ206" s="124">
        <v>5111385.5182019649</v>
      </c>
      <c r="DK206" s="124">
        <v>3826793.776771673</v>
      </c>
      <c r="DL206" s="124">
        <v>3964584.572177148</v>
      </c>
      <c r="DM206" s="124">
        <v>3843412.6226558443</v>
      </c>
      <c r="DN206" s="124">
        <v>3939952.8956056675</v>
      </c>
      <c r="DO206" s="124">
        <v>3759275.4145375411</v>
      </c>
      <c r="DP206" s="124">
        <v>3229762.4995526639</v>
      </c>
      <c r="DQ206" s="124">
        <v>3260261.3437809409</v>
      </c>
      <c r="DR206" s="124">
        <v>3975717.9352895832</v>
      </c>
      <c r="DS206" s="33">
        <f>SUM(DG206:DR206)</f>
        <v>55120507.19230213</v>
      </c>
      <c r="DT206" s="124">
        <v>11309911.559217719</v>
      </c>
      <c r="DU206" s="124">
        <v>4169960.9054545606</v>
      </c>
      <c r="DV206" s="124">
        <v>5856160.0032722075</v>
      </c>
      <c r="DW206" s="124">
        <v>5396345.2608417235</v>
      </c>
      <c r="DX206" s="124">
        <v>4040137.5298266932</v>
      </c>
      <c r="DY206" s="124">
        <v>4185610.1620760229</v>
      </c>
      <c r="DZ206" s="124">
        <v>4057682.8763689068</v>
      </c>
      <c r="EA206" s="124">
        <v>4159605.2695356822</v>
      </c>
      <c r="EB206" s="124">
        <v>3968855.0188980084</v>
      </c>
      <c r="EC206" s="124">
        <v>3409821.7589027244</v>
      </c>
      <c r="ED206" s="124">
        <v>3442020.9136967277</v>
      </c>
      <c r="EE206" s="124">
        <v>4197364.2101819767</v>
      </c>
      <c r="EF206" s="33">
        <f>SUM(DT206:EE206)</f>
        <v>58193475.468272954</v>
      </c>
      <c r="EG206" s="124">
        <v>11940439.128644109</v>
      </c>
      <c r="EH206" s="124">
        <v>4402436.2259336524</v>
      </c>
      <c r="EI206" s="124">
        <v>6182640.923454633</v>
      </c>
      <c r="EJ206" s="124">
        <v>5697191.50913365</v>
      </c>
      <c r="EK206" s="124">
        <v>4265375.197114531</v>
      </c>
      <c r="EL206" s="124">
        <v>4418957.9286117619</v>
      </c>
      <c r="EM206" s="124">
        <v>4283898.696726474</v>
      </c>
      <c r="EN206" s="124">
        <v>4391503.2633122969</v>
      </c>
      <c r="EO206" s="124">
        <v>4190118.6862015724</v>
      </c>
      <c r="EP206" s="124">
        <v>3599919.3219615514</v>
      </c>
      <c r="EQ206" s="124">
        <v>3633913.5796353202</v>
      </c>
      <c r="ER206" s="124">
        <v>4431367.2648996217</v>
      </c>
      <c r="ES206" s="33">
        <f>SUM(EG206:ER206)</f>
        <v>61437761.725629166</v>
      </c>
      <c r="ET206" s="33" t="s">
        <v>241</v>
      </c>
      <c r="EU206" s="33"/>
      <c r="EV206" s="38"/>
      <c r="EW206" s="136"/>
      <c r="EX206" s="37"/>
      <c r="EY206" s="37"/>
      <c r="FN206" s="17"/>
      <c r="FO206" s="201"/>
      <c r="FP206" s="2"/>
      <c r="FY206" s="1"/>
    </row>
    <row r="207" spans="1:181">
      <c r="A207" s="149">
        <v>170</v>
      </c>
      <c r="B207" s="149" t="str">
        <f>CONCATENATE(C207,D207)</f>
        <v>191101020499915</v>
      </c>
      <c r="C207" s="231">
        <v>1911010204999</v>
      </c>
      <c r="D207" s="35">
        <v>15</v>
      </c>
      <c r="E207" s="37" t="s">
        <v>166</v>
      </c>
      <c r="F207" s="65">
        <v>29852.83</v>
      </c>
      <c r="G207" s="123">
        <f>_xlfn.XLOOKUP($B207,'9999'!$A:$A,'9999'!I:I)</f>
        <v>1491.6666666666667</v>
      </c>
      <c r="H207" s="123">
        <f>_xlfn.XLOOKUP($B207,'9999'!$A:$A,'9999'!J:J)</f>
        <v>1491.6666666666667</v>
      </c>
      <c r="I207" s="123">
        <f>_xlfn.XLOOKUP($B207,'9999'!$A:$A,'9999'!K:K)</f>
        <v>1491.6666666666667</v>
      </c>
      <c r="J207" s="123">
        <f>_xlfn.XLOOKUP($B207,'9999'!$A:$A,'9999'!L:L)</f>
        <v>1491.6666666666667</v>
      </c>
      <c r="K207" s="123">
        <f>_xlfn.XLOOKUP($B207,'9999'!$A:$A,'9999'!M:M)</f>
        <v>1491.6666666666667</v>
      </c>
      <c r="L207" s="123">
        <f>_xlfn.XLOOKUP($B207,'9999'!$A:$A,'9999'!N:N)</f>
        <v>1491.6666666666667</v>
      </c>
      <c r="M207" s="123">
        <f>_xlfn.XLOOKUP($B207,'9999'!$A:$A,'9999'!O:O)</f>
        <v>1491.6666666666667</v>
      </c>
      <c r="N207" s="123">
        <f>_xlfn.XLOOKUP($B207,'9999'!$A:$A,'9999'!P:P)</f>
        <v>1491.6666666666667</v>
      </c>
      <c r="O207" s="123">
        <f>_xlfn.XLOOKUP($B207,'9999'!$A:$A,'9999'!Q:Q)</f>
        <v>1491.6666666666667</v>
      </c>
      <c r="P207" s="123">
        <f>_xlfn.XLOOKUP($B207,'9999'!$A:$A,'9999'!R:R)</f>
        <v>1491.6666666666667</v>
      </c>
      <c r="Q207" s="123">
        <f>_xlfn.XLOOKUP($B207,'9999'!$A:$A,'9999'!S:S)</f>
        <v>1491.6666666666667</v>
      </c>
      <c r="R207" s="123">
        <f>_xlfn.XLOOKUP($B207,'9999'!$A:$A,'9999'!T:T)</f>
        <v>1491.6666666666667</v>
      </c>
      <c r="S207" s="33">
        <f t="shared" si="2800"/>
        <v>17900</v>
      </c>
      <c r="T207" s="124">
        <f t="shared" ref="T207:AE209" si="2962">+$S207*$FC$9/12</f>
        <v>1578.8217666666669</v>
      </c>
      <c r="U207" s="124">
        <f t="shared" si="2962"/>
        <v>1578.8217666666669</v>
      </c>
      <c r="V207" s="124">
        <f t="shared" si="2962"/>
        <v>1578.8217666666669</v>
      </c>
      <c r="W207" s="124">
        <f t="shared" si="2962"/>
        <v>1578.8217666666669</v>
      </c>
      <c r="X207" s="124">
        <f t="shared" si="2962"/>
        <v>1578.8217666666669</v>
      </c>
      <c r="Y207" s="124">
        <f t="shared" si="2962"/>
        <v>1578.8217666666669</v>
      </c>
      <c r="Z207" s="124">
        <f t="shared" si="2962"/>
        <v>1578.8217666666669</v>
      </c>
      <c r="AA207" s="124">
        <f t="shared" si="2962"/>
        <v>1578.8217666666669</v>
      </c>
      <c r="AB207" s="124">
        <f t="shared" si="2962"/>
        <v>1578.8217666666669</v>
      </c>
      <c r="AC207" s="124">
        <f t="shared" si="2962"/>
        <v>1578.8217666666669</v>
      </c>
      <c r="AD207" s="124">
        <f t="shared" si="2962"/>
        <v>1578.8217666666669</v>
      </c>
      <c r="AE207" s="124">
        <f t="shared" si="2962"/>
        <v>1578.8217666666669</v>
      </c>
      <c r="AF207" s="33">
        <f t="shared" si="2802"/>
        <v>18945.861200000007</v>
      </c>
      <c r="AG207" s="124">
        <f t="shared" ref="AG207:AR209" si="2963">+$AF207*$FD$9/12</f>
        <v>1667.1663174422672</v>
      </c>
      <c r="AH207" s="124">
        <f t="shared" si="2963"/>
        <v>1667.1663174422672</v>
      </c>
      <c r="AI207" s="124">
        <f t="shared" si="2963"/>
        <v>1667.1663174422672</v>
      </c>
      <c r="AJ207" s="124">
        <f t="shared" si="2963"/>
        <v>1667.1663174422672</v>
      </c>
      <c r="AK207" s="124">
        <f t="shared" si="2963"/>
        <v>1667.1663174422672</v>
      </c>
      <c r="AL207" s="124">
        <f t="shared" si="2963"/>
        <v>1667.1663174422672</v>
      </c>
      <c r="AM207" s="124">
        <f t="shared" si="2963"/>
        <v>1667.1663174422672</v>
      </c>
      <c r="AN207" s="124">
        <f t="shared" si="2963"/>
        <v>1667.1663174422672</v>
      </c>
      <c r="AO207" s="124">
        <f t="shared" si="2963"/>
        <v>1667.1663174422672</v>
      </c>
      <c r="AP207" s="124">
        <f t="shared" si="2963"/>
        <v>1667.1663174422672</v>
      </c>
      <c r="AQ207" s="124">
        <f t="shared" si="2963"/>
        <v>1667.1663174422672</v>
      </c>
      <c r="AR207" s="124">
        <f t="shared" si="2963"/>
        <v>1667.1663174422672</v>
      </c>
      <c r="AS207" s="33">
        <f t="shared" si="2804"/>
        <v>20005.995809307205</v>
      </c>
      <c r="AT207" s="124">
        <f t="shared" ref="AT207:BE209" si="2964">+$AS207*$FE$9/12</f>
        <v>1761.1411484238531</v>
      </c>
      <c r="AU207" s="124">
        <f t="shared" si="2964"/>
        <v>1761.1411484238531</v>
      </c>
      <c r="AV207" s="124">
        <f t="shared" si="2964"/>
        <v>1761.1411484238531</v>
      </c>
      <c r="AW207" s="124">
        <f t="shared" si="2964"/>
        <v>1761.1411484238531</v>
      </c>
      <c r="AX207" s="124">
        <f t="shared" si="2964"/>
        <v>1761.1411484238531</v>
      </c>
      <c r="AY207" s="124">
        <f t="shared" si="2964"/>
        <v>1761.1411484238531</v>
      </c>
      <c r="AZ207" s="124">
        <f t="shared" si="2964"/>
        <v>1761.1411484238531</v>
      </c>
      <c r="BA207" s="124">
        <f t="shared" si="2964"/>
        <v>1761.1411484238531</v>
      </c>
      <c r="BB207" s="124">
        <f t="shared" si="2964"/>
        <v>1761.1411484238531</v>
      </c>
      <c r="BC207" s="124">
        <f t="shared" si="2964"/>
        <v>1761.1411484238531</v>
      </c>
      <c r="BD207" s="124">
        <f t="shared" si="2964"/>
        <v>1761.1411484238531</v>
      </c>
      <c r="BE207" s="124">
        <f t="shared" si="2964"/>
        <v>1761.1411484238531</v>
      </c>
      <c r="BF207" s="33">
        <f t="shared" si="2806"/>
        <v>21133.693781086233</v>
      </c>
      <c r="BG207" s="124">
        <f t="shared" ref="BG207:BR209" si="2965">+$BF207*$FF$9/12</f>
        <v>1860.4131526782087</v>
      </c>
      <c r="BH207" s="124">
        <f t="shared" si="2965"/>
        <v>1860.4131526782087</v>
      </c>
      <c r="BI207" s="124">
        <f t="shared" si="2965"/>
        <v>1860.4131526782087</v>
      </c>
      <c r="BJ207" s="124">
        <f t="shared" si="2965"/>
        <v>1860.4131526782087</v>
      </c>
      <c r="BK207" s="124">
        <f t="shared" si="2965"/>
        <v>1860.4131526782087</v>
      </c>
      <c r="BL207" s="124">
        <f t="shared" si="2965"/>
        <v>1860.4131526782087</v>
      </c>
      <c r="BM207" s="124">
        <f t="shared" si="2965"/>
        <v>1860.4131526782087</v>
      </c>
      <c r="BN207" s="124">
        <f t="shared" si="2965"/>
        <v>1860.4131526782087</v>
      </c>
      <c r="BO207" s="124">
        <f t="shared" si="2965"/>
        <v>1860.4131526782087</v>
      </c>
      <c r="BP207" s="124">
        <f t="shared" si="2965"/>
        <v>1860.4131526782087</v>
      </c>
      <c r="BQ207" s="124">
        <f t="shared" si="2965"/>
        <v>1860.4131526782087</v>
      </c>
      <c r="BR207" s="124">
        <f t="shared" si="2965"/>
        <v>1860.4131526782087</v>
      </c>
      <c r="BS207" s="33">
        <f t="shared" si="2808"/>
        <v>22324.957832138502</v>
      </c>
      <c r="BT207" s="124">
        <f t="shared" ref="BT207:CE209" si="2966">+$BS207*$FG$9/12</f>
        <v>1965.2809212683742</v>
      </c>
      <c r="BU207" s="124">
        <f t="shared" si="2966"/>
        <v>1965.2809212683742</v>
      </c>
      <c r="BV207" s="124">
        <f t="shared" si="2966"/>
        <v>1965.2809212683742</v>
      </c>
      <c r="BW207" s="124">
        <f t="shared" si="2966"/>
        <v>1965.2809212683742</v>
      </c>
      <c r="BX207" s="124">
        <f t="shared" si="2966"/>
        <v>1965.2809212683742</v>
      </c>
      <c r="BY207" s="124">
        <f t="shared" si="2966"/>
        <v>1965.2809212683742</v>
      </c>
      <c r="BZ207" s="124">
        <f t="shared" si="2966"/>
        <v>1965.2809212683742</v>
      </c>
      <c r="CA207" s="124">
        <f t="shared" si="2966"/>
        <v>1965.2809212683742</v>
      </c>
      <c r="CB207" s="124">
        <f t="shared" si="2966"/>
        <v>1965.2809212683742</v>
      </c>
      <c r="CC207" s="124">
        <f t="shared" si="2966"/>
        <v>1965.2809212683742</v>
      </c>
      <c r="CD207" s="124">
        <f t="shared" si="2966"/>
        <v>1965.2809212683742</v>
      </c>
      <c r="CE207" s="124">
        <f t="shared" si="2966"/>
        <v>1965.2809212683742</v>
      </c>
      <c r="CF207" s="33">
        <f t="shared" si="2810"/>
        <v>23583.371055220498</v>
      </c>
      <c r="CG207" s="124">
        <f t="shared" ref="CG207:CR209" si="2967">+$CF207*$FH$9/12</f>
        <v>2076.0598762384311</v>
      </c>
      <c r="CH207" s="124">
        <f t="shared" si="2967"/>
        <v>2076.0598762384311</v>
      </c>
      <c r="CI207" s="124">
        <f t="shared" si="2967"/>
        <v>2076.0598762384311</v>
      </c>
      <c r="CJ207" s="124">
        <f t="shared" si="2967"/>
        <v>2076.0598762384311</v>
      </c>
      <c r="CK207" s="124">
        <f t="shared" si="2967"/>
        <v>2076.0598762384311</v>
      </c>
      <c r="CL207" s="124">
        <f t="shared" si="2967"/>
        <v>2076.0598762384311</v>
      </c>
      <c r="CM207" s="124">
        <f t="shared" si="2967"/>
        <v>2076.0598762384311</v>
      </c>
      <c r="CN207" s="124">
        <f t="shared" si="2967"/>
        <v>2076.0598762384311</v>
      </c>
      <c r="CO207" s="124">
        <f t="shared" si="2967"/>
        <v>2076.0598762384311</v>
      </c>
      <c r="CP207" s="124">
        <f t="shared" si="2967"/>
        <v>2076.0598762384311</v>
      </c>
      <c r="CQ207" s="124">
        <f t="shared" si="2967"/>
        <v>2076.0598762384311</v>
      </c>
      <c r="CR207" s="124">
        <f t="shared" si="2967"/>
        <v>2076.0598762384311</v>
      </c>
      <c r="CS207" s="33">
        <f t="shared" si="2812"/>
        <v>24912.718514861179</v>
      </c>
      <c r="CT207" s="124">
        <f t="shared" ref="CT207:DE209" si="2968">+$CS207*$FI$9/12</f>
        <v>2193.0832193422398</v>
      </c>
      <c r="CU207" s="124">
        <f t="shared" si="2968"/>
        <v>2193.0832193422398</v>
      </c>
      <c r="CV207" s="124">
        <f t="shared" si="2968"/>
        <v>2193.0832193422398</v>
      </c>
      <c r="CW207" s="124">
        <f t="shared" si="2968"/>
        <v>2193.0832193422398</v>
      </c>
      <c r="CX207" s="124">
        <f t="shared" si="2968"/>
        <v>2193.0832193422398</v>
      </c>
      <c r="CY207" s="124">
        <f t="shared" si="2968"/>
        <v>2193.0832193422398</v>
      </c>
      <c r="CZ207" s="124">
        <f t="shared" si="2968"/>
        <v>2193.0832193422398</v>
      </c>
      <c r="DA207" s="124">
        <f t="shared" si="2968"/>
        <v>2193.0832193422398</v>
      </c>
      <c r="DB207" s="124">
        <f t="shared" si="2968"/>
        <v>2193.0832193422398</v>
      </c>
      <c r="DC207" s="124">
        <f t="shared" si="2968"/>
        <v>2193.0832193422398</v>
      </c>
      <c r="DD207" s="124">
        <f t="shared" si="2968"/>
        <v>2193.0832193422398</v>
      </c>
      <c r="DE207" s="124">
        <f t="shared" si="2968"/>
        <v>2193.0832193422398</v>
      </c>
      <c r="DF207" s="33">
        <f t="shared" si="2814"/>
        <v>26316.998632106875</v>
      </c>
      <c r="DG207" s="124">
        <f t="shared" ref="DG207:DR209" si="2969">+$DF207*$FJ$9/12</f>
        <v>2316.7029342501232</v>
      </c>
      <c r="DH207" s="124">
        <f t="shared" si="2969"/>
        <v>2316.7029342501232</v>
      </c>
      <c r="DI207" s="124">
        <f t="shared" si="2969"/>
        <v>2316.7029342501232</v>
      </c>
      <c r="DJ207" s="124">
        <f t="shared" si="2969"/>
        <v>2316.7029342501232</v>
      </c>
      <c r="DK207" s="124">
        <f t="shared" si="2969"/>
        <v>2316.7029342501232</v>
      </c>
      <c r="DL207" s="124">
        <f t="shared" si="2969"/>
        <v>2316.7029342501232</v>
      </c>
      <c r="DM207" s="124">
        <f t="shared" si="2969"/>
        <v>2316.7029342501232</v>
      </c>
      <c r="DN207" s="124">
        <f t="shared" si="2969"/>
        <v>2316.7029342501232</v>
      </c>
      <c r="DO207" s="124">
        <f t="shared" si="2969"/>
        <v>2316.7029342501232</v>
      </c>
      <c r="DP207" s="124">
        <f t="shared" si="2969"/>
        <v>2316.7029342501232</v>
      </c>
      <c r="DQ207" s="124">
        <f t="shared" si="2969"/>
        <v>2316.7029342501232</v>
      </c>
      <c r="DR207" s="124">
        <f t="shared" si="2969"/>
        <v>2316.7029342501232</v>
      </c>
      <c r="DS207" s="33">
        <f t="shared" si="2816"/>
        <v>27800.435211001477</v>
      </c>
      <c r="DT207" s="124">
        <f t="shared" ref="DT207:EE209" si="2970">+$DS207*$FK$9/12</f>
        <v>2447.2908452479346</v>
      </c>
      <c r="DU207" s="124">
        <f t="shared" si="2970"/>
        <v>2447.2908452479346</v>
      </c>
      <c r="DV207" s="124">
        <f t="shared" si="2970"/>
        <v>2447.2908452479346</v>
      </c>
      <c r="DW207" s="124">
        <f t="shared" si="2970"/>
        <v>2447.2908452479346</v>
      </c>
      <c r="DX207" s="124">
        <f t="shared" si="2970"/>
        <v>2447.2908452479346</v>
      </c>
      <c r="DY207" s="124">
        <f t="shared" si="2970"/>
        <v>2447.2908452479346</v>
      </c>
      <c r="DZ207" s="124">
        <f t="shared" si="2970"/>
        <v>2447.2908452479346</v>
      </c>
      <c r="EA207" s="124">
        <f t="shared" si="2970"/>
        <v>2447.2908452479346</v>
      </c>
      <c r="EB207" s="124">
        <f t="shared" si="2970"/>
        <v>2447.2908452479346</v>
      </c>
      <c r="EC207" s="124">
        <f t="shared" si="2970"/>
        <v>2447.2908452479346</v>
      </c>
      <c r="ED207" s="124">
        <f t="shared" si="2970"/>
        <v>2447.2908452479346</v>
      </c>
      <c r="EE207" s="124">
        <f t="shared" si="2970"/>
        <v>2447.2908452479346</v>
      </c>
      <c r="EF207" s="33">
        <f t="shared" si="2818"/>
        <v>29367.490142975217</v>
      </c>
      <c r="EG207" s="124">
        <f t="shared" ref="EG207:ER209" si="2971">+$EF207*$FL$9/12</f>
        <v>2585.2397356128708</v>
      </c>
      <c r="EH207" s="124">
        <f t="shared" si="2971"/>
        <v>2585.2397356128708</v>
      </c>
      <c r="EI207" s="124">
        <f t="shared" si="2971"/>
        <v>2585.2397356128708</v>
      </c>
      <c r="EJ207" s="124">
        <f t="shared" si="2971"/>
        <v>2585.2397356128708</v>
      </c>
      <c r="EK207" s="124">
        <f t="shared" si="2971"/>
        <v>2585.2397356128708</v>
      </c>
      <c r="EL207" s="124">
        <f t="shared" si="2971"/>
        <v>2585.2397356128708</v>
      </c>
      <c r="EM207" s="124">
        <f t="shared" si="2971"/>
        <v>2585.2397356128708</v>
      </c>
      <c r="EN207" s="124">
        <f t="shared" si="2971"/>
        <v>2585.2397356128708</v>
      </c>
      <c r="EO207" s="124">
        <f t="shared" si="2971"/>
        <v>2585.2397356128708</v>
      </c>
      <c r="EP207" s="124">
        <f t="shared" si="2971"/>
        <v>2585.2397356128708</v>
      </c>
      <c r="EQ207" s="124">
        <f t="shared" si="2971"/>
        <v>2585.2397356128708</v>
      </c>
      <c r="ER207" s="124">
        <f t="shared" si="2971"/>
        <v>2585.2397356128708</v>
      </c>
      <c r="ES207" s="33">
        <f t="shared" ref="ES207:ES210" si="2972">+SUM(EG207:ER207)</f>
        <v>31022.876827354452</v>
      </c>
      <c r="ET207" s="33" t="s">
        <v>241</v>
      </c>
      <c r="EU207" s="33"/>
      <c r="EV207" s="38"/>
      <c r="EW207" s="136"/>
      <c r="EX207" s="37"/>
      <c r="EY207" s="37"/>
      <c r="FN207" s="17"/>
      <c r="FO207" s="201"/>
      <c r="FP207" s="2"/>
      <c r="FY207" s="1"/>
    </row>
    <row r="208" spans="1:181">
      <c r="A208" s="149">
        <v>171</v>
      </c>
      <c r="B208" s="149" t="str">
        <f>CONCATENATE(C208,D208)</f>
        <v>191101040499915</v>
      </c>
      <c r="C208" s="231">
        <v>1911010404999</v>
      </c>
      <c r="D208" s="35">
        <v>15</v>
      </c>
      <c r="E208" s="37" t="s">
        <v>169</v>
      </c>
      <c r="F208" s="65">
        <v>798.35</v>
      </c>
      <c r="G208" s="123">
        <f>_xlfn.XLOOKUP($B208,'9999'!$A:$A,'9999'!I:I)</f>
        <v>0</v>
      </c>
      <c r="H208" s="123">
        <f>_xlfn.XLOOKUP($B208,'9999'!$A:$A,'9999'!J:J)</f>
        <v>0</v>
      </c>
      <c r="I208" s="123">
        <f>_xlfn.XLOOKUP($B208,'9999'!$A:$A,'9999'!K:K)</f>
        <v>0</v>
      </c>
      <c r="J208" s="123">
        <f>_xlfn.XLOOKUP($B208,'9999'!$A:$A,'9999'!L:L)</f>
        <v>0</v>
      </c>
      <c r="K208" s="123">
        <f>_xlfn.XLOOKUP($B208,'9999'!$A:$A,'9999'!M:M)</f>
        <v>0</v>
      </c>
      <c r="L208" s="123">
        <f>_xlfn.XLOOKUP($B208,'9999'!$A:$A,'9999'!N:N)</f>
        <v>0</v>
      </c>
      <c r="M208" s="123">
        <f>_xlfn.XLOOKUP($B208,'9999'!$A:$A,'9999'!O:O)</f>
        <v>0</v>
      </c>
      <c r="N208" s="123">
        <f>_xlfn.XLOOKUP($B208,'9999'!$A:$A,'9999'!P:P)</f>
        <v>0</v>
      </c>
      <c r="O208" s="123">
        <f>_xlfn.XLOOKUP($B208,'9999'!$A:$A,'9999'!Q:Q)</f>
        <v>0</v>
      </c>
      <c r="P208" s="123">
        <f>_xlfn.XLOOKUP($B208,'9999'!$A:$A,'9999'!R:R)</f>
        <v>0</v>
      </c>
      <c r="Q208" s="123">
        <f>_xlfn.XLOOKUP($B208,'9999'!$A:$A,'9999'!S:S)</f>
        <v>0</v>
      </c>
      <c r="R208" s="123">
        <f>_xlfn.XLOOKUP($B208,'9999'!$A:$A,'9999'!T:T)</f>
        <v>0</v>
      </c>
      <c r="S208" s="33">
        <f t="shared" si="2800"/>
        <v>0</v>
      </c>
      <c r="T208" s="124">
        <f t="shared" si="2962"/>
        <v>0</v>
      </c>
      <c r="U208" s="124">
        <f t="shared" si="2962"/>
        <v>0</v>
      </c>
      <c r="V208" s="124">
        <f t="shared" si="2962"/>
        <v>0</v>
      </c>
      <c r="W208" s="124">
        <f t="shared" si="2962"/>
        <v>0</v>
      </c>
      <c r="X208" s="124">
        <f t="shared" si="2962"/>
        <v>0</v>
      </c>
      <c r="Y208" s="124">
        <f t="shared" si="2962"/>
        <v>0</v>
      </c>
      <c r="Z208" s="124">
        <f t="shared" si="2962"/>
        <v>0</v>
      </c>
      <c r="AA208" s="124">
        <f t="shared" si="2962"/>
        <v>0</v>
      </c>
      <c r="AB208" s="124">
        <f t="shared" si="2962"/>
        <v>0</v>
      </c>
      <c r="AC208" s="124">
        <f t="shared" si="2962"/>
        <v>0</v>
      </c>
      <c r="AD208" s="124">
        <f t="shared" si="2962"/>
        <v>0</v>
      </c>
      <c r="AE208" s="124">
        <f t="shared" si="2962"/>
        <v>0</v>
      </c>
      <c r="AF208" s="33">
        <f t="shared" si="2802"/>
        <v>0</v>
      </c>
      <c r="AG208" s="124">
        <f t="shared" si="2963"/>
        <v>0</v>
      </c>
      <c r="AH208" s="124">
        <f t="shared" si="2963"/>
        <v>0</v>
      </c>
      <c r="AI208" s="124">
        <f t="shared" si="2963"/>
        <v>0</v>
      </c>
      <c r="AJ208" s="124">
        <f t="shared" si="2963"/>
        <v>0</v>
      </c>
      <c r="AK208" s="124">
        <f t="shared" si="2963"/>
        <v>0</v>
      </c>
      <c r="AL208" s="124">
        <f t="shared" si="2963"/>
        <v>0</v>
      </c>
      <c r="AM208" s="124">
        <f t="shared" si="2963"/>
        <v>0</v>
      </c>
      <c r="AN208" s="124">
        <f t="shared" si="2963"/>
        <v>0</v>
      </c>
      <c r="AO208" s="124">
        <f t="shared" si="2963"/>
        <v>0</v>
      </c>
      <c r="AP208" s="124">
        <f t="shared" si="2963"/>
        <v>0</v>
      </c>
      <c r="AQ208" s="124">
        <f t="shared" si="2963"/>
        <v>0</v>
      </c>
      <c r="AR208" s="124">
        <f t="shared" si="2963"/>
        <v>0</v>
      </c>
      <c r="AS208" s="33">
        <f t="shared" si="2804"/>
        <v>0</v>
      </c>
      <c r="AT208" s="124">
        <f t="shared" si="2964"/>
        <v>0</v>
      </c>
      <c r="AU208" s="124">
        <f t="shared" si="2964"/>
        <v>0</v>
      </c>
      <c r="AV208" s="124">
        <f t="shared" si="2964"/>
        <v>0</v>
      </c>
      <c r="AW208" s="124">
        <f t="shared" si="2964"/>
        <v>0</v>
      </c>
      <c r="AX208" s="124">
        <f t="shared" si="2964"/>
        <v>0</v>
      </c>
      <c r="AY208" s="124">
        <f t="shared" si="2964"/>
        <v>0</v>
      </c>
      <c r="AZ208" s="124">
        <f t="shared" si="2964"/>
        <v>0</v>
      </c>
      <c r="BA208" s="124">
        <f t="shared" si="2964"/>
        <v>0</v>
      </c>
      <c r="BB208" s="124">
        <f t="shared" si="2964"/>
        <v>0</v>
      </c>
      <c r="BC208" s="124">
        <f t="shared" si="2964"/>
        <v>0</v>
      </c>
      <c r="BD208" s="124">
        <f t="shared" si="2964"/>
        <v>0</v>
      </c>
      <c r="BE208" s="124">
        <f t="shared" si="2964"/>
        <v>0</v>
      </c>
      <c r="BF208" s="33">
        <f t="shared" si="2806"/>
        <v>0</v>
      </c>
      <c r="BG208" s="124">
        <f t="shared" si="2965"/>
        <v>0</v>
      </c>
      <c r="BH208" s="124">
        <f t="shared" si="2965"/>
        <v>0</v>
      </c>
      <c r="BI208" s="124">
        <f t="shared" si="2965"/>
        <v>0</v>
      </c>
      <c r="BJ208" s="124">
        <f t="shared" si="2965"/>
        <v>0</v>
      </c>
      <c r="BK208" s="124">
        <f t="shared" si="2965"/>
        <v>0</v>
      </c>
      <c r="BL208" s="124">
        <f t="shared" si="2965"/>
        <v>0</v>
      </c>
      <c r="BM208" s="124">
        <f t="shared" si="2965"/>
        <v>0</v>
      </c>
      <c r="BN208" s="124">
        <f t="shared" si="2965"/>
        <v>0</v>
      </c>
      <c r="BO208" s="124">
        <f t="shared" si="2965"/>
        <v>0</v>
      </c>
      <c r="BP208" s="124">
        <f t="shared" si="2965"/>
        <v>0</v>
      </c>
      <c r="BQ208" s="124">
        <f t="shared" si="2965"/>
        <v>0</v>
      </c>
      <c r="BR208" s="124">
        <f t="shared" si="2965"/>
        <v>0</v>
      </c>
      <c r="BS208" s="33">
        <f t="shared" si="2808"/>
        <v>0</v>
      </c>
      <c r="BT208" s="124">
        <f t="shared" si="2966"/>
        <v>0</v>
      </c>
      <c r="BU208" s="124">
        <f t="shared" si="2966"/>
        <v>0</v>
      </c>
      <c r="BV208" s="124">
        <f t="shared" si="2966"/>
        <v>0</v>
      </c>
      <c r="BW208" s="124">
        <f t="shared" si="2966"/>
        <v>0</v>
      </c>
      <c r="BX208" s="124">
        <f t="shared" si="2966"/>
        <v>0</v>
      </c>
      <c r="BY208" s="124">
        <f t="shared" si="2966"/>
        <v>0</v>
      </c>
      <c r="BZ208" s="124">
        <f t="shared" si="2966"/>
        <v>0</v>
      </c>
      <c r="CA208" s="124">
        <f t="shared" si="2966"/>
        <v>0</v>
      </c>
      <c r="CB208" s="124">
        <f t="shared" si="2966"/>
        <v>0</v>
      </c>
      <c r="CC208" s="124">
        <f t="shared" si="2966"/>
        <v>0</v>
      </c>
      <c r="CD208" s="124">
        <f t="shared" si="2966"/>
        <v>0</v>
      </c>
      <c r="CE208" s="124">
        <f t="shared" si="2966"/>
        <v>0</v>
      </c>
      <c r="CF208" s="33">
        <f t="shared" si="2810"/>
        <v>0</v>
      </c>
      <c r="CG208" s="124">
        <f t="shared" si="2967"/>
        <v>0</v>
      </c>
      <c r="CH208" s="124">
        <f t="shared" si="2967"/>
        <v>0</v>
      </c>
      <c r="CI208" s="124">
        <f t="shared" si="2967"/>
        <v>0</v>
      </c>
      <c r="CJ208" s="124">
        <f t="shared" si="2967"/>
        <v>0</v>
      </c>
      <c r="CK208" s="124">
        <f t="shared" si="2967"/>
        <v>0</v>
      </c>
      <c r="CL208" s="124">
        <f t="shared" si="2967"/>
        <v>0</v>
      </c>
      <c r="CM208" s="124">
        <f t="shared" si="2967"/>
        <v>0</v>
      </c>
      <c r="CN208" s="124">
        <f t="shared" si="2967"/>
        <v>0</v>
      </c>
      <c r="CO208" s="124">
        <f t="shared" si="2967"/>
        <v>0</v>
      </c>
      <c r="CP208" s="124">
        <f t="shared" si="2967"/>
        <v>0</v>
      </c>
      <c r="CQ208" s="124">
        <f t="shared" si="2967"/>
        <v>0</v>
      </c>
      <c r="CR208" s="124">
        <f t="shared" si="2967"/>
        <v>0</v>
      </c>
      <c r="CS208" s="33">
        <f t="shared" si="2812"/>
        <v>0</v>
      </c>
      <c r="CT208" s="124">
        <f t="shared" si="2968"/>
        <v>0</v>
      </c>
      <c r="CU208" s="124">
        <f t="shared" si="2968"/>
        <v>0</v>
      </c>
      <c r="CV208" s="124">
        <f t="shared" si="2968"/>
        <v>0</v>
      </c>
      <c r="CW208" s="124">
        <f t="shared" si="2968"/>
        <v>0</v>
      </c>
      <c r="CX208" s="124">
        <f t="shared" si="2968"/>
        <v>0</v>
      </c>
      <c r="CY208" s="124">
        <f t="shared" si="2968"/>
        <v>0</v>
      </c>
      <c r="CZ208" s="124">
        <f t="shared" si="2968"/>
        <v>0</v>
      </c>
      <c r="DA208" s="124">
        <f t="shared" si="2968"/>
        <v>0</v>
      </c>
      <c r="DB208" s="124">
        <f t="shared" si="2968"/>
        <v>0</v>
      </c>
      <c r="DC208" s="124">
        <f t="shared" si="2968"/>
        <v>0</v>
      </c>
      <c r="DD208" s="124">
        <f t="shared" si="2968"/>
        <v>0</v>
      </c>
      <c r="DE208" s="124">
        <f t="shared" si="2968"/>
        <v>0</v>
      </c>
      <c r="DF208" s="33">
        <f t="shared" si="2814"/>
        <v>0</v>
      </c>
      <c r="DG208" s="124">
        <f t="shared" si="2969"/>
        <v>0</v>
      </c>
      <c r="DH208" s="124">
        <f t="shared" si="2969"/>
        <v>0</v>
      </c>
      <c r="DI208" s="124">
        <f t="shared" si="2969"/>
        <v>0</v>
      </c>
      <c r="DJ208" s="124">
        <f t="shared" si="2969"/>
        <v>0</v>
      </c>
      <c r="DK208" s="124">
        <f t="shared" si="2969"/>
        <v>0</v>
      </c>
      <c r="DL208" s="124">
        <f t="shared" si="2969"/>
        <v>0</v>
      </c>
      <c r="DM208" s="124">
        <f t="shared" si="2969"/>
        <v>0</v>
      </c>
      <c r="DN208" s="124">
        <f t="shared" si="2969"/>
        <v>0</v>
      </c>
      <c r="DO208" s="124">
        <f t="shared" si="2969"/>
        <v>0</v>
      </c>
      <c r="DP208" s="124">
        <f t="shared" si="2969"/>
        <v>0</v>
      </c>
      <c r="DQ208" s="124">
        <f t="shared" si="2969"/>
        <v>0</v>
      </c>
      <c r="DR208" s="124">
        <f t="shared" si="2969"/>
        <v>0</v>
      </c>
      <c r="DS208" s="33">
        <f t="shared" si="2816"/>
        <v>0</v>
      </c>
      <c r="DT208" s="124">
        <f t="shared" si="2970"/>
        <v>0</v>
      </c>
      <c r="DU208" s="124">
        <f t="shared" si="2970"/>
        <v>0</v>
      </c>
      <c r="DV208" s="124">
        <f t="shared" si="2970"/>
        <v>0</v>
      </c>
      <c r="DW208" s="124">
        <f t="shared" si="2970"/>
        <v>0</v>
      </c>
      <c r="DX208" s="124">
        <f t="shared" si="2970"/>
        <v>0</v>
      </c>
      <c r="DY208" s="124">
        <f t="shared" si="2970"/>
        <v>0</v>
      </c>
      <c r="DZ208" s="124">
        <f t="shared" si="2970"/>
        <v>0</v>
      </c>
      <c r="EA208" s="124">
        <f t="shared" si="2970"/>
        <v>0</v>
      </c>
      <c r="EB208" s="124">
        <f t="shared" si="2970"/>
        <v>0</v>
      </c>
      <c r="EC208" s="124">
        <f t="shared" si="2970"/>
        <v>0</v>
      </c>
      <c r="ED208" s="124">
        <f t="shared" si="2970"/>
        <v>0</v>
      </c>
      <c r="EE208" s="124">
        <f t="shared" si="2970"/>
        <v>0</v>
      </c>
      <c r="EF208" s="33">
        <f t="shared" si="2818"/>
        <v>0</v>
      </c>
      <c r="EG208" s="124">
        <f t="shared" si="2971"/>
        <v>0</v>
      </c>
      <c r="EH208" s="124">
        <f t="shared" si="2971"/>
        <v>0</v>
      </c>
      <c r="EI208" s="124">
        <f t="shared" si="2971"/>
        <v>0</v>
      </c>
      <c r="EJ208" s="124">
        <f t="shared" si="2971"/>
        <v>0</v>
      </c>
      <c r="EK208" s="124">
        <f t="shared" si="2971"/>
        <v>0</v>
      </c>
      <c r="EL208" s="124">
        <f t="shared" si="2971"/>
        <v>0</v>
      </c>
      <c r="EM208" s="124">
        <f t="shared" si="2971"/>
        <v>0</v>
      </c>
      <c r="EN208" s="124">
        <f t="shared" si="2971"/>
        <v>0</v>
      </c>
      <c r="EO208" s="124">
        <f t="shared" si="2971"/>
        <v>0</v>
      </c>
      <c r="EP208" s="124">
        <f t="shared" si="2971"/>
        <v>0</v>
      </c>
      <c r="EQ208" s="124">
        <f t="shared" si="2971"/>
        <v>0</v>
      </c>
      <c r="ER208" s="124">
        <f t="shared" si="2971"/>
        <v>0</v>
      </c>
      <c r="ES208" s="33">
        <f t="shared" si="2972"/>
        <v>0</v>
      </c>
      <c r="ET208" s="33" t="s">
        <v>241</v>
      </c>
      <c r="EU208" s="33"/>
      <c r="EV208" s="38"/>
      <c r="EW208" s="136"/>
      <c r="EX208" s="37"/>
      <c r="EY208" s="37"/>
      <c r="FN208" s="17"/>
      <c r="FO208" s="201"/>
      <c r="FP208" s="2"/>
      <c r="FY208" s="1"/>
    </row>
    <row r="209" spans="1:181">
      <c r="A209" s="149">
        <v>172</v>
      </c>
      <c r="B209" s="149" t="str">
        <f>CONCATENATE(C209,D209)</f>
        <v>191101030499915</v>
      </c>
      <c r="C209" s="231">
        <v>1911010304999</v>
      </c>
      <c r="D209" s="35">
        <v>15</v>
      </c>
      <c r="E209" s="37" t="s">
        <v>168</v>
      </c>
      <c r="F209" s="65">
        <v>18378380.100000005</v>
      </c>
      <c r="G209" s="123">
        <f>_xlfn.XLOOKUP($B209,'9999'!$A:$A,'9999'!I:I)</f>
        <v>1834650.4166666667</v>
      </c>
      <c r="H209" s="123">
        <f>_xlfn.XLOOKUP($B209,'9999'!$A:$A,'9999'!J:J)</f>
        <v>1834650.4166666667</v>
      </c>
      <c r="I209" s="123">
        <f>_xlfn.XLOOKUP($B209,'9999'!$A:$A,'9999'!K:K)</f>
        <v>1834650.4166666667</v>
      </c>
      <c r="J209" s="123">
        <f>_xlfn.XLOOKUP($B209,'9999'!$A:$A,'9999'!L:L)</f>
        <v>1834650.4166666667</v>
      </c>
      <c r="K209" s="123">
        <f>_xlfn.XLOOKUP($B209,'9999'!$A:$A,'9999'!M:M)</f>
        <v>1834650.4166666667</v>
      </c>
      <c r="L209" s="123">
        <f>_xlfn.XLOOKUP($B209,'9999'!$A:$A,'9999'!N:N)</f>
        <v>1834650.4166666667</v>
      </c>
      <c r="M209" s="123">
        <f>_xlfn.XLOOKUP($B209,'9999'!$A:$A,'9999'!O:O)</f>
        <v>1834650.4166666667</v>
      </c>
      <c r="N209" s="123">
        <f>_xlfn.XLOOKUP($B209,'9999'!$A:$A,'9999'!P:P)</f>
        <v>1834650.4166666667</v>
      </c>
      <c r="O209" s="123">
        <f>_xlfn.XLOOKUP($B209,'9999'!$A:$A,'9999'!Q:Q)</f>
        <v>1834650.4166666667</v>
      </c>
      <c r="P209" s="123">
        <f>_xlfn.XLOOKUP($B209,'9999'!$A:$A,'9999'!R:R)</f>
        <v>1834650.4166666667</v>
      </c>
      <c r="Q209" s="123">
        <f>_xlfn.XLOOKUP($B209,'9999'!$A:$A,'9999'!S:S)</f>
        <v>1834650.4166666667</v>
      </c>
      <c r="R209" s="123">
        <f>_xlfn.XLOOKUP($B209,'9999'!$A:$A,'9999'!T:T)</f>
        <v>1834650.4166666667</v>
      </c>
      <c r="S209" s="33">
        <f t="shared" si="2800"/>
        <v>22015805</v>
      </c>
      <c r="T209" s="124">
        <f t="shared" si="2962"/>
        <v>1941845.3712116668</v>
      </c>
      <c r="U209" s="124">
        <f t="shared" si="2962"/>
        <v>1941845.3712116668</v>
      </c>
      <c r="V209" s="124">
        <f t="shared" si="2962"/>
        <v>1941845.3712116668</v>
      </c>
      <c r="W209" s="124">
        <f t="shared" si="2962"/>
        <v>1941845.3712116668</v>
      </c>
      <c r="X209" s="124">
        <f t="shared" si="2962"/>
        <v>1941845.3712116668</v>
      </c>
      <c r="Y209" s="124">
        <f t="shared" si="2962"/>
        <v>1941845.3712116668</v>
      </c>
      <c r="Z209" s="124">
        <f t="shared" si="2962"/>
        <v>1941845.3712116668</v>
      </c>
      <c r="AA209" s="124">
        <f t="shared" si="2962"/>
        <v>1941845.3712116668</v>
      </c>
      <c r="AB209" s="124">
        <f t="shared" si="2962"/>
        <v>1941845.3712116668</v>
      </c>
      <c r="AC209" s="124">
        <f t="shared" si="2962"/>
        <v>1941845.3712116668</v>
      </c>
      <c r="AD209" s="124">
        <f t="shared" si="2962"/>
        <v>1941845.3712116668</v>
      </c>
      <c r="AE209" s="124">
        <f t="shared" si="2962"/>
        <v>1941845.3712116668</v>
      </c>
      <c r="AF209" s="33">
        <f t="shared" si="2802"/>
        <v>23302144.454540003</v>
      </c>
      <c r="AG209" s="124">
        <f t="shared" si="2963"/>
        <v>2050503.2708031868</v>
      </c>
      <c r="AH209" s="124">
        <f t="shared" si="2963"/>
        <v>2050503.2708031868</v>
      </c>
      <c r="AI209" s="124">
        <f t="shared" si="2963"/>
        <v>2050503.2708031868</v>
      </c>
      <c r="AJ209" s="124">
        <f t="shared" si="2963"/>
        <v>2050503.2708031868</v>
      </c>
      <c r="AK209" s="124">
        <f t="shared" si="2963"/>
        <v>2050503.2708031868</v>
      </c>
      <c r="AL209" s="124">
        <f t="shared" si="2963"/>
        <v>2050503.2708031868</v>
      </c>
      <c r="AM209" s="124">
        <f t="shared" si="2963"/>
        <v>2050503.2708031868</v>
      </c>
      <c r="AN209" s="124">
        <f t="shared" si="2963"/>
        <v>2050503.2708031868</v>
      </c>
      <c r="AO209" s="124">
        <f t="shared" si="2963"/>
        <v>2050503.2708031868</v>
      </c>
      <c r="AP209" s="124">
        <f t="shared" si="2963"/>
        <v>2050503.2708031868</v>
      </c>
      <c r="AQ209" s="124">
        <f t="shared" si="2963"/>
        <v>2050503.2708031868</v>
      </c>
      <c r="AR209" s="124">
        <f t="shared" si="2963"/>
        <v>2050503.2708031868</v>
      </c>
      <c r="AS209" s="33">
        <f t="shared" si="2804"/>
        <v>24606039.249638241</v>
      </c>
      <c r="AT209" s="124">
        <f t="shared" si="2964"/>
        <v>2166086.039171821</v>
      </c>
      <c r="AU209" s="124">
        <f t="shared" si="2964"/>
        <v>2166086.039171821</v>
      </c>
      <c r="AV209" s="124">
        <f t="shared" si="2964"/>
        <v>2166086.039171821</v>
      </c>
      <c r="AW209" s="124">
        <f t="shared" si="2964"/>
        <v>2166086.039171821</v>
      </c>
      <c r="AX209" s="124">
        <f t="shared" si="2964"/>
        <v>2166086.039171821</v>
      </c>
      <c r="AY209" s="124">
        <f t="shared" si="2964"/>
        <v>2166086.039171821</v>
      </c>
      <c r="AZ209" s="124">
        <f t="shared" si="2964"/>
        <v>2166086.039171821</v>
      </c>
      <c r="BA209" s="124">
        <f t="shared" si="2964"/>
        <v>2166086.039171821</v>
      </c>
      <c r="BB209" s="124">
        <f t="shared" si="2964"/>
        <v>2166086.039171821</v>
      </c>
      <c r="BC209" s="124">
        <f t="shared" si="2964"/>
        <v>2166086.039171821</v>
      </c>
      <c r="BD209" s="124">
        <f t="shared" si="2964"/>
        <v>2166086.039171821</v>
      </c>
      <c r="BE209" s="124">
        <f t="shared" si="2964"/>
        <v>2166086.039171821</v>
      </c>
      <c r="BF209" s="33">
        <f>+SUM(AT209:BE209)</f>
        <v>25993032.470061857</v>
      </c>
      <c r="BG209" s="124">
        <f t="shared" si="2965"/>
        <v>2288183.9770278591</v>
      </c>
      <c r="BH209" s="124">
        <f t="shared" si="2965"/>
        <v>2288183.9770278591</v>
      </c>
      <c r="BI209" s="124">
        <f t="shared" si="2965"/>
        <v>2288183.9770278591</v>
      </c>
      <c r="BJ209" s="124">
        <f t="shared" si="2965"/>
        <v>2288183.9770278591</v>
      </c>
      <c r="BK209" s="124">
        <f t="shared" si="2965"/>
        <v>2288183.9770278591</v>
      </c>
      <c r="BL209" s="124">
        <f t="shared" si="2965"/>
        <v>2288183.9770278591</v>
      </c>
      <c r="BM209" s="124">
        <f t="shared" si="2965"/>
        <v>2288183.9770278591</v>
      </c>
      <c r="BN209" s="124">
        <f t="shared" si="2965"/>
        <v>2288183.9770278591</v>
      </c>
      <c r="BO209" s="124">
        <f t="shared" si="2965"/>
        <v>2288183.9770278591</v>
      </c>
      <c r="BP209" s="124">
        <f t="shared" si="2965"/>
        <v>2288183.9770278591</v>
      </c>
      <c r="BQ209" s="124">
        <f t="shared" si="2965"/>
        <v>2288183.9770278591</v>
      </c>
      <c r="BR209" s="124">
        <f t="shared" si="2965"/>
        <v>2288183.9770278591</v>
      </c>
      <c r="BS209" s="33">
        <f t="shared" si="2808"/>
        <v>27458207.724334311</v>
      </c>
      <c r="BT209" s="124">
        <f t="shared" si="2966"/>
        <v>2417164.3314449661</v>
      </c>
      <c r="BU209" s="124">
        <f t="shared" si="2966"/>
        <v>2417164.3314449661</v>
      </c>
      <c r="BV209" s="124">
        <f t="shared" si="2966"/>
        <v>2417164.3314449661</v>
      </c>
      <c r="BW209" s="124">
        <f t="shared" si="2966"/>
        <v>2417164.3314449661</v>
      </c>
      <c r="BX209" s="124">
        <f t="shared" si="2966"/>
        <v>2417164.3314449661</v>
      </c>
      <c r="BY209" s="124">
        <f t="shared" si="2966"/>
        <v>2417164.3314449661</v>
      </c>
      <c r="BZ209" s="124">
        <f t="shared" si="2966"/>
        <v>2417164.3314449661</v>
      </c>
      <c r="CA209" s="124">
        <f t="shared" si="2966"/>
        <v>2417164.3314449661</v>
      </c>
      <c r="CB209" s="124">
        <f t="shared" si="2966"/>
        <v>2417164.3314449661</v>
      </c>
      <c r="CC209" s="124">
        <f t="shared" si="2966"/>
        <v>2417164.3314449661</v>
      </c>
      <c r="CD209" s="124">
        <f t="shared" si="2966"/>
        <v>2417164.3314449661</v>
      </c>
      <c r="CE209" s="124">
        <f t="shared" si="2966"/>
        <v>2417164.3314449661</v>
      </c>
      <c r="CF209" s="33">
        <f t="shared" si="2810"/>
        <v>29005971.977339599</v>
      </c>
      <c r="CG209" s="124">
        <f t="shared" si="2967"/>
        <v>2553415.0504798568</v>
      </c>
      <c r="CH209" s="124">
        <f t="shared" si="2967"/>
        <v>2553415.0504798568</v>
      </c>
      <c r="CI209" s="124">
        <f t="shared" si="2967"/>
        <v>2553415.0504798568</v>
      </c>
      <c r="CJ209" s="124">
        <f t="shared" si="2967"/>
        <v>2553415.0504798568</v>
      </c>
      <c r="CK209" s="124">
        <f t="shared" si="2967"/>
        <v>2553415.0504798568</v>
      </c>
      <c r="CL209" s="124">
        <f t="shared" si="2967"/>
        <v>2553415.0504798568</v>
      </c>
      <c r="CM209" s="124">
        <f t="shared" si="2967"/>
        <v>2553415.0504798568</v>
      </c>
      <c r="CN209" s="124">
        <f t="shared" si="2967"/>
        <v>2553415.0504798568</v>
      </c>
      <c r="CO209" s="124">
        <f t="shared" si="2967"/>
        <v>2553415.0504798568</v>
      </c>
      <c r="CP209" s="124">
        <f t="shared" si="2967"/>
        <v>2553415.0504798568</v>
      </c>
      <c r="CQ209" s="124">
        <f t="shared" si="2967"/>
        <v>2553415.0504798568</v>
      </c>
      <c r="CR209" s="124">
        <f t="shared" si="2967"/>
        <v>2553415.0504798568</v>
      </c>
      <c r="CS209" s="33">
        <f t="shared" si="2812"/>
        <v>30640980.605758276</v>
      </c>
      <c r="CT209" s="124">
        <f t="shared" si="2968"/>
        <v>2697345.9500453053</v>
      </c>
      <c r="CU209" s="124">
        <f t="shared" si="2968"/>
        <v>2697345.9500453053</v>
      </c>
      <c r="CV209" s="124">
        <f t="shared" si="2968"/>
        <v>2697345.9500453053</v>
      </c>
      <c r="CW209" s="124">
        <f t="shared" si="2968"/>
        <v>2697345.9500453053</v>
      </c>
      <c r="CX209" s="124">
        <f t="shared" si="2968"/>
        <v>2697345.9500453053</v>
      </c>
      <c r="CY209" s="124">
        <f t="shared" si="2968"/>
        <v>2697345.9500453053</v>
      </c>
      <c r="CZ209" s="124">
        <f t="shared" si="2968"/>
        <v>2697345.9500453053</v>
      </c>
      <c r="DA209" s="124">
        <f t="shared" si="2968"/>
        <v>2697345.9500453053</v>
      </c>
      <c r="DB209" s="124">
        <f t="shared" si="2968"/>
        <v>2697345.9500453053</v>
      </c>
      <c r="DC209" s="124">
        <f t="shared" si="2968"/>
        <v>2697345.9500453053</v>
      </c>
      <c r="DD209" s="124">
        <f t="shared" si="2968"/>
        <v>2697345.9500453053</v>
      </c>
      <c r="DE209" s="124">
        <f t="shared" si="2968"/>
        <v>2697345.9500453053</v>
      </c>
      <c r="DF209" s="33">
        <f t="shared" si="2814"/>
        <v>32368151.400543671</v>
      </c>
      <c r="DG209" s="124">
        <f t="shared" si="2969"/>
        <v>2849389.9465574604</v>
      </c>
      <c r="DH209" s="124">
        <f t="shared" si="2969"/>
        <v>2849389.9465574604</v>
      </c>
      <c r="DI209" s="124">
        <f t="shared" si="2969"/>
        <v>2849389.9465574604</v>
      </c>
      <c r="DJ209" s="124">
        <f t="shared" si="2969"/>
        <v>2849389.9465574604</v>
      </c>
      <c r="DK209" s="124">
        <f t="shared" si="2969"/>
        <v>2849389.9465574604</v>
      </c>
      <c r="DL209" s="124">
        <f t="shared" si="2969"/>
        <v>2849389.9465574604</v>
      </c>
      <c r="DM209" s="124">
        <f t="shared" si="2969"/>
        <v>2849389.9465574604</v>
      </c>
      <c r="DN209" s="124">
        <f t="shared" si="2969"/>
        <v>2849389.9465574604</v>
      </c>
      <c r="DO209" s="124">
        <f t="shared" si="2969"/>
        <v>2849389.9465574604</v>
      </c>
      <c r="DP209" s="124">
        <f t="shared" si="2969"/>
        <v>2849389.9465574604</v>
      </c>
      <c r="DQ209" s="124">
        <f t="shared" si="2969"/>
        <v>2849389.9465574604</v>
      </c>
      <c r="DR209" s="124">
        <f t="shared" si="2969"/>
        <v>2849389.9465574604</v>
      </c>
      <c r="DS209" s="33">
        <f t="shared" si="2816"/>
        <v>34192679.358689532</v>
      </c>
      <c r="DT209" s="124">
        <f t="shared" si="2970"/>
        <v>3010004.3590650125</v>
      </c>
      <c r="DU209" s="124">
        <f t="shared" si="2970"/>
        <v>3010004.3590650125</v>
      </c>
      <c r="DV209" s="124">
        <f t="shared" si="2970"/>
        <v>3010004.3590650125</v>
      </c>
      <c r="DW209" s="124">
        <f t="shared" si="2970"/>
        <v>3010004.3590650125</v>
      </c>
      <c r="DX209" s="124">
        <f t="shared" si="2970"/>
        <v>3010004.3590650125</v>
      </c>
      <c r="DY209" s="124">
        <f t="shared" si="2970"/>
        <v>3010004.3590650125</v>
      </c>
      <c r="DZ209" s="124">
        <f t="shared" si="2970"/>
        <v>3010004.3590650125</v>
      </c>
      <c r="EA209" s="124">
        <f t="shared" si="2970"/>
        <v>3010004.3590650125</v>
      </c>
      <c r="EB209" s="124">
        <f t="shared" si="2970"/>
        <v>3010004.3590650125</v>
      </c>
      <c r="EC209" s="124">
        <f t="shared" si="2970"/>
        <v>3010004.3590650125</v>
      </c>
      <c r="ED209" s="124">
        <f t="shared" si="2970"/>
        <v>3010004.3590650125</v>
      </c>
      <c r="EE209" s="124">
        <f t="shared" si="2970"/>
        <v>3010004.3590650125</v>
      </c>
      <c r="EF209" s="33">
        <f>+SUM(DT209:EE209)</f>
        <v>36120052.308780141</v>
      </c>
      <c r="EG209" s="124">
        <f t="shared" si="2971"/>
        <v>3179672.2847767887</v>
      </c>
      <c r="EH209" s="124">
        <f t="shared" si="2971"/>
        <v>3179672.2847767887</v>
      </c>
      <c r="EI209" s="124">
        <f t="shared" si="2971"/>
        <v>3179672.2847767887</v>
      </c>
      <c r="EJ209" s="124">
        <f t="shared" si="2971"/>
        <v>3179672.2847767887</v>
      </c>
      <c r="EK209" s="124">
        <f t="shared" si="2971"/>
        <v>3179672.2847767887</v>
      </c>
      <c r="EL209" s="124">
        <f t="shared" si="2971"/>
        <v>3179672.2847767887</v>
      </c>
      <c r="EM209" s="124">
        <f t="shared" si="2971"/>
        <v>3179672.2847767887</v>
      </c>
      <c r="EN209" s="124">
        <f t="shared" si="2971"/>
        <v>3179672.2847767887</v>
      </c>
      <c r="EO209" s="124">
        <f t="shared" si="2971"/>
        <v>3179672.2847767887</v>
      </c>
      <c r="EP209" s="124">
        <f t="shared" si="2971"/>
        <v>3179672.2847767887</v>
      </c>
      <c r="EQ209" s="124">
        <f t="shared" si="2971"/>
        <v>3179672.2847767887</v>
      </c>
      <c r="ER209" s="124">
        <f t="shared" si="2971"/>
        <v>3179672.2847767887</v>
      </c>
      <c r="ES209" s="33">
        <f t="shared" si="2972"/>
        <v>38156067.417321466</v>
      </c>
      <c r="ET209" s="33" t="s">
        <v>241</v>
      </c>
      <c r="EU209" s="33"/>
      <c r="EV209" s="38"/>
      <c r="EW209" s="136"/>
      <c r="EX209" s="37"/>
      <c r="EY209" s="37"/>
      <c r="FN209" s="17"/>
      <c r="FO209" s="201"/>
      <c r="FP209" s="2"/>
      <c r="FY209" s="1"/>
    </row>
    <row r="210" spans="1:181">
      <c r="A210" s="149">
        <v>173</v>
      </c>
      <c r="B210" s="149" t="str">
        <f>CONCATENATE(C210,D210)</f>
        <v>191113210100015</v>
      </c>
      <c r="C210" s="231">
        <v>1911132101000</v>
      </c>
      <c r="D210" s="35">
        <v>15</v>
      </c>
      <c r="E210" s="37" t="s">
        <v>174</v>
      </c>
      <c r="F210" s="65">
        <v>10298063.85</v>
      </c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33">
        <f t="shared" si="2800"/>
        <v>0</v>
      </c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33">
        <f t="shared" si="2802"/>
        <v>0</v>
      </c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33">
        <f t="shared" si="2804"/>
        <v>0</v>
      </c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33">
        <f>+SUM(AT210:BE210)</f>
        <v>0</v>
      </c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33">
        <f t="shared" si="2808"/>
        <v>0</v>
      </c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33">
        <f t="shared" si="2810"/>
        <v>0</v>
      </c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33">
        <f t="shared" si="2812"/>
        <v>0</v>
      </c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33">
        <f t="shared" si="2814"/>
        <v>0</v>
      </c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33">
        <f t="shared" si="2816"/>
        <v>0</v>
      </c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33">
        <f>+SUM(DT210:EE210)</f>
        <v>0</v>
      </c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33">
        <f t="shared" si="2972"/>
        <v>0</v>
      </c>
      <c r="ET210" s="33"/>
      <c r="EU210" s="33"/>
      <c r="EV210" s="38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L210" s="40"/>
      <c r="FN210" s="17"/>
      <c r="FO210" s="201"/>
      <c r="FP210" s="2"/>
      <c r="FY210" s="1"/>
    </row>
    <row r="211" spans="1:181" s="4" customFormat="1">
      <c r="A211" s="149"/>
      <c r="B211" s="149"/>
      <c r="C211" s="231"/>
      <c r="D211" s="7"/>
      <c r="E211" s="31" t="s">
        <v>448</v>
      </c>
      <c r="F211" s="83">
        <f t="shared" ref="F211:AK211" si="2973">SUM(F212:F237)</f>
        <v>244036152.69000003</v>
      </c>
      <c r="G211" s="83">
        <f t="shared" si="2973"/>
        <v>7857647.2786640879</v>
      </c>
      <c r="H211" s="83">
        <f t="shared" si="2973"/>
        <v>8120746.3044739431</v>
      </c>
      <c r="I211" s="83">
        <f t="shared" si="2973"/>
        <v>11741196.531433517</v>
      </c>
      <c r="J211" s="83">
        <f t="shared" si="2973"/>
        <v>8888002.6001123171</v>
      </c>
      <c r="K211" s="83">
        <f t="shared" si="2973"/>
        <v>9383766.4689362161</v>
      </c>
      <c r="L211" s="83">
        <f t="shared" si="2973"/>
        <v>8429078.1781057809</v>
      </c>
      <c r="M211" s="83">
        <f t="shared" si="2973"/>
        <v>9318203.9285121206</v>
      </c>
      <c r="N211" s="83">
        <f t="shared" si="2973"/>
        <v>12969937.208248774</v>
      </c>
      <c r="O211" s="83">
        <f t="shared" si="2973"/>
        <v>11258322.693365006</v>
      </c>
      <c r="P211" s="83">
        <f t="shared" si="2973"/>
        <v>13841442.331683008</v>
      </c>
      <c r="Q211" s="83">
        <f t="shared" si="2973"/>
        <v>13381680.417343674</v>
      </c>
      <c r="R211" s="83">
        <f t="shared" si="2973"/>
        <v>38012918.699121565</v>
      </c>
      <c r="S211" s="83">
        <f t="shared" si="2973"/>
        <v>153202942.63999999</v>
      </c>
      <c r="T211" s="83">
        <f t="shared" si="2973"/>
        <v>13436793.962026211</v>
      </c>
      <c r="U211" s="83">
        <f t="shared" si="2973"/>
        <v>13436793.962026211</v>
      </c>
      <c r="V211" s="83">
        <f t="shared" si="2973"/>
        <v>13436793.962026211</v>
      </c>
      <c r="W211" s="83">
        <f t="shared" si="2973"/>
        <v>13436793.962026211</v>
      </c>
      <c r="X211" s="83">
        <f t="shared" si="2973"/>
        <v>13436793.962026211</v>
      </c>
      <c r="Y211" s="83">
        <f t="shared" si="2973"/>
        <v>13436793.962026211</v>
      </c>
      <c r="Z211" s="83">
        <f t="shared" si="2973"/>
        <v>13436793.962026211</v>
      </c>
      <c r="AA211" s="83">
        <f t="shared" si="2973"/>
        <v>13436793.962026211</v>
      </c>
      <c r="AB211" s="83">
        <f t="shared" si="2973"/>
        <v>13436793.962026211</v>
      </c>
      <c r="AC211" s="83">
        <f t="shared" si="2973"/>
        <v>13436793.962026211</v>
      </c>
      <c r="AD211" s="83">
        <f t="shared" si="2973"/>
        <v>13436793.962026211</v>
      </c>
      <c r="AE211" s="83">
        <f t="shared" si="2973"/>
        <v>13436793.962026211</v>
      </c>
      <c r="AF211" s="83">
        <f t="shared" si="2973"/>
        <v>161241527.54431447</v>
      </c>
      <c r="AG211" s="83">
        <f t="shared" si="2973"/>
        <v>14188711.037740747</v>
      </c>
      <c r="AH211" s="83">
        <f t="shared" si="2973"/>
        <v>14188711.037740747</v>
      </c>
      <c r="AI211" s="83">
        <f t="shared" si="2973"/>
        <v>14188711.037740747</v>
      </c>
      <c r="AJ211" s="83">
        <f t="shared" si="2973"/>
        <v>14188711.037740747</v>
      </c>
      <c r="AK211" s="83">
        <f t="shared" si="2973"/>
        <v>14188711.037740747</v>
      </c>
      <c r="AL211" s="83">
        <f t="shared" ref="AL211:BQ211" si="2974">SUM(AL212:AL237)</f>
        <v>14188711.037740747</v>
      </c>
      <c r="AM211" s="83">
        <f t="shared" si="2974"/>
        <v>14188711.037740747</v>
      </c>
      <c r="AN211" s="83">
        <f t="shared" si="2974"/>
        <v>14188711.037740747</v>
      </c>
      <c r="AO211" s="83">
        <f t="shared" si="2974"/>
        <v>14188711.037740747</v>
      </c>
      <c r="AP211" s="83">
        <f t="shared" si="2974"/>
        <v>14188711.037740747</v>
      </c>
      <c r="AQ211" s="83">
        <f t="shared" si="2974"/>
        <v>14188711.037740747</v>
      </c>
      <c r="AR211" s="83">
        <f t="shared" si="2974"/>
        <v>14188711.037740747</v>
      </c>
      <c r="AS211" s="83">
        <f t="shared" si="2974"/>
        <v>170264532.45288894</v>
      </c>
      <c r="AT211" s="83">
        <f t="shared" si="2974"/>
        <v>14988540.336835863</v>
      </c>
      <c r="AU211" s="83">
        <f t="shared" si="2974"/>
        <v>14988540.336835863</v>
      </c>
      <c r="AV211" s="83">
        <f t="shared" si="2974"/>
        <v>14988540.336835863</v>
      </c>
      <c r="AW211" s="83">
        <f t="shared" si="2974"/>
        <v>14988540.336835863</v>
      </c>
      <c r="AX211" s="83">
        <f t="shared" si="2974"/>
        <v>14988540.336835863</v>
      </c>
      <c r="AY211" s="83">
        <f t="shared" si="2974"/>
        <v>14988540.336835863</v>
      </c>
      <c r="AZ211" s="83">
        <f t="shared" si="2974"/>
        <v>14988540.336835863</v>
      </c>
      <c r="BA211" s="83">
        <f t="shared" si="2974"/>
        <v>14988540.336835863</v>
      </c>
      <c r="BB211" s="83">
        <f t="shared" si="2974"/>
        <v>14988540.336835863</v>
      </c>
      <c r="BC211" s="83">
        <f t="shared" si="2974"/>
        <v>14988540.336835863</v>
      </c>
      <c r="BD211" s="83">
        <f t="shared" si="2974"/>
        <v>14988540.336835863</v>
      </c>
      <c r="BE211" s="83">
        <f t="shared" si="2974"/>
        <v>14988540.336835863</v>
      </c>
      <c r="BF211" s="83">
        <f t="shared" si="2974"/>
        <v>179862484.04203036</v>
      </c>
      <c r="BG211" s="83">
        <f t="shared" si="2974"/>
        <v>15833457.291181888</v>
      </c>
      <c r="BH211" s="83">
        <f t="shared" si="2974"/>
        <v>15833457.291181888</v>
      </c>
      <c r="BI211" s="83">
        <f t="shared" si="2974"/>
        <v>15833457.291181888</v>
      </c>
      <c r="BJ211" s="83">
        <f t="shared" si="2974"/>
        <v>15833457.291181888</v>
      </c>
      <c r="BK211" s="83">
        <f t="shared" si="2974"/>
        <v>15833457.291181888</v>
      </c>
      <c r="BL211" s="83">
        <f t="shared" si="2974"/>
        <v>15833457.291181888</v>
      </c>
      <c r="BM211" s="83">
        <f t="shared" si="2974"/>
        <v>15833457.291181888</v>
      </c>
      <c r="BN211" s="83">
        <f t="shared" si="2974"/>
        <v>15833457.291181888</v>
      </c>
      <c r="BO211" s="83">
        <f t="shared" si="2974"/>
        <v>15833457.291181888</v>
      </c>
      <c r="BP211" s="83">
        <f t="shared" si="2974"/>
        <v>15833457.291181888</v>
      </c>
      <c r="BQ211" s="83">
        <f t="shared" si="2974"/>
        <v>15833457.291181888</v>
      </c>
      <c r="BR211" s="83">
        <f t="shared" ref="BR211:CW211" si="2975">SUM(BR212:BR237)</f>
        <v>15833457.291181888</v>
      </c>
      <c r="BS211" s="83">
        <f t="shared" si="2975"/>
        <v>190001487.49418262</v>
      </c>
      <c r="BT211" s="83">
        <f t="shared" si="2975"/>
        <v>16726003.569218762</v>
      </c>
      <c r="BU211" s="83">
        <f t="shared" si="2975"/>
        <v>16726003.569218762</v>
      </c>
      <c r="BV211" s="83">
        <f t="shared" si="2975"/>
        <v>16726003.569218762</v>
      </c>
      <c r="BW211" s="83">
        <f t="shared" si="2975"/>
        <v>16726003.569218762</v>
      </c>
      <c r="BX211" s="83">
        <f t="shared" si="2975"/>
        <v>16726003.569218762</v>
      </c>
      <c r="BY211" s="83">
        <f t="shared" si="2975"/>
        <v>16726003.569218762</v>
      </c>
      <c r="BZ211" s="83">
        <f t="shared" si="2975"/>
        <v>16726003.569218762</v>
      </c>
      <c r="CA211" s="83">
        <f t="shared" si="2975"/>
        <v>16726003.569218762</v>
      </c>
      <c r="CB211" s="83">
        <f t="shared" si="2975"/>
        <v>16726003.569218762</v>
      </c>
      <c r="CC211" s="83">
        <f t="shared" si="2975"/>
        <v>16726003.569218762</v>
      </c>
      <c r="CD211" s="83">
        <f t="shared" si="2975"/>
        <v>16726003.569218762</v>
      </c>
      <c r="CE211" s="83">
        <f t="shared" si="2975"/>
        <v>16726003.569218762</v>
      </c>
      <c r="CF211" s="83">
        <f t="shared" si="2975"/>
        <v>200712042.83062518</v>
      </c>
      <c r="CG211" s="83">
        <f t="shared" si="2975"/>
        <v>17668864.117902588</v>
      </c>
      <c r="CH211" s="83">
        <f t="shared" si="2975"/>
        <v>17668864.117902588</v>
      </c>
      <c r="CI211" s="83">
        <f t="shared" si="2975"/>
        <v>17668864.117902588</v>
      </c>
      <c r="CJ211" s="83">
        <f t="shared" si="2975"/>
        <v>17668864.117902588</v>
      </c>
      <c r="CK211" s="83">
        <f t="shared" si="2975"/>
        <v>17668864.117902588</v>
      </c>
      <c r="CL211" s="83">
        <f t="shared" si="2975"/>
        <v>17668864.117902588</v>
      </c>
      <c r="CM211" s="83">
        <f t="shared" si="2975"/>
        <v>17668864.117902588</v>
      </c>
      <c r="CN211" s="83">
        <f t="shared" si="2975"/>
        <v>17668864.117902588</v>
      </c>
      <c r="CO211" s="83">
        <f t="shared" si="2975"/>
        <v>17668864.117902588</v>
      </c>
      <c r="CP211" s="83">
        <f t="shared" si="2975"/>
        <v>17668864.117902588</v>
      </c>
      <c r="CQ211" s="83">
        <f t="shared" si="2975"/>
        <v>17668864.117902588</v>
      </c>
      <c r="CR211" s="83">
        <f t="shared" si="2975"/>
        <v>17668864.117902588</v>
      </c>
      <c r="CS211" s="83">
        <f t="shared" si="2975"/>
        <v>212026369.4148311</v>
      </c>
      <c r="CT211" s="83">
        <f t="shared" si="2975"/>
        <v>18664875.239596523</v>
      </c>
      <c r="CU211" s="83">
        <f t="shared" si="2975"/>
        <v>18664875.239596523</v>
      </c>
      <c r="CV211" s="83">
        <f t="shared" si="2975"/>
        <v>18664875.239596523</v>
      </c>
      <c r="CW211" s="83">
        <f t="shared" si="2975"/>
        <v>18664875.239596523</v>
      </c>
      <c r="CX211" s="83">
        <f t="shared" ref="CX211:EC211" si="2976">SUM(CX212:CX237)</f>
        <v>18664875.239596523</v>
      </c>
      <c r="CY211" s="83">
        <f t="shared" si="2976"/>
        <v>18664875.239596523</v>
      </c>
      <c r="CZ211" s="83">
        <f t="shared" si="2976"/>
        <v>18664875.239596523</v>
      </c>
      <c r="DA211" s="83">
        <f t="shared" si="2976"/>
        <v>18664875.239596523</v>
      </c>
      <c r="DB211" s="83">
        <f t="shared" si="2976"/>
        <v>18664875.239596523</v>
      </c>
      <c r="DC211" s="83">
        <f t="shared" si="2976"/>
        <v>18664875.239596523</v>
      </c>
      <c r="DD211" s="83">
        <f t="shared" si="2976"/>
        <v>18664875.239596523</v>
      </c>
      <c r="DE211" s="83">
        <f t="shared" si="2976"/>
        <v>18664875.239596523</v>
      </c>
      <c r="DF211" s="83">
        <f t="shared" si="2976"/>
        <v>223978502.87515831</v>
      </c>
      <c r="DG211" s="83">
        <f t="shared" si="2976"/>
        <v>19717033.124272931</v>
      </c>
      <c r="DH211" s="83">
        <f t="shared" si="2976"/>
        <v>19717033.124272931</v>
      </c>
      <c r="DI211" s="83">
        <f t="shared" si="2976"/>
        <v>19717033.124272931</v>
      </c>
      <c r="DJ211" s="83">
        <f t="shared" si="2976"/>
        <v>19717033.124272931</v>
      </c>
      <c r="DK211" s="83">
        <f t="shared" si="2976"/>
        <v>19717033.124272931</v>
      </c>
      <c r="DL211" s="83">
        <f t="shared" si="2976"/>
        <v>19717033.124272931</v>
      </c>
      <c r="DM211" s="83">
        <f t="shared" si="2976"/>
        <v>19717033.124272931</v>
      </c>
      <c r="DN211" s="83">
        <f t="shared" si="2976"/>
        <v>19717033.124272931</v>
      </c>
      <c r="DO211" s="83">
        <f t="shared" si="2976"/>
        <v>19717033.124272931</v>
      </c>
      <c r="DP211" s="83">
        <f t="shared" si="2976"/>
        <v>19717033.124272931</v>
      </c>
      <c r="DQ211" s="83">
        <f t="shared" si="2976"/>
        <v>19717033.124272931</v>
      </c>
      <c r="DR211" s="83">
        <f t="shared" si="2976"/>
        <v>19717033.124272931</v>
      </c>
      <c r="DS211" s="83">
        <f t="shared" si="2976"/>
        <v>236604397.49127516</v>
      </c>
      <c r="DT211" s="83">
        <f t="shared" si="2976"/>
        <v>20828506.725081619</v>
      </c>
      <c r="DU211" s="83">
        <f t="shared" si="2976"/>
        <v>20828506.725081619</v>
      </c>
      <c r="DV211" s="83">
        <f t="shared" si="2976"/>
        <v>20828506.725081619</v>
      </c>
      <c r="DW211" s="83">
        <f t="shared" si="2976"/>
        <v>20828506.725081619</v>
      </c>
      <c r="DX211" s="83">
        <f t="shared" si="2976"/>
        <v>20828506.725081619</v>
      </c>
      <c r="DY211" s="83">
        <f t="shared" si="2976"/>
        <v>20828506.725081619</v>
      </c>
      <c r="DZ211" s="83">
        <f t="shared" si="2976"/>
        <v>20828506.725081619</v>
      </c>
      <c r="EA211" s="83">
        <f t="shared" si="2976"/>
        <v>20828506.725081619</v>
      </c>
      <c r="EB211" s="83">
        <f t="shared" si="2976"/>
        <v>20828506.725081619</v>
      </c>
      <c r="EC211" s="83">
        <f t="shared" si="2976"/>
        <v>20828506.725081619</v>
      </c>
      <c r="ED211" s="83">
        <f t="shared" ref="ED211:ES211" si="2977">SUM(ED212:ED237)</f>
        <v>20828506.725081619</v>
      </c>
      <c r="EE211" s="83">
        <f t="shared" si="2977"/>
        <v>20828506.725081619</v>
      </c>
      <c r="EF211" s="83">
        <f t="shared" si="2977"/>
        <v>249942080.70097944</v>
      </c>
      <c r="EG211" s="83">
        <f t="shared" si="2977"/>
        <v>22000310.689228103</v>
      </c>
      <c r="EH211" s="83">
        <f t="shared" si="2977"/>
        <v>22000310.689228103</v>
      </c>
      <c r="EI211" s="83">
        <f t="shared" si="2977"/>
        <v>22000310.689228103</v>
      </c>
      <c r="EJ211" s="83">
        <f t="shared" si="2977"/>
        <v>22000310.689228103</v>
      </c>
      <c r="EK211" s="83">
        <f t="shared" si="2977"/>
        <v>22000310.689228103</v>
      </c>
      <c r="EL211" s="83">
        <f t="shared" si="2977"/>
        <v>22000310.689228103</v>
      </c>
      <c r="EM211" s="83">
        <f t="shared" si="2977"/>
        <v>22000310.689228103</v>
      </c>
      <c r="EN211" s="83">
        <f t="shared" si="2977"/>
        <v>22000310.689228103</v>
      </c>
      <c r="EO211" s="83">
        <f t="shared" si="2977"/>
        <v>22000310.689228103</v>
      </c>
      <c r="EP211" s="83">
        <f t="shared" si="2977"/>
        <v>22000310.689228103</v>
      </c>
      <c r="EQ211" s="83">
        <f t="shared" si="2977"/>
        <v>22000310.689228103</v>
      </c>
      <c r="ER211" s="83">
        <f t="shared" si="2977"/>
        <v>22000310.689228103</v>
      </c>
      <c r="ES211" s="83">
        <f t="shared" si="2977"/>
        <v>264003728.27073723</v>
      </c>
      <c r="ET211" s="40"/>
      <c r="EU211" s="40"/>
      <c r="EV211" s="40"/>
      <c r="EW211" s="136"/>
      <c r="EX211" s="37"/>
      <c r="EY211" s="37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40"/>
      <c r="FL211" s="3"/>
      <c r="FM211" s="40"/>
      <c r="FO211" s="201"/>
      <c r="FP211" s="199"/>
      <c r="FY211" s="1"/>
    </row>
    <row r="212" spans="1:181" s="4" customFormat="1">
      <c r="A212" s="149">
        <v>171</v>
      </c>
      <c r="B212" s="149" t="str">
        <f t="shared" ref="B212:B222" si="2978">CONCATENATE(C212,D212)</f>
        <v>192101019900015</v>
      </c>
      <c r="C212" s="231">
        <v>1921010199000</v>
      </c>
      <c r="D212" s="41">
        <v>15</v>
      </c>
      <c r="E212" s="37" t="s">
        <v>175</v>
      </c>
      <c r="F212" s="65">
        <v>122150</v>
      </c>
      <c r="G212" s="123">
        <f>_xlfn.XLOOKUP($B212,'9999'!$A:$A,'9999'!I:I)</f>
        <v>0</v>
      </c>
      <c r="H212" s="123">
        <f>_xlfn.XLOOKUP($B212,'9999'!$A:$A,'9999'!J:J)</f>
        <v>0</v>
      </c>
      <c r="I212" s="123">
        <f>_xlfn.XLOOKUP($B212,'9999'!$A:$A,'9999'!K:K)</f>
        <v>0</v>
      </c>
      <c r="J212" s="123">
        <f>_xlfn.XLOOKUP($B212,'9999'!$A:$A,'9999'!L:L)</f>
        <v>0</v>
      </c>
      <c r="K212" s="123">
        <f>_xlfn.XLOOKUP($B212,'9999'!$A:$A,'9999'!M:M)</f>
        <v>0</v>
      </c>
      <c r="L212" s="123">
        <f>_xlfn.XLOOKUP($B212,'9999'!$A:$A,'9999'!N:N)</f>
        <v>0</v>
      </c>
      <c r="M212" s="123">
        <f>_xlfn.XLOOKUP($B212,'9999'!$A:$A,'9999'!O:O)</f>
        <v>0</v>
      </c>
      <c r="N212" s="123">
        <f>_xlfn.XLOOKUP($B212,'9999'!$A:$A,'9999'!P:P)</f>
        <v>0</v>
      </c>
      <c r="O212" s="123">
        <f>_xlfn.XLOOKUP($B212,'9999'!$A:$A,'9999'!Q:Q)</f>
        <v>0</v>
      </c>
      <c r="P212" s="123">
        <f>_xlfn.XLOOKUP($B212,'9999'!$A:$A,'9999'!R:R)</f>
        <v>0</v>
      </c>
      <c r="Q212" s="123">
        <f>_xlfn.XLOOKUP($B212,'9999'!$A:$A,'9999'!S:S)</f>
        <v>0</v>
      </c>
      <c r="R212" s="123">
        <f>_xlfn.XLOOKUP($B212,'9999'!$A:$A,'9999'!T:T)</f>
        <v>0</v>
      </c>
      <c r="S212" s="33">
        <f t="shared" ref="S212:S237" si="2979">+SUM(G212:R212)</f>
        <v>0</v>
      </c>
      <c r="T212" s="124">
        <v>0</v>
      </c>
      <c r="U212" s="124">
        <v>0</v>
      </c>
      <c r="V212" s="124">
        <f t="shared" ref="V212:AE212" si="2980">$S$212/12</f>
        <v>0</v>
      </c>
      <c r="W212" s="124">
        <f t="shared" si="2980"/>
        <v>0</v>
      </c>
      <c r="X212" s="124">
        <f t="shared" si="2980"/>
        <v>0</v>
      </c>
      <c r="Y212" s="124">
        <f t="shared" si="2980"/>
        <v>0</v>
      </c>
      <c r="Z212" s="124">
        <f t="shared" si="2980"/>
        <v>0</v>
      </c>
      <c r="AA212" s="124">
        <f t="shared" si="2980"/>
        <v>0</v>
      </c>
      <c r="AB212" s="124">
        <f t="shared" si="2980"/>
        <v>0</v>
      </c>
      <c r="AC212" s="124">
        <f t="shared" si="2980"/>
        <v>0</v>
      </c>
      <c r="AD212" s="124">
        <f t="shared" si="2980"/>
        <v>0</v>
      </c>
      <c r="AE212" s="124">
        <f t="shared" si="2980"/>
        <v>0</v>
      </c>
      <c r="AF212" s="33">
        <f t="shared" ref="AF212:AF237" si="2981">+SUM(T212:AE212)</f>
        <v>0</v>
      </c>
      <c r="AG212" s="124">
        <f t="shared" ref="AG212:AR212" si="2982">$AF$212/12</f>
        <v>0</v>
      </c>
      <c r="AH212" s="124">
        <f t="shared" si="2982"/>
        <v>0</v>
      </c>
      <c r="AI212" s="124">
        <f t="shared" si="2982"/>
        <v>0</v>
      </c>
      <c r="AJ212" s="124">
        <f t="shared" si="2982"/>
        <v>0</v>
      </c>
      <c r="AK212" s="124">
        <f t="shared" si="2982"/>
        <v>0</v>
      </c>
      <c r="AL212" s="124">
        <f t="shared" si="2982"/>
        <v>0</v>
      </c>
      <c r="AM212" s="124">
        <f t="shared" si="2982"/>
        <v>0</v>
      </c>
      <c r="AN212" s="124">
        <f t="shared" si="2982"/>
        <v>0</v>
      </c>
      <c r="AO212" s="124">
        <f t="shared" si="2982"/>
        <v>0</v>
      </c>
      <c r="AP212" s="124">
        <f t="shared" si="2982"/>
        <v>0</v>
      </c>
      <c r="AQ212" s="124">
        <f t="shared" si="2982"/>
        <v>0</v>
      </c>
      <c r="AR212" s="124">
        <f t="shared" si="2982"/>
        <v>0</v>
      </c>
      <c r="AS212" s="33">
        <f t="shared" ref="AS212:AS237" si="2983">+SUM(AG212:AR212)</f>
        <v>0</v>
      </c>
      <c r="AT212" s="124">
        <f t="shared" ref="AT212:BE212" si="2984">$AS$212/12</f>
        <v>0</v>
      </c>
      <c r="AU212" s="124">
        <f t="shared" si="2984"/>
        <v>0</v>
      </c>
      <c r="AV212" s="124">
        <f t="shared" si="2984"/>
        <v>0</v>
      </c>
      <c r="AW212" s="124">
        <f t="shared" si="2984"/>
        <v>0</v>
      </c>
      <c r="AX212" s="124">
        <f t="shared" si="2984"/>
        <v>0</v>
      </c>
      <c r="AY212" s="124">
        <f t="shared" si="2984"/>
        <v>0</v>
      </c>
      <c r="AZ212" s="124">
        <f t="shared" si="2984"/>
        <v>0</v>
      </c>
      <c r="BA212" s="124">
        <f t="shared" si="2984"/>
        <v>0</v>
      </c>
      <c r="BB212" s="124">
        <f t="shared" si="2984"/>
        <v>0</v>
      </c>
      <c r="BC212" s="124">
        <f t="shared" si="2984"/>
        <v>0</v>
      </c>
      <c r="BD212" s="124">
        <f t="shared" si="2984"/>
        <v>0</v>
      </c>
      <c r="BE212" s="124">
        <f t="shared" si="2984"/>
        <v>0</v>
      </c>
      <c r="BF212" s="33">
        <f t="shared" ref="BF212:BF237" si="2985">+SUM(AT212:BE212)</f>
        <v>0</v>
      </c>
      <c r="BG212" s="124">
        <f t="shared" ref="BG212:BR212" si="2986">$BF$212/12</f>
        <v>0</v>
      </c>
      <c r="BH212" s="124">
        <f t="shared" si="2986"/>
        <v>0</v>
      </c>
      <c r="BI212" s="124">
        <f t="shared" si="2986"/>
        <v>0</v>
      </c>
      <c r="BJ212" s="124">
        <f t="shared" si="2986"/>
        <v>0</v>
      </c>
      <c r="BK212" s="124">
        <f t="shared" si="2986"/>
        <v>0</v>
      </c>
      <c r="BL212" s="124">
        <f t="shared" si="2986"/>
        <v>0</v>
      </c>
      <c r="BM212" s="124">
        <f t="shared" si="2986"/>
        <v>0</v>
      </c>
      <c r="BN212" s="124">
        <f t="shared" si="2986"/>
        <v>0</v>
      </c>
      <c r="BO212" s="124">
        <f t="shared" si="2986"/>
        <v>0</v>
      </c>
      <c r="BP212" s="124">
        <f t="shared" si="2986"/>
        <v>0</v>
      </c>
      <c r="BQ212" s="124">
        <f t="shared" si="2986"/>
        <v>0</v>
      </c>
      <c r="BR212" s="124">
        <f t="shared" si="2986"/>
        <v>0</v>
      </c>
      <c r="BS212" s="33">
        <f t="shared" ref="BS212:BS237" si="2987">+SUM(BG212:BR212)</f>
        <v>0</v>
      </c>
      <c r="BT212" s="124">
        <f t="shared" ref="BT212:CE212" si="2988">$BS$212/12</f>
        <v>0</v>
      </c>
      <c r="BU212" s="124">
        <f t="shared" si="2988"/>
        <v>0</v>
      </c>
      <c r="BV212" s="124">
        <f t="shared" si="2988"/>
        <v>0</v>
      </c>
      <c r="BW212" s="124">
        <f t="shared" si="2988"/>
        <v>0</v>
      </c>
      <c r="BX212" s="124">
        <f t="shared" si="2988"/>
        <v>0</v>
      </c>
      <c r="BY212" s="124">
        <f t="shared" si="2988"/>
        <v>0</v>
      </c>
      <c r="BZ212" s="124">
        <f t="shared" si="2988"/>
        <v>0</v>
      </c>
      <c r="CA212" s="124">
        <f t="shared" si="2988"/>
        <v>0</v>
      </c>
      <c r="CB212" s="124">
        <f t="shared" si="2988"/>
        <v>0</v>
      </c>
      <c r="CC212" s="124">
        <f t="shared" si="2988"/>
        <v>0</v>
      </c>
      <c r="CD212" s="124">
        <f t="shared" si="2988"/>
        <v>0</v>
      </c>
      <c r="CE212" s="124">
        <f t="shared" si="2988"/>
        <v>0</v>
      </c>
      <c r="CF212" s="33">
        <f t="shared" ref="CF212:CF237" si="2989">+SUM(BT212:CE212)</f>
        <v>0</v>
      </c>
      <c r="CG212" s="124">
        <f t="shared" ref="CG212:CR212" si="2990">$CF$212/12</f>
        <v>0</v>
      </c>
      <c r="CH212" s="124">
        <f t="shared" si="2990"/>
        <v>0</v>
      </c>
      <c r="CI212" s="124">
        <f t="shared" si="2990"/>
        <v>0</v>
      </c>
      <c r="CJ212" s="124">
        <f t="shared" si="2990"/>
        <v>0</v>
      </c>
      <c r="CK212" s="124">
        <f t="shared" si="2990"/>
        <v>0</v>
      </c>
      <c r="CL212" s="124">
        <f t="shared" si="2990"/>
        <v>0</v>
      </c>
      <c r="CM212" s="124">
        <f t="shared" si="2990"/>
        <v>0</v>
      </c>
      <c r="CN212" s="124">
        <f t="shared" si="2990"/>
        <v>0</v>
      </c>
      <c r="CO212" s="124">
        <f t="shared" si="2990"/>
        <v>0</v>
      </c>
      <c r="CP212" s="124">
        <f t="shared" si="2990"/>
        <v>0</v>
      </c>
      <c r="CQ212" s="124">
        <f t="shared" si="2990"/>
        <v>0</v>
      </c>
      <c r="CR212" s="124">
        <f t="shared" si="2990"/>
        <v>0</v>
      </c>
      <c r="CS212" s="33">
        <f t="shared" ref="CS212:CS237" si="2991">+SUM(CG212:CR212)</f>
        <v>0</v>
      </c>
      <c r="CT212" s="124">
        <f t="shared" ref="CT212:DE212" si="2992">$CS$212/12</f>
        <v>0</v>
      </c>
      <c r="CU212" s="124">
        <f t="shared" si="2992"/>
        <v>0</v>
      </c>
      <c r="CV212" s="124">
        <f t="shared" si="2992"/>
        <v>0</v>
      </c>
      <c r="CW212" s="124">
        <f t="shared" si="2992"/>
        <v>0</v>
      </c>
      <c r="CX212" s="124">
        <f t="shared" si="2992"/>
        <v>0</v>
      </c>
      <c r="CY212" s="124">
        <f t="shared" si="2992"/>
        <v>0</v>
      </c>
      <c r="CZ212" s="124">
        <f t="shared" si="2992"/>
        <v>0</v>
      </c>
      <c r="DA212" s="124">
        <f t="shared" si="2992"/>
        <v>0</v>
      </c>
      <c r="DB212" s="124">
        <f t="shared" si="2992"/>
        <v>0</v>
      </c>
      <c r="DC212" s="124">
        <f t="shared" si="2992"/>
        <v>0</v>
      </c>
      <c r="DD212" s="124">
        <f t="shared" si="2992"/>
        <v>0</v>
      </c>
      <c r="DE212" s="124">
        <f t="shared" si="2992"/>
        <v>0</v>
      </c>
      <c r="DF212" s="33">
        <f t="shared" ref="DF212:DF237" si="2993">+SUM(CT212:DE212)</f>
        <v>0</v>
      </c>
      <c r="DG212" s="124">
        <f t="shared" ref="DG212:DR212" si="2994">$DF$212/12</f>
        <v>0</v>
      </c>
      <c r="DH212" s="124">
        <f t="shared" si="2994"/>
        <v>0</v>
      </c>
      <c r="DI212" s="124">
        <f t="shared" si="2994"/>
        <v>0</v>
      </c>
      <c r="DJ212" s="124">
        <f t="shared" si="2994"/>
        <v>0</v>
      </c>
      <c r="DK212" s="124">
        <f t="shared" si="2994"/>
        <v>0</v>
      </c>
      <c r="DL212" s="124">
        <f t="shared" si="2994"/>
        <v>0</v>
      </c>
      <c r="DM212" s="124">
        <f t="shared" si="2994"/>
        <v>0</v>
      </c>
      <c r="DN212" s="124">
        <f t="shared" si="2994"/>
        <v>0</v>
      </c>
      <c r="DO212" s="124">
        <f t="shared" si="2994"/>
        <v>0</v>
      </c>
      <c r="DP212" s="124">
        <f t="shared" si="2994"/>
        <v>0</v>
      </c>
      <c r="DQ212" s="124">
        <f t="shared" si="2994"/>
        <v>0</v>
      </c>
      <c r="DR212" s="124">
        <f t="shared" si="2994"/>
        <v>0</v>
      </c>
      <c r="DS212" s="33">
        <f t="shared" ref="DS212:DS237" si="2995">+SUM(DG212:DR212)</f>
        <v>0</v>
      </c>
      <c r="DT212" s="124">
        <f t="shared" ref="DT212:EE212" si="2996">$DS$212/12</f>
        <v>0</v>
      </c>
      <c r="DU212" s="124">
        <f t="shared" si="2996"/>
        <v>0</v>
      </c>
      <c r="DV212" s="124">
        <f t="shared" si="2996"/>
        <v>0</v>
      </c>
      <c r="DW212" s="124">
        <f t="shared" si="2996"/>
        <v>0</v>
      </c>
      <c r="DX212" s="124">
        <f t="shared" si="2996"/>
        <v>0</v>
      </c>
      <c r="DY212" s="124">
        <f t="shared" si="2996"/>
        <v>0</v>
      </c>
      <c r="DZ212" s="124">
        <f t="shared" si="2996"/>
        <v>0</v>
      </c>
      <c r="EA212" s="124">
        <f t="shared" si="2996"/>
        <v>0</v>
      </c>
      <c r="EB212" s="124">
        <f t="shared" si="2996"/>
        <v>0</v>
      </c>
      <c r="EC212" s="124">
        <f t="shared" si="2996"/>
        <v>0</v>
      </c>
      <c r="ED212" s="124">
        <f t="shared" si="2996"/>
        <v>0</v>
      </c>
      <c r="EE212" s="124">
        <f t="shared" si="2996"/>
        <v>0</v>
      </c>
      <c r="EF212" s="33">
        <f t="shared" ref="EF212:EF237" si="2997">+SUM(DT212:EE212)</f>
        <v>0</v>
      </c>
      <c r="EG212" s="124">
        <f>$EF$212/12</f>
        <v>0</v>
      </c>
      <c r="EH212" s="124">
        <f t="shared" ref="EH212:ER212" si="2998">$EF$212/12</f>
        <v>0</v>
      </c>
      <c r="EI212" s="124">
        <f t="shared" si="2998"/>
        <v>0</v>
      </c>
      <c r="EJ212" s="124">
        <f t="shared" si="2998"/>
        <v>0</v>
      </c>
      <c r="EK212" s="124">
        <f t="shared" si="2998"/>
        <v>0</v>
      </c>
      <c r="EL212" s="124">
        <f t="shared" si="2998"/>
        <v>0</v>
      </c>
      <c r="EM212" s="124">
        <f t="shared" si="2998"/>
        <v>0</v>
      </c>
      <c r="EN212" s="124">
        <f t="shared" si="2998"/>
        <v>0</v>
      </c>
      <c r="EO212" s="124">
        <f t="shared" si="2998"/>
        <v>0</v>
      </c>
      <c r="EP212" s="124">
        <f t="shared" si="2998"/>
        <v>0</v>
      </c>
      <c r="EQ212" s="124">
        <f t="shared" si="2998"/>
        <v>0</v>
      </c>
      <c r="ER212" s="124">
        <f t="shared" si="2998"/>
        <v>0</v>
      </c>
      <c r="ES212" s="33">
        <f t="shared" ref="ES212:ES237" si="2999">+SUM(EG212:ER212)</f>
        <v>0</v>
      </c>
      <c r="ET212" s="33" t="s">
        <v>241</v>
      </c>
      <c r="EU212" s="33"/>
      <c r="EV212" s="38"/>
      <c r="EW212" s="136"/>
      <c r="EX212" s="37"/>
      <c r="EY212" s="37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40"/>
      <c r="FL212" s="3"/>
      <c r="FM212" s="40"/>
      <c r="FN212" s="17"/>
      <c r="FO212" s="201"/>
      <c r="FP212" s="2"/>
      <c r="FY212" s="1"/>
    </row>
    <row r="213" spans="1:181" s="4" customFormat="1">
      <c r="A213" s="149"/>
      <c r="B213" s="149" t="str">
        <f t="shared" si="2978"/>
        <v>192199010100095</v>
      </c>
      <c r="C213" s="231">
        <v>1921990101000</v>
      </c>
      <c r="D213" s="41">
        <v>95</v>
      </c>
      <c r="E213" s="37" t="s">
        <v>176</v>
      </c>
      <c r="F213" s="65">
        <v>610838.96</v>
      </c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33">
        <f t="shared" si="2979"/>
        <v>0</v>
      </c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33">
        <f t="shared" si="2981"/>
        <v>0</v>
      </c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33">
        <f t="shared" si="2983"/>
        <v>0</v>
      </c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33">
        <f t="shared" si="2985"/>
        <v>0</v>
      </c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33">
        <f t="shared" si="2987"/>
        <v>0</v>
      </c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33">
        <f t="shared" si="2989"/>
        <v>0</v>
      </c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33">
        <f t="shared" si="2991"/>
        <v>0</v>
      </c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33">
        <f t="shared" si="2993"/>
        <v>0</v>
      </c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33">
        <f t="shared" si="2995"/>
        <v>0</v>
      </c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33">
        <f t="shared" si="2997"/>
        <v>0</v>
      </c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33">
        <f t="shared" si="2999"/>
        <v>0</v>
      </c>
      <c r="ET213" s="33"/>
      <c r="EU213" s="33"/>
      <c r="EV213" s="38"/>
      <c r="EW213" s="136"/>
      <c r="EX213" s="37"/>
      <c r="EY213" s="37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40"/>
      <c r="FL213" s="3"/>
      <c r="FM213" s="40"/>
      <c r="FN213" s="17"/>
      <c r="FO213" s="201"/>
      <c r="FP213" s="2"/>
      <c r="FY213" s="1"/>
    </row>
    <row r="214" spans="1:181">
      <c r="A214" s="149">
        <v>172</v>
      </c>
      <c r="B214" s="149" t="str">
        <f t="shared" si="2978"/>
        <v>192199019900015</v>
      </c>
      <c r="C214" s="231">
        <v>1921990199000</v>
      </c>
      <c r="D214" s="35">
        <v>15</v>
      </c>
      <c r="E214" s="65" t="s">
        <v>177</v>
      </c>
      <c r="F214" s="65">
        <v>4932520.78</v>
      </c>
      <c r="G214" s="123">
        <f>_xlfn.XLOOKUP($B214,'9999'!$A:$A,'9999'!I:I)</f>
        <v>95813.916666666672</v>
      </c>
      <c r="H214" s="123">
        <f>_xlfn.XLOOKUP($B214,'9999'!$A:$A,'9999'!J:J)</f>
        <v>95813.916666666672</v>
      </c>
      <c r="I214" s="123">
        <f>_xlfn.XLOOKUP($B214,'9999'!$A:$A,'9999'!K:K)</f>
        <v>95813.916666666672</v>
      </c>
      <c r="J214" s="123">
        <f>_xlfn.XLOOKUP($B214,'9999'!$A:$A,'9999'!L:L)</f>
        <v>95813.916666666672</v>
      </c>
      <c r="K214" s="123">
        <f>_xlfn.XLOOKUP($B214,'9999'!$A:$A,'9999'!M:M)</f>
        <v>95813.916666666672</v>
      </c>
      <c r="L214" s="123">
        <f>_xlfn.XLOOKUP($B214,'9999'!$A:$A,'9999'!N:N)</f>
        <v>95813.916666666672</v>
      </c>
      <c r="M214" s="123">
        <f>_xlfn.XLOOKUP($B214,'9999'!$A:$A,'9999'!O:O)</f>
        <v>95813.916666666672</v>
      </c>
      <c r="N214" s="123">
        <f>_xlfn.XLOOKUP($B214,'9999'!$A:$A,'9999'!P:P)</f>
        <v>95813.916666666672</v>
      </c>
      <c r="O214" s="123">
        <f>_xlfn.XLOOKUP($B214,'9999'!$A:$A,'9999'!Q:Q)</f>
        <v>95813.916666666672</v>
      </c>
      <c r="P214" s="123">
        <f>_xlfn.XLOOKUP($B214,'9999'!$A:$A,'9999'!R:R)</f>
        <v>95813.916666666672</v>
      </c>
      <c r="Q214" s="123">
        <f>_xlfn.XLOOKUP($B214,'9999'!$A:$A,'9999'!S:S)</f>
        <v>95813.916666666672</v>
      </c>
      <c r="R214" s="123">
        <f>_xlfn.XLOOKUP($B214,'9999'!$A:$A,'9999'!T:T)</f>
        <v>95813.916666666672</v>
      </c>
      <c r="S214" s="33">
        <f t="shared" si="2979"/>
        <v>1149767</v>
      </c>
      <c r="T214" s="124">
        <v>25358.817835046648</v>
      </c>
      <c r="U214" s="124">
        <v>25358.817835046648</v>
      </c>
      <c r="V214" s="124">
        <v>25358.817835046648</v>
      </c>
      <c r="W214" s="124">
        <v>25358.817835046648</v>
      </c>
      <c r="X214" s="124">
        <v>25358.817835046648</v>
      </c>
      <c r="Y214" s="124">
        <v>25358.817835046648</v>
      </c>
      <c r="Z214" s="124">
        <v>25358.817835046648</v>
      </c>
      <c r="AA214" s="124">
        <v>25358.817835046648</v>
      </c>
      <c r="AB214" s="124">
        <v>25358.817835046648</v>
      </c>
      <c r="AC214" s="124">
        <v>25358.817835046648</v>
      </c>
      <c r="AD214" s="124">
        <v>25358.817835046648</v>
      </c>
      <c r="AE214" s="124">
        <v>25358.817835046648</v>
      </c>
      <c r="AF214" s="33">
        <f t="shared" si="2981"/>
        <v>304305.81402055977</v>
      </c>
      <c r="AG214" s="124">
        <v>26834.954621224708</v>
      </c>
      <c r="AH214" s="124">
        <v>26834.954621224708</v>
      </c>
      <c r="AI214" s="124">
        <v>26834.954621224708</v>
      </c>
      <c r="AJ214" s="124">
        <v>26834.954621224708</v>
      </c>
      <c r="AK214" s="124">
        <v>26834.954621224708</v>
      </c>
      <c r="AL214" s="124">
        <v>26834.954621224708</v>
      </c>
      <c r="AM214" s="124">
        <v>26834.954621224708</v>
      </c>
      <c r="AN214" s="124">
        <v>26834.954621224708</v>
      </c>
      <c r="AO214" s="124">
        <v>26834.954621224708</v>
      </c>
      <c r="AP214" s="124">
        <v>26834.954621224708</v>
      </c>
      <c r="AQ214" s="124">
        <v>26834.954621224708</v>
      </c>
      <c r="AR214" s="124">
        <v>26834.954621224708</v>
      </c>
      <c r="AS214" s="33">
        <f t="shared" si="2983"/>
        <v>322019.45545469661</v>
      </c>
      <c r="AT214" s="124">
        <v>28397.017329726204</v>
      </c>
      <c r="AU214" s="124">
        <v>28397.017329726204</v>
      </c>
      <c r="AV214" s="124">
        <v>28397.017329726204</v>
      </c>
      <c r="AW214" s="124">
        <v>28397.017329726204</v>
      </c>
      <c r="AX214" s="124">
        <v>28397.017329726204</v>
      </c>
      <c r="AY214" s="124">
        <v>28397.017329726204</v>
      </c>
      <c r="AZ214" s="124">
        <v>28397.017329726204</v>
      </c>
      <c r="BA214" s="124">
        <v>28397.017329726204</v>
      </c>
      <c r="BB214" s="124">
        <v>28397.017329726204</v>
      </c>
      <c r="BC214" s="124">
        <v>28397.017329726204</v>
      </c>
      <c r="BD214" s="124">
        <v>28397.017329726204</v>
      </c>
      <c r="BE214" s="124">
        <v>28397.017329726204</v>
      </c>
      <c r="BF214" s="33">
        <f t="shared" si="2985"/>
        <v>340764.20795671438</v>
      </c>
      <c r="BG214" s="124">
        <v>30050.007708489557</v>
      </c>
      <c r="BH214" s="124">
        <v>30050.007708489557</v>
      </c>
      <c r="BI214" s="124">
        <v>30050.007708489557</v>
      </c>
      <c r="BJ214" s="124">
        <v>30050.007708489557</v>
      </c>
      <c r="BK214" s="124">
        <v>30050.007708489557</v>
      </c>
      <c r="BL214" s="124">
        <v>30050.007708489557</v>
      </c>
      <c r="BM214" s="124">
        <v>30050.007708489557</v>
      </c>
      <c r="BN214" s="124">
        <v>30050.007708489557</v>
      </c>
      <c r="BO214" s="124">
        <v>30050.007708489557</v>
      </c>
      <c r="BP214" s="124">
        <v>30050.007708489557</v>
      </c>
      <c r="BQ214" s="124">
        <v>30050.007708489557</v>
      </c>
      <c r="BR214" s="124">
        <v>30050.007708489557</v>
      </c>
      <c r="BS214" s="33">
        <f t="shared" si="2987"/>
        <v>360600.09250187461</v>
      </c>
      <c r="BT214" s="124">
        <v>31799.218657200723</v>
      </c>
      <c r="BU214" s="124">
        <v>31799.218657200723</v>
      </c>
      <c r="BV214" s="124">
        <v>31799.218657200723</v>
      </c>
      <c r="BW214" s="124">
        <v>31799.218657200723</v>
      </c>
      <c r="BX214" s="124">
        <v>31799.218657200723</v>
      </c>
      <c r="BY214" s="124">
        <v>31799.218657200723</v>
      </c>
      <c r="BZ214" s="124">
        <v>31799.218657200723</v>
      </c>
      <c r="CA214" s="124">
        <v>31799.218657200723</v>
      </c>
      <c r="CB214" s="124">
        <v>31799.218657200723</v>
      </c>
      <c r="CC214" s="124">
        <v>31799.218657200723</v>
      </c>
      <c r="CD214" s="124">
        <v>31799.218657200723</v>
      </c>
      <c r="CE214" s="124">
        <v>31799.218657200723</v>
      </c>
      <c r="CF214" s="33">
        <f t="shared" si="2989"/>
        <v>381590.62388640875</v>
      </c>
      <c r="CG214" s="124">
        <v>33650.251175236379</v>
      </c>
      <c r="CH214" s="124">
        <v>33650.251175236379</v>
      </c>
      <c r="CI214" s="124">
        <v>33650.251175236379</v>
      </c>
      <c r="CJ214" s="124">
        <v>33650.251175236379</v>
      </c>
      <c r="CK214" s="124">
        <v>33650.251175236379</v>
      </c>
      <c r="CL214" s="124">
        <v>33650.251175236379</v>
      </c>
      <c r="CM214" s="124">
        <v>33650.251175236379</v>
      </c>
      <c r="CN214" s="124">
        <v>33650.251175236379</v>
      </c>
      <c r="CO214" s="124">
        <v>33650.251175236379</v>
      </c>
      <c r="CP214" s="124">
        <v>33650.251175236379</v>
      </c>
      <c r="CQ214" s="124">
        <v>33650.251175236379</v>
      </c>
      <c r="CR214" s="124">
        <v>33650.251175236379</v>
      </c>
      <c r="CS214" s="33">
        <f t="shared" si="2991"/>
        <v>403803.01410283643</v>
      </c>
      <c r="CT214" s="124">
        <v>35609.03229614687</v>
      </c>
      <c r="CU214" s="124">
        <v>35609.03229614687</v>
      </c>
      <c r="CV214" s="124">
        <v>35609.03229614687</v>
      </c>
      <c r="CW214" s="124">
        <v>35609.03229614687</v>
      </c>
      <c r="CX214" s="124">
        <v>35609.03229614687</v>
      </c>
      <c r="CY214" s="124">
        <v>35609.03229614687</v>
      </c>
      <c r="CZ214" s="124">
        <v>35609.03229614687</v>
      </c>
      <c r="DA214" s="124">
        <v>35609.03229614687</v>
      </c>
      <c r="DB214" s="124">
        <v>35609.03229614687</v>
      </c>
      <c r="DC214" s="124">
        <v>35609.03229614687</v>
      </c>
      <c r="DD214" s="124">
        <v>35609.03229614687</v>
      </c>
      <c r="DE214" s="124">
        <v>35609.03229614687</v>
      </c>
      <c r="DF214" s="33">
        <f t="shared" si="2993"/>
        <v>427308.38755376235</v>
      </c>
      <c r="DG214" s="124">
        <v>37681.834066105563</v>
      </c>
      <c r="DH214" s="124">
        <v>37681.834066105563</v>
      </c>
      <c r="DI214" s="124">
        <v>37681.834066105563</v>
      </c>
      <c r="DJ214" s="124">
        <v>37681.834066105563</v>
      </c>
      <c r="DK214" s="124">
        <v>37681.834066105563</v>
      </c>
      <c r="DL214" s="124">
        <v>37681.834066105563</v>
      </c>
      <c r="DM214" s="124">
        <v>37681.834066105563</v>
      </c>
      <c r="DN214" s="124">
        <v>37681.834066105563</v>
      </c>
      <c r="DO214" s="124">
        <v>37681.834066105563</v>
      </c>
      <c r="DP214" s="124">
        <v>37681.834066105563</v>
      </c>
      <c r="DQ214" s="124">
        <v>37681.834066105563</v>
      </c>
      <c r="DR214" s="124">
        <v>37681.834066105563</v>
      </c>
      <c r="DS214" s="33">
        <f t="shared" si="2995"/>
        <v>452182.00879326666</v>
      </c>
      <c r="DT214" s="124">
        <v>39879.156015085333</v>
      </c>
      <c r="DU214" s="124">
        <v>39879.156015085333</v>
      </c>
      <c r="DV214" s="124">
        <v>39879.156015085333</v>
      </c>
      <c r="DW214" s="124">
        <v>39879.156015085333</v>
      </c>
      <c r="DX214" s="124">
        <v>39879.156015085333</v>
      </c>
      <c r="DY214" s="124">
        <v>39879.156015085333</v>
      </c>
      <c r="DZ214" s="124">
        <v>39879.156015085333</v>
      </c>
      <c r="EA214" s="124">
        <v>39879.156015085333</v>
      </c>
      <c r="EB214" s="124">
        <v>39879.156015085333</v>
      </c>
      <c r="EC214" s="124">
        <v>39879.156015085333</v>
      </c>
      <c r="ED214" s="124">
        <v>39879.156015085333</v>
      </c>
      <c r="EE214" s="124">
        <v>39879.156015085333</v>
      </c>
      <c r="EF214" s="33">
        <f t="shared" si="2997"/>
        <v>478549.87218102411</v>
      </c>
      <c r="EG214" s="124">
        <v>39879.156015085333</v>
      </c>
      <c r="EH214" s="124">
        <v>39879.156015085333</v>
      </c>
      <c r="EI214" s="124">
        <v>39879.156015085333</v>
      </c>
      <c r="EJ214" s="124">
        <v>39879.156015085333</v>
      </c>
      <c r="EK214" s="124">
        <v>39879.156015085333</v>
      </c>
      <c r="EL214" s="124">
        <v>39879.156015085333</v>
      </c>
      <c r="EM214" s="124">
        <v>39879.156015085333</v>
      </c>
      <c r="EN214" s="124">
        <v>39879.156015085333</v>
      </c>
      <c r="EO214" s="124">
        <v>39879.156015085333</v>
      </c>
      <c r="EP214" s="124">
        <v>39879.156015085333</v>
      </c>
      <c r="EQ214" s="124">
        <v>39879.156015085333</v>
      </c>
      <c r="ER214" s="124">
        <v>39879.156015085333</v>
      </c>
      <c r="ES214" s="33">
        <f t="shared" si="2999"/>
        <v>478549.87218102411</v>
      </c>
      <c r="ET214" s="261" t="s">
        <v>238</v>
      </c>
      <c r="EU214" s="33"/>
      <c r="EV214" s="38"/>
      <c r="EW214" s="136"/>
      <c r="EX214" s="37"/>
      <c r="EY214" s="37"/>
      <c r="FN214" s="17"/>
      <c r="FO214" s="201"/>
      <c r="FP214" s="2"/>
      <c r="FY214" s="1"/>
    </row>
    <row r="215" spans="1:181">
      <c r="A215" s="149"/>
      <c r="B215" s="149" t="str">
        <f t="shared" si="2978"/>
        <v>192199019900053</v>
      </c>
      <c r="C215" s="231">
        <v>1921990199000</v>
      </c>
      <c r="D215" s="35">
        <v>53</v>
      </c>
      <c r="E215" s="65" t="s">
        <v>568</v>
      </c>
      <c r="F215" s="65">
        <v>14281.650000000001</v>
      </c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33">
        <f t="shared" si="2979"/>
        <v>0</v>
      </c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33">
        <f t="shared" si="2981"/>
        <v>0</v>
      </c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33">
        <f t="shared" si="2983"/>
        <v>0</v>
      </c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33">
        <f t="shared" si="2985"/>
        <v>0</v>
      </c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33">
        <f t="shared" si="2987"/>
        <v>0</v>
      </c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33">
        <f t="shared" si="2989"/>
        <v>0</v>
      </c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33">
        <f t="shared" si="2991"/>
        <v>0</v>
      </c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33">
        <f t="shared" si="2993"/>
        <v>0</v>
      </c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33">
        <f t="shared" si="2995"/>
        <v>0</v>
      </c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33">
        <f t="shared" si="2997"/>
        <v>0</v>
      </c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33">
        <f t="shared" si="2999"/>
        <v>0</v>
      </c>
      <c r="ET215" s="261"/>
      <c r="EU215" s="33"/>
      <c r="EV215" s="38"/>
      <c r="EW215" s="136"/>
      <c r="EX215" s="37"/>
      <c r="EY215" s="37"/>
      <c r="FN215" s="17"/>
      <c r="FO215" s="201"/>
      <c r="FP215" s="2"/>
      <c r="FY215" s="1"/>
    </row>
    <row r="216" spans="1:181">
      <c r="A216" s="149">
        <v>173</v>
      </c>
      <c r="B216" s="149" t="str">
        <f t="shared" si="2978"/>
        <v>192201110100010</v>
      </c>
      <c r="C216" s="231">
        <v>1922011101000</v>
      </c>
      <c r="D216" s="41">
        <v>10</v>
      </c>
      <c r="E216" s="37" t="s">
        <v>178</v>
      </c>
      <c r="F216" s="65">
        <v>12955447.18</v>
      </c>
      <c r="G216" s="123">
        <f>_xlfn.XLOOKUP($B216,'9999'!$A:$A,'9999'!I:I)</f>
        <v>701184.16666666663</v>
      </c>
      <c r="H216" s="123">
        <f>_xlfn.XLOOKUP($B216,'9999'!$A:$A,'9999'!J:J)</f>
        <v>701184.16666666663</v>
      </c>
      <c r="I216" s="123">
        <f>_xlfn.XLOOKUP($B216,'9999'!$A:$A,'9999'!K:K)</f>
        <v>701184.16666666663</v>
      </c>
      <c r="J216" s="123">
        <f>_xlfn.XLOOKUP($B216,'9999'!$A:$A,'9999'!L:L)</f>
        <v>701184.16666666663</v>
      </c>
      <c r="K216" s="123">
        <f>_xlfn.XLOOKUP($B216,'9999'!$A:$A,'9999'!M:M)</f>
        <v>701184.16666666663</v>
      </c>
      <c r="L216" s="123">
        <f>_xlfn.XLOOKUP($B216,'9999'!$A:$A,'9999'!N:N)</f>
        <v>701184.16666666663</v>
      </c>
      <c r="M216" s="123">
        <f>_xlfn.XLOOKUP($B216,'9999'!$A:$A,'9999'!O:O)</f>
        <v>701184.16666666663</v>
      </c>
      <c r="N216" s="123">
        <f>_xlfn.XLOOKUP($B216,'9999'!$A:$A,'9999'!P:P)</f>
        <v>701184.16666666663</v>
      </c>
      <c r="O216" s="123">
        <f>_xlfn.XLOOKUP($B216,'9999'!$A:$A,'9999'!Q:Q)</f>
        <v>701184.16666666663</v>
      </c>
      <c r="P216" s="123">
        <f>_xlfn.XLOOKUP($B216,'9999'!$A:$A,'9999'!R:R)</f>
        <v>701184.16666666663</v>
      </c>
      <c r="Q216" s="123">
        <f>_xlfn.XLOOKUP($B216,'9999'!$A:$A,'9999'!S:S)</f>
        <v>701184.16666666663</v>
      </c>
      <c r="R216" s="123">
        <f>_xlfn.XLOOKUP($B216,'9999'!$A:$A,'9999'!T:T)</f>
        <v>701184.16666666663</v>
      </c>
      <c r="S216" s="33">
        <f t="shared" si="2979"/>
        <v>8414210.0000000019</v>
      </c>
      <c r="T216" s="124">
        <f t="shared" ref="T216:AE217" si="3000">+$S216*$FC$9/12</f>
        <v>742152.95515666704</v>
      </c>
      <c r="U216" s="124">
        <f t="shared" si="3000"/>
        <v>742152.95515666704</v>
      </c>
      <c r="V216" s="124">
        <f t="shared" si="3000"/>
        <v>742152.95515666704</v>
      </c>
      <c r="W216" s="124">
        <f t="shared" si="3000"/>
        <v>742152.95515666704</v>
      </c>
      <c r="X216" s="124">
        <f t="shared" si="3000"/>
        <v>742152.95515666704</v>
      </c>
      <c r="Y216" s="124">
        <f t="shared" si="3000"/>
        <v>742152.95515666704</v>
      </c>
      <c r="Z216" s="124">
        <f t="shared" si="3000"/>
        <v>742152.95515666704</v>
      </c>
      <c r="AA216" s="124">
        <f t="shared" si="3000"/>
        <v>742152.95515666704</v>
      </c>
      <c r="AB216" s="124">
        <f t="shared" si="3000"/>
        <v>742152.95515666704</v>
      </c>
      <c r="AC216" s="124">
        <f t="shared" si="3000"/>
        <v>742152.95515666704</v>
      </c>
      <c r="AD216" s="124">
        <f t="shared" si="3000"/>
        <v>742152.95515666704</v>
      </c>
      <c r="AE216" s="124">
        <f t="shared" si="3000"/>
        <v>742152.95515666704</v>
      </c>
      <c r="AF216" s="33">
        <f t="shared" si="2981"/>
        <v>8905835.461880004</v>
      </c>
      <c r="AG216" s="124">
        <f t="shared" ref="AG216:AR217" si="3001">+$AF216*$FD$9/12</f>
        <v>783680.86591541336</v>
      </c>
      <c r="AH216" s="124">
        <f t="shared" si="3001"/>
        <v>783680.86591541336</v>
      </c>
      <c r="AI216" s="124">
        <f t="shared" si="3001"/>
        <v>783680.86591541336</v>
      </c>
      <c r="AJ216" s="124">
        <f t="shared" si="3001"/>
        <v>783680.86591541336</v>
      </c>
      <c r="AK216" s="124">
        <f t="shared" si="3001"/>
        <v>783680.86591541336</v>
      </c>
      <c r="AL216" s="124">
        <f t="shared" si="3001"/>
        <v>783680.86591541336</v>
      </c>
      <c r="AM216" s="124">
        <f t="shared" si="3001"/>
        <v>783680.86591541336</v>
      </c>
      <c r="AN216" s="124">
        <f t="shared" si="3001"/>
        <v>783680.86591541336</v>
      </c>
      <c r="AO216" s="124">
        <f t="shared" si="3001"/>
        <v>783680.86591541336</v>
      </c>
      <c r="AP216" s="124">
        <f t="shared" si="3001"/>
        <v>783680.86591541336</v>
      </c>
      <c r="AQ216" s="124">
        <f t="shared" si="3001"/>
        <v>783680.86591541336</v>
      </c>
      <c r="AR216" s="124">
        <f t="shared" si="3001"/>
        <v>783680.86591541336</v>
      </c>
      <c r="AS216" s="33">
        <f t="shared" si="2983"/>
        <v>9404170.3909849599</v>
      </c>
      <c r="AT216" s="124">
        <f t="shared" ref="AT216:BE217" si="3002">+$AS216*$FE$9/12</f>
        <v>827855.38896533346</v>
      </c>
      <c r="AU216" s="124">
        <f t="shared" si="3002"/>
        <v>827855.38896533346</v>
      </c>
      <c r="AV216" s="124">
        <f t="shared" si="3002"/>
        <v>827855.38896533346</v>
      </c>
      <c r="AW216" s="124">
        <f t="shared" si="3002"/>
        <v>827855.38896533346</v>
      </c>
      <c r="AX216" s="124">
        <f t="shared" si="3002"/>
        <v>827855.38896533346</v>
      </c>
      <c r="AY216" s="124">
        <f t="shared" si="3002"/>
        <v>827855.38896533346</v>
      </c>
      <c r="AZ216" s="124">
        <f t="shared" si="3002"/>
        <v>827855.38896533346</v>
      </c>
      <c r="BA216" s="124">
        <f t="shared" si="3002"/>
        <v>827855.38896533346</v>
      </c>
      <c r="BB216" s="124">
        <f t="shared" si="3002"/>
        <v>827855.38896533346</v>
      </c>
      <c r="BC216" s="124">
        <f t="shared" si="3002"/>
        <v>827855.38896533346</v>
      </c>
      <c r="BD216" s="124">
        <f t="shared" si="3002"/>
        <v>827855.38896533346</v>
      </c>
      <c r="BE216" s="124">
        <f t="shared" si="3002"/>
        <v>827855.38896533346</v>
      </c>
      <c r="BF216" s="33">
        <f t="shared" si="2985"/>
        <v>9934264.667584002</v>
      </c>
      <c r="BG216" s="124">
        <f t="shared" ref="BG216:BR217" si="3003">+$BF216*$FF$9/12</f>
        <v>874519.94153053162</v>
      </c>
      <c r="BH216" s="124">
        <f t="shared" si="3003"/>
        <v>874519.94153053162</v>
      </c>
      <c r="BI216" s="124">
        <f t="shared" si="3003"/>
        <v>874519.94153053162</v>
      </c>
      <c r="BJ216" s="124">
        <f t="shared" si="3003"/>
        <v>874519.94153053162</v>
      </c>
      <c r="BK216" s="124">
        <f t="shared" si="3003"/>
        <v>874519.94153053162</v>
      </c>
      <c r="BL216" s="124">
        <f t="shared" si="3003"/>
        <v>874519.94153053162</v>
      </c>
      <c r="BM216" s="124">
        <f t="shared" si="3003"/>
        <v>874519.94153053162</v>
      </c>
      <c r="BN216" s="124">
        <f t="shared" si="3003"/>
        <v>874519.94153053162</v>
      </c>
      <c r="BO216" s="124">
        <f t="shared" si="3003"/>
        <v>874519.94153053162</v>
      </c>
      <c r="BP216" s="124">
        <f t="shared" si="3003"/>
        <v>874519.94153053162</v>
      </c>
      <c r="BQ216" s="124">
        <f t="shared" si="3003"/>
        <v>874519.94153053162</v>
      </c>
      <c r="BR216" s="124">
        <f t="shared" si="3003"/>
        <v>874519.94153053162</v>
      </c>
      <c r="BS216" s="33">
        <f t="shared" si="2987"/>
        <v>10494239.298366377</v>
      </c>
      <c r="BT216" s="124">
        <f t="shared" ref="BT216:CE217" si="3004">+$BS216*$FG$9/12</f>
        <v>923814.8815947246</v>
      </c>
      <c r="BU216" s="124">
        <f t="shared" si="3004"/>
        <v>923814.8815947246</v>
      </c>
      <c r="BV216" s="124">
        <f t="shared" si="3004"/>
        <v>923814.8815947246</v>
      </c>
      <c r="BW216" s="124">
        <f t="shared" si="3004"/>
        <v>923814.8815947246</v>
      </c>
      <c r="BX216" s="124">
        <f t="shared" si="3004"/>
        <v>923814.8815947246</v>
      </c>
      <c r="BY216" s="124">
        <f t="shared" si="3004"/>
        <v>923814.8815947246</v>
      </c>
      <c r="BZ216" s="124">
        <f t="shared" si="3004"/>
        <v>923814.8815947246</v>
      </c>
      <c r="CA216" s="124">
        <f t="shared" si="3004"/>
        <v>923814.8815947246</v>
      </c>
      <c r="CB216" s="124">
        <f t="shared" si="3004"/>
        <v>923814.8815947246</v>
      </c>
      <c r="CC216" s="124">
        <f t="shared" si="3004"/>
        <v>923814.8815947246</v>
      </c>
      <c r="CD216" s="124">
        <f t="shared" si="3004"/>
        <v>923814.8815947246</v>
      </c>
      <c r="CE216" s="124">
        <f t="shared" si="3004"/>
        <v>923814.8815947246</v>
      </c>
      <c r="CF216" s="33">
        <f t="shared" si="2989"/>
        <v>11085778.579136698</v>
      </c>
      <c r="CG216" s="124">
        <f t="shared" ref="CG216:CR217" si="3005">+$CF216*$FH$9/12</f>
        <v>975888.47884045646</v>
      </c>
      <c r="CH216" s="124">
        <f t="shared" si="3005"/>
        <v>975888.47884045646</v>
      </c>
      <c r="CI216" s="124">
        <f t="shared" si="3005"/>
        <v>975888.47884045646</v>
      </c>
      <c r="CJ216" s="124">
        <f t="shared" si="3005"/>
        <v>975888.47884045646</v>
      </c>
      <c r="CK216" s="124">
        <f t="shared" si="3005"/>
        <v>975888.47884045646</v>
      </c>
      <c r="CL216" s="124">
        <f t="shared" si="3005"/>
        <v>975888.47884045646</v>
      </c>
      <c r="CM216" s="124">
        <f t="shared" si="3005"/>
        <v>975888.47884045646</v>
      </c>
      <c r="CN216" s="124">
        <f t="shared" si="3005"/>
        <v>975888.47884045646</v>
      </c>
      <c r="CO216" s="124">
        <f t="shared" si="3005"/>
        <v>975888.47884045646</v>
      </c>
      <c r="CP216" s="124">
        <f t="shared" si="3005"/>
        <v>975888.47884045646</v>
      </c>
      <c r="CQ216" s="124">
        <f t="shared" si="3005"/>
        <v>975888.47884045646</v>
      </c>
      <c r="CR216" s="124">
        <f t="shared" si="3005"/>
        <v>975888.47884045646</v>
      </c>
      <c r="CS216" s="33">
        <f t="shared" si="2991"/>
        <v>11710661.74608548</v>
      </c>
      <c r="CT216" s="124">
        <f t="shared" ref="CT216:DE217" si="3006">+$CS216*$FI$9/12</f>
        <v>1030897.3606157358</v>
      </c>
      <c r="CU216" s="124">
        <f t="shared" si="3006"/>
        <v>1030897.3606157358</v>
      </c>
      <c r="CV216" s="124">
        <f t="shared" si="3006"/>
        <v>1030897.3606157358</v>
      </c>
      <c r="CW216" s="124">
        <f t="shared" si="3006"/>
        <v>1030897.3606157358</v>
      </c>
      <c r="CX216" s="124">
        <f t="shared" si="3006"/>
        <v>1030897.3606157358</v>
      </c>
      <c r="CY216" s="124">
        <f t="shared" si="3006"/>
        <v>1030897.3606157358</v>
      </c>
      <c r="CZ216" s="124">
        <f t="shared" si="3006"/>
        <v>1030897.3606157358</v>
      </c>
      <c r="DA216" s="124">
        <f t="shared" si="3006"/>
        <v>1030897.3606157358</v>
      </c>
      <c r="DB216" s="124">
        <f t="shared" si="3006"/>
        <v>1030897.3606157358</v>
      </c>
      <c r="DC216" s="124">
        <f t="shared" si="3006"/>
        <v>1030897.3606157358</v>
      </c>
      <c r="DD216" s="124">
        <f t="shared" si="3006"/>
        <v>1030897.3606157358</v>
      </c>
      <c r="DE216" s="124">
        <f t="shared" si="3006"/>
        <v>1030897.3606157358</v>
      </c>
      <c r="DF216" s="33">
        <f t="shared" si="2993"/>
        <v>12370768.327388829</v>
      </c>
      <c r="DG216" s="124">
        <f t="shared" ref="DG216:DR217" si="3007">+$DF216*$FJ$9/12</f>
        <v>1089006.9830389237</v>
      </c>
      <c r="DH216" s="124">
        <f t="shared" si="3007"/>
        <v>1089006.9830389237</v>
      </c>
      <c r="DI216" s="124">
        <f t="shared" si="3007"/>
        <v>1089006.9830389237</v>
      </c>
      <c r="DJ216" s="124">
        <f t="shared" si="3007"/>
        <v>1089006.9830389237</v>
      </c>
      <c r="DK216" s="124">
        <f t="shared" si="3007"/>
        <v>1089006.9830389237</v>
      </c>
      <c r="DL216" s="124">
        <f t="shared" si="3007"/>
        <v>1089006.9830389237</v>
      </c>
      <c r="DM216" s="124">
        <f t="shared" si="3007"/>
        <v>1089006.9830389237</v>
      </c>
      <c r="DN216" s="124">
        <f t="shared" si="3007"/>
        <v>1089006.9830389237</v>
      </c>
      <c r="DO216" s="124">
        <f t="shared" si="3007"/>
        <v>1089006.9830389237</v>
      </c>
      <c r="DP216" s="124">
        <f t="shared" si="3007"/>
        <v>1089006.9830389237</v>
      </c>
      <c r="DQ216" s="124">
        <f t="shared" si="3007"/>
        <v>1089006.9830389237</v>
      </c>
      <c r="DR216" s="124">
        <f t="shared" si="3007"/>
        <v>1089006.9830389237</v>
      </c>
      <c r="DS216" s="33">
        <f t="shared" si="2995"/>
        <v>13068083.796467088</v>
      </c>
      <c r="DT216" s="124">
        <f>$DS216*$FK$9/12</f>
        <v>1150392.1286588623</v>
      </c>
      <c r="DU216" s="124">
        <f t="shared" ref="DU216:EE216" si="3008">$DS216*$FK9/12</f>
        <v>1150392.1286588623</v>
      </c>
      <c r="DV216" s="124">
        <f t="shared" si="3008"/>
        <v>1150392.1286588623</v>
      </c>
      <c r="DW216" s="124">
        <f t="shared" si="3008"/>
        <v>1150392.1286588623</v>
      </c>
      <c r="DX216" s="124">
        <f t="shared" si="3008"/>
        <v>1150392.1286588623</v>
      </c>
      <c r="DY216" s="124">
        <f t="shared" si="3008"/>
        <v>1150392.1286588623</v>
      </c>
      <c r="DZ216" s="124">
        <f t="shared" si="3008"/>
        <v>1150392.1286588623</v>
      </c>
      <c r="EA216" s="124">
        <f t="shared" si="3008"/>
        <v>1150392.1286588623</v>
      </c>
      <c r="EB216" s="124">
        <f t="shared" si="3008"/>
        <v>1150392.1286588623</v>
      </c>
      <c r="EC216" s="124">
        <f t="shared" si="3008"/>
        <v>1150392.1286588623</v>
      </c>
      <c r="ED216" s="124">
        <f t="shared" si="3008"/>
        <v>1150392.1286588623</v>
      </c>
      <c r="EE216" s="124">
        <f t="shared" si="3008"/>
        <v>1150392.1286588623</v>
      </c>
      <c r="EF216" s="33">
        <f t="shared" si="2997"/>
        <v>13804705.543906352</v>
      </c>
      <c r="EG216" s="124">
        <f t="shared" ref="EG216:ER217" si="3009">$EF216*$FL$9/12</f>
        <v>1215237.4321671056</v>
      </c>
      <c r="EH216" s="124">
        <f t="shared" si="3009"/>
        <v>1215237.4321671056</v>
      </c>
      <c r="EI216" s="124">
        <f t="shared" si="3009"/>
        <v>1215237.4321671056</v>
      </c>
      <c r="EJ216" s="124">
        <f t="shared" si="3009"/>
        <v>1215237.4321671056</v>
      </c>
      <c r="EK216" s="124">
        <f t="shared" si="3009"/>
        <v>1215237.4321671056</v>
      </c>
      <c r="EL216" s="124">
        <f t="shared" si="3009"/>
        <v>1215237.4321671056</v>
      </c>
      <c r="EM216" s="124">
        <f t="shared" si="3009"/>
        <v>1215237.4321671056</v>
      </c>
      <c r="EN216" s="124">
        <f t="shared" si="3009"/>
        <v>1215237.4321671056</v>
      </c>
      <c r="EO216" s="124">
        <f t="shared" si="3009"/>
        <v>1215237.4321671056</v>
      </c>
      <c r="EP216" s="124">
        <f t="shared" si="3009"/>
        <v>1215237.4321671056</v>
      </c>
      <c r="EQ216" s="124">
        <f t="shared" si="3009"/>
        <v>1215237.4321671056</v>
      </c>
      <c r="ER216" s="124">
        <f t="shared" si="3009"/>
        <v>1215237.4321671056</v>
      </c>
      <c r="ES216" s="33">
        <f t="shared" si="2999"/>
        <v>14582849.186005266</v>
      </c>
      <c r="ET216" s="33" t="s">
        <v>241</v>
      </c>
      <c r="EU216" s="33"/>
      <c r="EV216" s="38"/>
      <c r="EW216" s="136"/>
      <c r="EX216" s="37"/>
      <c r="EY216" s="37"/>
      <c r="FN216" s="17"/>
      <c r="FO216" s="201"/>
      <c r="FP216" s="2"/>
      <c r="FY216" s="1"/>
    </row>
    <row r="217" spans="1:181">
      <c r="A217" s="149">
        <v>174</v>
      </c>
      <c r="B217" s="149" t="str">
        <f t="shared" si="2978"/>
        <v>192201110100031</v>
      </c>
      <c r="C217" s="231">
        <v>1922011101000</v>
      </c>
      <c r="D217" s="41">
        <v>31</v>
      </c>
      <c r="E217" s="37" t="s">
        <v>178</v>
      </c>
      <c r="F217" s="65">
        <v>44264.39</v>
      </c>
      <c r="G217" s="123">
        <f>_xlfn.XLOOKUP($B217,'9999'!$A:$A,'9999'!I:I)</f>
        <v>0</v>
      </c>
      <c r="H217" s="123">
        <f>_xlfn.XLOOKUP($B217,'9999'!$A:$A,'9999'!J:J)</f>
        <v>0</v>
      </c>
      <c r="I217" s="123">
        <f>_xlfn.XLOOKUP($B217,'9999'!$A:$A,'9999'!K:K)</f>
        <v>0</v>
      </c>
      <c r="J217" s="123">
        <f>_xlfn.XLOOKUP($B217,'9999'!$A:$A,'9999'!L:L)</f>
        <v>0</v>
      </c>
      <c r="K217" s="123">
        <f>_xlfn.XLOOKUP($B217,'9999'!$A:$A,'9999'!M:M)</f>
        <v>0</v>
      </c>
      <c r="L217" s="123">
        <f>_xlfn.XLOOKUP($B217,'9999'!$A:$A,'9999'!N:N)</f>
        <v>0</v>
      </c>
      <c r="M217" s="123">
        <f>_xlfn.XLOOKUP($B217,'9999'!$A:$A,'9999'!O:O)</f>
        <v>0</v>
      </c>
      <c r="N217" s="123">
        <f>_xlfn.XLOOKUP($B217,'9999'!$A:$A,'9999'!P:P)</f>
        <v>0</v>
      </c>
      <c r="O217" s="123">
        <f>_xlfn.XLOOKUP($B217,'9999'!$A:$A,'9999'!Q:Q)</f>
        <v>0</v>
      </c>
      <c r="P217" s="123">
        <f>_xlfn.XLOOKUP($B217,'9999'!$A:$A,'9999'!R:R)</f>
        <v>0</v>
      </c>
      <c r="Q217" s="123">
        <f>_xlfn.XLOOKUP($B217,'9999'!$A:$A,'9999'!S:S)</f>
        <v>0</v>
      </c>
      <c r="R217" s="123">
        <f>_xlfn.XLOOKUP($B217,'9999'!$A:$A,'9999'!T:T)</f>
        <v>0</v>
      </c>
      <c r="S217" s="33">
        <f t="shared" si="2979"/>
        <v>0</v>
      </c>
      <c r="T217" s="124">
        <f t="shared" si="3000"/>
        <v>0</v>
      </c>
      <c r="U217" s="124">
        <f t="shared" si="3000"/>
        <v>0</v>
      </c>
      <c r="V217" s="124">
        <f t="shared" si="3000"/>
        <v>0</v>
      </c>
      <c r="W217" s="124">
        <f t="shared" si="3000"/>
        <v>0</v>
      </c>
      <c r="X217" s="124">
        <f t="shared" si="3000"/>
        <v>0</v>
      </c>
      <c r="Y217" s="124">
        <f t="shared" si="3000"/>
        <v>0</v>
      </c>
      <c r="Z217" s="124">
        <f t="shared" si="3000"/>
        <v>0</v>
      </c>
      <c r="AA217" s="124">
        <f t="shared" si="3000"/>
        <v>0</v>
      </c>
      <c r="AB217" s="124">
        <f t="shared" si="3000"/>
        <v>0</v>
      </c>
      <c r="AC217" s="124">
        <f t="shared" si="3000"/>
        <v>0</v>
      </c>
      <c r="AD217" s="124">
        <f t="shared" si="3000"/>
        <v>0</v>
      </c>
      <c r="AE217" s="124">
        <f t="shared" si="3000"/>
        <v>0</v>
      </c>
      <c r="AF217" s="33">
        <f t="shared" si="2981"/>
        <v>0</v>
      </c>
      <c r="AG217" s="124">
        <f t="shared" si="3001"/>
        <v>0</v>
      </c>
      <c r="AH217" s="124">
        <f t="shared" si="3001"/>
        <v>0</v>
      </c>
      <c r="AI217" s="124">
        <f t="shared" si="3001"/>
        <v>0</v>
      </c>
      <c r="AJ217" s="124">
        <f t="shared" si="3001"/>
        <v>0</v>
      </c>
      <c r="AK217" s="124">
        <f t="shared" si="3001"/>
        <v>0</v>
      </c>
      <c r="AL217" s="124">
        <f t="shared" si="3001"/>
        <v>0</v>
      </c>
      <c r="AM217" s="124">
        <f t="shared" si="3001"/>
        <v>0</v>
      </c>
      <c r="AN217" s="124">
        <f t="shared" si="3001"/>
        <v>0</v>
      </c>
      <c r="AO217" s="124">
        <f t="shared" si="3001"/>
        <v>0</v>
      </c>
      <c r="AP217" s="124">
        <f t="shared" si="3001"/>
        <v>0</v>
      </c>
      <c r="AQ217" s="124">
        <f t="shared" si="3001"/>
        <v>0</v>
      </c>
      <c r="AR217" s="124">
        <f t="shared" si="3001"/>
        <v>0</v>
      </c>
      <c r="AS217" s="33">
        <f t="shared" si="2983"/>
        <v>0</v>
      </c>
      <c r="AT217" s="124">
        <f t="shared" si="3002"/>
        <v>0</v>
      </c>
      <c r="AU217" s="124">
        <f t="shared" si="3002"/>
        <v>0</v>
      </c>
      <c r="AV217" s="124">
        <f t="shared" si="3002"/>
        <v>0</v>
      </c>
      <c r="AW217" s="124">
        <f t="shared" si="3002"/>
        <v>0</v>
      </c>
      <c r="AX217" s="124">
        <f t="shared" si="3002"/>
        <v>0</v>
      </c>
      <c r="AY217" s="124">
        <f t="shared" si="3002"/>
        <v>0</v>
      </c>
      <c r="AZ217" s="124">
        <f t="shared" si="3002"/>
        <v>0</v>
      </c>
      <c r="BA217" s="124">
        <f t="shared" si="3002"/>
        <v>0</v>
      </c>
      <c r="BB217" s="124">
        <f t="shared" si="3002"/>
        <v>0</v>
      </c>
      <c r="BC217" s="124">
        <f t="shared" si="3002"/>
        <v>0</v>
      </c>
      <c r="BD217" s="124">
        <f t="shared" si="3002"/>
        <v>0</v>
      </c>
      <c r="BE217" s="124">
        <f t="shared" si="3002"/>
        <v>0</v>
      </c>
      <c r="BF217" s="33">
        <f t="shared" si="2985"/>
        <v>0</v>
      </c>
      <c r="BG217" s="124">
        <f t="shared" si="3003"/>
        <v>0</v>
      </c>
      <c r="BH217" s="124">
        <f t="shared" si="3003"/>
        <v>0</v>
      </c>
      <c r="BI217" s="124">
        <f t="shared" si="3003"/>
        <v>0</v>
      </c>
      <c r="BJ217" s="124">
        <f t="shared" si="3003"/>
        <v>0</v>
      </c>
      <c r="BK217" s="124">
        <f t="shared" si="3003"/>
        <v>0</v>
      </c>
      <c r="BL217" s="124">
        <f t="shared" si="3003"/>
        <v>0</v>
      </c>
      <c r="BM217" s="124">
        <f t="shared" si="3003"/>
        <v>0</v>
      </c>
      <c r="BN217" s="124">
        <f t="shared" si="3003"/>
        <v>0</v>
      </c>
      <c r="BO217" s="124">
        <f t="shared" si="3003"/>
        <v>0</v>
      </c>
      <c r="BP217" s="124">
        <f t="shared" si="3003"/>
        <v>0</v>
      </c>
      <c r="BQ217" s="124">
        <f t="shared" si="3003"/>
        <v>0</v>
      </c>
      <c r="BR217" s="124">
        <f t="shared" si="3003"/>
        <v>0</v>
      </c>
      <c r="BS217" s="33">
        <f t="shared" si="2987"/>
        <v>0</v>
      </c>
      <c r="BT217" s="124">
        <f t="shared" si="3004"/>
        <v>0</v>
      </c>
      <c r="BU217" s="124">
        <f t="shared" si="3004"/>
        <v>0</v>
      </c>
      <c r="BV217" s="124">
        <f t="shared" si="3004"/>
        <v>0</v>
      </c>
      <c r="BW217" s="124">
        <f t="shared" si="3004"/>
        <v>0</v>
      </c>
      <c r="BX217" s="124">
        <f t="shared" si="3004"/>
        <v>0</v>
      </c>
      <c r="BY217" s="124">
        <f t="shared" si="3004"/>
        <v>0</v>
      </c>
      <c r="BZ217" s="124">
        <f t="shared" si="3004"/>
        <v>0</v>
      </c>
      <c r="CA217" s="124">
        <f t="shared" si="3004"/>
        <v>0</v>
      </c>
      <c r="CB217" s="124">
        <f t="shared" si="3004"/>
        <v>0</v>
      </c>
      <c r="CC217" s="124">
        <f t="shared" si="3004"/>
        <v>0</v>
      </c>
      <c r="CD217" s="124">
        <f t="shared" si="3004"/>
        <v>0</v>
      </c>
      <c r="CE217" s="124">
        <f t="shared" si="3004"/>
        <v>0</v>
      </c>
      <c r="CF217" s="33">
        <f t="shared" si="2989"/>
        <v>0</v>
      </c>
      <c r="CG217" s="124">
        <f t="shared" si="3005"/>
        <v>0</v>
      </c>
      <c r="CH217" s="124">
        <f t="shared" si="3005"/>
        <v>0</v>
      </c>
      <c r="CI217" s="124">
        <f t="shared" si="3005"/>
        <v>0</v>
      </c>
      <c r="CJ217" s="124">
        <f t="shared" si="3005"/>
        <v>0</v>
      </c>
      <c r="CK217" s="124">
        <f t="shared" si="3005"/>
        <v>0</v>
      </c>
      <c r="CL217" s="124">
        <f t="shared" si="3005"/>
        <v>0</v>
      </c>
      <c r="CM217" s="124">
        <f t="shared" si="3005"/>
        <v>0</v>
      </c>
      <c r="CN217" s="124">
        <f t="shared" si="3005"/>
        <v>0</v>
      </c>
      <c r="CO217" s="124">
        <f t="shared" si="3005"/>
        <v>0</v>
      </c>
      <c r="CP217" s="124">
        <f t="shared" si="3005"/>
        <v>0</v>
      </c>
      <c r="CQ217" s="124">
        <f t="shared" si="3005"/>
        <v>0</v>
      </c>
      <c r="CR217" s="124">
        <f t="shared" si="3005"/>
        <v>0</v>
      </c>
      <c r="CS217" s="33">
        <f t="shared" si="2991"/>
        <v>0</v>
      </c>
      <c r="CT217" s="124">
        <f t="shared" si="3006"/>
        <v>0</v>
      </c>
      <c r="CU217" s="124">
        <f t="shared" si="3006"/>
        <v>0</v>
      </c>
      <c r="CV217" s="124">
        <f t="shared" si="3006"/>
        <v>0</v>
      </c>
      <c r="CW217" s="124">
        <f t="shared" si="3006"/>
        <v>0</v>
      </c>
      <c r="CX217" s="124">
        <f t="shared" si="3006"/>
        <v>0</v>
      </c>
      <c r="CY217" s="124">
        <f t="shared" si="3006"/>
        <v>0</v>
      </c>
      <c r="CZ217" s="124">
        <f t="shared" si="3006"/>
        <v>0</v>
      </c>
      <c r="DA217" s="124">
        <f t="shared" si="3006"/>
        <v>0</v>
      </c>
      <c r="DB217" s="124">
        <f t="shared" si="3006"/>
        <v>0</v>
      </c>
      <c r="DC217" s="124">
        <f t="shared" si="3006"/>
        <v>0</v>
      </c>
      <c r="DD217" s="124">
        <f t="shared" si="3006"/>
        <v>0</v>
      </c>
      <c r="DE217" s="124">
        <f t="shared" si="3006"/>
        <v>0</v>
      </c>
      <c r="DF217" s="33">
        <f t="shared" si="2993"/>
        <v>0</v>
      </c>
      <c r="DG217" s="124">
        <f t="shared" si="3007"/>
        <v>0</v>
      </c>
      <c r="DH217" s="124">
        <f t="shared" si="3007"/>
        <v>0</v>
      </c>
      <c r="DI217" s="124">
        <f t="shared" si="3007"/>
        <v>0</v>
      </c>
      <c r="DJ217" s="124">
        <f t="shared" si="3007"/>
        <v>0</v>
      </c>
      <c r="DK217" s="124">
        <f t="shared" si="3007"/>
        <v>0</v>
      </c>
      <c r="DL217" s="124">
        <f t="shared" si="3007"/>
        <v>0</v>
      </c>
      <c r="DM217" s="124">
        <f t="shared" si="3007"/>
        <v>0</v>
      </c>
      <c r="DN217" s="124">
        <f t="shared" si="3007"/>
        <v>0</v>
      </c>
      <c r="DO217" s="124">
        <f t="shared" si="3007"/>
        <v>0</v>
      </c>
      <c r="DP217" s="124">
        <f t="shared" si="3007"/>
        <v>0</v>
      </c>
      <c r="DQ217" s="124">
        <f t="shared" si="3007"/>
        <v>0</v>
      </c>
      <c r="DR217" s="124">
        <f t="shared" si="3007"/>
        <v>0</v>
      </c>
      <c r="DS217" s="33">
        <f t="shared" si="2995"/>
        <v>0</v>
      </c>
      <c r="DT217" s="124">
        <f>$DS217*$FK$9/12</f>
        <v>0</v>
      </c>
      <c r="DU217" s="124">
        <f t="shared" ref="DU217:EE217" si="3010">$DS217*$FK$9/12</f>
        <v>0</v>
      </c>
      <c r="DV217" s="124">
        <f t="shared" si="3010"/>
        <v>0</v>
      </c>
      <c r="DW217" s="124">
        <f t="shared" si="3010"/>
        <v>0</v>
      </c>
      <c r="DX217" s="124">
        <f t="shared" si="3010"/>
        <v>0</v>
      </c>
      <c r="DY217" s="124">
        <f t="shared" si="3010"/>
        <v>0</v>
      </c>
      <c r="DZ217" s="124">
        <f t="shared" si="3010"/>
        <v>0</v>
      </c>
      <c r="EA217" s="124">
        <f t="shared" si="3010"/>
        <v>0</v>
      </c>
      <c r="EB217" s="124">
        <f t="shared" si="3010"/>
        <v>0</v>
      </c>
      <c r="EC217" s="124">
        <f t="shared" si="3010"/>
        <v>0</v>
      </c>
      <c r="ED217" s="124">
        <f t="shared" si="3010"/>
        <v>0</v>
      </c>
      <c r="EE217" s="124">
        <f t="shared" si="3010"/>
        <v>0</v>
      </c>
      <c r="EF217" s="33">
        <f t="shared" si="2997"/>
        <v>0</v>
      </c>
      <c r="EG217" s="124">
        <f t="shared" si="3009"/>
        <v>0</v>
      </c>
      <c r="EH217" s="124">
        <f t="shared" si="3009"/>
        <v>0</v>
      </c>
      <c r="EI217" s="124">
        <f t="shared" si="3009"/>
        <v>0</v>
      </c>
      <c r="EJ217" s="124">
        <f t="shared" si="3009"/>
        <v>0</v>
      </c>
      <c r="EK217" s="124">
        <f t="shared" si="3009"/>
        <v>0</v>
      </c>
      <c r="EL217" s="124">
        <f t="shared" si="3009"/>
        <v>0</v>
      </c>
      <c r="EM217" s="124">
        <f t="shared" si="3009"/>
        <v>0</v>
      </c>
      <c r="EN217" s="124">
        <f t="shared" si="3009"/>
        <v>0</v>
      </c>
      <c r="EO217" s="124">
        <f t="shared" si="3009"/>
        <v>0</v>
      </c>
      <c r="EP217" s="124">
        <f t="shared" si="3009"/>
        <v>0</v>
      </c>
      <c r="EQ217" s="124">
        <f t="shared" si="3009"/>
        <v>0</v>
      </c>
      <c r="ER217" s="124">
        <f t="shared" si="3009"/>
        <v>0</v>
      </c>
      <c r="ES217" s="33">
        <f>+SUM(EG217:ER217)</f>
        <v>0</v>
      </c>
      <c r="ET217" s="33" t="s">
        <v>241</v>
      </c>
      <c r="EU217" s="33"/>
      <c r="EV217" s="38"/>
      <c r="EW217" s="136"/>
      <c r="EX217" s="37"/>
      <c r="EY217" s="37"/>
      <c r="FN217" s="17"/>
      <c r="FO217" s="201"/>
      <c r="FP217" s="2"/>
      <c r="FY217" s="1"/>
    </row>
    <row r="218" spans="1:181">
      <c r="A218" s="149"/>
      <c r="B218" s="149" t="str">
        <f t="shared" si="2978"/>
        <v>192201110100072</v>
      </c>
      <c r="C218" s="231">
        <v>1922011101000</v>
      </c>
      <c r="D218" s="41">
        <v>72</v>
      </c>
      <c r="E218" s="37" t="s">
        <v>178</v>
      </c>
      <c r="F218" s="65">
        <v>2485861.09</v>
      </c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33">
        <f t="shared" si="2979"/>
        <v>0</v>
      </c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33">
        <f t="shared" si="2981"/>
        <v>0</v>
      </c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33">
        <f t="shared" si="2983"/>
        <v>0</v>
      </c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33">
        <f t="shared" si="2985"/>
        <v>0</v>
      </c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33">
        <f t="shared" si="2987"/>
        <v>0</v>
      </c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33">
        <f t="shared" si="2989"/>
        <v>0</v>
      </c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33">
        <f t="shared" si="2991"/>
        <v>0</v>
      </c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33">
        <f t="shared" si="2993"/>
        <v>0</v>
      </c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33">
        <f t="shared" si="2995"/>
        <v>0</v>
      </c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33">
        <f t="shared" si="2997"/>
        <v>0</v>
      </c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33">
        <f>+SUM(EG218:ER218)</f>
        <v>0</v>
      </c>
      <c r="ET218" s="33"/>
      <c r="EU218" s="33"/>
      <c r="EV218" s="38"/>
      <c r="EW218" s="136"/>
      <c r="EX218" s="37"/>
      <c r="EY218" s="37"/>
      <c r="FN218" s="17"/>
      <c r="FO218" s="201"/>
      <c r="FP218" s="2"/>
      <c r="FY218" s="1"/>
    </row>
    <row r="219" spans="1:181">
      <c r="A219" s="149">
        <v>175</v>
      </c>
      <c r="B219" s="149" t="str">
        <f t="shared" si="2978"/>
        <v>192206319900010</v>
      </c>
      <c r="C219" s="231">
        <v>1922063199000</v>
      </c>
      <c r="D219" s="41">
        <v>10</v>
      </c>
      <c r="E219" s="37" t="s">
        <v>179</v>
      </c>
      <c r="F219" s="65">
        <v>2148861.1800000002</v>
      </c>
      <c r="G219" s="123">
        <f>_xlfn.XLOOKUP($B219,'9999'!$A:$A,'9999'!I:I)</f>
        <v>216161.16666666666</v>
      </c>
      <c r="H219" s="123">
        <f>_xlfn.XLOOKUP($B219,'9999'!$A:$A,'9999'!J:J)</f>
        <v>216161.16666666666</v>
      </c>
      <c r="I219" s="123">
        <f>_xlfn.XLOOKUP($B219,'9999'!$A:$A,'9999'!K:K)</f>
        <v>216161.16666666666</v>
      </c>
      <c r="J219" s="123">
        <f>_xlfn.XLOOKUP($B219,'9999'!$A:$A,'9999'!L:L)</f>
        <v>216161.16666666666</v>
      </c>
      <c r="K219" s="123">
        <f>_xlfn.XLOOKUP($B219,'9999'!$A:$A,'9999'!M:M)</f>
        <v>216161.16666666666</v>
      </c>
      <c r="L219" s="123">
        <f>_xlfn.XLOOKUP($B219,'9999'!$A:$A,'9999'!N:N)</f>
        <v>216161.16666666666</v>
      </c>
      <c r="M219" s="123">
        <f>_xlfn.XLOOKUP($B219,'9999'!$A:$A,'9999'!O:O)</f>
        <v>216161.16666666666</v>
      </c>
      <c r="N219" s="123">
        <f>_xlfn.XLOOKUP($B219,'9999'!$A:$A,'9999'!P:P)</f>
        <v>216161.16666666666</v>
      </c>
      <c r="O219" s="123">
        <f>_xlfn.XLOOKUP($B219,'9999'!$A:$A,'9999'!Q:Q)</f>
        <v>216161.16666666666</v>
      </c>
      <c r="P219" s="123">
        <f>_xlfn.XLOOKUP($B219,'9999'!$A:$A,'9999'!R:R)</f>
        <v>216161.16666666666</v>
      </c>
      <c r="Q219" s="123">
        <f>_xlfn.XLOOKUP($B219,'9999'!$A:$A,'9999'!S:S)</f>
        <v>216161.16666666666</v>
      </c>
      <c r="R219" s="123">
        <f>_xlfn.XLOOKUP($B219,'9999'!$A:$A,'9999'!T:T)</f>
        <v>216161.16666666666</v>
      </c>
      <c r="S219" s="33">
        <f t="shared" si="2979"/>
        <v>2593934</v>
      </c>
      <c r="T219" s="124">
        <f t="shared" ref="T219:AE220" si="3011">+$S219*$FC$9/12</f>
        <v>228791.03131266672</v>
      </c>
      <c r="U219" s="124">
        <f t="shared" si="3011"/>
        <v>228791.03131266672</v>
      </c>
      <c r="V219" s="124">
        <f t="shared" si="3011"/>
        <v>228791.03131266672</v>
      </c>
      <c r="W219" s="124">
        <f t="shared" si="3011"/>
        <v>228791.03131266672</v>
      </c>
      <c r="X219" s="124">
        <f t="shared" si="3011"/>
        <v>228791.03131266672</v>
      </c>
      <c r="Y219" s="124">
        <f t="shared" si="3011"/>
        <v>228791.03131266672</v>
      </c>
      <c r="Z219" s="124">
        <f t="shared" si="3011"/>
        <v>228791.03131266672</v>
      </c>
      <c r="AA219" s="124">
        <f t="shared" si="3011"/>
        <v>228791.03131266672</v>
      </c>
      <c r="AB219" s="124">
        <f t="shared" si="3011"/>
        <v>228791.03131266672</v>
      </c>
      <c r="AC219" s="124">
        <f t="shared" si="3011"/>
        <v>228791.03131266672</v>
      </c>
      <c r="AD219" s="124">
        <f t="shared" si="3011"/>
        <v>228791.03131266672</v>
      </c>
      <c r="AE219" s="124">
        <f t="shared" si="3011"/>
        <v>228791.03131266672</v>
      </c>
      <c r="AF219" s="33">
        <f t="shared" si="2981"/>
        <v>2745492.3757520015</v>
      </c>
      <c r="AG219" s="124">
        <f t="shared" ref="AG219:AR220" si="3012">+$AF219*$FD$9/12</f>
        <v>241593.26226079836</v>
      </c>
      <c r="AH219" s="124">
        <f t="shared" si="3012"/>
        <v>241593.26226079836</v>
      </c>
      <c r="AI219" s="124">
        <f t="shared" si="3012"/>
        <v>241593.26226079836</v>
      </c>
      <c r="AJ219" s="124">
        <f t="shared" si="3012"/>
        <v>241593.26226079836</v>
      </c>
      <c r="AK219" s="124">
        <f t="shared" si="3012"/>
        <v>241593.26226079836</v>
      </c>
      <c r="AL219" s="124">
        <f t="shared" si="3012"/>
        <v>241593.26226079836</v>
      </c>
      <c r="AM219" s="124">
        <f t="shared" si="3012"/>
        <v>241593.26226079836</v>
      </c>
      <c r="AN219" s="124">
        <f t="shared" si="3012"/>
        <v>241593.26226079836</v>
      </c>
      <c r="AO219" s="124">
        <f t="shared" si="3012"/>
        <v>241593.26226079836</v>
      </c>
      <c r="AP219" s="124">
        <f t="shared" si="3012"/>
        <v>241593.26226079836</v>
      </c>
      <c r="AQ219" s="124">
        <f t="shared" si="3012"/>
        <v>241593.26226079836</v>
      </c>
      <c r="AR219" s="124">
        <f t="shared" si="3012"/>
        <v>241593.26226079836</v>
      </c>
      <c r="AS219" s="33">
        <f t="shared" si="2983"/>
        <v>2899119.1471295804</v>
      </c>
      <c r="AT219" s="124">
        <f t="shared" ref="AT219:BE220" si="3013">+$AS219*$FE$9/12</f>
        <v>255211.39126791511</v>
      </c>
      <c r="AU219" s="124">
        <f t="shared" si="3013"/>
        <v>255211.39126791511</v>
      </c>
      <c r="AV219" s="124">
        <f t="shared" si="3013"/>
        <v>255211.39126791511</v>
      </c>
      <c r="AW219" s="124">
        <f t="shared" si="3013"/>
        <v>255211.39126791511</v>
      </c>
      <c r="AX219" s="124">
        <f t="shared" si="3013"/>
        <v>255211.39126791511</v>
      </c>
      <c r="AY219" s="124">
        <f t="shared" si="3013"/>
        <v>255211.39126791511</v>
      </c>
      <c r="AZ219" s="124">
        <f t="shared" si="3013"/>
        <v>255211.39126791511</v>
      </c>
      <c r="BA219" s="124">
        <f t="shared" si="3013"/>
        <v>255211.39126791511</v>
      </c>
      <c r="BB219" s="124">
        <f t="shared" si="3013"/>
        <v>255211.39126791511</v>
      </c>
      <c r="BC219" s="124">
        <f t="shared" si="3013"/>
        <v>255211.39126791511</v>
      </c>
      <c r="BD219" s="124">
        <f t="shared" si="3013"/>
        <v>255211.39126791511</v>
      </c>
      <c r="BE219" s="124">
        <f t="shared" si="3013"/>
        <v>255211.39126791511</v>
      </c>
      <c r="BF219" s="33">
        <f t="shared" si="2985"/>
        <v>3062536.6952149817</v>
      </c>
      <c r="BG219" s="124">
        <f t="shared" ref="BG219:BR220" si="3014">+$BF219*$FF$9/12</f>
        <v>269597.14697090501</v>
      </c>
      <c r="BH219" s="124">
        <f t="shared" si="3014"/>
        <v>269597.14697090501</v>
      </c>
      <c r="BI219" s="124">
        <f t="shared" si="3014"/>
        <v>269597.14697090501</v>
      </c>
      <c r="BJ219" s="124">
        <f t="shared" si="3014"/>
        <v>269597.14697090501</v>
      </c>
      <c r="BK219" s="124">
        <f t="shared" si="3014"/>
        <v>269597.14697090501</v>
      </c>
      <c r="BL219" s="124">
        <f t="shared" si="3014"/>
        <v>269597.14697090501</v>
      </c>
      <c r="BM219" s="124">
        <f t="shared" si="3014"/>
        <v>269597.14697090501</v>
      </c>
      <c r="BN219" s="124">
        <f t="shared" si="3014"/>
        <v>269597.14697090501</v>
      </c>
      <c r="BO219" s="124">
        <f t="shared" si="3014"/>
        <v>269597.14697090501</v>
      </c>
      <c r="BP219" s="124">
        <f t="shared" si="3014"/>
        <v>269597.14697090501</v>
      </c>
      <c r="BQ219" s="124">
        <f t="shared" si="3014"/>
        <v>269597.14697090501</v>
      </c>
      <c r="BR219" s="124">
        <f t="shared" si="3014"/>
        <v>269597.14697090501</v>
      </c>
      <c r="BS219" s="33">
        <f t="shared" si="2987"/>
        <v>3235165.7636508592</v>
      </c>
      <c r="BT219" s="124">
        <f t="shared" ref="BT219:CE220" si="3015">+$BS219*$FG$9/12</f>
        <v>284793.79895136092</v>
      </c>
      <c r="BU219" s="124">
        <f t="shared" si="3015"/>
        <v>284793.79895136092</v>
      </c>
      <c r="BV219" s="124">
        <f t="shared" si="3015"/>
        <v>284793.79895136092</v>
      </c>
      <c r="BW219" s="124">
        <f t="shared" si="3015"/>
        <v>284793.79895136092</v>
      </c>
      <c r="BX219" s="124">
        <f t="shared" si="3015"/>
        <v>284793.79895136092</v>
      </c>
      <c r="BY219" s="124">
        <f t="shared" si="3015"/>
        <v>284793.79895136092</v>
      </c>
      <c r="BZ219" s="124">
        <f t="shared" si="3015"/>
        <v>284793.79895136092</v>
      </c>
      <c r="CA219" s="124">
        <f t="shared" si="3015"/>
        <v>284793.79895136092</v>
      </c>
      <c r="CB219" s="124">
        <f t="shared" si="3015"/>
        <v>284793.79895136092</v>
      </c>
      <c r="CC219" s="124">
        <f t="shared" si="3015"/>
        <v>284793.79895136092</v>
      </c>
      <c r="CD219" s="124">
        <f t="shared" si="3015"/>
        <v>284793.79895136092</v>
      </c>
      <c r="CE219" s="124">
        <f t="shared" si="3015"/>
        <v>284793.79895136092</v>
      </c>
      <c r="CF219" s="33">
        <f t="shared" si="2989"/>
        <v>3417525.5874163308</v>
      </c>
      <c r="CG219" s="124">
        <f t="shared" ref="CG219:CR220" si="3016">+$CF219*$FH$9/12</f>
        <v>300847.05581065128</v>
      </c>
      <c r="CH219" s="124">
        <f t="shared" si="3016"/>
        <v>300847.05581065128</v>
      </c>
      <c r="CI219" s="124">
        <f t="shared" si="3016"/>
        <v>300847.05581065128</v>
      </c>
      <c r="CJ219" s="124">
        <f t="shared" si="3016"/>
        <v>300847.05581065128</v>
      </c>
      <c r="CK219" s="124">
        <f t="shared" si="3016"/>
        <v>300847.05581065128</v>
      </c>
      <c r="CL219" s="124">
        <f t="shared" si="3016"/>
        <v>300847.05581065128</v>
      </c>
      <c r="CM219" s="124">
        <f t="shared" si="3016"/>
        <v>300847.05581065128</v>
      </c>
      <c r="CN219" s="124">
        <f t="shared" si="3016"/>
        <v>300847.05581065128</v>
      </c>
      <c r="CO219" s="124">
        <f t="shared" si="3016"/>
        <v>300847.05581065128</v>
      </c>
      <c r="CP219" s="124">
        <f t="shared" si="3016"/>
        <v>300847.05581065128</v>
      </c>
      <c r="CQ219" s="124">
        <f t="shared" si="3016"/>
        <v>300847.05581065128</v>
      </c>
      <c r="CR219" s="124">
        <f t="shared" si="3016"/>
        <v>300847.05581065128</v>
      </c>
      <c r="CS219" s="33">
        <f t="shared" si="2991"/>
        <v>3610164.6697278153</v>
      </c>
      <c r="CT219" s="124">
        <f t="shared" ref="CT219:DE220" si="3017">+$CS219*$FI$9/12</f>
        <v>317805.2026525861</v>
      </c>
      <c r="CU219" s="124">
        <f t="shared" si="3017"/>
        <v>317805.2026525861</v>
      </c>
      <c r="CV219" s="124">
        <f t="shared" si="3017"/>
        <v>317805.2026525861</v>
      </c>
      <c r="CW219" s="124">
        <f t="shared" si="3017"/>
        <v>317805.2026525861</v>
      </c>
      <c r="CX219" s="124">
        <f t="shared" si="3017"/>
        <v>317805.2026525861</v>
      </c>
      <c r="CY219" s="124">
        <f t="shared" si="3017"/>
        <v>317805.2026525861</v>
      </c>
      <c r="CZ219" s="124">
        <f t="shared" si="3017"/>
        <v>317805.2026525861</v>
      </c>
      <c r="DA219" s="124">
        <f t="shared" si="3017"/>
        <v>317805.2026525861</v>
      </c>
      <c r="DB219" s="124">
        <f t="shared" si="3017"/>
        <v>317805.2026525861</v>
      </c>
      <c r="DC219" s="124">
        <f t="shared" si="3017"/>
        <v>317805.2026525861</v>
      </c>
      <c r="DD219" s="124">
        <f t="shared" si="3017"/>
        <v>317805.2026525861</v>
      </c>
      <c r="DE219" s="124">
        <f t="shared" si="3017"/>
        <v>317805.2026525861</v>
      </c>
      <c r="DF219" s="33">
        <f t="shared" si="2993"/>
        <v>3813662.4318310334</v>
      </c>
      <c r="DG219" s="124">
        <f t="shared" ref="DG219:DR220" si="3018">+$DF219*$FJ$9/12</f>
        <v>335719.24631570716</v>
      </c>
      <c r="DH219" s="124">
        <f t="shared" si="3018"/>
        <v>335719.24631570716</v>
      </c>
      <c r="DI219" s="124">
        <f t="shared" si="3018"/>
        <v>335719.24631570716</v>
      </c>
      <c r="DJ219" s="124">
        <f t="shared" si="3018"/>
        <v>335719.24631570716</v>
      </c>
      <c r="DK219" s="124">
        <f t="shared" si="3018"/>
        <v>335719.24631570716</v>
      </c>
      <c r="DL219" s="124">
        <f t="shared" si="3018"/>
        <v>335719.24631570716</v>
      </c>
      <c r="DM219" s="124">
        <f t="shared" si="3018"/>
        <v>335719.24631570716</v>
      </c>
      <c r="DN219" s="124">
        <f t="shared" si="3018"/>
        <v>335719.24631570716</v>
      </c>
      <c r="DO219" s="124">
        <f t="shared" si="3018"/>
        <v>335719.24631570716</v>
      </c>
      <c r="DP219" s="124">
        <f t="shared" si="3018"/>
        <v>335719.24631570716</v>
      </c>
      <c r="DQ219" s="124">
        <f t="shared" si="3018"/>
        <v>335719.24631570716</v>
      </c>
      <c r="DR219" s="124">
        <f t="shared" si="3018"/>
        <v>335719.24631570716</v>
      </c>
      <c r="DS219" s="33">
        <f t="shared" si="2995"/>
        <v>4028630.9557884852</v>
      </c>
      <c r="DT219" s="124">
        <f t="shared" ref="DT219:EE219" si="3019">$DS219*$FK$9/12</f>
        <v>354643.06879203091</v>
      </c>
      <c r="DU219" s="124">
        <f t="shared" si="3019"/>
        <v>354643.06879203091</v>
      </c>
      <c r="DV219" s="124">
        <f t="shared" si="3019"/>
        <v>354643.06879203091</v>
      </c>
      <c r="DW219" s="124">
        <f t="shared" si="3019"/>
        <v>354643.06879203091</v>
      </c>
      <c r="DX219" s="124">
        <f t="shared" si="3019"/>
        <v>354643.06879203091</v>
      </c>
      <c r="DY219" s="124">
        <f t="shared" si="3019"/>
        <v>354643.06879203091</v>
      </c>
      <c r="DZ219" s="124">
        <f t="shared" si="3019"/>
        <v>354643.06879203091</v>
      </c>
      <c r="EA219" s="124">
        <f t="shared" si="3019"/>
        <v>354643.06879203091</v>
      </c>
      <c r="EB219" s="124">
        <f t="shared" si="3019"/>
        <v>354643.06879203091</v>
      </c>
      <c r="EC219" s="124">
        <f t="shared" si="3019"/>
        <v>354643.06879203091</v>
      </c>
      <c r="ED219" s="124">
        <f t="shared" si="3019"/>
        <v>354643.06879203091</v>
      </c>
      <c r="EE219" s="124">
        <f t="shared" si="3019"/>
        <v>354643.06879203091</v>
      </c>
      <c r="EF219" s="33">
        <f t="shared" si="2997"/>
        <v>4255716.8255043719</v>
      </c>
      <c r="EG219" s="124">
        <f t="shared" ref="EG219:ER220" si="3020">$EF219*$FL$9/12</f>
        <v>374633.58929370024</v>
      </c>
      <c r="EH219" s="124">
        <f t="shared" si="3020"/>
        <v>374633.58929370024</v>
      </c>
      <c r="EI219" s="124">
        <f t="shared" si="3020"/>
        <v>374633.58929370024</v>
      </c>
      <c r="EJ219" s="124">
        <f t="shared" si="3020"/>
        <v>374633.58929370024</v>
      </c>
      <c r="EK219" s="124">
        <f t="shared" si="3020"/>
        <v>374633.58929370024</v>
      </c>
      <c r="EL219" s="124">
        <f t="shared" si="3020"/>
        <v>374633.58929370024</v>
      </c>
      <c r="EM219" s="124">
        <f t="shared" si="3020"/>
        <v>374633.58929370024</v>
      </c>
      <c r="EN219" s="124">
        <f t="shared" si="3020"/>
        <v>374633.58929370024</v>
      </c>
      <c r="EO219" s="124">
        <f t="shared" si="3020"/>
        <v>374633.58929370024</v>
      </c>
      <c r="EP219" s="124">
        <f t="shared" si="3020"/>
        <v>374633.58929370024</v>
      </c>
      <c r="EQ219" s="124">
        <f t="shared" si="3020"/>
        <v>374633.58929370024</v>
      </c>
      <c r="ER219" s="124">
        <f t="shared" si="3020"/>
        <v>374633.58929370024</v>
      </c>
      <c r="ES219" s="33">
        <f t="shared" si="2999"/>
        <v>4495603.0715244031</v>
      </c>
      <c r="ET219" s="33" t="s">
        <v>241</v>
      </c>
      <c r="EU219" s="33"/>
      <c r="EV219" s="38"/>
      <c r="EW219" s="136"/>
      <c r="EX219" s="37"/>
      <c r="EY219" s="37"/>
      <c r="FN219" s="17"/>
      <c r="FO219" s="201"/>
      <c r="FP219" s="2"/>
      <c r="FY219" s="1"/>
    </row>
    <row r="220" spans="1:181">
      <c r="A220" s="149">
        <v>176</v>
      </c>
      <c r="B220" s="149" t="str">
        <f t="shared" si="2978"/>
        <v>192206319900025</v>
      </c>
      <c r="C220" s="231">
        <v>1922063199000</v>
      </c>
      <c r="D220" s="41">
        <v>25</v>
      </c>
      <c r="E220" s="37" t="s">
        <v>179</v>
      </c>
      <c r="F220" s="65">
        <v>74365.990000000005</v>
      </c>
      <c r="G220" s="123">
        <f>_xlfn.XLOOKUP($B220,'9999'!$A:$A,'9999'!I:I)</f>
        <v>2636.3333333333335</v>
      </c>
      <c r="H220" s="123">
        <f>_xlfn.XLOOKUP($B220,'9999'!$A:$A,'9999'!J:J)</f>
        <v>2636.3333333333335</v>
      </c>
      <c r="I220" s="123">
        <f>_xlfn.XLOOKUP($B220,'9999'!$A:$A,'9999'!K:K)</f>
        <v>2636.3333333333335</v>
      </c>
      <c r="J220" s="123">
        <f>_xlfn.XLOOKUP($B220,'9999'!$A:$A,'9999'!L:L)</f>
        <v>2636.3333333333335</v>
      </c>
      <c r="K220" s="123">
        <f>_xlfn.XLOOKUP($B220,'9999'!$A:$A,'9999'!M:M)</f>
        <v>2636.3333333333335</v>
      </c>
      <c r="L220" s="123">
        <f>_xlfn.XLOOKUP($B220,'9999'!$A:$A,'9999'!N:N)</f>
        <v>2636.3333333333335</v>
      </c>
      <c r="M220" s="123">
        <f>_xlfn.XLOOKUP($B220,'9999'!$A:$A,'9999'!O:O)</f>
        <v>2636.3333333333335</v>
      </c>
      <c r="N220" s="123">
        <f>_xlfn.XLOOKUP($B220,'9999'!$A:$A,'9999'!P:P)</f>
        <v>2636.3333333333335</v>
      </c>
      <c r="O220" s="123">
        <f>_xlfn.XLOOKUP($B220,'9999'!$A:$A,'9999'!Q:Q)</f>
        <v>2636.3333333333335</v>
      </c>
      <c r="P220" s="123">
        <f>_xlfn.XLOOKUP($B220,'9999'!$A:$A,'9999'!R:R)</f>
        <v>2636.3333333333335</v>
      </c>
      <c r="Q220" s="123">
        <f>_xlfn.XLOOKUP($B220,'9999'!$A:$A,'9999'!S:S)</f>
        <v>2636.3333333333335</v>
      </c>
      <c r="R220" s="123">
        <f>_xlfn.XLOOKUP($B220,'9999'!$A:$A,'9999'!T:T)</f>
        <v>2636.3333333333335</v>
      </c>
      <c r="S220" s="33">
        <f t="shared" si="2979"/>
        <v>31635.999999999996</v>
      </c>
      <c r="T220" s="124">
        <f t="shared" si="3011"/>
        <v>2790.369017333333</v>
      </c>
      <c r="U220" s="124">
        <f t="shared" si="3011"/>
        <v>2790.369017333333</v>
      </c>
      <c r="V220" s="124">
        <f t="shared" si="3011"/>
        <v>2790.369017333333</v>
      </c>
      <c r="W220" s="124">
        <f t="shared" si="3011"/>
        <v>2790.369017333333</v>
      </c>
      <c r="X220" s="124">
        <f t="shared" si="3011"/>
        <v>2790.369017333333</v>
      </c>
      <c r="Y220" s="124">
        <f t="shared" si="3011"/>
        <v>2790.369017333333</v>
      </c>
      <c r="Z220" s="124">
        <f t="shared" si="3011"/>
        <v>2790.369017333333</v>
      </c>
      <c r="AA220" s="124">
        <f t="shared" si="3011"/>
        <v>2790.369017333333</v>
      </c>
      <c r="AB220" s="124">
        <f t="shared" si="3011"/>
        <v>2790.369017333333</v>
      </c>
      <c r="AC220" s="124">
        <f t="shared" si="3011"/>
        <v>2790.369017333333</v>
      </c>
      <c r="AD220" s="124">
        <f t="shared" si="3011"/>
        <v>2790.369017333333</v>
      </c>
      <c r="AE220" s="124">
        <f t="shared" si="3011"/>
        <v>2790.369017333333</v>
      </c>
      <c r="AF220" s="33">
        <f t="shared" si="2981"/>
        <v>33484.428208000005</v>
      </c>
      <c r="AG220" s="124">
        <f t="shared" si="3012"/>
        <v>2946.5069060672377</v>
      </c>
      <c r="AH220" s="124">
        <f t="shared" si="3012"/>
        <v>2946.5069060672377</v>
      </c>
      <c r="AI220" s="124">
        <f t="shared" si="3012"/>
        <v>2946.5069060672377</v>
      </c>
      <c r="AJ220" s="124">
        <f t="shared" si="3012"/>
        <v>2946.5069060672377</v>
      </c>
      <c r="AK220" s="124">
        <f t="shared" si="3012"/>
        <v>2946.5069060672377</v>
      </c>
      <c r="AL220" s="124">
        <f t="shared" si="3012"/>
        <v>2946.5069060672377</v>
      </c>
      <c r="AM220" s="124">
        <f t="shared" si="3012"/>
        <v>2946.5069060672377</v>
      </c>
      <c r="AN220" s="124">
        <f t="shared" si="3012"/>
        <v>2946.5069060672377</v>
      </c>
      <c r="AO220" s="124">
        <f t="shared" si="3012"/>
        <v>2946.5069060672377</v>
      </c>
      <c r="AP220" s="124">
        <f t="shared" si="3012"/>
        <v>2946.5069060672377</v>
      </c>
      <c r="AQ220" s="124">
        <f t="shared" si="3012"/>
        <v>2946.5069060672377</v>
      </c>
      <c r="AR220" s="124">
        <f t="shared" si="3012"/>
        <v>2946.5069060672377</v>
      </c>
      <c r="AS220" s="33">
        <f t="shared" si="2983"/>
        <v>35358.082872806859</v>
      </c>
      <c r="AT220" s="124">
        <f t="shared" si="3013"/>
        <v>3112.5956073484372</v>
      </c>
      <c r="AU220" s="124">
        <f t="shared" si="3013"/>
        <v>3112.5956073484372</v>
      </c>
      <c r="AV220" s="124">
        <f t="shared" si="3013"/>
        <v>3112.5956073484372</v>
      </c>
      <c r="AW220" s="124">
        <f t="shared" si="3013"/>
        <v>3112.5956073484372</v>
      </c>
      <c r="AX220" s="124">
        <f t="shared" si="3013"/>
        <v>3112.5956073484372</v>
      </c>
      <c r="AY220" s="124">
        <f t="shared" si="3013"/>
        <v>3112.5956073484372</v>
      </c>
      <c r="AZ220" s="124">
        <f t="shared" si="3013"/>
        <v>3112.5956073484372</v>
      </c>
      <c r="BA220" s="124">
        <f t="shared" si="3013"/>
        <v>3112.5956073484372</v>
      </c>
      <c r="BB220" s="124">
        <f t="shared" si="3013"/>
        <v>3112.5956073484372</v>
      </c>
      <c r="BC220" s="124">
        <f t="shared" si="3013"/>
        <v>3112.5956073484372</v>
      </c>
      <c r="BD220" s="124">
        <f t="shared" si="3013"/>
        <v>3112.5956073484372</v>
      </c>
      <c r="BE220" s="124">
        <f t="shared" si="3013"/>
        <v>3112.5956073484372</v>
      </c>
      <c r="BF220" s="33">
        <f t="shared" si="2985"/>
        <v>37351.147288181244</v>
      </c>
      <c r="BG220" s="124">
        <f t="shared" si="3014"/>
        <v>3288.0463965434542</v>
      </c>
      <c r="BH220" s="124">
        <f t="shared" si="3014"/>
        <v>3288.0463965434542</v>
      </c>
      <c r="BI220" s="124">
        <f t="shared" si="3014"/>
        <v>3288.0463965434542</v>
      </c>
      <c r="BJ220" s="124">
        <f t="shared" si="3014"/>
        <v>3288.0463965434542</v>
      </c>
      <c r="BK220" s="124">
        <f t="shared" si="3014"/>
        <v>3288.0463965434542</v>
      </c>
      <c r="BL220" s="124">
        <f t="shared" si="3014"/>
        <v>3288.0463965434542</v>
      </c>
      <c r="BM220" s="124">
        <f t="shared" si="3014"/>
        <v>3288.0463965434542</v>
      </c>
      <c r="BN220" s="124">
        <f t="shared" si="3014"/>
        <v>3288.0463965434542</v>
      </c>
      <c r="BO220" s="124">
        <f t="shared" si="3014"/>
        <v>3288.0463965434542</v>
      </c>
      <c r="BP220" s="124">
        <f t="shared" si="3014"/>
        <v>3288.0463965434542</v>
      </c>
      <c r="BQ220" s="124">
        <f t="shared" si="3014"/>
        <v>3288.0463965434542</v>
      </c>
      <c r="BR220" s="124">
        <f t="shared" si="3014"/>
        <v>3288.0463965434542</v>
      </c>
      <c r="BS220" s="33">
        <f t="shared" si="2987"/>
        <v>39456.556758521452</v>
      </c>
      <c r="BT220" s="124">
        <f t="shared" si="3015"/>
        <v>3473.3869958238161</v>
      </c>
      <c r="BU220" s="124">
        <f t="shared" si="3015"/>
        <v>3473.3869958238161</v>
      </c>
      <c r="BV220" s="124">
        <f t="shared" si="3015"/>
        <v>3473.3869958238161</v>
      </c>
      <c r="BW220" s="124">
        <f t="shared" si="3015"/>
        <v>3473.3869958238161</v>
      </c>
      <c r="BX220" s="124">
        <f t="shared" si="3015"/>
        <v>3473.3869958238161</v>
      </c>
      <c r="BY220" s="124">
        <f t="shared" si="3015"/>
        <v>3473.3869958238161</v>
      </c>
      <c r="BZ220" s="124">
        <f t="shared" si="3015"/>
        <v>3473.3869958238161</v>
      </c>
      <c r="CA220" s="124">
        <f t="shared" si="3015"/>
        <v>3473.3869958238161</v>
      </c>
      <c r="CB220" s="124">
        <f t="shared" si="3015"/>
        <v>3473.3869958238161</v>
      </c>
      <c r="CC220" s="124">
        <f t="shared" si="3015"/>
        <v>3473.3869958238161</v>
      </c>
      <c r="CD220" s="124">
        <f t="shared" si="3015"/>
        <v>3473.3869958238161</v>
      </c>
      <c r="CE220" s="124">
        <f t="shared" si="3015"/>
        <v>3473.3869958238161</v>
      </c>
      <c r="CF220" s="33">
        <f t="shared" si="2989"/>
        <v>41680.643949885794</v>
      </c>
      <c r="CG220" s="124">
        <f t="shared" si="3016"/>
        <v>3669.1748740044136</v>
      </c>
      <c r="CH220" s="124">
        <f t="shared" si="3016"/>
        <v>3669.1748740044136</v>
      </c>
      <c r="CI220" s="124">
        <f t="shared" si="3016"/>
        <v>3669.1748740044136</v>
      </c>
      <c r="CJ220" s="124">
        <f t="shared" si="3016"/>
        <v>3669.1748740044136</v>
      </c>
      <c r="CK220" s="124">
        <f t="shared" si="3016"/>
        <v>3669.1748740044136</v>
      </c>
      <c r="CL220" s="124">
        <f t="shared" si="3016"/>
        <v>3669.1748740044136</v>
      </c>
      <c r="CM220" s="124">
        <f t="shared" si="3016"/>
        <v>3669.1748740044136</v>
      </c>
      <c r="CN220" s="124">
        <f t="shared" si="3016"/>
        <v>3669.1748740044136</v>
      </c>
      <c r="CO220" s="124">
        <f t="shared" si="3016"/>
        <v>3669.1748740044136</v>
      </c>
      <c r="CP220" s="124">
        <f t="shared" si="3016"/>
        <v>3669.1748740044136</v>
      </c>
      <c r="CQ220" s="124">
        <f t="shared" si="3016"/>
        <v>3669.1748740044136</v>
      </c>
      <c r="CR220" s="124">
        <f t="shared" si="3016"/>
        <v>3669.1748740044136</v>
      </c>
      <c r="CS220" s="33">
        <f t="shared" si="2991"/>
        <v>44030.098488052965</v>
      </c>
      <c r="CT220" s="124">
        <f t="shared" si="3017"/>
        <v>3875.9989233022952</v>
      </c>
      <c r="CU220" s="124">
        <f t="shared" si="3017"/>
        <v>3875.9989233022952</v>
      </c>
      <c r="CV220" s="124">
        <f t="shared" si="3017"/>
        <v>3875.9989233022952</v>
      </c>
      <c r="CW220" s="124">
        <f t="shared" si="3017"/>
        <v>3875.9989233022952</v>
      </c>
      <c r="CX220" s="124">
        <f t="shared" si="3017"/>
        <v>3875.9989233022952</v>
      </c>
      <c r="CY220" s="124">
        <f t="shared" si="3017"/>
        <v>3875.9989233022952</v>
      </c>
      <c r="CZ220" s="124">
        <f t="shared" si="3017"/>
        <v>3875.9989233022952</v>
      </c>
      <c r="DA220" s="124">
        <f t="shared" si="3017"/>
        <v>3875.9989233022952</v>
      </c>
      <c r="DB220" s="124">
        <f t="shared" si="3017"/>
        <v>3875.9989233022952</v>
      </c>
      <c r="DC220" s="124">
        <f t="shared" si="3017"/>
        <v>3875.9989233022952</v>
      </c>
      <c r="DD220" s="124">
        <f t="shared" si="3017"/>
        <v>3875.9989233022952</v>
      </c>
      <c r="DE220" s="124">
        <f t="shared" si="3017"/>
        <v>3875.9989233022952</v>
      </c>
      <c r="DF220" s="33">
        <f t="shared" si="2993"/>
        <v>46511.987079627528</v>
      </c>
      <c r="DG220" s="124">
        <f t="shared" si="3018"/>
        <v>4094.4812306109984</v>
      </c>
      <c r="DH220" s="124">
        <f t="shared" si="3018"/>
        <v>4094.4812306109984</v>
      </c>
      <c r="DI220" s="124">
        <f t="shared" si="3018"/>
        <v>4094.4812306109984</v>
      </c>
      <c r="DJ220" s="124">
        <f t="shared" si="3018"/>
        <v>4094.4812306109984</v>
      </c>
      <c r="DK220" s="124">
        <f t="shared" si="3018"/>
        <v>4094.4812306109984</v>
      </c>
      <c r="DL220" s="124">
        <f t="shared" si="3018"/>
        <v>4094.4812306109984</v>
      </c>
      <c r="DM220" s="124">
        <f t="shared" si="3018"/>
        <v>4094.4812306109984</v>
      </c>
      <c r="DN220" s="124">
        <f t="shared" si="3018"/>
        <v>4094.4812306109984</v>
      </c>
      <c r="DO220" s="124">
        <f t="shared" si="3018"/>
        <v>4094.4812306109984</v>
      </c>
      <c r="DP220" s="124">
        <f t="shared" si="3018"/>
        <v>4094.4812306109984</v>
      </c>
      <c r="DQ220" s="124">
        <f t="shared" si="3018"/>
        <v>4094.4812306109984</v>
      </c>
      <c r="DR220" s="124">
        <f t="shared" si="3018"/>
        <v>4094.4812306109984</v>
      </c>
      <c r="DS220" s="33">
        <f t="shared" si="2995"/>
        <v>49133.774767331975</v>
      </c>
      <c r="DT220" s="124">
        <f>$DS220*$FK$9/12</f>
        <v>4325.27894861808</v>
      </c>
      <c r="DU220" s="124">
        <f t="shared" ref="DU220:EE220" si="3021">$DS220*$FK9/12</f>
        <v>4325.27894861808</v>
      </c>
      <c r="DV220" s="124">
        <f t="shared" si="3021"/>
        <v>4325.27894861808</v>
      </c>
      <c r="DW220" s="124">
        <f t="shared" si="3021"/>
        <v>4325.27894861808</v>
      </c>
      <c r="DX220" s="124">
        <f t="shared" si="3021"/>
        <v>4325.27894861808</v>
      </c>
      <c r="DY220" s="124">
        <f t="shared" si="3021"/>
        <v>4325.27894861808</v>
      </c>
      <c r="DZ220" s="124">
        <f t="shared" si="3021"/>
        <v>4325.27894861808</v>
      </c>
      <c r="EA220" s="124">
        <f t="shared" si="3021"/>
        <v>4325.27894861808</v>
      </c>
      <c r="EB220" s="124">
        <f t="shared" si="3021"/>
        <v>4325.27894861808</v>
      </c>
      <c r="EC220" s="124">
        <f t="shared" si="3021"/>
        <v>4325.27894861808</v>
      </c>
      <c r="ED220" s="124">
        <f t="shared" si="3021"/>
        <v>4325.27894861808</v>
      </c>
      <c r="EE220" s="124">
        <f t="shared" si="3021"/>
        <v>4325.27894861808</v>
      </c>
      <c r="EF220" s="33">
        <f t="shared" si="2997"/>
        <v>51903.347383416949</v>
      </c>
      <c r="EG220" s="124">
        <f t="shared" si="3020"/>
        <v>4569.0862723937835</v>
      </c>
      <c r="EH220" s="124">
        <f t="shared" si="3020"/>
        <v>4569.0862723937835</v>
      </c>
      <c r="EI220" s="124">
        <f t="shared" si="3020"/>
        <v>4569.0862723937835</v>
      </c>
      <c r="EJ220" s="124">
        <f t="shared" si="3020"/>
        <v>4569.0862723937835</v>
      </c>
      <c r="EK220" s="124">
        <f t="shared" si="3020"/>
        <v>4569.0862723937835</v>
      </c>
      <c r="EL220" s="124">
        <f t="shared" si="3020"/>
        <v>4569.0862723937835</v>
      </c>
      <c r="EM220" s="124">
        <f t="shared" si="3020"/>
        <v>4569.0862723937835</v>
      </c>
      <c r="EN220" s="124">
        <f t="shared" si="3020"/>
        <v>4569.0862723937835</v>
      </c>
      <c r="EO220" s="124">
        <f t="shared" si="3020"/>
        <v>4569.0862723937835</v>
      </c>
      <c r="EP220" s="124">
        <f t="shared" si="3020"/>
        <v>4569.0862723937835</v>
      </c>
      <c r="EQ220" s="124">
        <f t="shared" si="3020"/>
        <v>4569.0862723937835</v>
      </c>
      <c r="ER220" s="124">
        <f t="shared" si="3020"/>
        <v>4569.0862723937835</v>
      </c>
      <c r="ES220" s="33">
        <f t="shared" si="2999"/>
        <v>54829.035268725398</v>
      </c>
      <c r="ET220" s="33" t="s">
        <v>241</v>
      </c>
      <c r="EU220" s="33"/>
      <c r="EV220" s="38"/>
      <c r="EW220" s="136"/>
      <c r="EX220" s="37"/>
      <c r="EY220" s="37"/>
      <c r="FN220" s="17"/>
      <c r="FO220" s="201"/>
      <c r="FP220" s="2"/>
      <c r="FY220" s="1"/>
    </row>
    <row r="221" spans="1:181">
      <c r="A221" s="149"/>
      <c r="B221" s="149" t="str">
        <f t="shared" si="2978"/>
        <v>192206319900053</v>
      </c>
      <c r="C221" s="231">
        <v>1922063199000</v>
      </c>
      <c r="D221" s="41">
        <v>53</v>
      </c>
      <c r="E221" s="37" t="s">
        <v>179</v>
      </c>
      <c r="F221" s="65">
        <v>1009.0699999999999</v>
      </c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33">
        <f t="shared" si="2979"/>
        <v>0</v>
      </c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33">
        <f t="shared" si="2981"/>
        <v>0</v>
      </c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33">
        <f t="shared" si="2983"/>
        <v>0</v>
      </c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33">
        <f t="shared" si="2985"/>
        <v>0</v>
      </c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33">
        <f t="shared" si="2987"/>
        <v>0</v>
      </c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33">
        <f t="shared" si="2989"/>
        <v>0</v>
      </c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33">
        <f t="shared" si="2991"/>
        <v>0</v>
      </c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33">
        <f t="shared" si="2993"/>
        <v>0</v>
      </c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33">
        <f t="shared" si="2995"/>
        <v>0</v>
      </c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33">
        <f t="shared" si="2997"/>
        <v>0</v>
      </c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33">
        <f t="shared" si="2999"/>
        <v>0</v>
      </c>
      <c r="ET221" s="33"/>
      <c r="EU221" s="33"/>
      <c r="EV221" s="38"/>
      <c r="EW221" s="136"/>
      <c r="EX221" s="37"/>
      <c r="EY221" s="37"/>
      <c r="FN221" s="17"/>
      <c r="FO221" s="201"/>
      <c r="FP221" s="2"/>
      <c r="FY221" s="1"/>
    </row>
    <row r="222" spans="1:181">
      <c r="A222" s="149"/>
      <c r="B222" s="149" t="str">
        <f t="shared" si="2978"/>
        <v>192206329900025</v>
      </c>
      <c r="C222" s="231">
        <v>1922063299000</v>
      </c>
      <c r="D222" s="41">
        <v>25</v>
      </c>
      <c r="E222" s="37" t="s">
        <v>180</v>
      </c>
      <c r="F222" s="65">
        <v>472.32000000000005</v>
      </c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33">
        <f t="shared" si="2979"/>
        <v>0</v>
      </c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33">
        <f t="shared" si="2981"/>
        <v>0</v>
      </c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33">
        <f t="shared" si="2983"/>
        <v>0</v>
      </c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33">
        <f t="shared" si="2985"/>
        <v>0</v>
      </c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33">
        <f t="shared" si="2987"/>
        <v>0</v>
      </c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33">
        <f t="shared" si="2989"/>
        <v>0</v>
      </c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33">
        <f t="shared" si="2991"/>
        <v>0</v>
      </c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33">
        <f t="shared" si="2993"/>
        <v>0</v>
      </c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33">
        <f t="shared" si="2995"/>
        <v>0</v>
      </c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33">
        <f t="shared" si="2997"/>
        <v>0</v>
      </c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33">
        <f t="shared" si="2999"/>
        <v>0</v>
      </c>
      <c r="ET222" s="33"/>
      <c r="EU222" s="33"/>
      <c r="EV222" s="38"/>
      <c r="EW222" s="136"/>
      <c r="EX222" s="37"/>
      <c r="EY222" s="37"/>
      <c r="FN222" s="17"/>
      <c r="FO222" s="201"/>
      <c r="FP222" s="2"/>
      <c r="FY222" s="1"/>
    </row>
    <row r="223" spans="1:181">
      <c r="A223" s="149">
        <v>177</v>
      </c>
      <c r="B223" s="149" t="str">
        <f t="shared" ref="B223:B237" si="3022">CONCATENATE(C223,D223)</f>
        <v>192299010100010</v>
      </c>
      <c r="C223" s="231">
        <v>1922990101000</v>
      </c>
      <c r="D223" s="41">
        <v>10</v>
      </c>
      <c r="E223" s="37" t="s">
        <v>181</v>
      </c>
      <c r="F223" s="65">
        <v>33268984.909999996</v>
      </c>
      <c r="G223" s="123">
        <f>_xlfn.XLOOKUP($B223,'9999'!$A:$A,'9999'!I:I)</f>
        <v>2623939.3333333335</v>
      </c>
      <c r="H223" s="123">
        <f>_xlfn.XLOOKUP($B223,'9999'!$A:$A,'9999'!J:J)</f>
        <v>2623939.3333333335</v>
      </c>
      <c r="I223" s="123">
        <f>_xlfn.XLOOKUP($B223,'9999'!$A:$A,'9999'!K:K)</f>
        <v>2623939.3333333335</v>
      </c>
      <c r="J223" s="123">
        <f>_xlfn.XLOOKUP($B223,'9999'!$A:$A,'9999'!L:L)</f>
        <v>2623939.3333333335</v>
      </c>
      <c r="K223" s="123">
        <f>_xlfn.XLOOKUP($B223,'9999'!$A:$A,'9999'!M:M)</f>
        <v>2623939.3333333335</v>
      </c>
      <c r="L223" s="123">
        <f>_xlfn.XLOOKUP($B223,'9999'!$A:$A,'9999'!N:N)</f>
        <v>2623939.3333333335</v>
      </c>
      <c r="M223" s="123">
        <f>_xlfn.XLOOKUP($B223,'9999'!$A:$A,'9999'!O:O)</f>
        <v>2623939.3333333335</v>
      </c>
      <c r="N223" s="123">
        <f>_xlfn.XLOOKUP($B223,'9999'!$A:$A,'9999'!P:P)</f>
        <v>2623939.3333333335</v>
      </c>
      <c r="O223" s="123">
        <f>_xlfn.XLOOKUP($B223,'9999'!$A:$A,'9999'!Q:Q)</f>
        <v>2623939.3333333335</v>
      </c>
      <c r="P223" s="123">
        <f>_xlfn.XLOOKUP($B223,'9999'!$A:$A,'9999'!R:R)</f>
        <v>2623939.3333333335</v>
      </c>
      <c r="Q223" s="123">
        <f>_xlfn.XLOOKUP($B223,'9999'!$A:$A,'9999'!S:S)</f>
        <v>2623939.3333333335</v>
      </c>
      <c r="R223" s="123">
        <f>_xlfn.XLOOKUP($B223,'9999'!$A:$A,'9999'!T:T)</f>
        <v>2623939.3333333335</v>
      </c>
      <c r="S223" s="33">
        <f t="shared" si="2979"/>
        <v>31487271.999999996</v>
      </c>
      <c r="T223" s="124">
        <f t="shared" ref="T223:AE224" si="3023">+$S223*$FC$9/12</f>
        <v>2777250.8607013333</v>
      </c>
      <c r="U223" s="124">
        <f t="shared" si="3023"/>
        <v>2777250.8607013333</v>
      </c>
      <c r="V223" s="124">
        <f t="shared" si="3023"/>
        <v>2777250.8607013333</v>
      </c>
      <c r="W223" s="124">
        <f t="shared" si="3023"/>
        <v>2777250.8607013333</v>
      </c>
      <c r="X223" s="124">
        <f t="shared" si="3023"/>
        <v>2777250.8607013333</v>
      </c>
      <c r="Y223" s="124">
        <f t="shared" si="3023"/>
        <v>2777250.8607013333</v>
      </c>
      <c r="Z223" s="124">
        <f t="shared" si="3023"/>
        <v>2777250.8607013333</v>
      </c>
      <c r="AA223" s="124">
        <f t="shared" si="3023"/>
        <v>2777250.8607013333</v>
      </c>
      <c r="AB223" s="124">
        <f t="shared" si="3023"/>
        <v>2777250.8607013333</v>
      </c>
      <c r="AC223" s="124">
        <f t="shared" si="3023"/>
        <v>2777250.8607013333</v>
      </c>
      <c r="AD223" s="124">
        <f t="shared" si="3023"/>
        <v>2777250.8607013333</v>
      </c>
      <c r="AE223" s="124">
        <f t="shared" si="3023"/>
        <v>2777250.8607013333</v>
      </c>
      <c r="AF223" s="33">
        <f t="shared" si="2981"/>
        <v>33327010.328416001</v>
      </c>
      <c r="AG223" s="124">
        <f t="shared" ref="AG223:AR224" si="3024">+$AF223*$FD$9/12</f>
        <v>2932654.709862737</v>
      </c>
      <c r="AH223" s="124">
        <f t="shared" si="3024"/>
        <v>2932654.709862737</v>
      </c>
      <c r="AI223" s="124">
        <f t="shared" si="3024"/>
        <v>2932654.709862737</v>
      </c>
      <c r="AJ223" s="124">
        <f t="shared" si="3024"/>
        <v>2932654.709862737</v>
      </c>
      <c r="AK223" s="124">
        <f t="shared" si="3024"/>
        <v>2932654.709862737</v>
      </c>
      <c r="AL223" s="124">
        <f t="shared" si="3024"/>
        <v>2932654.709862737</v>
      </c>
      <c r="AM223" s="124">
        <f t="shared" si="3024"/>
        <v>2932654.709862737</v>
      </c>
      <c r="AN223" s="124">
        <f t="shared" si="3024"/>
        <v>2932654.709862737</v>
      </c>
      <c r="AO223" s="124">
        <f t="shared" si="3024"/>
        <v>2932654.709862737</v>
      </c>
      <c r="AP223" s="124">
        <f t="shared" si="3024"/>
        <v>2932654.709862737</v>
      </c>
      <c r="AQ223" s="124">
        <f t="shared" si="3024"/>
        <v>2932654.709862737</v>
      </c>
      <c r="AR223" s="124">
        <f t="shared" si="3024"/>
        <v>2932654.709862737</v>
      </c>
      <c r="AS223" s="33">
        <f t="shared" si="2983"/>
        <v>35191856.518352851</v>
      </c>
      <c r="AT223" s="124">
        <f t="shared" ref="AT223:BE224" si="3025">+$AS223*$FE$9/12</f>
        <v>3097962.5905482811</v>
      </c>
      <c r="AU223" s="124">
        <f t="shared" si="3025"/>
        <v>3097962.5905482811</v>
      </c>
      <c r="AV223" s="124">
        <f t="shared" si="3025"/>
        <v>3097962.5905482811</v>
      </c>
      <c r="AW223" s="124">
        <f t="shared" si="3025"/>
        <v>3097962.5905482811</v>
      </c>
      <c r="AX223" s="124">
        <f t="shared" si="3025"/>
        <v>3097962.5905482811</v>
      </c>
      <c r="AY223" s="124">
        <f t="shared" si="3025"/>
        <v>3097962.5905482811</v>
      </c>
      <c r="AZ223" s="124">
        <f t="shared" si="3025"/>
        <v>3097962.5905482811</v>
      </c>
      <c r="BA223" s="124">
        <f t="shared" si="3025"/>
        <v>3097962.5905482811</v>
      </c>
      <c r="BB223" s="124">
        <f t="shared" si="3025"/>
        <v>3097962.5905482811</v>
      </c>
      <c r="BC223" s="124">
        <f t="shared" si="3025"/>
        <v>3097962.5905482811</v>
      </c>
      <c r="BD223" s="124">
        <f t="shared" si="3025"/>
        <v>3097962.5905482811</v>
      </c>
      <c r="BE223" s="124">
        <f t="shared" si="3025"/>
        <v>3097962.5905482811</v>
      </c>
      <c r="BF223" s="33">
        <f t="shared" si="2985"/>
        <v>37175551.086579375</v>
      </c>
      <c r="BG223" s="124">
        <f t="shared" ref="BG223:BR224" si="3026">+$BF223*$FF$9/12</f>
        <v>3272588.5458523072</v>
      </c>
      <c r="BH223" s="124">
        <f t="shared" si="3026"/>
        <v>3272588.5458523072</v>
      </c>
      <c r="BI223" s="124">
        <f t="shared" si="3026"/>
        <v>3272588.5458523072</v>
      </c>
      <c r="BJ223" s="124">
        <f t="shared" si="3026"/>
        <v>3272588.5458523072</v>
      </c>
      <c r="BK223" s="124">
        <f t="shared" si="3026"/>
        <v>3272588.5458523072</v>
      </c>
      <c r="BL223" s="124">
        <f t="shared" si="3026"/>
        <v>3272588.5458523072</v>
      </c>
      <c r="BM223" s="124">
        <f t="shared" si="3026"/>
        <v>3272588.5458523072</v>
      </c>
      <c r="BN223" s="124">
        <f t="shared" si="3026"/>
        <v>3272588.5458523072</v>
      </c>
      <c r="BO223" s="124">
        <f t="shared" si="3026"/>
        <v>3272588.5458523072</v>
      </c>
      <c r="BP223" s="124">
        <f t="shared" si="3026"/>
        <v>3272588.5458523072</v>
      </c>
      <c r="BQ223" s="124">
        <f t="shared" si="3026"/>
        <v>3272588.5458523072</v>
      </c>
      <c r="BR223" s="124">
        <f t="shared" si="3026"/>
        <v>3272588.5458523072</v>
      </c>
      <c r="BS223" s="33">
        <f t="shared" si="2987"/>
        <v>39271062.550227687</v>
      </c>
      <c r="BT223" s="124">
        <f t="shared" ref="BT223:CE224" si="3027">+$BS223*$FG$9/12</f>
        <v>3457057.8170049111</v>
      </c>
      <c r="BU223" s="124">
        <f t="shared" si="3027"/>
        <v>3457057.8170049111</v>
      </c>
      <c r="BV223" s="124">
        <f t="shared" si="3027"/>
        <v>3457057.8170049111</v>
      </c>
      <c r="BW223" s="124">
        <f t="shared" si="3027"/>
        <v>3457057.8170049111</v>
      </c>
      <c r="BX223" s="124">
        <f t="shared" si="3027"/>
        <v>3457057.8170049111</v>
      </c>
      <c r="BY223" s="124">
        <f t="shared" si="3027"/>
        <v>3457057.8170049111</v>
      </c>
      <c r="BZ223" s="124">
        <f t="shared" si="3027"/>
        <v>3457057.8170049111</v>
      </c>
      <c r="CA223" s="124">
        <f t="shared" si="3027"/>
        <v>3457057.8170049111</v>
      </c>
      <c r="CB223" s="124">
        <f t="shared" si="3027"/>
        <v>3457057.8170049111</v>
      </c>
      <c r="CC223" s="124">
        <f t="shared" si="3027"/>
        <v>3457057.8170049111</v>
      </c>
      <c r="CD223" s="124">
        <f t="shared" si="3027"/>
        <v>3457057.8170049111</v>
      </c>
      <c r="CE223" s="124">
        <f t="shared" si="3027"/>
        <v>3457057.8170049111</v>
      </c>
      <c r="CF223" s="33">
        <f t="shared" si="2989"/>
        <v>41484693.804058932</v>
      </c>
      <c r="CG223" s="124">
        <f t="shared" ref="CG223:CR224" si="3028">+$CF223*$FH$9/12</f>
        <v>3651925.2520338446</v>
      </c>
      <c r="CH223" s="124">
        <f t="shared" si="3028"/>
        <v>3651925.2520338446</v>
      </c>
      <c r="CI223" s="124">
        <f t="shared" si="3028"/>
        <v>3651925.2520338446</v>
      </c>
      <c r="CJ223" s="124">
        <f t="shared" si="3028"/>
        <v>3651925.2520338446</v>
      </c>
      <c r="CK223" s="124">
        <f t="shared" si="3028"/>
        <v>3651925.2520338446</v>
      </c>
      <c r="CL223" s="124">
        <f t="shared" si="3028"/>
        <v>3651925.2520338446</v>
      </c>
      <c r="CM223" s="124">
        <f t="shared" si="3028"/>
        <v>3651925.2520338446</v>
      </c>
      <c r="CN223" s="124">
        <f t="shared" si="3028"/>
        <v>3651925.2520338446</v>
      </c>
      <c r="CO223" s="124">
        <f t="shared" si="3028"/>
        <v>3651925.2520338446</v>
      </c>
      <c r="CP223" s="124">
        <f t="shared" si="3028"/>
        <v>3651925.2520338446</v>
      </c>
      <c r="CQ223" s="124">
        <f t="shared" si="3028"/>
        <v>3651925.2520338446</v>
      </c>
      <c r="CR223" s="124">
        <f t="shared" si="3028"/>
        <v>3651925.2520338446</v>
      </c>
      <c r="CS223" s="33">
        <f t="shared" si="2991"/>
        <v>43823103.024406135</v>
      </c>
      <c r="CT223" s="124">
        <f t="shared" ref="CT223:DE224" si="3029">+$CS223*$FI$9/12</f>
        <v>3857776.9746404891</v>
      </c>
      <c r="CU223" s="124">
        <f t="shared" si="3029"/>
        <v>3857776.9746404891</v>
      </c>
      <c r="CV223" s="124">
        <f t="shared" si="3029"/>
        <v>3857776.9746404891</v>
      </c>
      <c r="CW223" s="124">
        <f t="shared" si="3029"/>
        <v>3857776.9746404891</v>
      </c>
      <c r="CX223" s="124">
        <f t="shared" si="3029"/>
        <v>3857776.9746404891</v>
      </c>
      <c r="CY223" s="124">
        <f t="shared" si="3029"/>
        <v>3857776.9746404891</v>
      </c>
      <c r="CZ223" s="124">
        <f t="shared" si="3029"/>
        <v>3857776.9746404891</v>
      </c>
      <c r="DA223" s="124">
        <f t="shared" si="3029"/>
        <v>3857776.9746404891</v>
      </c>
      <c r="DB223" s="124">
        <f t="shared" si="3029"/>
        <v>3857776.9746404891</v>
      </c>
      <c r="DC223" s="124">
        <f t="shared" si="3029"/>
        <v>3857776.9746404891</v>
      </c>
      <c r="DD223" s="124">
        <f t="shared" si="3029"/>
        <v>3857776.9746404891</v>
      </c>
      <c r="DE223" s="124">
        <f t="shared" si="3029"/>
        <v>3857776.9746404891</v>
      </c>
      <c r="DF223" s="33">
        <f t="shared" si="2993"/>
        <v>46293323.695685871</v>
      </c>
      <c r="DG223" s="124">
        <f t="shared" ref="DG223:DR224" si="3030">+$DF223*$FJ$9/12</f>
        <v>4075232.1471470254</v>
      </c>
      <c r="DH223" s="124">
        <f t="shared" si="3030"/>
        <v>4075232.1471470254</v>
      </c>
      <c r="DI223" s="124">
        <f t="shared" si="3030"/>
        <v>4075232.1471470254</v>
      </c>
      <c r="DJ223" s="124">
        <f t="shared" si="3030"/>
        <v>4075232.1471470254</v>
      </c>
      <c r="DK223" s="124">
        <f t="shared" si="3030"/>
        <v>4075232.1471470254</v>
      </c>
      <c r="DL223" s="124">
        <f t="shared" si="3030"/>
        <v>4075232.1471470254</v>
      </c>
      <c r="DM223" s="124">
        <f t="shared" si="3030"/>
        <v>4075232.1471470254</v>
      </c>
      <c r="DN223" s="124">
        <f t="shared" si="3030"/>
        <v>4075232.1471470254</v>
      </c>
      <c r="DO223" s="124">
        <f t="shared" si="3030"/>
        <v>4075232.1471470254</v>
      </c>
      <c r="DP223" s="124">
        <f t="shared" si="3030"/>
        <v>4075232.1471470254</v>
      </c>
      <c r="DQ223" s="124">
        <f t="shared" si="3030"/>
        <v>4075232.1471470254</v>
      </c>
      <c r="DR223" s="124">
        <f t="shared" si="3030"/>
        <v>4075232.1471470254</v>
      </c>
      <c r="DS223" s="33">
        <f t="shared" si="2995"/>
        <v>48902785.765764296</v>
      </c>
      <c r="DT223" s="124">
        <f t="shared" ref="DT223:EE224" si="3031">$DS223*$FK$9/12</f>
        <v>4304944.8328174092</v>
      </c>
      <c r="DU223" s="124">
        <f t="shared" si="3031"/>
        <v>4304944.8328174092</v>
      </c>
      <c r="DV223" s="124">
        <f t="shared" si="3031"/>
        <v>4304944.8328174092</v>
      </c>
      <c r="DW223" s="124">
        <f t="shared" si="3031"/>
        <v>4304944.8328174092</v>
      </c>
      <c r="DX223" s="124">
        <f t="shared" si="3031"/>
        <v>4304944.8328174092</v>
      </c>
      <c r="DY223" s="124">
        <f t="shared" si="3031"/>
        <v>4304944.8328174092</v>
      </c>
      <c r="DZ223" s="124">
        <f t="shared" si="3031"/>
        <v>4304944.8328174092</v>
      </c>
      <c r="EA223" s="124">
        <f t="shared" si="3031"/>
        <v>4304944.8328174092</v>
      </c>
      <c r="EB223" s="124">
        <f t="shared" si="3031"/>
        <v>4304944.8328174092</v>
      </c>
      <c r="EC223" s="124">
        <f t="shared" si="3031"/>
        <v>4304944.8328174092</v>
      </c>
      <c r="ED223" s="124">
        <f t="shared" si="3031"/>
        <v>4304944.8328174092</v>
      </c>
      <c r="EE223" s="124">
        <f t="shared" si="3031"/>
        <v>4304944.8328174092</v>
      </c>
      <c r="EF223" s="33">
        <f t="shared" si="2997"/>
        <v>51659337.993808895</v>
      </c>
      <c r="EG223" s="124">
        <f t="shared" ref="EG223:ER224" si="3032">$EF223*$FL$9/12</f>
        <v>4547605.9631536603</v>
      </c>
      <c r="EH223" s="124">
        <f t="shared" si="3032"/>
        <v>4547605.9631536603</v>
      </c>
      <c r="EI223" s="124">
        <f t="shared" si="3032"/>
        <v>4547605.9631536603</v>
      </c>
      <c r="EJ223" s="124">
        <f t="shared" si="3032"/>
        <v>4547605.9631536603</v>
      </c>
      <c r="EK223" s="124">
        <f t="shared" si="3032"/>
        <v>4547605.9631536603</v>
      </c>
      <c r="EL223" s="124">
        <f t="shared" si="3032"/>
        <v>4547605.9631536603</v>
      </c>
      <c r="EM223" s="124">
        <f t="shared" si="3032"/>
        <v>4547605.9631536603</v>
      </c>
      <c r="EN223" s="124">
        <f t="shared" si="3032"/>
        <v>4547605.9631536603</v>
      </c>
      <c r="EO223" s="124">
        <f t="shared" si="3032"/>
        <v>4547605.9631536603</v>
      </c>
      <c r="EP223" s="124">
        <f t="shared" si="3032"/>
        <v>4547605.9631536603</v>
      </c>
      <c r="EQ223" s="124">
        <f t="shared" si="3032"/>
        <v>4547605.9631536603</v>
      </c>
      <c r="ER223" s="124">
        <f t="shared" si="3032"/>
        <v>4547605.9631536603</v>
      </c>
      <c r="ES223" s="33">
        <f t="shared" si="2999"/>
        <v>54571271.557843924</v>
      </c>
      <c r="ET223" s="33" t="s">
        <v>241</v>
      </c>
      <c r="EU223" s="33"/>
      <c r="EV223" s="38"/>
      <c r="EW223" s="136"/>
      <c r="EX223" s="37"/>
      <c r="EY223" s="37"/>
      <c r="FN223" s="17"/>
      <c r="FO223" s="201"/>
      <c r="FP223" s="2"/>
      <c r="FY223" s="1"/>
    </row>
    <row r="224" spans="1:181">
      <c r="A224" s="149">
        <v>178</v>
      </c>
      <c r="B224" s="149" t="str">
        <f t="shared" si="3022"/>
        <v>192299019900010</v>
      </c>
      <c r="C224" s="231">
        <v>1922990199000</v>
      </c>
      <c r="D224" s="35">
        <v>10</v>
      </c>
      <c r="E224" s="37" t="s">
        <v>182</v>
      </c>
      <c r="F224" s="65">
        <v>186364678.72000003</v>
      </c>
      <c r="G224" s="123">
        <f>_xlfn.XLOOKUP($B224,'9999'!$A:$A,'9999'!I:I)</f>
        <v>4203644.9753307551</v>
      </c>
      <c r="H224" s="123">
        <f>_xlfn.XLOOKUP($B224,'9999'!$A:$A,'9999'!J:J)</f>
        <v>4466744.0011406103</v>
      </c>
      <c r="I224" s="123">
        <f>_xlfn.XLOOKUP($B224,'9999'!$A:$A,'9999'!K:K)</f>
        <v>8087194.2281001806</v>
      </c>
      <c r="J224" s="123">
        <f>_xlfn.XLOOKUP($B224,'9999'!$A:$A,'9999'!L:L)</f>
        <v>5234000.2967789825</v>
      </c>
      <c r="K224" s="123">
        <f>_xlfn.XLOOKUP($B224,'9999'!$A:$A,'9999'!M:M)</f>
        <v>5729764.1656028805</v>
      </c>
      <c r="L224" s="123">
        <f>_xlfn.XLOOKUP($B224,'9999'!$A:$A,'9999'!N:N)</f>
        <v>4775075.8747724453</v>
      </c>
      <c r="M224" s="123">
        <f>_xlfn.XLOOKUP($B224,'9999'!$A:$A,'9999'!O:O)</f>
        <v>5664201.6251787851</v>
      </c>
      <c r="N224" s="123">
        <f>_xlfn.XLOOKUP($B224,'9999'!$A:$A,'9999'!P:P)</f>
        <v>9315934.9049154371</v>
      </c>
      <c r="O224" s="123">
        <f>_xlfn.XLOOKUP($B224,'9999'!$A:$A,'9999'!Q:Q)</f>
        <v>7604320.3900316693</v>
      </c>
      <c r="P224" s="123">
        <f>_xlfn.XLOOKUP($B224,'9999'!$A:$A,'9999'!R:R)</f>
        <v>10187440.028349673</v>
      </c>
      <c r="Q224" s="123">
        <f>_xlfn.XLOOKUP($B224,'9999'!$A:$A,'9999'!S:S)</f>
        <v>9727678.1140103396</v>
      </c>
      <c r="R224" s="123">
        <f>_xlfn.XLOOKUP($B224,'9999'!$A:$A,'9999'!T:T)</f>
        <v>34358916.39578823</v>
      </c>
      <c r="S224" s="33">
        <f t="shared" si="2979"/>
        <v>109354915</v>
      </c>
      <c r="T224" s="124">
        <f t="shared" si="3023"/>
        <v>9645358.664468335</v>
      </c>
      <c r="U224" s="124">
        <f t="shared" si="3023"/>
        <v>9645358.664468335</v>
      </c>
      <c r="V224" s="124">
        <f t="shared" si="3023"/>
        <v>9645358.664468335</v>
      </c>
      <c r="W224" s="124">
        <f t="shared" si="3023"/>
        <v>9645358.664468335</v>
      </c>
      <c r="X224" s="124">
        <f t="shared" si="3023"/>
        <v>9645358.664468335</v>
      </c>
      <c r="Y224" s="124">
        <f t="shared" si="3023"/>
        <v>9645358.664468335</v>
      </c>
      <c r="Z224" s="124">
        <f t="shared" si="3023"/>
        <v>9645358.664468335</v>
      </c>
      <c r="AA224" s="124">
        <f t="shared" si="3023"/>
        <v>9645358.664468335</v>
      </c>
      <c r="AB224" s="124">
        <f t="shared" si="3023"/>
        <v>9645358.664468335</v>
      </c>
      <c r="AC224" s="124">
        <f t="shared" si="3023"/>
        <v>9645358.664468335</v>
      </c>
      <c r="AD224" s="124">
        <f t="shared" si="3023"/>
        <v>9645358.664468335</v>
      </c>
      <c r="AE224" s="124">
        <f t="shared" si="3023"/>
        <v>9645358.664468335</v>
      </c>
      <c r="AF224" s="33">
        <f t="shared" si="2981"/>
        <v>115744303.97362001</v>
      </c>
      <c r="AG224" s="124">
        <f t="shared" si="3024"/>
        <v>10185074.353897324</v>
      </c>
      <c r="AH224" s="124">
        <f t="shared" si="3024"/>
        <v>10185074.353897324</v>
      </c>
      <c r="AI224" s="124">
        <f t="shared" si="3024"/>
        <v>10185074.353897324</v>
      </c>
      <c r="AJ224" s="124">
        <f t="shared" si="3024"/>
        <v>10185074.353897324</v>
      </c>
      <c r="AK224" s="124">
        <f t="shared" si="3024"/>
        <v>10185074.353897324</v>
      </c>
      <c r="AL224" s="124">
        <f t="shared" si="3024"/>
        <v>10185074.353897324</v>
      </c>
      <c r="AM224" s="124">
        <f t="shared" si="3024"/>
        <v>10185074.353897324</v>
      </c>
      <c r="AN224" s="124">
        <f t="shared" si="3024"/>
        <v>10185074.353897324</v>
      </c>
      <c r="AO224" s="124">
        <f t="shared" si="3024"/>
        <v>10185074.353897324</v>
      </c>
      <c r="AP224" s="124">
        <f t="shared" si="3024"/>
        <v>10185074.353897324</v>
      </c>
      <c r="AQ224" s="124">
        <f t="shared" si="3024"/>
        <v>10185074.353897324</v>
      </c>
      <c r="AR224" s="124">
        <f t="shared" si="3024"/>
        <v>10185074.353897324</v>
      </c>
      <c r="AS224" s="33">
        <f t="shared" si="2983"/>
        <v>122220892.24676786</v>
      </c>
      <c r="AT224" s="124">
        <f t="shared" si="3025"/>
        <v>10759186.625077808</v>
      </c>
      <c r="AU224" s="124">
        <f t="shared" si="3025"/>
        <v>10759186.625077808</v>
      </c>
      <c r="AV224" s="124">
        <f t="shared" si="3025"/>
        <v>10759186.625077808</v>
      </c>
      <c r="AW224" s="124">
        <f t="shared" si="3025"/>
        <v>10759186.625077808</v>
      </c>
      <c r="AX224" s="124">
        <f t="shared" si="3025"/>
        <v>10759186.625077808</v>
      </c>
      <c r="AY224" s="124">
        <f t="shared" si="3025"/>
        <v>10759186.625077808</v>
      </c>
      <c r="AZ224" s="124">
        <f t="shared" si="3025"/>
        <v>10759186.625077808</v>
      </c>
      <c r="BA224" s="124">
        <f t="shared" si="3025"/>
        <v>10759186.625077808</v>
      </c>
      <c r="BB224" s="124">
        <f t="shared" si="3025"/>
        <v>10759186.625077808</v>
      </c>
      <c r="BC224" s="124">
        <f t="shared" si="3025"/>
        <v>10759186.625077808</v>
      </c>
      <c r="BD224" s="124">
        <f t="shared" si="3025"/>
        <v>10759186.625077808</v>
      </c>
      <c r="BE224" s="124">
        <f t="shared" si="3025"/>
        <v>10759186.625077808</v>
      </c>
      <c r="BF224" s="33">
        <f t="shared" si="2985"/>
        <v>129110239.50093372</v>
      </c>
      <c r="BG224" s="124">
        <f t="shared" si="3026"/>
        <v>11365660.456760198</v>
      </c>
      <c r="BH224" s="124">
        <f t="shared" si="3026"/>
        <v>11365660.456760198</v>
      </c>
      <c r="BI224" s="124">
        <f t="shared" si="3026"/>
        <v>11365660.456760198</v>
      </c>
      <c r="BJ224" s="124">
        <f t="shared" si="3026"/>
        <v>11365660.456760198</v>
      </c>
      <c r="BK224" s="124">
        <f t="shared" si="3026"/>
        <v>11365660.456760198</v>
      </c>
      <c r="BL224" s="124">
        <f t="shared" si="3026"/>
        <v>11365660.456760198</v>
      </c>
      <c r="BM224" s="124">
        <f t="shared" si="3026"/>
        <v>11365660.456760198</v>
      </c>
      <c r="BN224" s="124">
        <f t="shared" si="3026"/>
        <v>11365660.456760198</v>
      </c>
      <c r="BO224" s="124">
        <f t="shared" si="3026"/>
        <v>11365660.456760198</v>
      </c>
      <c r="BP224" s="124">
        <f t="shared" si="3026"/>
        <v>11365660.456760198</v>
      </c>
      <c r="BQ224" s="124">
        <f t="shared" si="3026"/>
        <v>11365660.456760198</v>
      </c>
      <c r="BR224" s="124">
        <f t="shared" si="3026"/>
        <v>11365660.456760198</v>
      </c>
      <c r="BS224" s="33">
        <f t="shared" si="2987"/>
        <v>136387925.48112237</v>
      </c>
      <c r="BT224" s="124">
        <f t="shared" si="3027"/>
        <v>12006320.005386859</v>
      </c>
      <c r="BU224" s="124">
        <f t="shared" si="3027"/>
        <v>12006320.005386859</v>
      </c>
      <c r="BV224" s="124">
        <f t="shared" si="3027"/>
        <v>12006320.005386859</v>
      </c>
      <c r="BW224" s="124">
        <f t="shared" si="3027"/>
        <v>12006320.005386859</v>
      </c>
      <c r="BX224" s="124">
        <f t="shared" si="3027"/>
        <v>12006320.005386859</v>
      </c>
      <c r="BY224" s="124">
        <f t="shared" si="3027"/>
        <v>12006320.005386859</v>
      </c>
      <c r="BZ224" s="124">
        <f t="shared" si="3027"/>
        <v>12006320.005386859</v>
      </c>
      <c r="CA224" s="124">
        <f t="shared" si="3027"/>
        <v>12006320.005386859</v>
      </c>
      <c r="CB224" s="124">
        <f t="shared" si="3027"/>
        <v>12006320.005386859</v>
      </c>
      <c r="CC224" s="124">
        <f t="shared" si="3027"/>
        <v>12006320.005386859</v>
      </c>
      <c r="CD224" s="124">
        <f t="shared" si="3027"/>
        <v>12006320.005386859</v>
      </c>
      <c r="CE224" s="124">
        <f t="shared" si="3027"/>
        <v>12006320.005386859</v>
      </c>
      <c r="CF224" s="33">
        <f t="shared" si="2989"/>
        <v>144075840.06464231</v>
      </c>
      <c r="CG224" s="124">
        <f t="shared" si="3028"/>
        <v>12683092.251450509</v>
      </c>
      <c r="CH224" s="124">
        <f t="shared" si="3028"/>
        <v>12683092.251450509</v>
      </c>
      <c r="CI224" s="124">
        <f t="shared" si="3028"/>
        <v>12683092.251450509</v>
      </c>
      <c r="CJ224" s="124">
        <f t="shared" si="3028"/>
        <v>12683092.251450509</v>
      </c>
      <c r="CK224" s="124">
        <f t="shared" si="3028"/>
        <v>12683092.251450509</v>
      </c>
      <c r="CL224" s="124">
        <f t="shared" si="3028"/>
        <v>12683092.251450509</v>
      </c>
      <c r="CM224" s="124">
        <f t="shared" si="3028"/>
        <v>12683092.251450509</v>
      </c>
      <c r="CN224" s="124">
        <f t="shared" si="3028"/>
        <v>12683092.251450509</v>
      </c>
      <c r="CO224" s="124">
        <f t="shared" si="3028"/>
        <v>12683092.251450509</v>
      </c>
      <c r="CP224" s="124">
        <f t="shared" si="3028"/>
        <v>12683092.251450509</v>
      </c>
      <c r="CQ224" s="124">
        <f t="shared" si="3028"/>
        <v>12683092.251450509</v>
      </c>
      <c r="CR224" s="124">
        <f t="shared" si="3028"/>
        <v>12683092.251450509</v>
      </c>
      <c r="CS224" s="33">
        <f t="shared" si="2991"/>
        <v>152197107.01740611</v>
      </c>
      <c r="CT224" s="124">
        <f t="shared" si="3029"/>
        <v>13398012.795480274</v>
      </c>
      <c r="CU224" s="124">
        <f t="shared" si="3029"/>
        <v>13398012.795480274</v>
      </c>
      <c r="CV224" s="124">
        <f t="shared" si="3029"/>
        <v>13398012.795480274</v>
      </c>
      <c r="CW224" s="124">
        <f t="shared" si="3029"/>
        <v>13398012.795480274</v>
      </c>
      <c r="CX224" s="124">
        <f t="shared" si="3029"/>
        <v>13398012.795480274</v>
      </c>
      <c r="CY224" s="124">
        <f t="shared" si="3029"/>
        <v>13398012.795480274</v>
      </c>
      <c r="CZ224" s="124">
        <f t="shared" si="3029"/>
        <v>13398012.795480274</v>
      </c>
      <c r="DA224" s="124">
        <f t="shared" si="3029"/>
        <v>13398012.795480274</v>
      </c>
      <c r="DB224" s="124">
        <f t="shared" si="3029"/>
        <v>13398012.795480274</v>
      </c>
      <c r="DC224" s="124">
        <f t="shared" si="3029"/>
        <v>13398012.795480274</v>
      </c>
      <c r="DD224" s="124">
        <f t="shared" si="3029"/>
        <v>13398012.795480274</v>
      </c>
      <c r="DE224" s="124">
        <f t="shared" si="3029"/>
        <v>13398012.795480274</v>
      </c>
      <c r="DF224" s="33">
        <f t="shared" si="2993"/>
        <v>160776153.54576331</v>
      </c>
      <c r="DG224" s="124">
        <f t="shared" si="3030"/>
        <v>14153231.980735911</v>
      </c>
      <c r="DH224" s="124">
        <f t="shared" si="3030"/>
        <v>14153231.980735911</v>
      </c>
      <c r="DI224" s="124">
        <f t="shared" si="3030"/>
        <v>14153231.980735911</v>
      </c>
      <c r="DJ224" s="124">
        <f t="shared" si="3030"/>
        <v>14153231.980735911</v>
      </c>
      <c r="DK224" s="124">
        <f t="shared" si="3030"/>
        <v>14153231.980735911</v>
      </c>
      <c r="DL224" s="124">
        <f t="shared" si="3030"/>
        <v>14153231.980735911</v>
      </c>
      <c r="DM224" s="124">
        <f t="shared" si="3030"/>
        <v>14153231.980735911</v>
      </c>
      <c r="DN224" s="124">
        <f t="shared" si="3030"/>
        <v>14153231.980735911</v>
      </c>
      <c r="DO224" s="124">
        <f t="shared" si="3030"/>
        <v>14153231.980735911</v>
      </c>
      <c r="DP224" s="124">
        <f t="shared" si="3030"/>
        <v>14153231.980735911</v>
      </c>
      <c r="DQ224" s="124">
        <f t="shared" si="3030"/>
        <v>14153231.980735911</v>
      </c>
      <c r="DR224" s="124">
        <f t="shared" si="3030"/>
        <v>14153231.980735911</v>
      </c>
      <c r="DS224" s="33">
        <f t="shared" si="2995"/>
        <v>169838783.7688309</v>
      </c>
      <c r="DT224" s="124">
        <f t="shared" si="3031"/>
        <v>14951021.361026032</v>
      </c>
      <c r="DU224" s="124">
        <f t="shared" si="3031"/>
        <v>14951021.361026032</v>
      </c>
      <c r="DV224" s="124">
        <f t="shared" si="3031"/>
        <v>14951021.361026032</v>
      </c>
      <c r="DW224" s="124">
        <f t="shared" si="3031"/>
        <v>14951021.361026032</v>
      </c>
      <c r="DX224" s="124">
        <f t="shared" si="3031"/>
        <v>14951021.361026032</v>
      </c>
      <c r="DY224" s="124">
        <f t="shared" si="3031"/>
        <v>14951021.361026032</v>
      </c>
      <c r="DZ224" s="124">
        <f t="shared" si="3031"/>
        <v>14951021.361026032</v>
      </c>
      <c r="EA224" s="124">
        <f t="shared" si="3031"/>
        <v>14951021.361026032</v>
      </c>
      <c r="EB224" s="124">
        <f t="shared" si="3031"/>
        <v>14951021.361026032</v>
      </c>
      <c r="EC224" s="124">
        <f t="shared" si="3031"/>
        <v>14951021.361026032</v>
      </c>
      <c r="ED224" s="124">
        <f t="shared" si="3031"/>
        <v>14951021.361026032</v>
      </c>
      <c r="EE224" s="124">
        <f t="shared" si="3031"/>
        <v>14951021.361026032</v>
      </c>
      <c r="EF224" s="33">
        <f t="shared" si="2997"/>
        <v>179412256.33231235</v>
      </c>
      <c r="EG224" s="124">
        <f t="shared" si="3032"/>
        <v>15793780.533104347</v>
      </c>
      <c r="EH224" s="124">
        <f t="shared" si="3032"/>
        <v>15793780.533104347</v>
      </c>
      <c r="EI224" s="124">
        <f t="shared" si="3032"/>
        <v>15793780.533104347</v>
      </c>
      <c r="EJ224" s="124">
        <f t="shared" si="3032"/>
        <v>15793780.533104347</v>
      </c>
      <c r="EK224" s="124">
        <f t="shared" si="3032"/>
        <v>15793780.533104347</v>
      </c>
      <c r="EL224" s="124">
        <f t="shared" si="3032"/>
        <v>15793780.533104347</v>
      </c>
      <c r="EM224" s="124">
        <f t="shared" si="3032"/>
        <v>15793780.533104347</v>
      </c>
      <c r="EN224" s="124">
        <f t="shared" si="3032"/>
        <v>15793780.533104347</v>
      </c>
      <c r="EO224" s="124">
        <f t="shared" si="3032"/>
        <v>15793780.533104347</v>
      </c>
      <c r="EP224" s="124">
        <f t="shared" si="3032"/>
        <v>15793780.533104347</v>
      </c>
      <c r="EQ224" s="124">
        <f t="shared" si="3032"/>
        <v>15793780.533104347</v>
      </c>
      <c r="ER224" s="124">
        <f t="shared" si="3032"/>
        <v>15793780.533104347</v>
      </c>
      <c r="ES224" s="33">
        <f t="shared" si="2999"/>
        <v>189525366.3972522</v>
      </c>
      <c r="ET224" s="33" t="s">
        <v>241</v>
      </c>
      <c r="EU224" s="33"/>
      <c r="EV224" s="38"/>
      <c r="EW224" s="136"/>
      <c r="EX224" s="37"/>
      <c r="EY224" s="37"/>
      <c r="FN224" s="17"/>
      <c r="FO224" s="201"/>
      <c r="FP224" s="2"/>
      <c r="FY224" s="1"/>
    </row>
    <row r="225" spans="1:181">
      <c r="A225" s="149">
        <v>179</v>
      </c>
      <c r="B225" s="149" t="str">
        <f t="shared" si="3022"/>
        <v>192299019900011</v>
      </c>
      <c r="C225" s="231">
        <v>1922990199000</v>
      </c>
      <c r="D225" s="35">
        <v>11</v>
      </c>
      <c r="E225" s="37" t="s">
        <v>182</v>
      </c>
      <c r="F225" s="65">
        <v>31233</v>
      </c>
      <c r="G225" s="123">
        <f>_xlfn.XLOOKUP($B225,'9999'!$A:$A,'9999'!I:I)</f>
        <v>0</v>
      </c>
      <c r="H225" s="123">
        <f>_xlfn.XLOOKUP($B225,'9999'!$A:$A,'9999'!J:J)</f>
        <v>0</v>
      </c>
      <c r="I225" s="123">
        <f>_xlfn.XLOOKUP($B225,'9999'!$A:$A,'9999'!K:K)</f>
        <v>0</v>
      </c>
      <c r="J225" s="123">
        <f>_xlfn.XLOOKUP($B225,'9999'!$A:$A,'9999'!L:L)</f>
        <v>0</v>
      </c>
      <c r="K225" s="123">
        <f>_xlfn.XLOOKUP($B225,'9999'!$A:$A,'9999'!M:M)</f>
        <v>0</v>
      </c>
      <c r="L225" s="123">
        <f>_xlfn.XLOOKUP($B225,'9999'!$A:$A,'9999'!N:N)</f>
        <v>0</v>
      </c>
      <c r="M225" s="123">
        <f>_xlfn.XLOOKUP($B225,'9999'!$A:$A,'9999'!O:O)</f>
        <v>0</v>
      </c>
      <c r="N225" s="123">
        <f>_xlfn.XLOOKUP($B225,'9999'!$A:$A,'9999'!P:P)</f>
        <v>0</v>
      </c>
      <c r="O225" s="123">
        <f>_xlfn.XLOOKUP($B225,'9999'!$A:$A,'9999'!Q:Q)</f>
        <v>0</v>
      </c>
      <c r="P225" s="123">
        <f>_xlfn.XLOOKUP($B225,'9999'!$A:$A,'9999'!R:R)</f>
        <v>0</v>
      </c>
      <c r="Q225" s="123">
        <f>_xlfn.XLOOKUP($B225,'9999'!$A:$A,'9999'!S:S)</f>
        <v>0</v>
      </c>
      <c r="R225" s="123">
        <f>_xlfn.XLOOKUP($B225,'9999'!$A:$A,'9999'!T:T)</f>
        <v>0</v>
      </c>
      <c r="S225" s="33">
        <f t="shared" si="2979"/>
        <v>0</v>
      </c>
      <c r="T225" s="75">
        <v>0</v>
      </c>
      <c r="U225" s="75">
        <v>0</v>
      </c>
      <c r="V225" s="75">
        <v>0</v>
      </c>
      <c r="W225" s="75">
        <v>0</v>
      </c>
      <c r="X225" s="75">
        <v>0</v>
      </c>
      <c r="Y225" s="75">
        <v>0</v>
      </c>
      <c r="Z225" s="75">
        <v>0</v>
      </c>
      <c r="AA225" s="75">
        <v>0</v>
      </c>
      <c r="AB225" s="75">
        <v>0</v>
      </c>
      <c r="AC225" s="75">
        <v>0</v>
      </c>
      <c r="AD225" s="75">
        <v>0</v>
      </c>
      <c r="AE225" s="75">
        <v>0</v>
      </c>
      <c r="AF225" s="33">
        <f t="shared" si="2981"/>
        <v>0</v>
      </c>
      <c r="AG225" s="75">
        <v>0</v>
      </c>
      <c r="AH225" s="75">
        <v>0</v>
      </c>
      <c r="AI225" s="75">
        <v>0</v>
      </c>
      <c r="AJ225" s="75">
        <v>0</v>
      </c>
      <c r="AK225" s="75">
        <v>0</v>
      </c>
      <c r="AL225" s="75">
        <v>0</v>
      </c>
      <c r="AM225" s="75">
        <v>0</v>
      </c>
      <c r="AN225" s="75">
        <v>0</v>
      </c>
      <c r="AO225" s="75">
        <v>0</v>
      </c>
      <c r="AP225" s="75">
        <v>0</v>
      </c>
      <c r="AQ225" s="75">
        <v>0</v>
      </c>
      <c r="AR225" s="75">
        <v>0</v>
      </c>
      <c r="AS225" s="33">
        <f t="shared" si="2983"/>
        <v>0</v>
      </c>
      <c r="AT225" s="75">
        <v>0</v>
      </c>
      <c r="AU225" s="75">
        <v>0</v>
      </c>
      <c r="AV225" s="75">
        <v>0</v>
      </c>
      <c r="AW225" s="75">
        <v>0</v>
      </c>
      <c r="AX225" s="75">
        <v>0</v>
      </c>
      <c r="AY225" s="75">
        <v>0</v>
      </c>
      <c r="AZ225" s="75">
        <v>0</v>
      </c>
      <c r="BA225" s="75">
        <v>0</v>
      </c>
      <c r="BB225" s="75">
        <v>0</v>
      </c>
      <c r="BC225" s="75">
        <v>0</v>
      </c>
      <c r="BD225" s="75">
        <v>0</v>
      </c>
      <c r="BE225" s="75">
        <v>0</v>
      </c>
      <c r="BF225" s="33">
        <f t="shared" si="2985"/>
        <v>0</v>
      </c>
      <c r="BG225" s="75">
        <v>0</v>
      </c>
      <c r="BH225" s="75">
        <v>0</v>
      </c>
      <c r="BI225" s="75">
        <v>0</v>
      </c>
      <c r="BJ225" s="75">
        <v>0</v>
      </c>
      <c r="BK225" s="75">
        <v>0</v>
      </c>
      <c r="BL225" s="75">
        <v>0</v>
      </c>
      <c r="BM225" s="75">
        <v>0</v>
      </c>
      <c r="BN225" s="75">
        <v>0</v>
      </c>
      <c r="BO225" s="75">
        <v>0</v>
      </c>
      <c r="BP225" s="75">
        <v>0</v>
      </c>
      <c r="BQ225" s="75">
        <v>0</v>
      </c>
      <c r="BR225" s="75">
        <v>0</v>
      </c>
      <c r="BS225" s="33">
        <f t="shared" si="2987"/>
        <v>0</v>
      </c>
      <c r="BT225" s="75">
        <v>0</v>
      </c>
      <c r="BU225" s="75">
        <v>0</v>
      </c>
      <c r="BV225" s="75">
        <v>0</v>
      </c>
      <c r="BW225" s="75">
        <v>0</v>
      </c>
      <c r="BX225" s="75">
        <v>0</v>
      </c>
      <c r="BY225" s="75">
        <v>0</v>
      </c>
      <c r="BZ225" s="75">
        <v>0</v>
      </c>
      <c r="CA225" s="75">
        <v>0</v>
      </c>
      <c r="CB225" s="75">
        <v>0</v>
      </c>
      <c r="CC225" s="75">
        <v>0</v>
      </c>
      <c r="CD225" s="75">
        <v>0</v>
      </c>
      <c r="CE225" s="75">
        <v>0</v>
      </c>
      <c r="CF225" s="33">
        <f t="shared" si="2989"/>
        <v>0</v>
      </c>
      <c r="CG225" s="75">
        <v>0</v>
      </c>
      <c r="CH225" s="75">
        <v>0</v>
      </c>
      <c r="CI225" s="75">
        <v>0</v>
      </c>
      <c r="CJ225" s="75">
        <v>0</v>
      </c>
      <c r="CK225" s="75">
        <v>0</v>
      </c>
      <c r="CL225" s="75">
        <v>0</v>
      </c>
      <c r="CM225" s="75">
        <v>0</v>
      </c>
      <c r="CN225" s="75">
        <v>0</v>
      </c>
      <c r="CO225" s="75">
        <v>0</v>
      </c>
      <c r="CP225" s="75">
        <v>0</v>
      </c>
      <c r="CQ225" s="75">
        <v>0</v>
      </c>
      <c r="CR225" s="75">
        <v>0</v>
      </c>
      <c r="CS225" s="33">
        <f t="shared" si="2991"/>
        <v>0</v>
      </c>
      <c r="CT225" s="75">
        <v>0</v>
      </c>
      <c r="CU225" s="75">
        <v>0</v>
      </c>
      <c r="CV225" s="75">
        <v>0</v>
      </c>
      <c r="CW225" s="75">
        <v>0</v>
      </c>
      <c r="CX225" s="75">
        <v>0</v>
      </c>
      <c r="CY225" s="75">
        <v>0</v>
      </c>
      <c r="CZ225" s="75">
        <v>0</v>
      </c>
      <c r="DA225" s="75">
        <v>0</v>
      </c>
      <c r="DB225" s="75">
        <v>0</v>
      </c>
      <c r="DC225" s="75">
        <v>0</v>
      </c>
      <c r="DD225" s="75">
        <v>0</v>
      </c>
      <c r="DE225" s="75">
        <v>0</v>
      </c>
      <c r="DF225" s="33">
        <f t="shared" si="2993"/>
        <v>0</v>
      </c>
      <c r="DG225" s="75">
        <v>0</v>
      </c>
      <c r="DH225" s="75">
        <v>0</v>
      </c>
      <c r="DI225" s="75">
        <v>0</v>
      </c>
      <c r="DJ225" s="75">
        <v>0</v>
      </c>
      <c r="DK225" s="75">
        <v>0</v>
      </c>
      <c r="DL225" s="75">
        <v>0</v>
      </c>
      <c r="DM225" s="75">
        <v>0</v>
      </c>
      <c r="DN225" s="75">
        <v>0</v>
      </c>
      <c r="DO225" s="75">
        <v>0</v>
      </c>
      <c r="DP225" s="75">
        <v>0</v>
      </c>
      <c r="DQ225" s="75">
        <v>0</v>
      </c>
      <c r="DR225" s="75">
        <v>0</v>
      </c>
      <c r="DS225" s="33">
        <f t="shared" si="2995"/>
        <v>0</v>
      </c>
      <c r="DT225" s="75">
        <v>0</v>
      </c>
      <c r="DU225" s="75">
        <v>0</v>
      </c>
      <c r="DV225" s="75">
        <v>0</v>
      </c>
      <c r="DW225" s="75">
        <v>0</v>
      </c>
      <c r="DX225" s="75">
        <v>0</v>
      </c>
      <c r="DY225" s="75">
        <v>0</v>
      </c>
      <c r="DZ225" s="75">
        <v>0</v>
      </c>
      <c r="EA225" s="75">
        <v>0</v>
      </c>
      <c r="EB225" s="75">
        <v>0</v>
      </c>
      <c r="EC225" s="75">
        <v>0</v>
      </c>
      <c r="ED225" s="75">
        <v>0</v>
      </c>
      <c r="EE225" s="75">
        <v>0</v>
      </c>
      <c r="EF225" s="33">
        <f t="shared" si="2997"/>
        <v>0</v>
      </c>
      <c r="EG225" s="75">
        <v>0</v>
      </c>
      <c r="EH225" s="75">
        <v>0</v>
      </c>
      <c r="EI225" s="75">
        <v>0</v>
      </c>
      <c r="EJ225" s="75">
        <v>0</v>
      </c>
      <c r="EK225" s="75">
        <v>0</v>
      </c>
      <c r="EL225" s="75">
        <v>0</v>
      </c>
      <c r="EM225" s="75">
        <v>0</v>
      </c>
      <c r="EN225" s="75">
        <v>0</v>
      </c>
      <c r="EO225" s="75">
        <v>0</v>
      </c>
      <c r="EP225" s="75">
        <v>0</v>
      </c>
      <c r="EQ225" s="75">
        <v>0</v>
      </c>
      <c r="ER225" s="75">
        <v>0</v>
      </c>
      <c r="ES225" s="33">
        <f t="shared" si="2999"/>
        <v>0</v>
      </c>
      <c r="ET225" s="33" t="s">
        <v>241</v>
      </c>
      <c r="EU225" s="33"/>
      <c r="EV225" s="38"/>
      <c r="EW225" s="136"/>
      <c r="EX225" s="37"/>
      <c r="EY225" s="37"/>
      <c r="FN225" s="17"/>
      <c r="FO225" s="201"/>
      <c r="FP225" s="2"/>
      <c r="FY225" s="1"/>
    </row>
    <row r="226" spans="1:181">
      <c r="A226" s="149">
        <v>180</v>
      </c>
      <c r="B226" s="149" t="str">
        <f t="shared" si="3022"/>
        <v>192299019900012</v>
      </c>
      <c r="C226" s="231">
        <v>1922990199000</v>
      </c>
      <c r="D226" s="35">
        <v>12</v>
      </c>
      <c r="E226" s="37" t="s">
        <v>182</v>
      </c>
      <c r="F226" s="65">
        <v>0</v>
      </c>
      <c r="G226" s="123">
        <f>_xlfn.XLOOKUP($B226,'9999'!$A:$A,'9999'!I:I)</f>
        <v>112.75</v>
      </c>
      <c r="H226" s="123">
        <f>_xlfn.XLOOKUP($B226,'9999'!$A:$A,'9999'!J:J)</f>
        <v>112.75</v>
      </c>
      <c r="I226" s="123">
        <f>_xlfn.XLOOKUP($B226,'9999'!$A:$A,'9999'!K:K)</f>
        <v>112.75</v>
      </c>
      <c r="J226" s="123">
        <f>_xlfn.XLOOKUP($B226,'9999'!$A:$A,'9999'!L:L)</f>
        <v>112.75</v>
      </c>
      <c r="K226" s="123">
        <f>_xlfn.XLOOKUP($B226,'9999'!$A:$A,'9999'!M:M)</f>
        <v>112.75</v>
      </c>
      <c r="L226" s="123">
        <f>_xlfn.XLOOKUP($B226,'9999'!$A:$A,'9999'!N:N)</f>
        <v>112.75</v>
      </c>
      <c r="M226" s="123">
        <f>_xlfn.XLOOKUP($B226,'9999'!$A:$A,'9999'!O:O)</f>
        <v>112.75</v>
      </c>
      <c r="N226" s="123">
        <f>_xlfn.XLOOKUP($B226,'9999'!$A:$A,'9999'!P:P)</f>
        <v>112.75</v>
      </c>
      <c r="O226" s="123">
        <f>_xlfn.XLOOKUP($B226,'9999'!$A:$A,'9999'!Q:Q)</f>
        <v>112.75</v>
      </c>
      <c r="P226" s="123">
        <f>_xlfn.XLOOKUP($B226,'9999'!$A:$A,'9999'!R:R)</f>
        <v>112.75</v>
      </c>
      <c r="Q226" s="123">
        <f>_xlfn.XLOOKUP($B226,'9999'!$A:$A,'9999'!S:S)</f>
        <v>112.75</v>
      </c>
      <c r="R226" s="123">
        <f>_xlfn.XLOOKUP($B226,'9999'!$A:$A,'9999'!T:T)</f>
        <v>112.75</v>
      </c>
      <c r="S226" s="33">
        <f>+SUM(G226:R226)</f>
        <v>1353</v>
      </c>
      <c r="T226" s="124">
        <f t="shared" ref="T226:AE232" si="3033">+$S226*$FC$9/12</f>
        <v>119.33775700000001</v>
      </c>
      <c r="U226" s="124">
        <f t="shared" si="3033"/>
        <v>119.33775700000001</v>
      </c>
      <c r="V226" s="124">
        <f t="shared" si="3033"/>
        <v>119.33775700000001</v>
      </c>
      <c r="W226" s="124">
        <f t="shared" si="3033"/>
        <v>119.33775700000001</v>
      </c>
      <c r="X226" s="124">
        <f t="shared" si="3033"/>
        <v>119.33775700000001</v>
      </c>
      <c r="Y226" s="124">
        <f t="shared" si="3033"/>
        <v>119.33775700000001</v>
      </c>
      <c r="Z226" s="124">
        <f t="shared" si="3033"/>
        <v>119.33775700000001</v>
      </c>
      <c r="AA226" s="124">
        <f t="shared" si="3033"/>
        <v>119.33775700000001</v>
      </c>
      <c r="AB226" s="124">
        <f t="shared" si="3033"/>
        <v>119.33775700000001</v>
      </c>
      <c r="AC226" s="124">
        <f t="shared" si="3033"/>
        <v>119.33775700000001</v>
      </c>
      <c r="AD226" s="124">
        <f t="shared" si="3033"/>
        <v>119.33775700000001</v>
      </c>
      <c r="AE226" s="124">
        <f t="shared" si="3033"/>
        <v>119.33775700000001</v>
      </c>
      <c r="AF226" s="33">
        <f t="shared" si="2981"/>
        <v>1432.0530840000001</v>
      </c>
      <c r="AG226" s="124">
        <f t="shared" ref="AG226:AR232" si="3034">+$AF226*$FD$9/12</f>
        <v>126.015420530692</v>
      </c>
      <c r="AH226" s="124">
        <f t="shared" si="3034"/>
        <v>126.015420530692</v>
      </c>
      <c r="AI226" s="124">
        <f t="shared" si="3034"/>
        <v>126.015420530692</v>
      </c>
      <c r="AJ226" s="124">
        <f t="shared" si="3034"/>
        <v>126.015420530692</v>
      </c>
      <c r="AK226" s="124">
        <f t="shared" si="3034"/>
        <v>126.015420530692</v>
      </c>
      <c r="AL226" s="124">
        <f t="shared" si="3034"/>
        <v>126.015420530692</v>
      </c>
      <c r="AM226" s="124">
        <f t="shared" si="3034"/>
        <v>126.015420530692</v>
      </c>
      <c r="AN226" s="124">
        <f t="shared" si="3034"/>
        <v>126.015420530692</v>
      </c>
      <c r="AO226" s="124">
        <f t="shared" si="3034"/>
        <v>126.015420530692</v>
      </c>
      <c r="AP226" s="124">
        <f t="shared" si="3034"/>
        <v>126.015420530692</v>
      </c>
      <c r="AQ226" s="124">
        <f t="shared" si="3034"/>
        <v>126.015420530692</v>
      </c>
      <c r="AR226" s="124">
        <f t="shared" si="3034"/>
        <v>126.015420530692</v>
      </c>
      <c r="AS226" s="33">
        <f t="shared" si="2983"/>
        <v>1512.1850463683038</v>
      </c>
      <c r="AT226" s="124">
        <f t="shared" ref="AT226:BE232" si="3035">+$AS226*$FE$9/12</f>
        <v>133.11865775516605</v>
      </c>
      <c r="AU226" s="124">
        <f t="shared" si="3035"/>
        <v>133.11865775516605</v>
      </c>
      <c r="AV226" s="124">
        <f t="shared" si="3035"/>
        <v>133.11865775516605</v>
      </c>
      <c r="AW226" s="124">
        <f t="shared" si="3035"/>
        <v>133.11865775516605</v>
      </c>
      <c r="AX226" s="124">
        <f t="shared" si="3035"/>
        <v>133.11865775516605</v>
      </c>
      <c r="AY226" s="124">
        <f t="shared" si="3035"/>
        <v>133.11865775516605</v>
      </c>
      <c r="AZ226" s="124">
        <f t="shared" si="3035"/>
        <v>133.11865775516605</v>
      </c>
      <c r="BA226" s="124">
        <f t="shared" si="3035"/>
        <v>133.11865775516605</v>
      </c>
      <c r="BB226" s="124">
        <f t="shared" si="3035"/>
        <v>133.11865775516605</v>
      </c>
      <c r="BC226" s="124">
        <f t="shared" si="3035"/>
        <v>133.11865775516605</v>
      </c>
      <c r="BD226" s="124">
        <f t="shared" si="3035"/>
        <v>133.11865775516605</v>
      </c>
      <c r="BE226" s="124">
        <f t="shared" si="3035"/>
        <v>133.11865775516605</v>
      </c>
      <c r="BF226" s="33">
        <f t="shared" si="2985"/>
        <v>1597.4238930619931</v>
      </c>
      <c r="BG226" s="124">
        <f t="shared" ref="BG226:BR232" si="3036">+$BF226*$FF$9/12</f>
        <v>140.62229025550931</v>
      </c>
      <c r="BH226" s="124">
        <f t="shared" si="3036"/>
        <v>140.62229025550931</v>
      </c>
      <c r="BI226" s="124">
        <f t="shared" si="3036"/>
        <v>140.62229025550931</v>
      </c>
      <c r="BJ226" s="124">
        <f t="shared" si="3036"/>
        <v>140.62229025550931</v>
      </c>
      <c r="BK226" s="124">
        <f t="shared" si="3036"/>
        <v>140.62229025550931</v>
      </c>
      <c r="BL226" s="124">
        <f t="shared" si="3036"/>
        <v>140.62229025550931</v>
      </c>
      <c r="BM226" s="124">
        <f t="shared" si="3036"/>
        <v>140.62229025550931</v>
      </c>
      <c r="BN226" s="124">
        <f t="shared" si="3036"/>
        <v>140.62229025550931</v>
      </c>
      <c r="BO226" s="124">
        <f t="shared" si="3036"/>
        <v>140.62229025550931</v>
      </c>
      <c r="BP226" s="124">
        <f t="shared" si="3036"/>
        <v>140.62229025550931</v>
      </c>
      <c r="BQ226" s="124">
        <f t="shared" si="3036"/>
        <v>140.62229025550931</v>
      </c>
      <c r="BR226" s="124">
        <f t="shared" si="3036"/>
        <v>140.62229025550931</v>
      </c>
      <c r="BS226" s="33">
        <f t="shared" si="2987"/>
        <v>1687.4674830661122</v>
      </c>
      <c r="BT226" s="124">
        <f t="shared" ref="BT226:CE232" si="3037">+$BS226*$FG$9/12</f>
        <v>148.54888751263192</v>
      </c>
      <c r="BU226" s="124">
        <f t="shared" si="3037"/>
        <v>148.54888751263192</v>
      </c>
      <c r="BV226" s="124">
        <f t="shared" si="3037"/>
        <v>148.54888751263192</v>
      </c>
      <c r="BW226" s="124">
        <f t="shared" si="3037"/>
        <v>148.54888751263192</v>
      </c>
      <c r="BX226" s="124">
        <f t="shared" si="3037"/>
        <v>148.54888751263192</v>
      </c>
      <c r="BY226" s="124">
        <f t="shared" si="3037"/>
        <v>148.54888751263192</v>
      </c>
      <c r="BZ226" s="124">
        <f t="shared" si="3037"/>
        <v>148.54888751263192</v>
      </c>
      <c r="CA226" s="124">
        <f t="shared" si="3037"/>
        <v>148.54888751263192</v>
      </c>
      <c r="CB226" s="124">
        <f t="shared" si="3037"/>
        <v>148.54888751263192</v>
      </c>
      <c r="CC226" s="124">
        <f t="shared" si="3037"/>
        <v>148.54888751263192</v>
      </c>
      <c r="CD226" s="124">
        <f t="shared" si="3037"/>
        <v>148.54888751263192</v>
      </c>
      <c r="CE226" s="124">
        <f t="shared" si="3037"/>
        <v>148.54888751263192</v>
      </c>
      <c r="CF226" s="33">
        <f t="shared" si="2989"/>
        <v>1782.5866501515827</v>
      </c>
      <c r="CG226" s="124">
        <f t="shared" ref="CG226:CR232" si="3038">+$CF226*$FH$9/12</f>
        <v>156.92229120394396</v>
      </c>
      <c r="CH226" s="124">
        <f t="shared" si="3038"/>
        <v>156.92229120394396</v>
      </c>
      <c r="CI226" s="124">
        <f t="shared" si="3038"/>
        <v>156.92229120394396</v>
      </c>
      <c r="CJ226" s="124">
        <f t="shared" si="3038"/>
        <v>156.92229120394396</v>
      </c>
      <c r="CK226" s="124">
        <f t="shared" si="3038"/>
        <v>156.92229120394396</v>
      </c>
      <c r="CL226" s="124">
        <f t="shared" si="3038"/>
        <v>156.92229120394396</v>
      </c>
      <c r="CM226" s="124">
        <f t="shared" si="3038"/>
        <v>156.92229120394396</v>
      </c>
      <c r="CN226" s="124">
        <f t="shared" si="3038"/>
        <v>156.92229120394396</v>
      </c>
      <c r="CO226" s="124">
        <f t="shared" si="3038"/>
        <v>156.92229120394396</v>
      </c>
      <c r="CP226" s="124">
        <f t="shared" si="3038"/>
        <v>156.92229120394396</v>
      </c>
      <c r="CQ226" s="124">
        <f t="shared" si="3038"/>
        <v>156.92229120394396</v>
      </c>
      <c r="CR226" s="124">
        <f t="shared" si="3038"/>
        <v>156.92229120394396</v>
      </c>
      <c r="CS226" s="33">
        <f t="shared" si="2991"/>
        <v>1883.0674944473278</v>
      </c>
      <c r="CT226" s="124">
        <f t="shared" ref="CT226:DE232" si="3039">+$CS226*$FI$9/12</f>
        <v>165.76768691452793</v>
      </c>
      <c r="CU226" s="124">
        <f t="shared" si="3039"/>
        <v>165.76768691452793</v>
      </c>
      <c r="CV226" s="124">
        <f t="shared" si="3039"/>
        <v>165.76768691452793</v>
      </c>
      <c r="CW226" s="124">
        <f t="shared" si="3039"/>
        <v>165.76768691452793</v>
      </c>
      <c r="CX226" s="124">
        <f t="shared" si="3039"/>
        <v>165.76768691452793</v>
      </c>
      <c r="CY226" s="124">
        <f t="shared" si="3039"/>
        <v>165.76768691452793</v>
      </c>
      <c r="CZ226" s="124">
        <f t="shared" si="3039"/>
        <v>165.76768691452793</v>
      </c>
      <c r="DA226" s="124">
        <f t="shared" si="3039"/>
        <v>165.76768691452793</v>
      </c>
      <c r="DB226" s="124">
        <f t="shared" si="3039"/>
        <v>165.76768691452793</v>
      </c>
      <c r="DC226" s="124">
        <f t="shared" si="3039"/>
        <v>165.76768691452793</v>
      </c>
      <c r="DD226" s="124">
        <f t="shared" si="3039"/>
        <v>165.76768691452793</v>
      </c>
      <c r="DE226" s="124">
        <f t="shared" si="3039"/>
        <v>165.76768691452793</v>
      </c>
      <c r="DF226" s="33">
        <f t="shared" si="2993"/>
        <v>1989.2122429743356</v>
      </c>
      <c r="DG226" s="124">
        <f t="shared" ref="DG226:DR232" si="3040">+$DF226*$FJ$9/12</f>
        <v>175.11167989052612</v>
      </c>
      <c r="DH226" s="124">
        <f t="shared" si="3040"/>
        <v>175.11167989052612</v>
      </c>
      <c r="DI226" s="124">
        <f t="shared" si="3040"/>
        <v>175.11167989052612</v>
      </c>
      <c r="DJ226" s="124">
        <f t="shared" si="3040"/>
        <v>175.11167989052612</v>
      </c>
      <c r="DK226" s="124">
        <f t="shared" si="3040"/>
        <v>175.11167989052612</v>
      </c>
      <c r="DL226" s="124">
        <f t="shared" si="3040"/>
        <v>175.11167989052612</v>
      </c>
      <c r="DM226" s="124">
        <f t="shared" si="3040"/>
        <v>175.11167989052612</v>
      </c>
      <c r="DN226" s="124">
        <f t="shared" si="3040"/>
        <v>175.11167989052612</v>
      </c>
      <c r="DO226" s="124">
        <f t="shared" si="3040"/>
        <v>175.11167989052612</v>
      </c>
      <c r="DP226" s="124">
        <f t="shared" si="3040"/>
        <v>175.11167989052612</v>
      </c>
      <c r="DQ226" s="124">
        <f t="shared" si="3040"/>
        <v>175.11167989052612</v>
      </c>
      <c r="DR226" s="124">
        <f t="shared" si="3040"/>
        <v>175.11167989052612</v>
      </c>
      <c r="DS226" s="33">
        <f t="shared" si="2995"/>
        <v>2101.3401586863133</v>
      </c>
      <c r="DT226" s="124">
        <f t="shared" ref="DT226:DT232" si="3041">$DS226*$FK$9/12</f>
        <v>184.98237506259534</v>
      </c>
      <c r="DU226" s="124">
        <f t="shared" ref="DU226:EE226" si="3042">$DS226*$FK9/12</f>
        <v>184.98237506259534</v>
      </c>
      <c r="DV226" s="124">
        <f t="shared" si="3042"/>
        <v>184.98237506259534</v>
      </c>
      <c r="DW226" s="124">
        <f t="shared" si="3042"/>
        <v>184.98237506259534</v>
      </c>
      <c r="DX226" s="124">
        <f t="shared" si="3042"/>
        <v>184.98237506259534</v>
      </c>
      <c r="DY226" s="124">
        <f t="shared" si="3042"/>
        <v>184.98237506259534</v>
      </c>
      <c r="DZ226" s="124">
        <f t="shared" si="3042"/>
        <v>184.98237506259534</v>
      </c>
      <c r="EA226" s="124">
        <f t="shared" si="3042"/>
        <v>184.98237506259534</v>
      </c>
      <c r="EB226" s="124">
        <f t="shared" si="3042"/>
        <v>184.98237506259534</v>
      </c>
      <c r="EC226" s="124">
        <f t="shared" si="3042"/>
        <v>184.98237506259534</v>
      </c>
      <c r="ED226" s="124">
        <f t="shared" si="3042"/>
        <v>184.98237506259534</v>
      </c>
      <c r="EE226" s="124">
        <f t="shared" si="3042"/>
        <v>184.98237506259534</v>
      </c>
      <c r="EF226" s="33">
        <f t="shared" si="2997"/>
        <v>2219.7885007511441</v>
      </c>
      <c r="EG226" s="124">
        <f t="shared" ref="EG226:ER232" si="3043">$EF226*$FL$9/12</f>
        <v>195.40946158012375</v>
      </c>
      <c r="EH226" s="124">
        <f t="shared" si="3043"/>
        <v>195.40946158012375</v>
      </c>
      <c r="EI226" s="124">
        <f t="shared" si="3043"/>
        <v>195.40946158012375</v>
      </c>
      <c r="EJ226" s="124">
        <f t="shared" si="3043"/>
        <v>195.40946158012375</v>
      </c>
      <c r="EK226" s="124">
        <f t="shared" si="3043"/>
        <v>195.40946158012375</v>
      </c>
      <c r="EL226" s="124">
        <f t="shared" si="3043"/>
        <v>195.40946158012375</v>
      </c>
      <c r="EM226" s="124">
        <f t="shared" si="3043"/>
        <v>195.40946158012375</v>
      </c>
      <c r="EN226" s="124">
        <f t="shared" si="3043"/>
        <v>195.40946158012375</v>
      </c>
      <c r="EO226" s="124">
        <f t="shared" si="3043"/>
        <v>195.40946158012375</v>
      </c>
      <c r="EP226" s="124">
        <f t="shared" si="3043"/>
        <v>195.40946158012375</v>
      </c>
      <c r="EQ226" s="124">
        <f t="shared" si="3043"/>
        <v>195.40946158012375</v>
      </c>
      <c r="ER226" s="124">
        <f t="shared" si="3043"/>
        <v>195.40946158012375</v>
      </c>
      <c r="ES226" s="33">
        <f t="shared" si="2999"/>
        <v>2344.9135389614844</v>
      </c>
      <c r="ET226" s="33" t="s">
        <v>241</v>
      </c>
      <c r="EU226" s="33"/>
      <c r="EV226" s="38"/>
      <c r="EW226" s="136"/>
      <c r="EX226" s="37"/>
      <c r="EY226" s="37"/>
      <c r="FN226" s="17"/>
      <c r="FO226" s="201"/>
      <c r="FP226" s="2"/>
      <c r="FY226" s="1"/>
    </row>
    <row r="227" spans="1:181">
      <c r="A227" s="149"/>
      <c r="B227" s="149" t="str">
        <f t="shared" si="3022"/>
        <v>192299019900015</v>
      </c>
      <c r="C227" s="231">
        <v>1922990199000</v>
      </c>
      <c r="D227" s="35">
        <v>15</v>
      </c>
      <c r="E227" s="37" t="s">
        <v>182</v>
      </c>
      <c r="F227" s="65">
        <v>0</v>
      </c>
      <c r="G227" s="123">
        <v>9916.9699999999993</v>
      </c>
      <c r="H227" s="123">
        <v>9916.9699999999993</v>
      </c>
      <c r="I227" s="123">
        <v>9916.9699999999993</v>
      </c>
      <c r="J227" s="123">
        <v>9916.9699999999993</v>
      </c>
      <c r="K227" s="123">
        <v>9916.9699999999993</v>
      </c>
      <c r="L227" s="123">
        <v>9916.9699999999993</v>
      </c>
      <c r="M227" s="123">
        <v>9916.9699999999993</v>
      </c>
      <c r="N227" s="123">
        <v>9916.9699999999993</v>
      </c>
      <c r="O227" s="123">
        <v>9916.9699999999993</v>
      </c>
      <c r="P227" s="123">
        <v>9916.9699999999993</v>
      </c>
      <c r="Q227" s="123">
        <v>9916.9699999999993</v>
      </c>
      <c r="R227" s="123">
        <v>9916.9699999999993</v>
      </c>
      <c r="S227" s="33">
        <f>+SUM(G227:R227)</f>
        <v>119003.64</v>
      </c>
      <c r="T227" s="124">
        <f t="shared" si="3033"/>
        <v>10496.398723160002</v>
      </c>
      <c r="U227" s="124">
        <f t="shared" si="3033"/>
        <v>10496.398723160002</v>
      </c>
      <c r="V227" s="124">
        <f t="shared" si="3033"/>
        <v>10496.398723160002</v>
      </c>
      <c r="W227" s="124">
        <f t="shared" si="3033"/>
        <v>10496.398723160002</v>
      </c>
      <c r="X227" s="124">
        <f t="shared" si="3033"/>
        <v>10496.398723160002</v>
      </c>
      <c r="Y227" s="124">
        <f t="shared" si="3033"/>
        <v>10496.398723160002</v>
      </c>
      <c r="Z227" s="124">
        <f t="shared" si="3033"/>
        <v>10496.398723160002</v>
      </c>
      <c r="AA227" s="124">
        <f t="shared" si="3033"/>
        <v>10496.398723160002</v>
      </c>
      <c r="AB227" s="124">
        <f t="shared" si="3033"/>
        <v>10496.398723160002</v>
      </c>
      <c r="AC227" s="124">
        <f t="shared" si="3033"/>
        <v>10496.398723160002</v>
      </c>
      <c r="AD227" s="124">
        <f t="shared" si="3033"/>
        <v>10496.398723160002</v>
      </c>
      <c r="AE227" s="124">
        <f t="shared" si="3033"/>
        <v>10496.398723160002</v>
      </c>
      <c r="AF227" s="33">
        <f t="shared" ref="AF227" si="3044">+SUM(T227:AE227)</f>
        <v>125956.78467792003</v>
      </c>
      <c r="AG227" s="124">
        <f t="shared" si="3034"/>
        <v>11083.735210113142</v>
      </c>
      <c r="AH227" s="124">
        <f t="shared" si="3034"/>
        <v>11083.735210113142</v>
      </c>
      <c r="AI227" s="124">
        <f t="shared" si="3034"/>
        <v>11083.735210113142</v>
      </c>
      <c r="AJ227" s="124">
        <f t="shared" si="3034"/>
        <v>11083.735210113142</v>
      </c>
      <c r="AK227" s="124">
        <f t="shared" si="3034"/>
        <v>11083.735210113142</v>
      </c>
      <c r="AL227" s="124">
        <f t="shared" si="3034"/>
        <v>11083.735210113142</v>
      </c>
      <c r="AM227" s="124">
        <f t="shared" si="3034"/>
        <v>11083.735210113142</v>
      </c>
      <c r="AN227" s="124">
        <f t="shared" si="3034"/>
        <v>11083.735210113142</v>
      </c>
      <c r="AO227" s="124">
        <f t="shared" si="3034"/>
        <v>11083.735210113142</v>
      </c>
      <c r="AP227" s="124">
        <f t="shared" si="3034"/>
        <v>11083.735210113142</v>
      </c>
      <c r="AQ227" s="124">
        <f t="shared" si="3034"/>
        <v>11083.735210113142</v>
      </c>
      <c r="AR227" s="124">
        <f t="shared" si="3034"/>
        <v>11083.735210113142</v>
      </c>
      <c r="AS227" s="33">
        <f t="shared" ref="AS227" si="3045">+SUM(AG227:AR227)</f>
        <v>133004.82252135771</v>
      </c>
      <c r="AT227" s="124">
        <f t="shared" si="3035"/>
        <v>11708.503196436803</v>
      </c>
      <c r="AU227" s="124">
        <f t="shared" si="3035"/>
        <v>11708.503196436803</v>
      </c>
      <c r="AV227" s="124">
        <f t="shared" si="3035"/>
        <v>11708.503196436803</v>
      </c>
      <c r="AW227" s="124">
        <f t="shared" si="3035"/>
        <v>11708.503196436803</v>
      </c>
      <c r="AX227" s="124">
        <f t="shared" si="3035"/>
        <v>11708.503196436803</v>
      </c>
      <c r="AY227" s="124">
        <f t="shared" si="3035"/>
        <v>11708.503196436803</v>
      </c>
      <c r="AZ227" s="124">
        <f t="shared" si="3035"/>
        <v>11708.503196436803</v>
      </c>
      <c r="BA227" s="124">
        <f t="shared" si="3035"/>
        <v>11708.503196436803</v>
      </c>
      <c r="BB227" s="124">
        <f t="shared" si="3035"/>
        <v>11708.503196436803</v>
      </c>
      <c r="BC227" s="124">
        <f t="shared" si="3035"/>
        <v>11708.503196436803</v>
      </c>
      <c r="BD227" s="124">
        <f t="shared" si="3035"/>
        <v>11708.503196436803</v>
      </c>
      <c r="BE227" s="124">
        <f t="shared" si="3035"/>
        <v>11708.503196436803</v>
      </c>
      <c r="BF227" s="33">
        <f t="shared" ref="BF227" si="3046">+SUM(AT227:BE227)</f>
        <v>140502.0383572416</v>
      </c>
      <c r="BG227" s="124">
        <f t="shared" si="3036"/>
        <v>12368.488104613551</v>
      </c>
      <c r="BH227" s="124">
        <f t="shared" si="3036"/>
        <v>12368.488104613551</v>
      </c>
      <c r="BI227" s="124">
        <f t="shared" si="3036"/>
        <v>12368.488104613551</v>
      </c>
      <c r="BJ227" s="124">
        <f t="shared" si="3036"/>
        <v>12368.488104613551</v>
      </c>
      <c r="BK227" s="124">
        <f t="shared" si="3036"/>
        <v>12368.488104613551</v>
      </c>
      <c r="BL227" s="124">
        <f t="shared" si="3036"/>
        <v>12368.488104613551</v>
      </c>
      <c r="BM227" s="124">
        <f t="shared" si="3036"/>
        <v>12368.488104613551</v>
      </c>
      <c r="BN227" s="124">
        <f t="shared" si="3036"/>
        <v>12368.488104613551</v>
      </c>
      <c r="BO227" s="124">
        <f t="shared" si="3036"/>
        <v>12368.488104613551</v>
      </c>
      <c r="BP227" s="124">
        <f t="shared" si="3036"/>
        <v>12368.488104613551</v>
      </c>
      <c r="BQ227" s="124">
        <f t="shared" si="3036"/>
        <v>12368.488104613551</v>
      </c>
      <c r="BR227" s="124">
        <f t="shared" si="3036"/>
        <v>12368.488104613551</v>
      </c>
      <c r="BS227" s="33">
        <f t="shared" ref="BS227" si="3047">+SUM(BG227:BR227)</f>
        <v>148421.85725536264</v>
      </c>
      <c r="BT227" s="124">
        <f t="shared" si="3037"/>
        <v>13065.675042094414</v>
      </c>
      <c r="BU227" s="124">
        <f t="shared" si="3037"/>
        <v>13065.675042094414</v>
      </c>
      <c r="BV227" s="124">
        <f t="shared" si="3037"/>
        <v>13065.675042094414</v>
      </c>
      <c r="BW227" s="124">
        <f t="shared" si="3037"/>
        <v>13065.675042094414</v>
      </c>
      <c r="BX227" s="124">
        <f t="shared" si="3037"/>
        <v>13065.675042094414</v>
      </c>
      <c r="BY227" s="124">
        <f t="shared" si="3037"/>
        <v>13065.675042094414</v>
      </c>
      <c r="BZ227" s="124">
        <f t="shared" si="3037"/>
        <v>13065.675042094414</v>
      </c>
      <c r="CA227" s="124">
        <f t="shared" si="3037"/>
        <v>13065.675042094414</v>
      </c>
      <c r="CB227" s="124">
        <f t="shared" si="3037"/>
        <v>13065.675042094414</v>
      </c>
      <c r="CC227" s="124">
        <f t="shared" si="3037"/>
        <v>13065.675042094414</v>
      </c>
      <c r="CD227" s="124">
        <f t="shared" si="3037"/>
        <v>13065.675042094414</v>
      </c>
      <c r="CE227" s="124">
        <f t="shared" si="3037"/>
        <v>13065.675042094414</v>
      </c>
      <c r="CF227" s="33">
        <f t="shared" ref="CF227" si="3048">+SUM(BT227:CE227)</f>
        <v>156788.10050513296</v>
      </c>
      <c r="CG227" s="124">
        <f t="shared" si="3038"/>
        <v>13802.161012867195</v>
      </c>
      <c r="CH227" s="124">
        <f t="shared" si="3038"/>
        <v>13802.161012867195</v>
      </c>
      <c r="CI227" s="124">
        <f t="shared" si="3038"/>
        <v>13802.161012867195</v>
      </c>
      <c r="CJ227" s="124">
        <f t="shared" si="3038"/>
        <v>13802.161012867195</v>
      </c>
      <c r="CK227" s="124">
        <f t="shared" si="3038"/>
        <v>13802.161012867195</v>
      </c>
      <c r="CL227" s="124">
        <f t="shared" si="3038"/>
        <v>13802.161012867195</v>
      </c>
      <c r="CM227" s="124">
        <f t="shared" si="3038"/>
        <v>13802.161012867195</v>
      </c>
      <c r="CN227" s="124">
        <f t="shared" si="3038"/>
        <v>13802.161012867195</v>
      </c>
      <c r="CO227" s="124">
        <f t="shared" si="3038"/>
        <v>13802.161012867195</v>
      </c>
      <c r="CP227" s="124">
        <f t="shared" si="3038"/>
        <v>13802.161012867195</v>
      </c>
      <c r="CQ227" s="124">
        <f t="shared" si="3038"/>
        <v>13802.161012867195</v>
      </c>
      <c r="CR227" s="124">
        <f t="shared" si="3038"/>
        <v>13802.161012867195</v>
      </c>
      <c r="CS227" s="33">
        <f t="shared" ref="CS227" si="3049">+SUM(CG227:CR227)</f>
        <v>165625.93215440633</v>
      </c>
      <c r="CT227" s="124">
        <f t="shared" si="3039"/>
        <v>14580.161224840494</v>
      </c>
      <c r="CU227" s="124">
        <f t="shared" si="3039"/>
        <v>14580.161224840494</v>
      </c>
      <c r="CV227" s="124">
        <f t="shared" si="3039"/>
        <v>14580.161224840494</v>
      </c>
      <c r="CW227" s="124">
        <f t="shared" si="3039"/>
        <v>14580.161224840494</v>
      </c>
      <c r="CX227" s="124">
        <f t="shared" si="3039"/>
        <v>14580.161224840494</v>
      </c>
      <c r="CY227" s="124">
        <f t="shared" si="3039"/>
        <v>14580.161224840494</v>
      </c>
      <c r="CZ227" s="124">
        <f t="shared" si="3039"/>
        <v>14580.161224840494</v>
      </c>
      <c r="DA227" s="124">
        <f t="shared" si="3039"/>
        <v>14580.161224840494</v>
      </c>
      <c r="DB227" s="124">
        <f t="shared" si="3039"/>
        <v>14580.161224840494</v>
      </c>
      <c r="DC227" s="124">
        <f t="shared" si="3039"/>
        <v>14580.161224840494</v>
      </c>
      <c r="DD227" s="124">
        <f t="shared" si="3039"/>
        <v>14580.161224840494</v>
      </c>
      <c r="DE227" s="124">
        <f t="shared" si="3039"/>
        <v>14580.161224840494</v>
      </c>
      <c r="DF227" s="33">
        <f t="shared" ref="DF227" si="3050">+SUM(CT227:DE227)</f>
        <v>174961.93469808597</v>
      </c>
      <c r="DG227" s="124">
        <f t="shared" si="3040"/>
        <v>15402.015752762309</v>
      </c>
      <c r="DH227" s="124">
        <f t="shared" si="3040"/>
        <v>15402.015752762309</v>
      </c>
      <c r="DI227" s="124">
        <f t="shared" si="3040"/>
        <v>15402.015752762309</v>
      </c>
      <c r="DJ227" s="124">
        <f t="shared" si="3040"/>
        <v>15402.015752762309</v>
      </c>
      <c r="DK227" s="124">
        <f t="shared" si="3040"/>
        <v>15402.015752762309</v>
      </c>
      <c r="DL227" s="124">
        <f t="shared" si="3040"/>
        <v>15402.015752762309</v>
      </c>
      <c r="DM227" s="124">
        <f t="shared" si="3040"/>
        <v>15402.015752762309</v>
      </c>
      <c r="DN227" s="124">
        <f t="shared" si="3040"/>
        <v>15402.015752762309</v>
      </c>
      <c r="DO227" s="124">
        <f t="shared" si="3040"/>
        <v>15402.015752762309</v>
      </c>
      <c r="DP227" s="124">
        <f t="shared" si="3040"/>
        <v>15402.015752762309</v>
      </c>
      <c r="DQ227" s="124">
        <f t="shared" si="3040"/>
        <v>15402.015752762309</v>
      </c>
      <c r="DR227" s="124">
        <f t="shared" si="3040"/>
        <v>15402.015752762309</v>
      </c>
      <c r="DS227" s="33">
        <f t="shared" ref="DS227" si="3051">+SUM(DG227:DR227)</f>
        <v>184824.18903314776</v>
      </c>
      <c r="DT227" s="124">
        <f t="shared" si="3041"/>
        <v>16270.196576714023</v>
      </c>
      <c r="DU227" s="124">
        <f t="shared" ref="DU227:EE232" si="3052">$DS227*$FK$9/12</f>
        <v>16270.196576714023</v>
      </c>
      <c r="DV227" s="124">
        <f t="shared" si="3052"/>
        <v>16270.196576714023</v>
      </c>
      <c r="DW227" s="124">
        <f t="shared" si="3052"/>
        <v>16270.196576714023</v>
      </c>
      <c r="DX227" s="124">
        <f t="shared" si="3052"/>
        <v>16270.196576714023</v>
      </c>
      <c r="DY227" s="124">
        <f t="shared" si="3052"/>
        <v>16270.196576714023</v>
      </c>
      <c r="DZ227" s="124">
        <f t="shared" si="3052"/>
        <v>16270.196576714023</v>
      </c>
      <c r="EA227" s="124">
        <f t="shared" si="3052"/>
        <v>16270.196576714023</v>
      </c>
      <c r="EB227" s="124">
        <f t="shared" si="3052"/>
        <v>16270.196576714023</v>
      </c>
      <c r="EC227" s="124">
        <f t="shared" si="3052"/>
        <v>16270.196576714023</v>
      </c>
      <c r="ED227" s="124">
        <f t="shared" si="3052"/>
        <v>16270.196576714023</v>
      </c>
      <c r="EE227" s="124">
        <f t="shared" si="3052"/>
        <v>16270.196576714023</v>
      </c>
      <c r="EF227" s="33">
        <f t="shared" ref="EF227" si="3053">+SUM(DT227:EE227)</f>
        <v>195242.35892056828</v>
      </c>
      <c r="EG227" s="124">
        <f t="shared" si="3043"/>
        <v>17187.315017350244</v>
      </c>
      <c r="EH227" s="124">
        <f t="shared" si="3043"/>
        <v>17187.315017350244</v>
      </c>
      <c r="EI227" s="124">
        <f t="shared" si="3043"/>
        <v>17187.315017350244</v>
      </c>
      <c r="EJ227" s="124">
        <f t="shared" si="3043"/>
        <v>17187.315017350244</v>
      </c>
      <c r="EK227" s="124">
        <f t="shared" si="3043"/>
        <v>17187.315017350244</v>
      </c>
      <c r="EL227" s="124">
        <f t="shared" si="3043"/>
        <v>17187.315017350244</v>
      </c>
      <c r="EM227" s="124">
        <f t="shared" si="3043"/>
        <v>17187.315017350244</v>
      </c>
      <c r="EN227" s="124">
        <f t="shared" si="3043"/>
        <v>17187.315017350244</v>
      </c>
      <c r="EO227" s="124">
        <f t="shared" si="3043"/>
        <v>17187.315017350244</v>
      </c>
      <c r="EP227" s="124">
        <f t="shared" si="3043"/>
        <v>17187.315017350244</v>
      </c>
      <c r="EQ227" s="124">
        <f t="shared" si="3043"/>
        <v>17187.315017350244</v>
      </c>
      <c r="ER227" s="124">
        <f t="shared" si="3043"/>
        <v>17187.315017350244</v>
      </c>
      <c r="ES227" s="33">
        <f t="shared" ref="ES227" si="3054">+SUM(EG227:ER227)</f>
        <v>206247.78020820298</v>
      </c>
      <c r="ET227" s="33"/>
      <c r="EU227" s="33"/>
      <c r="EV227" s="38"/>
      <c r="EW227" s="136"/>
      <c r="EX227" s="37"/>
      <c r="EY227" s="37"/>
      <c r="FN227" s="17"/>
      <c r="FO227" s="201"/>
      <c r="FP227" s="2"/>
      <c r="FY227" s="1"/>
    </row>
    <row r="228" spans="1:181">
      <c r="A228" s="149">
        <v>181</v>
      </c>
      <c r="B228" s="149" t="str">
        <f t="shared" si="3022"/>
        <v>192299019900027</v>
      </c>
      <c r="C228" s="231">
        <v>1922990199000</v>
      </c>
      <c r="D228" s="41">
        <v>27</v>
      </c>
      <c r="E228" s="37" t="s">
        <v>182</v>
      </c>
      <c r="F228" s="65">
        <v>525.35</v>
      </c>
      <c r="G228" s="123">
        <f>_xlfn.XLOOKUP($B228,'9999'!$A:$A,'9999'!I:I)</f>
        <v>69.5</v>
      </c>
      <c r="H228" s="123">
        <f>_xlfn.XLOOKUP($B228,'9999'!$A:$A,'9999'!J:J)</f>
        <v>69.5</v>
      </c>
      <c r="I228" s="123">
        <f>_xlfn.XLOOKUP($B228,'9999'!$A:$A,'9999'!K:K)</f>
        <v>69.5</v>
      </c>
      <c r="J228" s="123">
        <f>_xlfn.XLOOKUP($B228,'9999'!$A:$A,'9999'!L:L)</f>
        <v>69.5</v>
      </c>
      <c r="K228" s="123">
        <f>_xlfn.XLOOKUP($B228,'9999'!$A:$A,'9999'!M:M)</f>
        <v>69.5</v>
      </c>
      <c r="L228" s="123">
        <f>_xlfn.XLOOKUP($B228,'9999'!$A:$A,'9999'!N:N)</f>
        <v>69.5</v>
      </c>
      <c r="M228" s="123">
        <f>_xlfn.XLOOKUP($B228,'9999'!$A:$A,'9999'!O:O)</f>
        <v>69.5</v>
      </c>
      <c r="N228" s="123">
        <f>_xlfn.XLOOKUP($B228,'9999'!$A:$A,'9999'!P:P)</f>
        <v>69.5</v>
      </c>
      <c r="O228" s="123">
        <f>_xlfn.XLOOKUP($B228,'9999'!$A:$A,'9999'!Q:Q)</f>
        <v>69.5</v>
      </c>
      <c r="P228" s="123">
        <f>_xlfn.XLOOKUP($B228,'9999'!$A:$A,'9999'!R:R)</f>
        <v>69.5</v>
      </c>
      <c r="Q228" s="123">
        <f>_xlfn.XLOOKUP($B228,'9999'!$A:$A,'9999'!S:S)</f>
        <v>69.5</v>
      </c>
      <c r="R228" s="123">
        <f>_xlfn.XLOOKUP($B228,'9999'!$A:$A,'9999'!T:T)</f>
        <v>69.5</v>
      </c>
      <c r="S228" s="33">
        <f t="shared" si="2979"/>
        <v>834</v>
      </c>
      <c r="T228" s="124">
        <f t="shared" si="3033"/>
        <v>73.560746000000009</v>
      </c>
      <c r="U228" s="124">
        <f t="shared" si="3033"/>
        <v>73.560746000000009</v>
      </c>
      <c r="V228" s="124">
        <f t="shared" si="3033"/>
        <v>73.560746000000009</v>
      </c>
      <c r="W228" s="124">
        <f t="shared" si="3033"/>
        <v>73.560746000000009</v>
      </c>
      <c r="X228" s="124">
        <f t="shared" si="3033"/>
        <v>73.560746000000009</v>
      </c>
      <c r="Y228" s="124">
        <f t="shared" si="3033"/>
        <v>73.560746000000009</v>
      </c>
      <c r="Z228" s="124">
        <f t="shared" si="3033"/>
        <v>73.560746000000009</v>
      </c>
      <c r="AA228" s="124">
        <f t="shared" si="3033"/>
        <v>73.560746000000009</v>
      </c>
      <c r="AB228" s="124">
        <f t="shared" si="3033"/>
        <v>73.560746000000009</v>
      </c>
      <c r="AC228" s="124">
        <f t="shared" si="3033"/>
        <v>73.560746000000009</v>
      </c>
      <c r="AD228" s="124">
        <f t="shared" si="3033"/>
        <v>73.560746000000009</v>
      </c>
      <c r="AE228" s="124">
        <f t="shared" si="3033"/>
        <v>73.560746000000009</v>
      </c>
      <c r="AF228" s="33">
        <f t="shared" si="2981"/>
        <v>882.72895200000005</v>
      </c>
      <c r="AG228" s="124">
        <f t="shared" si="3034"/>
        <v>77.676911103175996</v>
      </c>
      <c r="AH228" s="124">
        <f t="shared" si="3034"/>
        <v>77.676911103175996</v>
      </c>
      <c r="AI228" s="124">
        <f t="shared" si="3034"/>
        <v>77.676911103175996</v>
      </c>
      <c r="AJ228" s="124">
        <f t="shared" si="3034"/>
        <v>77.676911103175996</v>
      </c>
      <c r="AK228" s="124">
        <f t="shared" si="3034"/>
        <v>77.676911103175996</v>
      </c>
      <c r="AL228" s="124">
        <f t="shared" si="3034"/>
        <v>77.676911103175996</v>
      </c>
      <c r="AM228" s="124">
        <f t="shared" si="3034"/>
        <v>77.676911103175996</v>
      </c>
      <c r="AN228" s="124">
        <f t="shared" si="3034"/>
        <v>77.676911103175996</v>
      </c>
      <c r="AO228" s="124">
        <f t="shared" si="3034"/>
        <v>77.676911103175996</v>
      </c>
      <c r="AP228" s="124">
        <f t="shared" si="3034"/>
        <v>77.676911103175996</v>
      </c>
      <c r="AQ228" s="124">
        <f t="shared" si="3034"/>
        <v>77.676911103175996</v>
      </c>
      <c r="AR228" s="124">
        <f t="shared" si="3034"/>
        <v>77.676911103175996</v>
      </c>
      <c r="AS228" s="33">
        <f t="shared" si="2983"/>
        <v>932.12293323811218</v>
      </c>
      <c r="AT228" s="124">
        <f t="shared" si="3035"/>
        <v>82.055403228239854</v>
      </c>
      <c r="AU228" s="124">
        <f t="shared" si="3035"/>
        <v>82.055403228239854</v>
      </c>
      <c r="AV228" s="124">
        <f t="shared" si="3035"/>
        <v>82.055403228239854</v>
      </c>
      <c r="AW228" s="124">
        <f t="shared" si="3035"/>
        <v>82.055403228239854</v>
      </c>
      <c r="AX228" s="124">
        <f t="shared" si="3035"/>
        <v>82.055403228239854</v>
      </c>
      <c r="AY228" s="124">
        <f t="shared" si="3035"/>
        <v>82.055403228239854</v>
      </c>
      <c r="AZ228" s="124">
        <f t="shared" si="3035"/>
        <v>82.055403228239854</v>
      </c>
      <c r="BA228" s="124">
        <f t="shared" si="3035"/>
        <v>82.055403228239854</v>
      </c>
      <c r="BB228" s="124">
        <f t="shared" si="3035"/>
        <v>82.055403228239854</v>
      </c>
      <c r="BC228" s="124">
        <f t="shared" si="3035"/>
        <v>82.055403228239854</v>
      </c>
      <c r="BD228" s="124">
        <f t="shared" si="3035"/>
        <v>82.055403228239854</v>
      </c>
      <c r="BE228" s="124">
        <f t="shared" si="3035"/>
        <v>82.055403228239854</v>
      </c>
      <c r="BF228" s="33">
        <f t="shared" si="2985"/>
        <v>984.66483873887807</v>
      </c>
      <c r="BG228" s="124">
        <f t="shared" si="3036"/>
        <v>86.680702197409275</v>
      </c>
      <c r="BH228" s="124">
        <f t="shared" si="3036"/>
        <v>86.680702197409275</v>
      </c>
      <c r="BI228" s="124">
        <f t="shared" si="3036"/>
        <v>86.680702197409275</v>
      </c>
      <c r="BJ228" s="124">
        <f t="shared" si="3036"/>
        <v>86.680702197409275</v>
      </c>
      <c r="BK228" s="124">
        <f t="shared" si="3036"/>
        <v>86.680702197409275</v>
      </c>
      <c r="BL228" s="124">
        <f t="shared" si="3036"/>
        <v>86.680702197409275</v>
      </c>
      <c r="BM228" s="124">
        <f t="shared" si="3036"/>
        <v>86.680702197409275</v>
      </c>
      <c r="BN228" s="124">
        <f t="shared" si="3036"/>
        <v>86.680702197409275</v>
      </c>
      <c r="BO228" s="124">
        <f t="shared" si="3036"/>
        <v>86.680702197409275</v>
      </c>
      <c r="BP228" s="124">
        <f t="shared" si="3036"/>
        <v>86.680702197409275</v>
      </c>
      <c r="BQ228" s="124">
        <f t="shared" si="3036"/>
        <v>86.680702197409275</v>
      </c>
      <c r="BR228" s="124">
        <f t="shared" si="3036"/>
        <v>86.680702197409275</v>
      </c>
      <c r="BS228" s="33">
        <f t="shared" si="2987"/>
        <v>1040.168426368911</v>
      </c>
      <c r="BT228" s="124">
        <f t="shared" si="3037"/>
        <v>91.566720018872829</v>
      </c>
      <c r="BU228" s="124">
        <f t="shared" si="3037"/>
        <v>91.566720018872829</v>
      </c>
      <c r="BV228" s="124">
        <f t="shared" si="3037"/>
        <v>91.566720018872829</v>
      </c>
      <c r="BW228" s="124">
        <f t="shared" si="3037"/>
        <v>91.566720018872829</v>
      </c>
      <c r="BX228" s="124">
        <f t="shared" si="3037"/>
        <v>91.566720018872829</v>
      </c>
      <c r="BY228" s="124">
        <f t="shared" si="3037"/>
        <v>91.566720018872829</v>
      </c>
      <c r="BZ228" s="124">
        <f t="shared" si="3037"/>
        <v>91.566720018872829</v>
      </c>
      <c r="CA228" s="124">
        <f t="shared" si="3037"/>
        <v>91.566720018872829</v>
      </c>
      <c r="CB228" s="124">
        <f t="shared" si="3037"/>
        <v>91.566720018872829</v>
      </c>
      <c r="CC228" s="124">
        <f t="shared" si="3037"/>
        <v>91.566720018872829</v>
      </c>
      <c r="CD228" s="124">
        <f t="shared" si="3037"/>
        <v>91.566720018872829</v>
      </c>
      <c r="CE228" s="124">
        <f t="shared" si="3037"/>
        <v>91.566720018872829</v>
      </c>
      <c r="CF228" s="33">
        <f t="shared" si="2989"/>
        <v>1098.8006402264739</v>
      </c>
      <c r="CG228" s="124">
        <f t="shared" si="3038"/>
        <v>96.728152892896674</v>
      </c>
      <c r="CH228" s="124">
        <f t="shared" si="3038"/>
        <v>96.728152892896674</v>
      </c>
      <c r="CI228" s="124">
        <f t="shared" si="3038"/>
        <v>96.728152892896674</v>
      </c>
      <c r="CJ228" s="124">
        <f t="shared" si="3038"/>
        <v>96.728152892896674</v>
      </c>
      <c r="CK228" s="124">
        <f t="shared" si="3038"/>
        <v>96.728152892896674</v>
      </c>
      <c r="CL228" s="124">
        <f t="shared" si="3038"/>
        <v>96.728152892896674</v>
      </c>
      <c r="CM228" s="124">
        <f t="shared" si="3038"/>
        <v>96.728152892896674</v>
      </c>
      <c r="CN228" s="124">
        <f t="shared" si="3038"/>
        <v>96.728152892896674</v>
      </c>
      <c r="CO228" s="124">
        <f t="shared" si="3038"/>
        <v>96.728152892896674</v>
      </c>
      <c r="CP228" s="124">
        <f t="shared" si="3038"/>
        <v>96.728152892896674</v>
      </c>
      <c r="CQ228" s="124">
        <f t="shared" si="3038"/>
        <v>96.728152892896674</v>
      </c>
      <c r="CR228" s="124">
        <f t="shared" si="3038"/>
        <v>96.728152892896674</v>
      </c>
      <c r="CS228" s="33">
        <f t="shared" si="2991"/>
        <v>1160.7378347147601</v>
      </c>
      <c r="CT228" s="124">
        <f t="shared" si="3039"/>
        <v>102.1805254151635</v>
      </c>
      <c r="CU228" s="124">
        <f t="shared" si="3039"/>
        <v>102.1805254151635</v>
      </c>
      <c r="CV228" s="124">
        <f t="shared" si="3039"/>
        <v>102.1805254151635</v>
      </c>
      <c r="CW228" s="124">
        <f t="shared" si="3039"/>
        <v>102.1805254151635</v>
      </c>
      <c r="CX228" s="124">
        <f t="shared" si="3039"/>
        <v>102.1805254151635</v>
      </c>
      <c r="CY228" s="124">
        <f t="shared" si="3039"/>
        <v>102.1805254151635</v>
      </c>
      <c r="CZ228" s="124">
        <f t="shared" si="3039"/>
        <v>102.1805254151635</v>
      </c>
      <c r="DA228" s="124">
        <f t="shared" si="3039"/>
        <v>102.1805254151635</v>
      </c>
      <c r="DB228" s="124">
        <f t="shared" si="3039"/>
        <v>102.1805254151635</v>
      </c>
      <c r="DC228" s="124">
        <f t="shared" si="3039"/>
        <v>102.1805254151635</v>
      </c>
      <c r="DD228" s="124">
        <f t="shared" si="3039"/>
        <v>102.1805254151635</v>
      </c>
      <c r="DE228" s="124">
        <f t="shared" si="3039"/>
        <v>102.1805254151635</v>
      </c>
      <c r="DF228" s="33">
        <f t="shared" si="2993"/>
        <v>1226.166304981962</v>
      </c>
      <c r="DG228" s="124">
        <f t="shared" si="3040"/>
        <v>107.94023727176545</v>
      </c>
      <c r="DH228" s="124">
        <f t="shared" si="3040"/>
        <v>107.94023727176545</v>
      </c>
      <c r="DI228" s="124">
        <f t="shared" si="3040"/>
        <v>107.94023727176545</v>
      </c>
      <c r="DJ228" s="124">
        <f t="shared" si="3040"/>
        <v>107.94023727176545</v>
      </c>
      <c r="DK228" s="124">
        <f t="shared" si="3040"/>
        <v>107.94023727176545</v>
      </c>
      <c r="DL228" s="124">
        <f t="shared" si="3040"/>
        <v>107.94023727176545</v>
      </c>
      <c r="DM228" s="124">
        <f t="shared" si="3040"/>
        <v>107.94023727176545</v>
      </c>
      <c r="DN228" s="124">
        <f t="shared" si="3040"/>
        <v>107.94023727176545</v>
      </c>
      <c r="DO228" s="124">
        <f t="shared" si="3040"/>
        <v>107.94023727176545</v>
      </c>
      <c r="DP228" s="124">
        <f t="shared" si="3040"/>
        <v>107.94023727176545</v>
      </c>
      <c r="DQ228" s="124">
        <f t="shared" si="3040"/>
        <v>107.94023727176545</v>
      </c>
      <c r="DR228" s="124">
        <f t="shared" si="3040"/>
        <v>107.94023727176545</v>
      </c>
      <c r="DS228" s="33">
        <f t="shared" si="2995"/>
        <v>1295.2828472611855</v>
      </c>
      <c r="DT228" s="124">
        <f t="shared" si="3041"/>
        <v>114.02461256630035</v>
      </c>
      <c r="DU228" s="124">
        <f t="shared" si="3052"/>
        <v>114.02461256630035</v>
      </c>
      <c r="DV228" s="124">
        <f t="shared" si="3052"/>
        <v>114.02461256630035</v>
      </c>
      <c r="DW228" s="124">
        <f t="shared" si="3052"/>
        <v>114.02461256630035</v>
      </c>
      <c r="DX228" s="124">
        <f t="shared" si="3052"/>
        <v>114.02461256630035</v>
      </c>
      <c r="DY228" s="124">
        <f t="shared" si="3052"/>
        <v>114.02461256630035</v>
      </c>
      <c r="DZ228" s="124">
        <f t="shared" si="3052"/>
        <v>114.02461256630035</v>
      </c>
      <c r="EA228" s="124">
        <f t="shared" si="3052"/>
        <v>114.02461256630035</v>
      </c>
      <c r="EB228" s="124">
        <f t="shared" si="3052"/>
        <v>114.02461256630035</v>
      </c>
      <c r="EC228" s="124">
        <f t="shared" si="3052"/>
        <v>114.02461256630035</v>
      </c>
      <c r="ED228" s="124">
        <f t="shared" si="3052"/>
        <v>114.02461256630035</v>
      </c>
      <c r="EE228" s="124">
        <f t="shared" si="3052"/>
        <v>114.02461256630035</v>
      </c>
      <c r="EF228" s="33">
        <f t="shared" si="2997"/>
        <v>1368.2953507956045</v>
      </c>
      <c r="EG228" s="124">
        <f t="shared" si="3043"/>
        <v>120.45195192743762</v>
      </c>
      <c r="EH228" s="124">
        <f t="shared" si="3043"/>
        <v>120.45195192743762</v>
      </c>
      <c r="EI228" s="124">
        <f t="shared" si="3043"/>
        <v>120.45195192743762</v>
      </c>
      <c r="EJ228" s="124">
        <f t="shared" si="3043"/>
        <v>120.45195192743762</v>
      </c>
      <c r="EK228" s="124">
        <f t="shared" si="3043"/>
        <v>120.45195192743762</v>
      </c>
      <c r="EL228" s="124">
        <f t="shared" si="3043"/>
        <v>120.45195192743762</v>
      </c>
      <c r="EM228" s="124">
        <f t="shared" si="3043"/>
        <v>120.45195192743762</v>
      </c>
      <c r="EN228" s="124">
        <f t="shared" si="3043"/>
        <v>120.45195192743762</v>
      </c>
      <c r="EO228" s="124">
        <f t="shared" si="3043"/>
        <v>120.45195192743762</v>
      </c>
      <c r="EP228" s="124">
        <f t="shared" si="3043"/>
        <v>120.45195192743762</v>
      </c>
      <c r="EQ228" s="124">
        <f t="shared" si="3043"/>
        <v>120.45195192743762</v>
      </c>
      <c r="ER228" s="124">
        <f t="shared" si="3043"/>
        <v>120.45195192743762</v>
      </c>
      <c r="ES228" s="33">
        <f t="shared" si="2999"/>
        <v>1445.4234231292519</v>
      </c>
      <c r="ET228" s="33" t="s">
        <v>241</v>
      </c>
      <c r="EU228" s="33"/>
      <c r="EV228" s="38"/>
      <c r="EW228" s="136"/>
      <c r="EX228" s="37"/>
      <c r="EY228" s="37"/>
      <c r="FN228" s="17"/>
      <c r="FO228" s="201"/>
      <c r="FP228" s="2"/>
      <c r="FY228" s="1"/>
    </row>
    <row r="229" spans="1:181">
      <c r="A229" s="149">
        <v>182</v>
      </c>
      <c r="B229" s="149" t="str">
        <f t="shared" si="3022"/>
        <v>192299019900031</v>
      </c>
      <c r="C229" s="231">
        <v>1922990199000</v>
      </c>
      <c r="D229" s="41">
        <v>31</v>
      </c>
      <c r="E229" s="37" t="s">
        <v>182</v>
      </c>
      <c r="F229" s="65">
        <v>283054.22000000003</v>
      </c>
      <c r="G229" s="123">
        <f>_xlfn.XLOOKUP($B229,'9999'!$A:$A,'9999'!I:I)</f>
        <v>2150.25</v>
      </c>
      <c r="H229" s="123">
        <f>_xlfn.XLOOKUP($B229,'9999'!$A:$A,'9999'!J:J)</f>
        <v>2150.25</v>
      </c>
      <c r="I229" s="123">
        <f>_xlfn.XLOOKUP($B229,'9999'!$A:$A,'9999'!K:K)</f>
        <v>2150.25</v>
      </c>
      <c r="J229" s="123">
        <f>_xlfn.XLOOKUP($B229,'9999'!$A:$A,'9999'!L:L)</f>
        <v>2150.25</v>
      </c>
      <c r="K229" s="123">
        <f>_xlfn.XLOOKUP($B229,'9999'!$A:$A,'9999'!M:M)</f>
        <v>2150.25</v>
      </c>
      <c r="L229" s="123">
        <f>_xlfn.XLOOKUP($B229,'9999'!$A:$A,'9999'!N:N)</f>
        <v>2150.25</v>
      </c>
      <c r="M229" s="123">
        <f>_xlfn.XLOOKUP($B229,'9999'!$A:$A,'9999'!O:O)</f>
        <v>2150.25</v>
      </c>
      <c r="N229" s="123">
        <f>_xlfn.XLOOKUP($B229,'9999'!$A:$A,'9999'!P:P)</f>
        <v>2150.25</v>
      </c>
      <c r="O229" s="123">
        <f>_xlfn.XLOOKUP($B229,'9999'!$A:$A,'9999'!Q:Q)</f>
        <v>2150.25</v>
      </c>
      <c r="P229" s="123">
        <f>_xlfn.XLOOKUP($B229,'9999'!$A:$A,'9999'!R:R)</f>
        <v>2150.25</v>
      </c>
      <c r="Q229" s="123">
        <f>_xlfn.XLOOKUP($B229,'9999'!$A:$A,'9999'!S:S)</f>
        <v>2150.25</v>
      </c>
      <c r="R229" s="123">
        <f>_xlfn.XLOOKUP($B229,'9999'!$A:$A,'9999'!T:T)</f>
        <v>2150.25</v>
      </c>
      <c r="S229" s="33">
        <f t="shared" si="2979"/>
        <v>25803</v>
      </c>
      <c r="T229" s="124">
        <f t="shared" si="3033"/>
        <v>2275.8848070000004</v>
      </c>
      <c r="U229" s="124">
        <f t="shared" si="3033"/>
        <v>2275.8848070000004</v>
      </c>
      <c r="V229" s="124">
        <f t="shared" si="3033"/>
        <v>2275.8848070000004</v>
      </c>
      <c r="W229" s="124">
        <f t="shared" si="3033"/>
        <v>2275.8848070000004</v>
      </c>
      <c r="X229" s="124">
        <f t="shared" si="3033"/>
        <v>2275.8848070000004</v>
      </c>
      <c r="Y229" s="124">
        <f t="shared" si="3033"/>
        <v>2275.8848070000004</v>
      </c>
      <c r="Z229" s="124">
        <f t="shared" si="3033"/>
        <v>2275.8848070000004</v>
      </c>
      <c r="AA229" s="124">
        <f t="shared" si="3033"/>
        <v>2275.8848070000004</v>
      </c>
      <c r="AB229" s="124">
        <f t="shared" si="3033"/>
        <v>2275.8848070000004</v>
      </c>
      <c r="AC229" s="124">
        <f t="shared" si="3033"/>
        <v>2275.8848070000004</v>
      </c>
      <c r="AD229" s="124">
        <f t="shared" si="3033"/>
        <v>2275.8848070000004</v>
      </c>
      <c r="AE229" s="124">
        <f t="shared" si="3033"/>
        <v>2275.8848070000004</v>
      </c>
      <c r="AF229" s="33">
        <f t="shared" si="2981"/>
        <v>27310.617684000012</v>
      </c>
      <c r="AG229" s="124">
        <f t="shared" si="3034"/>
        <v>2403.2342172604926</v>
      </c>
      <c r="AH229" s="124">
        <f t="shared" si="3034"/>
        <v>2403.2342172604926</v>
      </c>
      <c r="AI229" s="124">
        <f t="shared" si="3034"/>
        <v>2403.2342172604926</v>
      </c>
      <c r="AJ229" s="124">
        <f t="shared" si="3034"/>
        <v>2403.2342172604926</v>
      </c>
      <c r="AK229" s="124">
        <f t="shared" si="3034"/>
        <v>2403.2342172604926</v>
      </c>
      <c r="AL229" s="124">
        <f t="shared" si="3034"/>
        <v>2403.2342172604926</v>
      </c>
      <c r="AM229" s="124">
        <f t="shared" si="3034"/>
        <v>2403.2342172604926</v>
      </c>
      <c r="AN229" s="124">
        <f t="shared" si="3034"/>
        <v>2403.2342172604926</v>
      </c>
      <c r="AO229" s="124">
        <f t="shared" si="3034"/>
        <v>2403.2342172604926</v>
      </c>
      <c r="AP229" s="124">
        <f t="shared" si="3034"/>
        <v>2403.2342172604926</v>
      </c>
      <c r="AQ229" s="124">
        <f t="shared" si="3034"/>
        <v>2403.2342172604926</v>
      </c>
      <c r="AR229" s="124">
        <f t="shared" si="3034"/>
        <v>2403.2342172604926</v>
      </c>
      <c r="AS229" s="33">
        <f t="shared" si="2983"/>
        <v>28838.810607125906</v>
      </c>
      <c r="AT229" s="124">
        <f t="shared" si="3035"/>
        <v>2538.6997236190323</v>
      </c>
      <c r="AU229" s="124">
        <f t="shared" si="3035"/>
        <v>2538.6997236190323</v>
      </c>
      <c r="AV229" s="124">
        <f t="shared" si="3035"/>
        <v>2538.6997236190323</v>
      </c>
      <c r="AW229" s="124">
        <f t="shared" si="3035"/>
        <v>2538.6997236190323</v>
      </c>
      <c r="AX229" s="124">
        <f t="shared" si="3035"/>
        <v>2538.6997236190323</v>
      </c>
      <c r="AY229" s="124">
        <f t="shared" si="3035"/>
        <v>2538.6997236190323</v>
      </c>
      <c r="AZ229" s="124">
        <f t="shared" si="3035"/>
        <v>2538.6997236190323</v>
      </c>
      <c r="BA229" s="124">
        <f t="shared" si="3035"/>
        <v>2538.6997236190323</v>
      </c>
      <c r="BB229" s="124">
        <f t="shared" si="3035"/>
        <v>2538.6997236190323</v>
      </c>
      <c r="BC229" s="124">
        <f t="shared" si="3035"/>
        <v>2538.6997236190323</v>
      </c>
      <c r="BD229" s="124">
        <f t="shared" si="3035"/>
        <v>2538.6997236190323</v>
      </c>
      <c r="BE229" s="124">
        <f t="shared" si="3035"/>
        <v>2538.6997236190323</v>
      </c>
      <c r="BF229" s="33">
        <f t="shared" si="2985"/>
        <v>30464.396683428389</v>
      </c>
      <c r="BG229" s="124">
        <f t="shared" si="3036"/>
        <v>2681.8011496399909</v>
      </c>
      <c r="BH229" s="124">
        <f t="shared" si="3036"/>
        <v>2681.8011496399909</v>
      </c>
      <c r="BI229" s="124">
        <f t="shared" si="3036"/>
        <v>2681.8011496399909</v>
      </c>
      <c r="BJ229" s="124">
        <f t="shared" si="3036"/>
        <v>2681.8011496399909</v>
      </c>
      <c r="BK229" s="124">
        <f t="shared" si="3036"/>
        <v>2681.8011496399909</v>
      </c>
      <c r="BL229" s="124">
        <f t="shared" si="3036"/>
        <v>2681.8011496399909</v>
      </c>
      <c r="BM229" s="124">
        <f t="shared" si="3036"/>
        <v>2681.8011496399909</v>
      </c>
      <c r="BN229" s="124">
        <f t="shared" si="3036"/>
        <v>2681.8011496399909</v>
      </c>
      <c r="BO229" s="124">
        <f t="shared" si="3036"/>
        <v>2681.8011496399909</v>
      </c>
      <c r="BP229" s="124">
        <f t="shared" si="3036"/>
        <v>2681.8011496399909</v>
      </c>
      <c r="BQ229" s="124">
        <f t="shared" si="3036"/>
        <v>2681.8011496399909</v>
      </c>
      <c r="BR229" s="124">
        <f t="shared" si="3036"/>
        <v>2681.8011496399909</v>
      </c>
      <c r="BS229" s="33">
        <f t="shared" si="2987"/>
        <v>32181.613795679896</v>
      </c>
      <c r="BT229" s="124">
        <f t="shared" si="3037"/>
        <v>2832.968916842899</v>
      </c>
      <c r="BU229" s="124">
        <f t="shared" si="3037"/>
        <v>2832.968916842899</v>
      </c>
      <c r="BV229" s="124">
        <f t="shared" si="3037"/>
        <v>2832.968916842899</v>
      </c>
      <c r="BW229" s="124">
        <f t="shared" si="3037"/>
        <v>2832.968916842899</v>
      </c>
      <c r="BX229" s="124">
        <f t="shared" si="3037"/>
        <v>2832.968916842899</v>
      </c>
      <c r="BY229" s="124">
        <f t="shared" si="3037"/>
        <v>2832.968916842899</v>
      </c>
      <c r="BZ229" s="124">
        <f t="shared" si="3037"/>
        <v>2832.968916842899</v>
      </c>
      <c r="CA229" s="124">
        <f t="shared" si="3037"/>
        <v>2832.968916842899</v>
      </c>
      <c r="CB229" s="124">
        <f t="shared" si="3037"/>
        <v>2832.968916842899</v>
      </c>
      <c r="CC229" s="124">
        <f t="shared" si="3037"/>
        <v>2832.968916842899</v>
      </c>
      <c r="CD229" s="124">
        <f t="shared" si="3037"/>
        <v>2832.968916842899</v>
      </c>
      <c r="CE229" s="124">
        <f t="shared" si="3037"/>
        <v>2832.968916842899</v>
      </c>
      <c r="CF229" s="33">
        <f t="shared" si="2989"/>
        <v>33995.627002114787</v>
      </c>
      <c r="CG229" s="124">
        <f t="shared" si="3038"/>
        <v>2992.6577087474998</v>
      </c>
      <c r="CH229" s="124">
        <f t="shared" si="3038"/>
        <v>2992.6577087474998</v>
      </c>
      <c r="CI229" s="124">
        <f t="shared" si="3038"/>
        <v>2992.6577087474998</v>
      </c>
      <c r="CJ229" s="124">
        <f t="shared" si="3038"/>
        <v>2992.6577087474998</v>
      </c>
      <c r="CK229" s="124">
        <f t="shared" si="3038"/>
        <v>2992.6577087474998</v>
      </c>
      <c r="CL229" s="124">
        <f t="shared" si="3038"/>
        <v>2992.6577087474998</v>
      </c>
      <c r="CM229" s="124">
        <f t="shared" si="3038"/>
        <v>2992.6577087474998</v>
      </c>
      <c r="CN229" s="124">
        <f t="shared" si="3038"/>
        <v>2992.6577087474998</v>
      </c>
      <c r="CO229" s="124">
        <f t="shared" si="3038"/>
        <v>2992.6577087474998</v>
      </c>
      <c r="CP229" s="124">
        <f t="shared" si="3038"/>
        <v>2992.6577087474998</v>
      </c>
      <c r="CQ229" s="124">
        <f t="shared" si="3038"/>
        <v>2992.6577087474998</v>
      </c>
      <c r="CR229" s="124">
        <f t="shared" si="3038"/>
        <v>2992.6577087474998</v>
      </c>
      <c r="CS229" s="33">
        <f t="shared" si="2991"/>
        <v>35911.892504970005</v>
      </c>
      <c r="CT229" s="124">
        <f t="shared" si="3039"/>
        <v>3161.3478384741798</v>
      </c>
      <c r="CU229" s="124">
        <f t="shared" si="3039"/>
        <v>3161.3478384741798</v>
      </c>
      <c r="CV229" s="124">
        <f t="shared" si="3039"/>
        <v>3161.3478384741798</v>
      </c>
      <c r="CW229" s="124">
        <f t="shared" si="3039"/>
        <v>3161.3478384741798</v>
      </c>
      <c r="CX229" s="124">
        <f t="shared" si="3039"/>
        <v>3161.3478384741798</v>
      </c>
      <c r="CY229" s="124">
        <f t="shared" si="3039"/>
        <v>3161.3478384741798</v>
      </c>
      <c r="CZ229" s="124">
        <f t="shared" si="3039"/>
        <v>3161.3478384741798</v>
      </c>
      <c r="DA229" s="124">
        <f t="shared" si="3039"/>
        <v>3161.3478384741798</v>
      </c>
      <c r="DB229" s="124">
        <f t="shared" si="3039"/>
        <v>3161.3478384741798</v>
      </c>
      <c r="DC229" s="124">
        <f t="shared" si="3039"/>
        <v>3161.3478384741798</v>
      </c>
      <c r="DD229" s="124">
        <f t="shared" si="3039"/>
        <v>3161.3478384741798</v>
      </c>
      <c r="DE229" s="124">
        <f t="shared" si="3039"/>
        <v>3161.3478384741798</v>
      </c>
      <c r="DF229" s="33">
        <f t="shared" si="2993"/>
        <v>37936.174061690159</v>
      </c>
      <c r="DG229" s="124">
        <f t="shared" si="3040"/>
        <v>3339.5466934332931</v>
      </c>
      <c r="DH229" s="124">
        <f t="shared" si="3040"/>
        <v>3339.5466934332931</v>
      </c>
      <c r="DI229" s="124">
        <f t="shared" si="3040"/>
        <v>3339.5466934332931</v>
      </c>
      <c r="DJ229" s="124">
        <f t="shared" si="3040"/>
        <v>3339.5466934332931</v>
      </c>
      <c r="DK229" s="124">
        <f t="shared" si="3040"/>
        <v>3339.5466934332931</v>
      </c>
      <c r="DL229" s="124">
        <f t="shared" si="3040"/>
        <v>3339.5466934332931</v>
      </c>
      <c r="DM229" s="124">
        <f t="shared" si="3040"/>
        <v>3339.5466934332931</v>
      </c>
      <c r="DN229" s="124">
        <f t="shared" si="3040"/>
        <v>3339.5466934332931</v>
      </c>
      <c r="DO229" s="124">
        <f t="shared" si="3040"/>
        <v>3339.5466934332931</v>
      </c>
      <c r="DP229" s="124">
        <f t="shared" si="3040"/>
        <v>3339.5466934332931</v>
      </c>
      <c r="DQ229" s="124">
        <f t="shared" si="3040"/>
        <v>3339.5466934332931</v>
      </c>
      <c r="DR229" s="124">
        <f t="shared" si="3040"/>
        <v>3339.5466934332931</v>
      </c>
      <c r="DS229" s="33">
        <f t="shared" si="2995"/>
        <v>40074.560321199526</v>
      </c>
      <c r="DT229" s="124">
        <f t="shared" si="3041"/>
        <v>3527.7902614487425</v>
      </c>
      <c r="DU229" s="124">
        <f t="shared" si="3052"/>
        <v>3527.7902614487425</v>
      </c>
      <c r="DV229" s="124">
        <f t="shared" si="3052"/>
        <v>3527.7902614487425</v>
      </c>
      <c r="DW229" s="124">
        <f t="shared" si="3052"/>
        <v>3527.7902614487425</v>
      </c>
      <c r="DX229" s="124">
        <f t="shared" si="3052"/>
        <v>3527.7902614487425</v>
      </c>
      <c r="DY229" s="124">
        <f t="shared" si="3052"/>
        <v>3527.7902614487425</v>
      </c>
      <c r="DZ229" s="124">
        <f t="shared" si="3052"/>
        <v>3527.7902614487425</v>
      </c>
      <c r="EA229" s="124">
        <f t="shared" si="3052"/>
        <v>3527.7902614487425</v>
      </c>
      <c r="EB229" s="124">
        <f t="shared" si="3052"/>
        <v>3527.7902614487425</v>
      </c>
      <c r="EC229" s="124">
        <f t="shared" si="3052"/>
        <v>3527.7902614487425</v>
      </c>
      <c r="ED229" s="124">
        <f t="shared" si="3052"/>
        <v>3527.7902614487425</v>
      </c>
      <c r="EE229" s="124">
        <f t="shared" si="3052"/>
        <v>3527.7902614487425</v>
      </c>
      <c r="EF229" s="33">
        <f t="shared" si="2997"/>
        <v>42333.483137384901</v>
      </c>
      <c r="EG229" s="124">
        <f t="shared" si="3043"/>
        <v>3726.644742906085</v>
      </c>
      <c r="EH229" s="124">
        <f t="shared" si="3043"/>
        <v>3726.644742906085</v>
      </c>
      <c r="EI229" s="124">
        <f t="shared" si="3043"/>
        <v>3726.644742906085</v>
      </c>
      <c r="EJ229" s="124">
        <f t="shared" si="3043"/>
        <v>3726.644742906085</v>
      </c>
      <c r="EK229" s="124">
        <f t="shared" si="3043"/>
        <v>3726.644742906085</v>
      </c>
      <c r="EL229" s="124">
        <f t="shared" si="3043"/>
        <v>3726.644742906085</v>
      </c>
      <c r="EM229" s="124">
        <f t="shared" si="3043"/>
        <v>3726.644742906085</v>
      </c>
      <c r="EN229" s="124">
        <f t="shared" si="3043"/>
        <v>3726.644742906085</v>
      </c>
      <c r="EO229" s="124">
        <f t="shared" si="3043"/>
        <v>3726.644742906085</v>
      </c>
      <c r="EP229" s="124">
        <f t="shared" si="3043"/>
        <v>3726.644742906085</v>
      </c>
      <c r="EQ229" s="124">
        <f t="shared" si="3043"/>
        <v>3726.644742906085</v>
      </c>
      <c r="ER229" s="124">
        <f t="shared" si="3043"/>
        <v>3726.644742906085</v>
      </c>
      <c r="ES229" s="33">
        <f t="shared" si="2999"/>
        <v>44719.736914873029</v>
      </c>
      <c r="ET229" s="33" t="s">
        <v>241</v>
      </c>
      <c r="EU229" s="33"/>
      <c r="EV229" s="38"/>
      <c r="EW229" s="136"/>
      <c r="EX229" s="37"/>
      <c r="EY229" s="37"/>
      <c r="FN229" s="17"/>
      <c r="FO229" s="201"/>
      <c r="FP229" s="2"/>
      <c r="FY229" s="1"/>
    </row>
    <row r="230" spans="1:181">
      <c r="A230" s="149">
        <v>183</v>
      </c>
      <c r="B230" s="149" t="str">
        <f t="shared" si="3022"/>
        <v>192299019900053</v>
      </c>
      <c r="C230" s="231">
        <v>1922990199000</v>
      </c>
      <c r="D230" s="41">
        <v>53</v>
      </c>
      <c r="E230" s="37" t="s">
        <v>182</v>
      </c>
      <c r="F230" s="65">
        <v>4845.91</v>
      </c>
      <c r="G230" s="123">
        <f>_xlfn.XLOOKUP($B230,'9999'!$A:$A,'9999'!I:I)</f>
        <v>156.16666666666666</v>
      </c>
      <c r="H230" s="123">
        <f>_xlfn.XLOOKUP($B230,'9999'!$A:$A,'9999'!J:J)</f>
        <v>156.16666666666666</v>
      </c>
      <c r="I230" s="123">
        <f>_xlfn.XLOOKUP($B230,'9999'!$A:$A,'9999'!K:K)</f>
        <v>156.16666666666666</v>
      </c>
      <c r="J230" s="123">
        <f>_xlfn.XLOOKUP($B230,'9999'!$A:$A,'9999'!L:L)</f>
        <v>156.16666666666666</v>
      </c>
      <c r="K230" s="123">
        <f>_xlfn.XLOOKUP($B230,'9999'!$A:$A,'9999'!M:M)</f>
        <v>156.16666666666666</v>
      </c>
      <c r="L230" s="123">
        <f>_xlfn.XLOOKUP($B230,'9999'!$A:$A,'9999'!N:N)</f>
        <v>156.16666666666666</v>
      </c>
      <c r="M230" s="123">
        <f>_xlfn.XLOOKUP($B230,'9999'!$A:$A,'9999'!O:O)</f>
        <v>156.16666666666666</v>
      </c>
      <c r="N230" s="123">
        <f>_xlfn.XLOOKUP($B230,'9999'!$A:$A,'9999'!P:P)</f>
        <v>156.16666666666666</v>
      </c>
      <c r="O230" s="123">
        <f>_xlfn.XLOOKUP($B230,'9999'!$A:$A,'9999'!Q:Q)</f>
        <v>156.16666666666666</v>
      </c>
      <c r="P230" s="123">
        <f>_xlfn.XLOOKUP($B230,'9999'!$A:$A,'9999'!R:R)</f>
        <v>156.16666666666666</v>
      </c>
      <c r="Q230" s="123">
        <f>_xlfn.XLOOKUP($B230,'9999'!$A:$A,'9999'!S:S)</f>
        <v>156.16666666666666</v>
      </c>
      <c r="R230" s="123">
        <f>_xlfn.XLOOKUP($B230,'9999'!$A:$A,'9999'!T:T)</f>
        <v>156.16666666666666</v>
      </c>
      <c r="S230" s="33">
        <f t="shared" si="2979"/>
        <v>1874.0000000000002</v>
      </c>
      <c r="T230" s="124">
        <f t="shared" si="3033"/>
        <v>165.29117266666671</v>
      </c>
      <c r="U230" s="124">
        <f t="shared" si="3033"/>
        <v>165.29117266666671</v>
      </c>
      <c r="V230" s="124">
        <f t="shared" si="3033"/>
        <v>165.29117266666671</v>
      </c>
      <c r="W230" s="124">
        <f t="shared" si="3033"/>
        <v>165.29117266666671</v>
      </c>
      <c r="X230" s="124">
        <f t="shared" si="3033"/>
        <v>165.29117266666671</v>
      </c>
      <c r="Y230" s="124">
        <f t="shared" si="3033"/>
        <v>165.29117266666671</v>
      </c>
      <c r="Z230" s="124">
        <f t="shared" si="3033"/>
        <v>165.29117266666671</v>
      </c>
      <c r="AA230" s="124">
        <f t="shared" si="3033"/>
        <v>165.29117266666671</v>
      </c>
      <c r="AB230" s="124">
        <f t="shared" si="3033"/>
        <v>165.29117266666671</v>
      </c>
      <c r="AC230" s="124">
        <f t="shared" si="3033"/>
        <v>165.29117266666671</v>
      </c>
      <c r="AD230" s="124">
        <f t="shared" si="3033"/>
        <v>165.29117266666671</v>
      </c>
      <c r="AE230" s="124">
        <f t="shared" si="3033"/>
        <v>165.29117266666671</v>
      </c>
      <c r="AF230" s="33">
        <f t="shared" si="2981"/>
        <v>1983.4940720000002</v>
      </c>
      <c r="AG230" s="124">
        <f t="shared" si="3034"/>
        <v>174.54020552440269</v>
      </c>
      <c r="AH230" s="124">
        <f t="shared" si="3034"/>
        <v>174.54020552440269</v>
      </c>
      <c r="AI230" s="124">
        <f t="shared" si="3034"/>
        <v>174.54020552440269</v>
      </c>
      <c r="AJ230" s="124">
        <f t="shared" si="3034"/>
        <v>174.54020552440269</v>
      </c>
      <c r="AK230" s="124">
        <f t="shared" si="3034"/>
        <v>174.54020552440269</v>
      </c>
      <c r="AL230" s="124">
        <f t="shared" si="3034"/>
        <v>174.54020552440269</v>
      </c>
      <c r="AM230" s="124">
        <f t="shared" si="3034"/>
        <v>174.54020552440269</v>
      </c>
      <c r="AN230" s="124">
        <f t="shared" si="3034"/>
        <v>174.54020552440269</v>
      </c>
      <c r="AO230" s="124">
        <f t="shared" si="3034"/>
        <v>174.54020552440269</v>
      </c>
      <c r="AP230" s="124">
        <f t="shared" si="3034"/>
        <v>174.54020552440269</v>
      </c>
      <c r="AQ230" s="124">
        <f t="shared" si="3034"/>
        <v>174.54020552440269</v>
      </c>
      <c r="AR230" s="124">
        <f t="shared" si="3034"/>
        <v>174.54020552440269</v>
      </c>
      <c r="AS230" s="33">
        <f t="shared" si="2983"/>
        <v>2094.4824662928318</v>
      </c>
      <c r="AT230" s="124">
        <f t="shared" si="3035"/>
        <v>184.37868782940222</v>
      </c>
      <c r="AU230" s="124">
        <f t="shared" si="3035"/>
        <v>184.37868782940222</v>
      </c>
      <c r="AV230" s="124">
        <f t="shared" si="3035"/>
        <v>184.37868782940222</v>
      </c>
      <c r="AW230" s="124">
        <f t="shared" si="3035"/>
        <v>184.37868782940222</v>
      </c>
      <c r="AX230" s="124">
        <f t="shared" si="3035"/>
        <v>184.37868782940222</v>
      </c>
      <c r="AY230" s="124">
        <f t="shared" si="3035"/>
        <v>184.37868782940222</v>
      </c>
      <c r="AZ230" s="124">
        <f t="shared" si="3035"/>
        <v>184.37868782940222</v>
      </c>
      <c r="BA230" s="124">
        <f t="shared" si="3035"/>
        <v>184.37868782940222</v>
      </c>
      <c r="BB230" s="124">
        <f t="shared" si="3035"/>
        <v>184.37868782940222</v>
      </c>
      <c r="BC230" s="124">
        <f t="shared" si="3035"/>
        <v>184.37868782940222</v>
      </c>
      <c r="BD230" s="124">
        <f t="shared" si="3035"/>
        <v>184.37868782940222</v>
      </c>
      <c r="BE230" s="124">
        <f t="shared" si="3035"/>
        <v>184.37868782940222</v>
      </c>
      <c r="BF230" s="33">
        <f t="shared" si="2985"/>
        <v>2212.5442539528267</v>
      </c>
      <c r="BG230" s="124">
        <f t="shared" si="3036"/>
        <v>194.77174570497002</v>
      </c>
      <c r="BH230" s="124">
        <f t="shared" si="3036"/>
        <v>194.77174570497002</v>
      </c>
      <c r="BI230" s="124">
        <f t="shared" si="3036"/>
        <v>194.77174570497002</v>
      </c>
      <c r="BJ230" s="124">
        <f t="shared" si="3036"/>
        <v>194.77174570497002</v>
      </c>
      <c r="BK230" s="124">
        <f t="shared" si="3036"/>
        <v>194.77174570497002</v>
      </c>
      <c r="BL230" s="124">
        <f t="shared" si="3036"/>
        <v>194.77174570497002</v>
      </c>
      <c r="BM230" s="124">
        <f t="shared" si="3036"/>
        <v>194.77174570497002</v>
      </c>
      <c r="BN230" s="124">
        <f t="shared" si="3036"/>
        <v>194.77174570497002</v>
      </c>
      <c r="BO230" s="124">
        <f t="shared" si="3036"/>
        <v>194.77174570497002</v>
      </c>
      <c r="BP230" s="124">
        <f t="shared" si="3036"/>
        <v>194.77174570497002</v>
      </c>
      <c r="BQ230" s="124">
        <f t="shared" si="3036"/>
        <v>194.77174570497002</v>
      </c>
      <c r="BR230" s="124">
        <f t="shared" si="3036"/>
        <v>194.77174570497002</v>
      </c>
      <c r="BS230" s="33">
        <f t="shared" si="2987"/>
        <v>2337.2609484596401</v>
      </c>
      <c r="BT230" s="124">
        <f t="shared" si="3037"/>
        <v>205.7506394668678</v>
      </c>
      <c r="BU230" s="124">
        <f t="shared" si="3037"/>
        <v>205.7506394668678</v>
      </c>
      <c r="BV230" s="124">
        <f t="shared" si="3037"/>
        <v>205.7506394668678</v>
      </c>
      <c r="BW230" s="124">
        <f t="shared" si="3037"/>
        <v>205.7506394668678</v>
      </c>
      <c r="BX230" s="124">
        <f t="shared" si="3037"/>
        <v>205.7506394668678</v>
      </c>
      <c r="BY230" s="124">
        <f t="shared" si="3037"/>
        <v>205.7506394668678</v>
      </c>
      <c r="BZ230" s="124">
        <f t="shared" si="3037"/>
        <v>205.7506394668678</v>
      </c>
      <c r="CA230" s="124">
        <f t="shared" si="3037"/>
        <v>205.7506394668678</v>
      </c>
      <c r="CB230" s="124">
        <f t="shared" si="3037"/>
        <v>205.7506394668678</v>
      </c>
      <c r="CC230" s="124">
        <f t="shared" si="3037"/>
        <v>205.7506394668678</v>
      </c>
      <c r="CD230" s="124">
        <f t="shared" si="3037"/>
        <v>205.7506394668678</v>
      </c>
      <c r="CE230" s="124">
        <f t="shared" si="3037"/>
        <v>205.7506394668678</v>
      </c>
      <c r="CF230" s="33">
        <f t="shared" si="2989"/>
        <v>2469.007673602413</v>
      </c>
      <c r="CG230" s="124">
        <f t="shared" si="3038"/>
        <v>217.34839151233621</v>
      </c>
      <c r="CH230" s="124">
        <f t="shared" si="3038"/>
        <v>217.34839151233621</v>
      </c>
      <c r="CI230" s="124">
        <f t="shared" si="3038"/>
        <v>217.34839151233621</v>
      </c>
      <c r="CJ230" s="124">
        <f t="shared" si="3038"/>
        <v>217.34839151233621</v>
      </c>
      <c r="CK230" s="124">
        <f t="shared" si="3038"/>
        <v>217.34839151233621</v>
      </c>
      <c r="CL230" s="124">
        <f t="shared" si="3038"/>
        <v>217.34839151233621</v>
      </c>
      <c r="CM230" s="124">
        <f t="shared" si="3038"/>
        <v>217.34839151233621</v>
      </c>
      <c r="CN230" s="124">
        <f t="shared" si="3038"/>
        <v>217.34839151233621</v>
      </c>
      <c r="CO230" s="124">
        <f t="shared" si="3038"/>
        <v>217.34839151233621</v>
      </c>
      <c r="CP230" s="124">
        <f t="shared" si="3038"/>
        <v>217.34839151233621</v>
      </c>
      <c r="CQ230" s="124">
        <f t="shared" si="3038"/>
        <v>217.34839151233621</v>
      </c>
      <c r="CR230" s="124">
        <f t="shared" si="3038"/>
        <v>217.34839151233621</v>
      </c>
      <c r="CS230" s="33">
        <f t="shared" si="2991"/>
        <v>2608.1806981480336</v>
      </c>
      <c r="CT230" s="124">
        <f t="shared" si="3039"/>
        <v>229.59988564510354</v>
      </c>
      <c r="CU230" s="124">
        <f t="shared" si="3039"/>
        <v>229.59988564510354</v>
      </c>
      <c r="CV230" s="124">
        <f t="shared" si="3039"/>
        <v>229.59988564510354</v>
      </c>
      <c r="CW230" s="124">
        <f t="shared" si="3039"/>
        <v>229.59988564510354</v>
      </c>
      <c r="CX230" s="124">
        <f t="shared" si="3039"/>
        <v>229.59988564510354</v>
      </c>
      <c r="CY230" s="124">
        <f t="shared" si="3039"/>
        <v>229.59988564510354</v>
      </c>
      <c r="CZ230" s="124">
        <f t="shared" si="3039"/>
        <v>229.59988564510354</v>
      </c>
      <c r="DA230" s="124">
        <f t="shared" si="3039"/>
        <v>229.59988564510354</v>
      </c>
      <c r="DB230" s="124">
        <f t="shared" si="3039"/>
        <v>229.59988564510354</v>
      </c>
      <c r="DC230" s="124">
        <f t="shared" si="3039"/>
        <v>229.59988564510354</v>
      </c>
      <c r="DD230" s="124">
        <f t="shared" si="3039"/>
        <v>229.59988564510354</v>
      </c>
      <c r="DE230" s="124">
        <f t="shared" si="3039"/>
        <v>229.59988564510354</v>
      </c>
      <c r="DF230" s="33">
        <f t="shared" si="2993"/>
        <v>2755.1986277412416</v>
      </c>
      <c r="DG230" s="124">
        <f t="shared" si="3040"/>
        <v>242.54197199914668</v>
      </c>
      <c r="DH230" s="124">
        <f t="shared" si="3040"/>
        <v>242.54197199914668</v>
      </c>
      <c r="DI230" s="124">
        <f t="shared" si="3040"/>
        <v>242.54197199914668</v>
      </c>
      <c r="DJ230" s="124">
        <f t="shared" si="3040"/>
        <v>242.54197199914668</v>
      </c>
      <c r="DK230" s="124">
        <f t="shared" si="3040"/>
        <v>242.54197199914668</v>
      </c>
      <c r="DL230" s="124">
        <f t="shared" si="3040"/>
        <v>242.54197199914668</v>
      </c>
      <c r="DM230" s="124">
        <f t="shared" si="3040"/>
        <v>242.54197199914668</v>
      </c>
      <c r="DN230" s="124">
        <f t="shared" si="3040"/>
        <v>242.54197199914668</v>
      </c>
      <c r="DO230" s="124">
        <f t="shared" si="3040"/>
        <v>242.54197199914668</v>
      </c>
      <c r="DP230" s="124">
        <f t="shared" si="3040"/>
        <v>242.54197199914668</v>
      </c>
      <c r="DQ230" s="124">
        <f t="shared" si="3040"/>
        <v>242.54197199914668</v>
      </c>
      <c r="DR230" s="124">
        <f t="shared" si="3040"/>
        <v>242.54197199914668</v>
      </c>
      <c r="DS230" s="33">
        <f t="shared" si="2995"/>
        <v>2910.5036639897608</v>
      </c>
      <c r="DT230" s="124">
        <f t="shared" si="3041"/>
        <v>256.21357787679466</v>
      </c>
      <c r="DU230" s="124">
        <f t="shared" si="3052"/>
        <v>256.21357787679466</v>
      </c>
      <c r="DV230" s="124">
        <f t="shared" si="3052"/>
        <v>256.21357787679466</v>
      </c>
      <c r="DW230" s="124">
        <f t="shared" si="3052"/>
        <v>256.21357787679466</v>
      </c>
      <c r="DX230" s="124">
        <f t="shared" si="3052"/>
        <v>256.21357787679466</v>
      </c>
      <c r="DY230" s="124">
        <f t="shared" si="3052"/>
        <v>256.21357787679466</v>
      </c>
      <c r="DZ230" s="124">
        <f t="shared" si="3052"/>
        <v>256.21357787679466</v>
      </c>
      <c r="EA230" s="124">
        <f t="shared" si="3052"/>
        <v>256.21357787679466</v>
      </c>
      <c r="EB230" s="124">
        <f t="shared" si="3052"/>
        <v>256.21357787679466</v>
      </c>
      <c r="EC230" s="124">
        <f t="shared" si="3052"/>
        <v>256.21357787679466</v>
      </c>
      <c r="ED230" s="124">
        <f t="shared" si="3052"/>
        <v>256.21357787679466</v>
      </c>
      <c r="EE230" s="124">
        <f t="shared" si="3052"/>
        <v>256.21357787679466</v>
      </c>
      <c r="EF230" s="33">
        <f t="shared" si="2997"/>
        <v>3074.5629345215361</v>
      </c>
      <c r="EG230" s="124">
        <f t="shared" si="3043"/>
        <v>270.65582483455393</v>
      </c>
      <c r="EH230" s="124">
        <f t="shared" si="3043"/>
        <v>270.65582483455393</v>
      </c>
      <c r="EI230" s="124">
        <f t="shared" si="3043"/>
        <v>270.65582483455393</v>
      </c>
      <c r="EJ230" s="124">
        <f t="shared" si="3043"/>
        <v>270.65582483455393</v>
      </c>
      <c r="EK230" s="124">
        <f t="shared" si="3043"/>
        <v>270.65582483455393</v>
      </c>
      <c r="EL230" s="124">
        <f t="shared" si="3043"/>
        <v>270.65582483455393</v>
      </c>
      <c r="EM230" s="124">
        <f t="shared" si="3043"/>
        <v>270.65582483455393</v>
      </c>
      <c r="EN230" s="124">
        <f t="shared" si="3043"/>
        <v>270.65582483455393</v>
      </c>
      <c r="EO230" s="124">
        <f t="shared" si="3043"/>
        <v>270.65582483455393</v>
      </c>
      <c r="EP230" s="124">
        <f t="shared" si="3043"/>
        <v>270.65582483455393</v>
      </c>
      <c r="EQ230" s="124">
        <f t="shared" si="3043"/>
        <v>270.65582483455393</v>
      </c>
      <c r="ER230" s="124">
        <f t="shared" si="3043"/>
        <v>270.65582483455393</v>
      </c>
      <c r="ES230" s="33">
        <f t="shared" si="2999"/>
        <v>3247.8698980146478</v>
      </c>
      <c r="ET230" s="33" t="s">
        <v>241</v>
      </c>
      <c r="EU230" s="33"/>
      <c r="EV230" s="38"/>
      <c r="EW230" s="136"/>
      <c r="EX230" s="37"/>
      <c r="EY230" s="37"/>
      <c r="FN230" s="17"/>
      <c r="FO230" s="201"/>
      <c r="FP230" s="2"/>
      <c r="FY230" s="1"/>
    </row>
    <row r="231" spans="1:181">
      <c r="A231" s="149">
        <v>184</v>
      </c>
      <c r="B231" s="149" t="str">
        <f t="shared" si="3022"/>
        <v>192299019900071</v>
      </c>
      <c r="C231" s="231">
        <v>1922990199000</v>
      </c>
      <c r="D231" s="41">
        <v>71</v>
      </c>
      <c r="E231" s="37" t="s">
        <v>182</v>
      </c>
      <c r="F231" s="65">
        <v>221948.33000000005</v>
      </c>
      <c r="G231" s="123">
        <f>_xlfn.XLOOKUP($B231,'9999'!$A:$A,'9999'!I:I)</f>
        <v>0</v>
      </c>
      <c r="H231" s="123">
        <f>_xlfn.XLOOKUP($B231,'9999'!$A:$A,'9999'!J:J)</f>
        <v>0</v>
      </c>
      <c r="I231" s="123">
        <f>_xlfn.XLOOKUP($B231,'9999'!$A:$A,'9999'!K:K)</f>
        <v>0</v>
      </c>
      <c r="J231" s="123">
        <f>_xlfn.XLOOKUP($B231,'9999'!$A:$A,'9999'!L:L)</f>
        <v>0</v>
      </c>
      <c r="K231" s="123">
        <f>_xlfn.XLOOKUP($B231,'9999'!$A:$A,'9999'!M:M)</f>
        <v>0</v>
      </c>
      <c r="L231" s="123">
        <f>_xlfn.XLOOKUP($B231,'9999'!$A:$A,'9999'!N:N)</f>
        <v>0</v>
      </c>
      <c r="M231" s="123">
        <f>_xlfn.XLOOKUP($B231,'9999'!$A:$A,'9999'!O:O)</f>
        <v>0</v>
      </c>
      <c r="N231" s="123">
        <f>_xlfn.XLOOKUP($B231,'9999'!$A:$A,'9999'!P:P)</f>
        <v>0</v>
      </c>
      <c r="O231" s="123">
        <f>_xlfn.XLOOKUP($B231,'9999'!$A:$A,'9999'!Q:Q)</f>
        <v>0</v>
      </c>
      <c r="P231" s="123">
        <f>_xlfn.XLOOKUP($B231,'9999'!$A:$A,'9999'!R:R)</f>
        <v>0</v>
      </c>
      <c r="Q231" s="123">
        <f>_xlfn.XLOOKUP($B231,'9999'!$A:$A,'9999'!S:S)</f>
        <v>0</v>
      </c>
      <c r="R231" s="123">
        <f>_xlfn.XLOOKUP($B231,'9999'!$A:$A,'9999'!T:T)</f>
        <v>0</v>
      </c>
      <c r="S231" s="33">
        <f t="shared" si="2979"/>
        <v>0</v>
      </c>
      <c r="T231" s="124">
        <f t="shared" si="3033"/>
        <v>0</v>
      </c>
      <c r="U231" s="124">
        <f t="shared" si="3033"/>
        <v>0</v>
      </c>
      <c r="V231" s="124">
        <f t="shared" si="3033"/>
        <v>0</v>
      </c>
      <c r="W231" s="124">
        <f t="shared" si="3033"/>
        <v>0</v>
      </c>
      <c r="X231" s="124">
        <f t="shared" si="3033"/>
        <v>0</v>
      </c>
      <c r="Y231" s="124">
        <f t="shared" si="3033"/>
        <v>0</v>
      </c>
      <c r="Z231" s="124">
        <f t="shared" si="3033"/>
        <v>0</v>
      </c>
      <c r="AA231" s="124">
        <f t="shared" si="3033"/>
        <v>0</v>
      </c>
      <c r="AB231" s="124">
        <f t="shared" si="3033"/>
        <v>0</v>
      </c>
      <c r="AC231" s="124">
        <f t="shared" si="3033"/>
        <v>0</v>
      </c>
      <c r="AD231" s="124">
        <f t="shared" si="3033"/>
        <v>0</v>
      </c>
      <c r="AE231" s="124">
        <f t="shared" si="3033"/>
        <v>0</v>
      </c>
      <c r="AF231" s="33">
        <f t="shared" si="2981"/>
        <v>0</v>
      </c>
      <c r="AG231" s="124">
        <f t="shared" si="3034"/>
        <v>0</v>
      </c>
      <c r="AH231" s="124">
        <f t="shared" si="3034"/>
        <v>0</v>
      </c>
      <c r="AI231" s="124">
        <f t="shared" si="3034"/>
        <v>0</v>
      </c>
      <c r="AJ231" s="124">
        <f t="shared" si="3034"/>
        <v>0</v>
      </c>
      <c r="AK231" s="124">
        <f t="shared" si="3034"/>
        <v>0</v>
      </c>
      <c r="AL231" s="124">
        <f t="shared" si="3034"/>
        <v>0</v>
      </c>
      <c r="AM231" s="124">
        <f t="shared" si="3034"/>
        <v>0</v>
      </c>
      <c r="AN231" s="124">
        <f t="shared" si="3034"/>
        <v>0</v>
      </c>
      <c r="AO231" s="124">
        <f t="shared" si="3034"/>
        <v>0</v>
      </c>
      <c r="AP231" s="124">
        <f t="shared" si="3034"/>
        <v>0</v>
      </c>
      <c r="AQ231" s="124">
        <f t="shared" si="3034"/>
        <v>0</v>
      </c>
      <c r="AR231" s="124">
        <f t="shared" si="3034"/>
        <v>0</v>
      </c>
      <c r="AS231" s="33">
        <f t="shared" si="2983"/>
        <v>0</v>
      </c>
      <c r="AT231" s="124">
        <f t="shared" si="3035"/>
        <v>0</v>
      </c>
      <c r="AU231" s="124">
        <f t="shared" si="3035"/>
        <v>0</v>
      </c>
      <c r="AV231" s="124">
        <f t="shared" si="3035"/>
        <v>0</v>
      </c>
      <c r="AW231" s="124">
        <f t="shared" si="3035"/>
        <v>0</v>
      </c>
      <c r="AX231" s="124">
        <f t="shared" si="3035"/>
        <v>0</v>
      </c>
      <c r="AY231" s="124">
        <f t="shared" si="3035"/>
        <v>0</v>
      </c>
      <c r="AZ231" s="124">
        <f t="shared" si="3035"/>
        <v>0</v>
      </c>
      <c r="BA231" s="124">
        <f t="shared" si="3035"/>
        <v>0</v>
      </c>
      <c r="BB231" s="124">
        <f t="shared" si="3035"/>
        <v>0</v>
      </c>
      <c r="BC231" s="124">
        <f t="shared" si="3035"/>
        <v>0</v>
      </c>
      <c r="BD231" s="124">
        <f t="shared" si="3035"/>
        <v>0</v>
      </c>
      <c r="BE231" s="124">
        <f t="shared" si="3035"/>
        <v>0</v>
      </c>
      <c r="BF231" s="33">
        <f t="shared" si="2985"/>
        <v>0</v>
      </c>
      <c r="BG231" s="124">
        <f t="shared" si="3036"/>
        <v>0</v>
      </c>
      <c r="BH231" s="124">
        <f t="shared" si="3036"/>
        <v>0</v>
      </c>
      <c r="BI231" s="124">
        <f t="shared" si="3036"/>
        <v>0</v>
      </c>
      <c r="BJ231" s="124">
        <f t="shared" si="3036"/>
        <v>0</v>
      </c>
      <c r="BK231" s="124">
        <f t="shared" si="3036"/>
        <v>0</v>
      </c>
      <c r="BL231" s="124">
        <f t="shared" si="3036"/>
        <v>0</v>
      </c>
      <c r="BM231" s="124">
        <f t="shared" si="3036"/>
        <v>0</v>
      </c>
      <c r="BN231" s="124">
        <f t="shared" si="3036"/>
        <v>0</v>
      </c>
      <c r="BO231" s="124">
        <f t="shared" si="3036"/>
        <v>0</v>
      </c>
      <c r="BP231" s="124">
        <f t="shared" si="3036"/>
        <v>0</v>
      </c>
      <c r="BQ231" s="124">
        <f t="shared" si="3036"/>
        <v>0</v>
      </c>
      <c r="BR231" s="124">
        <f t="shared" si="3036"/>
        <v>0</v>
      </c>
      <c r="BS231" s="33">
        <f t="shared" si="2987"/>
        <v>0</v>
      </c>
      <c r="BT231" s="124">
        <f t="shared" si="3037"/>
        <v>0</v>
      </c>
      <c r="BU231" s="124">
        <f t="shared" si="3037"/>
        <v>0</v>
      </c>
      <c r="BV231" s="124">
        <f t="shared" si="3037"/>
        <v>0</v>
      </c>
      <c r="BW231" s="124">
        <f t="shared" si="3037"/>
        <v>0</v>
      </c>
      <c r="BX231" s="124">
        <f t="shared" si="3037"/>
        <v>0</v>
      </c>
      <c r="BY231" s="124">
        <f t="shared" si="3037"/>
        <v>0</v>
      </c>
      <c r="BZ231" s="124">
        <f t="shared" si="3037"/>
        <v>0</v>
      </c>
      <c r="CA231" s="124">
        <f t="shared" si="3037"/>
        <v>0</v>
      </c>
      <c r="CB231" s="124">
        <f t="shared" si="3037"/>
        <v>0</v>
      </c>
      <c r="CC231" s="124">
        <f t="shared" si="3037"/>
        <v>0</v>
      </c>
      <c r="CD231" s="124">
        <f t="shared" si="3037"/>
        <v>0</v>
      </c>
      <c r="CE231" s="124">
        <f t="shared" si="3037"/>
        <v>0</v>
      </c>
      <c r="CF231" s="33">
        <f t="shared" si="2989"/>
        <v>0</v>
      </c>
      <c r="CG231" s="124">
        <f t="shared" si="3038"/>
        <v>0</v>
      </c>
      <c r="CH231" s="124">
        <f t="shared" si="3038"/>
        <v>0</v>
      </c>
      <c r="CI231" s="124">
        <f t="shared" si="3038"/>
        <v>0</v>
      </c>
      <c r="CJ231" s="124">
        <f t="shared" si="3038"/>
        <v>0</v>
      </c>
      <c r="CK231" s="124">
        <f t="shared" si="3038"/>
        <v>0</v>
      </c>
      <c r="CL231" s="124">
        <f t="shared" si="3038"/>
        <v>0</v>
      </c>
      <c r="CM231" s="124">
        <f t="shared" si="3038"/>
        <v>0</v>
      </c>
      <c r="CN231" s="124">
        <f t="shared" si="3038"/>
        <v>0</v>
      </c>
      <c r="CO231" s="124">
        <f t="shared" si="3038"/>
        <v>0</v>
      </c>
      <c r="CP231" s="124">
        <f t="shared" si="3038"/>
        <v>0</v>
      </c>
      <c r="CQ231" s="124">
        <f t="shared" si="3038"/>
        <v>0</v>
      </c>
      <c r="CR231" s="124">
        <f t="shared" si="3038"/>
        <v>0</v>
      </c>
      <c r="CS231" s="33">
        <f t="shared" si="2991"/>
        <v>0</v>
      </c>
      <c r="CT231" s="124">
        <f t="shared" si="3039"/>
        <v>0</v>
      </c>
      <c r="CU231" s="124">
        <f t="shared" si="3039"/>
        <v>0</v>
      </c>
      <c r="CV231" s="124">
        <f t="shared" si="3039"/>
        <v>0</v>
      </c>
      <c r="CW231" s="124">
        <f t="shared" si="3039"/>
        <v>0</v>
      </c>
      <c r="CX231" s="124">
        <f t="shared" si="3039"/>
        <v>0</v>
      </c>
      <c r="CY231" s="124">
        <f t="shared" si="3039"/>
        <v>0</v>
      </c>
      <c r="CZ231" s="124">
        <f t="shared" si="3039"/>
        <v>0</v>
      </c>
      <c r="DA231" s="124">
        <f t="shared" si="3039"/>
        <v>0</v>
      </c>
      <c r="DB231" s="124">
        <f t="shared" si="3039"/>
        <v>0</v>
      </c>
      <c r="DC231" s="124">
        <f t="shared" si="3039"/>
        <v>0</v>
      </c>
      <c r="DD231" s="124">
        <f t="shared" si="3039"/>
        <v>0</v>
      </c>
      <c r="DE231" s="124">
        <f t="shared" si="3039"/>
        <v>0</v>
      </c>
      <c r="DF231" s="33">
        <f t="shared" si="2993"/>
        <v>0</v>
      </c>
      <c r="DG231" s="124">
        <f t="shared" si="3040"/>
        <v>0</v>
      </c>
      <c r="DH231" s="124">
        <f t="shared" si="3040"/>
        <v>0</v>
      </c>
      <c r="DI231" s="124">
        <f t="shared" si="3040"/>
        <v>0</v>
      </c>
      <c r="DJ231" s="124">
        <f t="shared" si="3040"/>
        <v>0</v>
      </c>
      <c r="DK231" s="124">
        <f t="shared" si="3040"/>
        <v>0</v>
      </c>
      <c r="DL231" s="124">
        <f t="shared" si="3040"/>
        <v>0</v>
      </c>
      <c r="DM231" s="124">
        <f t="shared" si="3040"/>
        <v>0</v>
      </c>
      <c r="DN231" s="124">
        <f t="shared" si="3040"/>
        <v>0</v>
      </c>
      <c r="DO231" s="124">
        <f t="shared" si="3040"/>
        <v>0</v>
      </c>
      <c r="DP231" s="124">
        <f t="shared" si="3040"/>
        <v>0</v>
      </c>
      <c r="DQ231" s="124">
        <f t="shared" si="3040"/>
        <v>0</v>
      </c>
      <c r="DR231" s="124">
        <f t="shared" si="3040"/>
        <v>0</v>
      </c>
      <c r="DS231" s="33">
        <f t="shared" si="2995"/>
        <v>0</v>
      </c>
      <c r="DT231" s="124">
        <f t="shared" si="3041"/>
        <v>0</v>
      </c>
      <c r="DU231" s="124">
        <f t="shared" si="3052"/>
        <v>0</v>
      </c>
      <c r="DV231" s="124">
        <f t="shared" si="3052"/>
        <v>0</v>
      </c>
      <c r="DW231" s="124">
        <f t="shared" si="3052"/>
        <v>0</v>
      </c>
      <c r="DX231" s="124">
        <f t="shared" si="3052"/>
        <v>0</v>
      </c>
      <c r="DY231" s="124">
        <f t="shared" si="3052"/>
        <v>0</v>
      </c>
      <c r="DZ231" s="124">
        <f t="shared" si="3052"/>
        <v>0</v>
      </c>
      <c r="EA231" s="124">
        <f t="shared" si="3052"/>
        <v>0</v>
      </c>
      <c r="EB231" s="124">
        <f t="shared" si="3052"/>
        <v>0</v>
      </c>
      <c r="EC231" s="124">
        <f t="shared" si="3052"/>
        <v>0</v>
      </c>
      <c r="ED231" s="124">
        <f t="shared" si="3052"/>
        <v>0</v>
      </c>
      <c r="EE231" s="124">
        <f t="shared" si="3052"/>
        <v>0</v>
      </c>
      <c r="EF231" s="33">
        <f t="shared" si="2997"/>
        <v>0</v>
      </c>
      <c r="EG231" s="124">
        <f t="shared" si="3043"/>
        <v>0</v>
      </c>
      <c r="EH231" s="124">
        <f t="shared" si="3043"/>
        <v>0</v>
      </c>
      <c r="EI231" s="124">
        <f t="shared" si="3043"/>
        <v>0</v>
      </c>
      <c r="EJ231" s="124">
        <f t="shared" si="3043"/>
        <v>0</v>
      </c>
      <c r="EK231" s="124">
        <f t="shared" si="3043"/>
        <v>0</v>
      </c>
      <c r="EL231" s="124">
        <f t="shared" si="3043"/>
        <v>0</v>
      </c>
      <c r="EM231" s="124">
        <f t="shared" si="3043"/>
        <v>0</v>
      </c>
      <c r="EN231" s="124">
        <f t="shared" si="3043"/>
        <v>0</v>
      </c>
      <c r="EO231" s="124">
        <f t="shared" si="3043"/>
        <v>0</v>
      </c>
      <c r="EP231" s="124">
        <f t="shared" si="3043"/>
        <v>0</v>
      </c>
      <c r="EQ231" s="124">
        <f t="shared" si="3043"/>
        <v>0</v>
      </c>
      <c r="ER231" s="124">
        <f t="shared" si="3043"/>
        <v>0</v>
      </c>
      <c r="ES231" s="33">
        <f t="shared" si="2999"/>
        <v>0</v>
      </c>
      <c r="ET231" s="33" t="s">
        <v>241</v>
      </c>
      <c r="EU231" s="33"/>
      <c r="EV231" s="38"/>
      <c r="EW231" s="172"/>
      <c r="EX231" s="43"/>
      <c r="EY231" s="43"/>
      <c r="EZ231" s="4"/>
      <c r="FA231" s="4"/>
      <c r="FB231" s="4"/>
      <c r="FC231" s="4"/>
      <c r="FD231" s="4"/>
      <c r="FN231" s="17"/>
      <c r="FO231" s="201"/>
      <c r="FP231" s="2"/>
      <c r="FY231" s="1"/>
    </row>
    <row r="232" spans="1:181">
      <c r="A232" s="149">
        <v>185</v>
      </c>
      <c r="B232" s="149" t="str">
        <f t="shared" si="3022"/>
        <v>192299019900072</v>
      </c>
      <c r="C232" s="231">
        <v>1922990199000</v>
      </c>
      <c r="D232" s="41">
        <v>72</v>
      </c>
      <c r="E232" s="37" t="s">
        <v>182</v>
      </c>
      <c r="F232" s="65">
        <v>173748.71000000002</v>
      </c>
      <c r="G232" s="123">
        <f>_xlfn.XLOOKUP($B232,'9999'!$A:$A,'9999'!I:I)</f>
        <v>1695.0833333333333</v>
      </c>
      <c r="H232" s="123">
        <f>_xlfn.XLOOKUP($B232,'9999'!$A:$A,'9999'!J:J)</f>
        <v>1695.0833333333333</v>
      </c>
      <c r="I232" s="123">
        <f>_xlfn.XLOOKUP($B232,'9999'!$A:$A,'9999'!K:K)</f>
        <v>1695.0833333333333</v>
      </c>
      <c r="J232" s="123">
        <f>_xlfn.XLOOKUP($B232,'9999'!$A:$A,'9999'!L:L)</f>
        <v>1695.0833333333333</v>
      </c>
      <c r="K232" s="123">
        <f>_xlfn.XLOOKUP($B232,'9999'!$A:$A,'9999'!M:M)</f>
        <v>1695.0833333333333</v>
      </c>
      <c r="L232" s="123">
        <f>_xlfn.XLOOKUP($B232,'9999'!$A:$A,'9999'!N:N)</f>
        <v>1695.0833333333333</v>
      </c>
      <c r="M232" s="123">
        <f>_xlfn.XLOOKUP($B232,'9999'!$A:$A,'9999'!O:O)</f>
        <v>1695.0833333333333</v>
      </c>
      <c r="N232" s="123">
        <f>_xlfn.XLOOKUP($B232,'9999'!$A:$A,'9999'!P:P)</f>
        <v>1695.0833333333333</v>
      </c>
      <c r="O232" s="123">
        <f>_xlfn.XLOOKUP($B232,'9999'!$A:$A,'9999'!Q:Q)</f>
        <v>1695.0833333333333</v>
      </c>
      <c r="P232" s="123">
        <f>_xlfn.XLOOKUP($B232,'9999'!$A:$A,'9999'!R:R)</f>
        <v>1695.0833333333333</v>
      </c>
      <c r="Q232" s="123">
        <f>_xlfn.XLOOKUP($B232,'9999'!$A:$A,'9999'!S:S)</f>
        <v>1695.0833333333333</v>
      </c>
      <c r="R232" s="123">
        <f>_xlfn.XLOOKUP($B232,'9999'!$A:$A,'9999'!T:T)</f>
        <v>1695.0833333333333</v>
      </c>
      <c r="S232" s="33">
        <f t="shared" si="2979"/>
        <v>20341</v>
      </c>
      <c r="T232" s="124">
        <f t="shared" si="3033"/>
        <v>1794.1236623333336</v>
      </c>
      <c r="U232" s="124">
        <f t="shared" si="3033"/>
        <v>1794.1236623333336</v>
      </c>
      <c r="V232" s="124">
        <f t="shared" si="3033"/>
        <v>1794.1236623333336</v>
      </c>
      <c r="W232" s="124">
        <f t="shared" si="3033"/>
        <v>1794.1236623333336</v>
      </c>
      <c r="X232" s="124">
        <f t="shared" si="3033"/>
        <v>1794.1236623333336</v>
      </c>
      <c r="Y232" s="124">
        <f t="shared" si="3033"/>
        <v>1794.1236623333336</v>
      </c>
      <c r="Z232" s="124">
        <f t="shared" si="3033"/>
        <v>1794.1236623333336</v>
      </c>
      <c r="AA232" s="124">
        <f t="shared" si="3033"/>
        <v>1794.1236623333336</v>
      </c>
      <c r="AB232" s="124">
        <f t="shared" si="3033"/>
        <v>1794.1236623333336</v>
      </c>
      <c r="AC232" s="124">
        <f t="shared" si="3033"/>
        <v>1794.1236623333336</v>
      </c>
      <c r="AD232" s="124">
        <f t="shared" si="3033"/>
        <v>1794.1236623333336</v>
      </c>
      <c r="AE232" s="124">
        <f t="shared" si="3033"/>
        <v>1794.1236623333336</v>
      </c>
      <c r="AF232" s="33">
        <f t="shared" si="2981"/>
        <v>21529.483948000008</v>
      </c>
      <c r="AG232" s="124">
        <f t="shared" si="3034"/>
        <v>1894.5156459828579</v>
      </c>
      <c r="AH232" s="124">
        <f t="shared" si="3034"/>
        <v>1894.5156459828579</v>
      </c>
      <c r="AI232" s="124">
        <f t="shared" si="3034"/>
        <v>1894.5156459828579</v>
      </c>
      <c r="AJ232" s="124">
        <f t="shared" si="3034"/>
        <v>1894.5156459828579</v>
      </c>
      <c r="AK232" s="124">
        <f t="shared" si="3034"/>
        <v>1894.5156459828579</v>
      </c>
      <c r="AL232" s="124">
        <f t="shared" si="3034"/>
        <v>1894.5156459828579</v>
      </c>
      <c r="AM232" s="124">
        <f t="shared" si="3034"/>
        <v>1894.5156459828579</v>
      </c>
      <c r="AN232" s="124">
        <f t="shared" si="3034"/>
        <v>1894.5156459828579</v>
      </c>
      <c r="AO232" s="124">
        <f t="shared" si="3034"/>
        <v>1894.5156459828579</v>
      </c>
      <c r="AP232" s="124">
        <f t="shared" si="3034"/>
        <v>1894.5156459828579</v>
      </c>
      <c r="AQ232" s="124">
        <f t="shared" si="3034"/>
        <v>1894.5156459828579</v>
      </c>
      <c r="AR232" s="124">
        <f t="shared" si="3034"/>
        <v>1894.5156459828579</v>
      </c>
      <c r="AS232" s="33">
        <f t="shared" si="2983"/>
        <v>22734.187751794296</v>
      </c>
      <c r="AT232" s="124">
        <f t="shared" si="3035"/>
        <v>2001.3057039156201</v>
      </c>
      <c r="AU232" s="124">
        <f t="shared" si="3035"/>
        <v>2001.3057039156201</v>
      </c>
      <c r="AV232" s="124">
        <f t="shared" si="3035"/>
        <v>2001.3057039156201</v>
      </c>
      <c r="AW232" s="124">
        <f t="shared" si="3035"/>
        <v>2001.3057039156201</v>
      </c>
      <c r="AX232" s="124">
        <f t="shared" si="3035"/>
        <v>2001.3057039156201</v>
      </c>
      <c r="AY232" s="124">
        <f t="shared" si="3035"/>
        <v>2001.3057039156201</v>
      </c>
      <c r="AZ232" s="124">
        <f t="shared" si="3035"/>
        <v>2001.3057039156201</v>
      </c>
      <c r="BA232" s="124">
        <f t="shared" si="3035"/>
        <v>2001.3057039156201</v>
      </c>
      <c r="BB232" s="124">
        <f t="shared" si="3035"/>
        <v>2001.3057039156201</v>
      </c>
      <c r="BC232" s="124">
        <f t="shared" si="3035"/>
        <v>2001.3057039156201</v>
      </c>
      <c r="BD232" s="124">
        <f t="shared" si="3035"/>
        <v>2001.3057039156201</v>
      </c>
      <c r="BE232" s="124">
        <f t="shared" si="3035"/>
        <v>2001.3057039156201</v>
      </c>
      <c r="BF232" s="33">
        <f t="shared" si="2985"/>
        <v>24015.668446987434</v>
      </c>
      <c r="BG232" s="124">
        <f t="shared" si="3036"/>
        <v>2114.1153038339357</v>
      </c>
      <c r="BH232" s="124">
        <f t="shared" si="3036"/>
        <v>2114.1153038339357</v>
      </c>
      <c r="BI232" s="124">
        <f t="shared" si="3036"/>
        <v>2114.1153038339357</v>
      </c>
      <c r="BJ232" s="124">
        <f t="shared" si="3036"/>
        <v>2114.1153038339357</v>
      </c>
      <c r="BK232" s="124">
        <f t="shared" si="3036"/>
        <v>2114.1153038339357</v>
      </c>
      <c r="BL232" s="124">
        <f t="shared" si="3036"/>
        <v>2114.1153038339357</v>
      </c>
      <c r="BM232" s="124">
        <f t="shared" si="3036"/>
        <v>2114.1153038339357</v>
      </c>
      <c r="BN232" s="124">
        <f t="shared" si="3036"/>
        <v>2114.1153038339357</v>
      </c>
      <c r="BO232" s="124">
        <f t="shared" si="3036"/>
        <v>2114.1153038339357</v>
      </c>
      <c r="BP232" s="124">
        <f t="shared" si="3036"/>
        <v>2114.1153038339357</v>
      </c>
      <c r="BQ232" s="124">
        <f t="shared" si="3036"/>
        <v>2114.1153038339357</v>
      </c>
      <c r="BR232" s="124">
        <f t="shared" si="3036"/>
        <v>2114.1153038339357</v>
      </c>
      <c r="BS232" s="33">
        <f t="shared" si="2987"/>
        <v>25369.383646007231</v>
      </c>
      <c r="BT232" s="124">
        <f t="shared" si="3037"/>
        <v>2233.2837552804476</v>
      </c>
      <c r="BU232" s="124">
        <f t="shared" si="3037"/>
        <v>2233.2837552804476</v>
      </c>
      <c r="BV232" s="124">
        <f t="shared" si="3037"/>
        <v>2233.2837552804476</v>
      </c>
      <c r="BW232" s="124">
        <f t="shared" si="3037"/>
        <v>2233.2837552804476</v>
      </c>
      <c r="BX232" s="124">
        <f t="shared" si="3037"/>
        <v>2233.2837552804476</v>
      </c>
      <c r="BY232" s="124">
        <f t="shared" si="3037"/>
        <v>2233.2837552804476</v>
      </c>
      <c r="BZ232" s="124">
        <f t="shared" si="3037"/>
        <v>2233.2837552804476</v>
      </c>
      <c r="CA232" s="124">
        <f t="shared" si="3037"/>
        <v>2233.2837552804476</v>
      </c>
      <c r="CB232" s="124">
        <f t="shared" si="3037"/>
        <v>2233.2837552804476</v>
      </c>
      <c r="CC232" s="124">
        <f t="shared" si="3037"/>
        <v>2233.2837552804476</v>
      </c>
      <c r="CD232" s="124">
        <f t="shared" si="3037"/>
        <v>2233.2837552804476</v>
      </c>
      <c r="CE232" s="124">
        <f t="shared" si="3037"/>
        <v>2233.2837552804476</v>
      </c>
      <c r="CF232" s="33">
        <f t="shared" si="2989"/>
        <v>26799.405063365379</v>
      </c>
      <c r="CG232" s="124">
        <f t="shared" si="3038"/>
        <v>2359.1694939980971</v>
      </c>
      <c r="CH232" s="124">
        <f t="shared" si="3038"/>
        <v>2359.1694939980971</v>
      </c>
      <c r="CI232" s="124">
        <f t="shared" si="3038"/>
        <v>2359.1694939980971</v>
      </c>
      <c r="CJ232" s="124">
        <f t="shared" si="3038"/>
        <v>2359.1694939980971</v>
      </c>
      <c r="CK232" s="124">
        <f t="shared" si="3038"/>
        <v>2359.1694939980971</v>
      </c>
      <c r="CL232" s="124">
        <f t="shared" si="3038"/>
        <v>2359.1694939980971</v>
      </c>
      <c r="CM232" s="124">
        <f t="shared" si="3038"/>
        <v>2359.1694939980971</v>
      </c>
      <c r="CN232" s="124">
        <f t="shared" si="3038"/>
        <v>2359.1694939980971</v>
      </c>
      <c r="CO232" s="124">
        <f t="shared" si="3038"/>
        <v>2359.1694939980971</v>
      </c>
      <c r="CP232" s="124">
        <f t="shared" si="3038"/>
        <v>2359.1694939980971</v>
      </c>
      <c r="CQ232" s="124">
        <f t="shared" si="3038"/>
        <v>2359.1694939980971</v>
      </c>
      <c r="CR232" s="124">
        <f t="shared" si="3038"/>
        <v>2359.1694939980971</v>
      </c>
      <c r="CS232" s="33">
        <f t="shared" si="2991"/>
        <v>28310.033927977158</v>
      </c>
      <c r="CT232" s="124">
        <f t="shared" si="3039"/>
        <v>2492.1511600357817</v>
      </c>
      <c r="CU232" s="124">
        <f t="shared" si="3039"/>
        <v>2492.1511600357817</v>
      </c>
      <c r="CV232" s="124">
        <f t="shared" si="3039"/>
        <v>2492.1511600357817</v>
      </c>
      <c r="CW232" s="124">
        <f t="shared" si="3039"/>
        <v>2492.1511600357817</v>
      </c>
      <c r="CX232" s="124">
        <f t="shared" si="3039"/>
        <v>2492.1511600357817</v>
      </c>
      <c r="CY232" s="124">
        <f t="shared" si="3039"/>
        <v>2492.1511600357817</v>
      </c>
      <c r="CZ232" s="124">
        <f t="shared" si="3039"/>
        <v>2492.1511600357817</v>
      </c>
      <c r="DA232" s="124">
        <f t="shared" si="3039"/>
        <v>2492.1511600357817</v>
      </c>
      <c r="DB232" s="124">
        <f t="shared" si="3039"/>
        <v>2492.1511600357817</v>
      </c>
      <c r="DC232" s="124">
        <f t="shared" si="3039"/>
        <v>2492.1511600357817</v>
      </c>
      <c r="DD232" s="124">
        <f t="shared" si="3039"/>
        <v>2492.1511600357817</v>
      </c>
      <c r="DE232" s="124">
        <f t="shared" si="3039"/>
        <v>2492.1511600357817</v>
      </c>
      <c r="DF232" s="33">
        <f t="shared" si="2993"/>
        <v>29905.813920429373</v>
      </c>
      <c r="DG232" s="124">
        <f t="shared" si="3040"/>
        <v>2632.6287366246784</v>
      </c>
      <c r="DH232" s="124">
        <f t="shared" si="3040"/>
        <v>2632.6287366246784</v>
      </c>
      <c r="DI232" s="124">
        <f t="shared" si="3040"/>
        <v>2632.6287366246784</v>
      </c>
      <c r="DJ232" s="124">
        <f t="shared" si="3040"/>
        <v>2632.6287366246784</v>
      </c>
      <c r="DK232" s="124">
        <f t="shared" si="3040"/>
        <v>2632.6287366246784</v>
      </c>
      <c r="DL232" s="124">
        <f t="shared" si="3040"/>
        <v>2632.6287366246784</v>
      </c>
      <c r="DM232" s="124">
        <f t="shared" si="3040"/>
        <v>2632.6287366246784</v>
      </c>
      <c r="DN232" s="124">
        <f t="shared" si="3040"/>
        <v>2632.6287366246784</v>
      </c>
      <c r="DO232" s="124">
        <f t="shared" si="3040"/>
        <v>2632.6287366246784</v>
      </c>
      <c r="DP232" s="124">
        <f t="shared" si="3040"/>
        <v>2632.6287366246784</v>
      </c>
      <c r="DQ232" s="124">
        <f t="shared" si="3040"/>
        <v>2632.6287366246784</v>
      </c>
      <c r="DR232" s="124">
        <f t="shared" si="3040"/>
        <v>2632.6287366246784</v>
      </c>
      <c r="DS232" s="33">
        <f t="shared" si="2995"/>
        <v>31591.544839496146</v>
      </c>
      <c r="DT232" s="124">
        <f t="shared" si="3041"/>
        <v>2781.0247532507396</v>
      </c>
      <c r="DU232" s="124">
        <f t="shared" si="3052"/>
        <v>2781.0247532507396</v>
      </c>
      <c r="DV232" s="124">
        <f t="shared" si="3052"/>
        <v>2781.0247532507396</v>
      </c>
      <c r="DW232" s="124">
        <f t="shared" si="3052"/>
        <v>2781.0247532507396</v>
      </c>
      <c r="DX232" s="124">
        <f t="shared" si="3052"/>
        <v>2781.0247532507396</v>
      </c>
      <c r="DY232" s="124">
        <f t="shared" si="3052"/>
        <v>2781.0247532507396</v>
      </c>
      <c r="DZ232" s="124">
        <f t="shared" si="3052"/>
        <v>2781.0247532507396</v>
      </c>
      <c r="EA232" s="124">
        <f t="shared" si="3052"/>
        <v>2781.0247532507396</v>
      </c>
      <c r="EB232" s="124">
        <f t="shared" si="3052"/>
        <v>2781.0247532507396</v>
      </c>
      <c r="EC232" s="124">
        <f t="shared" si="3052"/>
        <v>2781.0247532507396</v>
      </c>
      <c r="ED232" s="124">
        <f t="shared" si="3052"/>
        <v>2781.0247532507396</v>
      </c>
      <c r="EE232" s="124">
        <f t="shared" si="3052"/>
        <v>2781.0247532507396</v>
      </c>
      <c r="EF232" s="33">
        <f t="shared" si="2997"/>
        <v>33372.297039008867</v>
      </c>
      <c r="EG232" s="124">
        <f t="shared" si="3043"/>
        <v>2937.7855565419773</v>
      </c>
      <c r="EH232" s="124">
        <f t="shared" si="3043"/>
        <v>2937.7855565419773</v>
      </c>
      <c r="EI232" s="124">
        <f t="shared" si="3043"/>
        <v>2937.7855565419773</v>
      </c>
      <c r="EJ232" s="124">
        <f t="shared" si="3043"/>
        <v>2937.7855565419773</v>
      </c>
      <c r="EK232" s="124">
        <f t="shared" si="3043"/>
        <v>2937.7855565419773</v>
      </c>
      <c r="EL232" s="124">
        <f t="shared" si="3043"/>
        <v>2937.7855565419773</v>
      </c>
      <c r="EM232" s="124">
        <f t="shared" si="3043"/>
        <v>2937.7855565419773</v>
      </c>
      <c r="EN232" s="124">
        <f t="shared" si="3043"/>
        <v>2937.7855565419773</v>
      </c>
      <c r="EO232" s="124">
        <f t="shared" si="3043"/>
        <v>2937.7855565419773</v>
      </c>
      <c r="EP232" s="124">
        <f t="shared" si="3043"/>
        <v>2937.7855565419773</v>
      </c>
      <c r="EQ232" s="124">
        <f t="shared" si="3043"/>
        <v>2937.7855565419773</v>
      </c>
      <c r="ER232" s="124">
        <f t="shared" si="3043"/>
        <v>2937.7855565419773</v>
      </c>
      <c r="ES232" s="33">
        <f t="shared" si="2999"/>
        <v>35253.426678503725</v>
      </c>
      <c r="ET232" s="33" t="s">
        <v>241</v>
      </c>
      <c r="EU232" s="33"/>
      <c r="EV232" s="38"/>
      <c r="EW232" s="172"/>
      <c r="EX232" s="43"/>
      <c r="EY232" s="43"/>
      <c r="EZ232" s="4"/>
      <c r="FA232" s="4"/>
      <c r="FB232" s="4"/>
      <c r="FC232" s="4"/>
      <c r="FD232" s="4"/>
      <c r="FN232" s="17"/>
      <c r="FO232" s="201"/>
      <c r="FP232" s="2"/>
      <c r="FY232" s="1"/>
    </row>
    <row r="233" spans="1:181">
      <c r="A233" s="149"/>
      <c r="B233" s="149" t="str">
        <f t="shared" si="3022"/>
        <v>192299019900095</v>
      </c>
      <c r="C233" s="231">
        <v>1922990199000</v>
      </c>
      <c r="D233" s="41">
        <v>95</v>
      </c>
      <c r="E233" s="37" t="s">
        <v>182</v>
      </c>
      <c r="F233" s="65">
        <v>15197.82</v>
      </c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33">
        <f t="shared" si="2979"/>
        <v>0</v>
      </c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33">
        <f t="shared" si="2981"/>
        <v>0</v>
      </c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33">
        <f t="shared" si="2983"/>
        <v>0</v>
      </c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33">
        <f t="shared" si="2985"/>
        <v>0</v>
      </c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33">
        <f t="shared" si="2987"/>
        <v>0</v>
      </c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33">
        <f t="shared" si="2989"/>
        <v>0</v>
      </c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33">
        <f t="shared" si="2991"/>
        <v>0</v>
      </c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33">
        <f t="shared" si="2993"/>
        <v>0</v>
      </c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33">
        <f t="shared" si="2995"/>
        <v>0</v>
      </c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33">
        <f t="shared" si="2997"/>
        <v>0</v>
      </c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33">
        <f t="shared" si="2999"/>
        <v>0</v>
      </c>
      <c r="ET233" s="33"/>
      <c r="EU233" s="33"/>
      <c r="EV233" s="38"/>
      <c r="EW233" s="172"/>
      <c r="EX233" s="43"/>
      <c r="EY233" s="43"/>
      <c r="EZ233" s="4"/>
      <c r="FA233" s="4"/>
      <c r="FB233" s="4"/>
      <c r="FC233" s="4"/>
      <c r="FD233" s="4"/>
      <c r="FN233" s="17"/>
      <c r="FO233" s="201"/>
      <c r="FP233" s="2"/>
      <c r="FY233" s="1"/>
    </row>
    <row r="234" spans="1:181">
      <c r="A234" s="149">
        <v>186</v>
      </c>
      <c r="B234" s="149" t="str">
        <f t="shared" si="3022"/>
        <v>192299019900097</v>
      </c>
      <c r="C234" s="231">
        <v>1922990199000</v>
      </c>
      <c r="D234" s="41">
        <v>97</v>
      </c>
      <c r="E234" s="37" t="s">
        <v>182</v>
      </c>
      <c r="F234" s="65">
        <v>0</v>
      </c>
      <c r="G234" s="123">
        <f>_xlfn.XLOOKUP($B234,'9999'!$A:$A,'9999'!I:I)</f>
        <v>83.333333333333329</v>
      </c>
      <c r="H234" s="123">
        <f>_xlfn.XLOOKUP($B234,'9999'!$A:$A,'9999'!J:J)</f>
        <v>83.333333333333329</v>
      </c>
      <c r="I234" s="123">
        <f>_xlfn.XLOOKUP($B234,'9999'!$A:$A,'9999'!K:K)</f>
        <v>83.333333333333329</v>
      </c>
      <c r="J234" s="123">
        <f>_xlfn.XLOOKUP($B234,'9999'!$A:$A,'9999'!L:L)</f>
        <v>83.333333333333329</v>
      </c>
      <c r="K234" s="123">
        <f>_xlfn.XLOOKUP($B234,'9999'!$A:$A,'9999'!M:M)</f>
        <v>83.333333333333329</v>
      </c>
      <c r="L234" s="123">
        <f>_xlfn.XLOOKUP($B234,'9999'!$A:$A,'9999'!N:N)</f>
        <v>83.333333333333329</v>
      </c>
      <c r="M234" s="123">
        <f>_xlfn.XLOOKUP($B234,'9999'!$A:$A,'9999'!O:O)</f>
        <v>83.333333333333329</v>
      </c>
      <c r="N234" s="123">
        <f>_xlfn.XLOOKUP($B234,'9999'!$A:$A,'9999'!P:P)</f>
        <v>83.333333333333329</v>
      </c>
      <c r="O234" s="123">
        <f>_xlfn.XLOOKUP($B234,'9999'!$A:$A,'9999'!Q:Q)</f>
        <v>83.333333333333329</v>
      </c>
      <c r="P234" s="123">
        <f>_xlfn.XLOOKUP($B234,'9999'!$A:$A,'9999'!R:R)</f>
        <v>83.333333333333329</v>
      </c>
      <c r="Q234" s="123">
        <f>_xlfn.XLOOKUP($B234,'9999'!$A:$A,'9999'!S:S)</f>
        <v>83.333333333333329</v>
      </c>
      <c r="R234" s="123">
        <f>_xlfn.XLOOKUP($B234,'9999'!$A:$A,'9999'!T:T)</f>
        <v>83.333333333333329</v>
      </c>
      <c r="S234" s="33">
        <f t="shared" si="2979"/>
        <v>1000.0000000000001</v>
      </c>
      <c r="T234" s="124">
        <f>1000/12</f>
        <v>83.333333333333329</v>
      </c>
      <c r="U234" s="124">
        <f t="shared" ref="U234:AE235" si="3055">1000/12</f>
        <v>83.333333333333329</v>
      </c>
      <c r="V234" s="124">
        <f t="shared" si="3055"/>
        <v>83.333333333333329</v>
      </c>
      <c r="W234" s="124">
        <f t="shared" si="3055"/>
        <v>83.333333333333329</v>
      </c>
      <c r="X234" s="124">
        <f t="shared" si="3055"/>
        <v>83.333333333333329</v>
      </c>
      <c r="Y234" s="124">
        <f t="shared" si="3055"/>
        <v>83.333333333333329</v>
      </c>
      <c r="Z234" s="124">
        <f t="shared" si="3055"/>
        <v>83.333333333333329</v>
      </c>
      <c r="AA234" s="124">
        <f t="shared" si="3055"/>
        <v>83.333333333333329</v>
      </c>
      <c r="AB234" s="124">
        <f t="shared" si="3055"/>
        <v>83.333333333333329</v>
      </c>
      <c r="AC234" s="124">
        <f t="shared" si="3055"/>
        <v>83.333333333333329</v>
      </c>
      <c r="AD234" s="124">
        <f t="shared" si="3055"/>
        <v>83.333333333333329</v>
      </c>
      <c r="AE234" s="124">
        <f t="shared" si="3055"/>
        <v>83.333333333333329</v>
      </c>
      <c r="AF234" s="33">
        <f t="shared" si="2981"/>
        <v>1000.0000000000001</v>
      </c>
      <c r="AG234" s="124">
        <f>1000/12</f>
        <v>83.333333333333329</v>
      </c>
      <c r="AH234" s="124">
        <f t="shared" ref="AH234:AR235" si="3056">1000/12</f>
        <v>83.333333333333329</v>
      </c>
      <c r="AI234" s="124">
        <f t="shared" si="3056"/>
        <v>83.333333333333329</v>
      </c>
      <c r="AJ234" s="124">
        <f t="shared" si="3056"/>
        <v>83.333333333333329</v>
      </c>
      <c r="AK234" s="124">
        <f t="shared" si="3056"/>
        <v>83.333333333333329</v>
      </c>
      <c r="AL234" s="124">
        <f t="shared" si="3056"/>
        <v>83.333333333333329</v>
      </c>
      <c r="AM234" s="124">
        <f t="shared" si="3056"/>
        <v>83.333333333333329</v>
      </c>
      <c r="AN234" s="124">
        <f t="shared" si="3056"/>
        <v>83.333333333333329</v>
      </c>
      <c r="AO234" s="124">
        <f t="shared" si="3056"/>
        <v>83.333333333333329</v>
      </c>
      <c r="AP234" s="124">
        <f t="shared" si="3056"/>
        <v>83.333333333333329</v>
      </c>
      <c r="AQ234" s="124">
        <f t="shared" si="3056"/>
        <v>83.333333333333329</v>
      </c>
      <c r="AR234" s="124">
        <f t="shared" si="3056"/>
        <v>83.333333333333329</v>
      </c>
      <c r="AS234" s="33">
        <f t="shared" si="2983"/>
        <v>1000.0000000000001</v>
      </c>
      <c r="AT234" s="124">
        <f>1000/12</f>
        <v>83.333333333333329</v>
      </c>
      <c r="AU234" s="124">
        <f t="shared" ref="AU234:BE235" si="3057">1000/12</f>
        <v>83.333333333333329</v>
      </c>
      <c r="AV234" s="124">
        <f t="shared" si="3057"/>
        <v>83.333333333333329</v>
      </c>
      <c r="AW234" s="124">
        <f t="shared" si="3057"/>
        <v>83.333333333333329</v>
      </c>
      <c r="AX234" s="124">
        <f t="shared" si="3057"/>
        <v>83.333333333333329</v>
      </c>
      <c r="AY234" s="124">
        <f t="shared" si="3057"/>
        <v>83.333333333333329</v>
      </c>
      <c r="AZ234" s="124">
        <f t="shared" si="3057"/>
        <v>83.333333333333329</v>
      </c>
      <c r="BA234" s="124">
        <f t="shared" si="3057"/>
        <v>83.333333333333329</v>
      </c>
      <c r="BB234" s="124">
        <f t="shared" si="3057"/>
        <v>83.333333333333329</v>
      </c>
      <c r="BC234" s="124">
        <f t="shared" si="3057"/>
        <v>83.333333333333329</v>
      </c>
      <c r="BD234" s="124">
        <f t="shared" si="3057"/>
        <v>83.333333333333329</v>
      </c>
      <c r="BE234" s="124">
        <f t="shared" si="3057"/>
        <v>83.333333333333329</v>
      </c>
      <c r="BF234" s="33">
        <f t="shared" si="2985"/>
        <v>1000.0000000000001</v>
      </c>
      <c r="BG234" s="124">
        <f>1000/12</f>
        <v>83.333333333333329</v>
      </c>
      <c r="BH234" s="124">
        <f t="shared" ref="BH234:BR235" si="3058">1000/12</f>
        <v>83.333333333333329</v>
      </c>
      <c r="BI234" s="124">
        <f t="shared" si="3058"/>
        <v>83.333333333333329</v>
      </c>
      <c r="BJ234" s="124">
        <f t="shared" si="3058"/>
        <v>83.333333333333329</v>
      </c>
      <c r="BK234" s="124">
        <f t="shared" si="3058"/>
        <v>83.333333333333329</v>
      </c>
      <c r="BL234" s="124">
        <f t="shared" si="3058"/>
        <v>83.333333333333329</v>
      </c>
      <c r="BM234" s="124">
        <f t="shared" si="3058"/>
        <v>83.333333333333329</v>
      </c>
      <c r="BN234" s="124">
        <f t="shared" si="3058"/>
        <v>83.333333333333329</v>
      </c>
      <c r="BO234" s="124">
        <f t="shared" si="3058"/>
        <v>83.333333333333329</v>
      </c>
      <c r="BP234" s="124">
        <f t="shared" si="3058"/>
        <v>83.333333333333329</v>
      </c>
      <c r="BQ234" s="124">
        <f t="shared" si="3058"/>
        <v>83.333333333333329</v>
      </c>
      <c r="BR234" s="124">
        <f t="shared" si="3058"/>
        <v>83.333333333333329</v>
      </c>
      <c r="BS234" s="33">
        <f t="shared" si="2987"/>
        <v>1000.0000000000001</v>
      </c>
      <c r="BT234" s="124">
        <f>1000/12</f>
        <v>83.333333333333329</v>
      </c>
      <c r="BU234" s="124">
        <f t="shared" ref="BU234:CE235" si="3059">1000/12</f>
        <v>83.333333333333329</v>
      </c>
      <c r="BV234" s="124">
        <f t="shared" si="3059"/>
        <v>83.333333333333329</v>
      </c>
      <c r="BW234" s="124">
        <f t="shared" si="3059"/>
        <v>83.333333333333329</v>
      </c>
      <c r="BX234" s="124">
        <f t="shared" si="3059"/>
        <v>83.333333333333329</v>
      </c>
      <c r="BY234" s="124">
        <f t="shared" si="3059"/>
        <v>83.333333333333329</v>
      </c>
      <c r="BZ234" s="124">
        <f t="shared" si="3059"/>
        <v>83.333333333333329</v>
      </c>
      <c r="CA234" s="124">
        <f t="shared" si="3059"/>
        <v>83.333333333333329</v>
      </c>
      <c r="CB234" s="124">
        <f t="shared" si="3059"/>
        <v>83.333333333333329</v>
      </c>
      <c r="CC234" s="124">
        <f t="shared" si="3059"/>
        <v>83.333333333333329</v>
      </c>
      <c r="CD234" s="124">
        <f t="shared" si="3059"/>
        <v>83.333333333333329</v>
      </c>
      <c r="CE234" s="124">
        <f t="shared" si="3059"/>
        <v>83.333333333333329</v>
      </c>
      <c r="CF234" s="33">
        <f t="shared" si="2989"/>
        <v>1000.0000000000001</v>
      </c>
      <c r="CG234" s="124">
        <f>1000/12</f>
        <v>83.333333333333329</v>
      </c>
      <c r="CH234" s="124">
        <f t="shared" ref="CH234:CR235" si="3060">1000/12</f>
        <v>83.333333333333329</v>
      </c>
      <c r="CI234" s="124">
        <f t="shared" si="3060"/>
        <v>83.333333333333329</v>
      </c>
      <c r="CJ234" s="124">
        <f t="shared" si="3060"/>
        <v>83.333333333333329</v>
      </c>
      <c r="CK234" s="124">
        <f t="shared" si="3060"/>
        <v>83.333333333333329</v>
      </c>
      <c r="CL234" s="124">
        <f t="shared" si="3060"/>
        <v>83.333333333333329</v>
      </c>
      <c r="CM234" s="124">
        <f t="shared" si="3060"/>
        <v>83.333333333333329</v>
      </c>
      <c r="CN234" s="124">
        <f t="shared" si="3060"/>
        <v>83.333333333333329</v>
      </c>
      <c r="CO234" s="124">
        <f t="shared" si="3060"/>
        <v>83.333333333333329</v>
      </c>
      <c r="CP234" s="124">
        <f t="shared" si="3060"/>
        <v>83.333333333333329</v>
      </c>
      <c r="CQ234" s="124">
        <f t="shared" si="3060"/>
        <v>83.333333333333329</v>
      </c>
      <c r="CR234" s="124">
        <f t="shared" si="3060"/>
        <v>83.333333333333329</v>
      </c>
      <c r="CS234" s="33">
        <f t="shared" si="2991"/>
        <v>1000.0000000000001</v>
      </c>
      <c r="CT234" s="124">
        <f>1000/12</f>
        <v>83.333333333333329</v>
      </c>
      <c r="CU234" s="124">
        <f t="shared" ref="CU234:DE235" si="3061">1000/12</f>
        <v>83.333333333333329</v>
      </c>
      <c r="CV234" s="124">
        <f t="shared" si="3061"/>
        <v>83.333333333333329</v>
      </c>
      <c r="CW234" s="124">
        <f t="shared" si="3061"/>
        <v>83.333333333333329</v>
      </c>
      <c r="CX234" s="124">
        <f t="shared" si="3061"/>
        <v>83.333333333333329</v>
      </c>
      <c r="CY234" s="124">
        <f t="shared" si="3061"/>
        <v>83.333333333333329</v>
      </c>
      <c r="CZ234" s="124">
        <f t="shared" si="3061"/>
        <v>83.333333333333329</v>
      </c>
      <c r="DA234" s="124">
        <f t="shared" si="3061"/>
        <v>83.333333333333329</v>
      </c>
      <c r="DB234" s="124">
        <f t="shared" si="3061"/>
        <v>83.333333333333329</v>
      </c>
      <c r="DC234" s="124">
        <f t="shared" si="3061"/>
        <v>83.333333333333329</v>
      </c>
      <c r="DD234" s="124">
        <f t="shared" si="3061"/>
        <v>83.333333333333329</v>
      </c>
      <c r="DE234" s="124">
        <f t="shared" si="3061"/>
        <v>83.333333333333329</v>
      </c>
      <c r="DF234" s="33">
        <f t="shared" si="2993"/>
        <v>1000.0000000000001</v>
      </c>
      <c r="DG234" s="124">
        <f>1000/12</f>
        <v>83.333333333333329</v>
      </c>
      <c r="DH234" s="124">
        <f t="shared" ref="DH234:DR235" si="3062">1000/12</f>
        <v>83.333333333333329</v>
      </c>
      <c r="DI234" s="124">
        <f t="shared" si="3062"/>
        <v>83.333333333333329</v>
      </c>
      <c r="DJ234" s="124">
        <f t="shared" si="3062"/>
        <v>83.333333333333329</v>
      </c>
      <c r="DK234" s="124">
        <f t="shared" si="3062"/>
        <v>83.333333333333329</v>
      </c>
      <c r="DL234" s="124">
        <f t="shared" si="3062"/>
        <v>83.333333333333329</v>
      </c>
      <c r="DM234" s="124">
        <f t="shared" si="3062"/>
        <v>83.333333333333329</v>
      </c>
      <c r="DN234" s="124">
        <f t="shared" si="3062"/>
        <v>83.333333333333329</v>
      </c>
      <c r="DO234" s="124">
        <f t="shared" si="3062"/>
        <v>83.333333333333329</v>
      </c>
      <c r="DP234" s="124">
        <f t="shared" si="3062"/>
        <v>83.333333333333329</v>
      </c>
      <c r="DQ234" s="124">
        <f t="shared" si="3062"/>
        <v>83.333333333333329</v>
      </c>
      <c r="DR234" s="124">
        <f t="shared" si="3062"/>
        <v>83.333333333333329</v>
      </c>
      <c r="DS234" s="33">
        <f t="shared" si="2995"/>
        <v>1000.0000000000001</v>
      </c>
      <c r="DT234" s="124">
        <f>1000/12</f>
        <v>83.333333333333329</v>
      </c>
      <c r="DU234" s="124">
        <f t="shared" ref="DU234:EE235" si="3063">1000/12</f>
        <v>83.333333333333329</v>
      </c>
      <c r="DV234" s="124">
        <f t="shared" si="3063"/>
        <v>83.333333333333329</v>
      </c>
      <c r="DW234" s="124">
        <f t="shared" si="3063"/>
        <v>83.333333333333329</v>
      </c>
      <c r="DX234" s="124">
        <f t="shared" si="3063"/>
        <v>83.333333333333329</v>
      </c>
      <c r="DY234" s="124">
        <f t="shared" si="3063"/>
        <v>83.333333333333329</v>
      </c>
      <c r="DZ234" s="124">
        <f t="shared" si="3063"/>
        <v>83.333333333333329</v>
      </c>
      <c r="EA234" s="124">
        <f t="shared" si="3063"/>
        <v>83.333333333333329</v>
      </c>
      <c r="EB234" s="124">
        <f t="shared" si="3063"/>
        <v>83.333333333333329</v>
      </c>
      <c r="EC234" s="124">
        <f t="shared" si="3063"/>
        <v>83.333333333333329</v>
      </c>
      <c r="ED234" s="124">
        <f t="shared" si="3063"/>
        <v>83.333333333333329</v>
      </c>
      <c r="EE234" s="124">
        <f t="shared" si="3063"/>
        <v>83.333333333333329</v>
      </c>
      <c r="EF234" s="33">
        <f t="shared" si="2997"/>
        <v>1000.0000000000001</v>
      </c>
      <c r="EG234" s="124">
        <f>1000/12</f>
        <v>83.333333333333329</v>
      </c>
      <c r="EH234" s="124">
        <f t="shared" ref="EH234:ER235" si="3064">1000/12</f>
        <v>83.333333333333329</v>
      </c>
      <c r="EI234" s="124">
        <f t="shared" si="3064"/>
        <v>83.333333333333329</v>
      </c>
      <c r="EJ234" s="124">
        <f t="shared" si="3064"/>
        <v>83.333333333333329</v>
      </c>
      <c r="EK234" s="124">
        <f t="shared" si="3064"/>
        <v>83.333333333333329</v>
      </c>
      <c r="EL234" s="124">
        <f t="shared" si="3064"/>
        <v>83.333333333333329</v>
      </c>
      <c r="EM234" s="124">
        <f t="shared" si="3064"/>
        <v>83.333333333333329</v>
      </c>
      <c r="EN234" s="124">
        <f t="shared" si="3064"/>
        <v>83.333333333333329</v>
      </c>
      <c r="EO234" s="124">
        <f t="shared" si="3064"/>
        <v>83.333333333333329</v>
      </c>
      <c r="EP234" s="124">
        <f t="shared" si="3064"/>
        <v>83.333333333333329</v>
      </c>
      <c r="EQ234" s="124">
        <f t="shared" si="3064"/>
        <v>83.333333333333329</v>
      </c>
      <c r="ER234" s="124">
        <f t="shared" si="3064"/>
        <v>83.333333333333329</v>
      </c>
      <c r="ES234" s="33">
        <f t="shared" si="2999"/>
        <v>1000.0000000000001</v>
      </c>
      <c r="ET234" s="33" t="s">
        <v>241</v>
      </c>
      <c r="EU234" s="33"/>
      <c r="EV234" s="38"/>
      <c r="EW234" s="172"/>
      <c r="EX234" s="43"/>
      <c r="EY234" s="43"/>
      <c r="EZ234" s="4"/>
      <c r="FA234" s="4"/>
      <c r="FB234" s="4"/>
      <c r="FC234" s="4"/>
      <c r="FD234" s="4"/>
      <c r="FN234" s="17"/>
      <c r="FO234" s="201"/>
      <c r="FP234" s="2"/>
      <c r="FY234" s="1"/>
    </row>
    <row r="235" spans="1:181">
      <c r="A235" s="149">
        <v>187</v>
      </c>
      <c r="B235" s="149" t="str">
        <f t="shared" si="3022"/>
        <v>192303010100015</v>
      </c>
      <c r="C235" s="231">
        <v>1923030101000</v>
      </c>
      <c r="D235" s="41">
        <v>15</v>
      </c>
      <c r="E235" s="37" t="s">
        <v>183</v>
      </c>
      <c r="F235" s="65">
        <v>152500</v>
      </c>
      <c r="G235" s="123">
        <f>_xlfn.XLOOKUP($B235,'9999'!$A:$A,'9999'!I:I)</f>
        <v>83.333333333333329</v>
      </c>
      <c r="H235" s="123">
        <f>_xlfn.XLOOKUP($B235,'9999'!$A:$A,'9999'!J:J)</f>
        <v>83.333333333333329</v>
      </c>
      <c r="I235" s="123">
        <f>_xlfn.XLOOKUP($B235,'9999'!$A:$A,'9999'!K:K)</f>
        <v>83.333333333333329</v>
      </c>
      <c r="J235" s="123">
        <f>_xlfn.XLOOKUP($B235,'9999'!$A:$A,'9999'!L:L)</f>
        <v>83.333333333333329</v>
      </c>
      <c r="K235" s="123">
        <f>_xlfn.XLOOKUP($B235,'9999'!$A:$A,'9999'!M:M)</f>
        <v>83.333333333333329</v>
      </c>
      <c r="L235" s="123">
        <f>_xlfn.XLOOKUP($B235,'9999'!$A:$A,'9999'!N:N)</f>
        <v>83.333333333333329</v>
      </c>
      <c r="M235" s="123">
        <f>_xlfn.XLOOKUP($B235,'9999'!$A:$A,'9999'!O:O)</f>
        <v>83.333333333333329</v>
      </c>
      <c r="N235" s="123">
        <f>_xlfn.XLOOKUP($B235,'9999'!$A:$A,'9999'!P:P)</f>
        <v>83.333333333333329</v>
      </c>
      <c r="O235" s="123">
        <f>_xlfn.XLOOKUP($B235,'9999'!$A:$A,'9999'!Q:Q)</f>
        <v>83.333333333333329</v>
      </c>
      <c r="P235" s="123">
        <f>_xlfn.XLOOKUP($B235,'9999'!$A:$A,'9999'!R:R)</f>
        <v>83.333333333333329</v>
      </c>
      <c r="Q235" s="123">
        <f>_xlfn.XLOOKUP($B235,'9999'!$A:$A,'9999'!S:S)</f>
        <v>83.333333333333329</v>
      </c>
      <c r="R235" s="123">
        <f>_xlfn.XLOOKUP($B235,'9999'!$A:$A,'9999'!T:T)</f>
        <v>83.333333333333329</v>
      </c>
      <c r="S235" s="33">
        <f t="shared" ref="S235:S236" si="3065">+SUM(G235:R235)</f>
        <v>1000.0000000000001</v>
      </c>
      <c r="T235" s="124">
        <f>1000/12</f>
        <v>83.333333333333329</v>
      </c>
      <c r="U235" s="124">
        <f t="shared" si="3055"/>
        <v>83.333333333333329</v>
      </c>
      <c r="V235" s="124">
        <f t="shared" si="3055"/>
        <v>83.333333333333329</v>
      </c>
      <c r="W235" s="124">
        <f t="shared" si="3055"/>
        <v>83.333333333333329</v>
      </c>
      <c r="X235" s="124">
        <f t="shared" si="3055"/>
        <v>83.333333333333329</v>
      </c>
      <c r="Y235" s="124">
        <f t="shared" si="3055"/>
        <v>83.333333333333329</v>
      </c>
      <c r="Z235" s="124">
        <f t="shared" si="3055"/>
        <v>83.333333333333329</v>
      </c>
      <c r="AA235" s="124">
        <f t="shared" si="3055"/>
        <v>83.333333333333329</v>
      </c>
      <c r="AB235" s="124">
        <f t="shared" si="3055"/>
        <v>83.333333333333329</v>
      </c>
      <c r="AC235" s="124">
        <f t="shared" si="3055"/>
        <v>83.333333333333329</v>
      </c>
      <c r="AD235" s="124">
        <f t="shared" si="3055"/>
        <v>83.333333333333329</v>
      </c>
      <c r="AE235" s="124">
        <f t="shared" si="3055"/>
        <v>83.333333333333329</v>
      </c>
      <c r="AF235" s="33">
        <f t="shared" ref="AF235:AF236" si="3066">+SUM(T235:AE235)</f>
        <v>1000.0000000000001</v>
      </c>
      <c r="AG235" s="124">
        <f>1000/12</f>
        <v>83.333333333333329</v>
      </c>
      <c r="AH235" s="124">
        <f t="shared" si="3056"/>
        <v>83.333333333333329</v>
      </c>
      <c r="AI235" s="124">
        <f t="shared" si="3056"/>
        <v>83.333333333333329</v>
      </c>
      <c r="AJ235" s="124">
        <f t="shared" si="3056"/>
        <v>83.333333333333329</v>
      </c>
      <c r="AK235" s="124">
        <f t="shared" si="3056"/>
        <v>83.333333333333329</v>
      </c>
      <c r="AL235" s="124">
        <f t="shared" si="3056"/>
        <v>83.333333333333329</v>
      </c>
      <c r="AM235" s="124">
        <f t="shared" si="3056"/>
        <v>83.333333333333329</v>
      </c>
      <c r="AN235" s="124">
        <f t="shared" si="3056"/>
        <v>83.333333333333329</v>
      </c>
      <c r="AO235" s="124">
        <f t="shared" si="3056"/>
        <v>83.333333333333329</v>
      </c>
      <c r="AP235" s="124">
        <f t="shared" si="3056"/>
        <v>83.333333333333329</v>
      </c>
      <c r="AQ235" s="124">
        <f t="shared" si="3056"/>
        <v>83.333333333333329</v>
      </c>
      <c r="AR235" s="124">
        <f t="shared" si="3056"/>
        <v>83.333333333333329</v>
      </c>
      <c r="AS235" s="33">
        <f t="shared" ref="AS235:AS236" si="3067">+SUM(AG235:AR235)</f>
        <v>1000.0000000000001</v>
      </c>
      <c r="AT235" s="124">
        <f>1000/12</f>
        <v>83.333333333333329</v>
      </c>
      <c r="AU235" s="124">
        <f t="shared" si="3057"/>
        <v>83.333333333333329</v>
      </c>
      <c r="AV235" s="124">
        <f t="shared" si="3057"/>
        <v>83.333333333333329</v>
      </c>
      <c r="AW235" s="124">
        <f t="shared" si="3057"/>
        <v>83.333333333333329</v>
      </c>
      <c r="AX235" s="124">
        <f t="shared" si="3057"/>
        <v>83.333333333333329</v>
      </c>
      <c r="AY235" s="124">
        <f t="shared" si="3057"/>
        <v>83.333333333333329</v>
      </c>
      <c r="AZ235" s="124">
        <f t="shared" si="3057"/>
        <v>83.333333333333329</v>
      </c>
      <c r="BA235" s="124">
        <f t="shared" si="3057"/>
        <v>83.333333333333329</v>
      </c>
      <c r="BB235" s="124">
        <f t="shared" si="3057"/>
        <v>83.333333333333329</v>
      </c>
      <c r="BC235" s="124">
        <f t="shared" si="3057"/>
        <v>83.333333333333329</v>
      </c>
      <c r="BD235" s="124">
        <f t="shared" si="3057"/>
        <v>83.333333333333329</v>
      </c>
      <c r="BE235" s="124">
        <f t="shared" si="3057"/>
        <v>83.333333333333329</v>
      </c>
      <c r="BF235" s="33">
        <f t="shared" ref="BF235:BF236" si="3068">+SUM(AT235:BE235)</f>
        <v>1000.0000000000001</v>
      </c>
      <c r="BG235" s="124">
        <f>1000/12</f>
        <v>83.333333333333329</v>
      </c>
      <c r="BH235" s="124">
        <f t="shared" si="3058"/>
        <v>83.333333333333329</v>
      </c>
      <c r="BI235" s="124">
        <f t="shared" si="3058"/>
        <v>83.333333333333329</v>
      </c>
      <c r="BJ235" s="124">
        <f t="shared" si="3058"/>
        <v>83.333333333333329</v>
      </c>
      <c r="BK235" s="124">
        <f t="shared" si="3058"/>
        <v>83.333333333333329</v>
      </c>
      <c r="BL235" s="124">
        <f t="shared" si="3058"/>
        <v>83.333333333333329</v>
      </c>
      <c r="BM235" s="124">
        <f t="shared" si="3058"/>
        <v>83.333333333333329</v>
      </c>
      <c r="BN235" s="124">
        <f t="shared" si="3058"/>
        <v>83.333333333333329</v>
      </c>
      <c r="BO235" s="124">
        <f t="shared" si="3058"/>
        <v>83.333333333333329</v>
      </c>
      <c r="BP235" s="124">
        <f t="shared" si="3058"/>
        <v>83.333333333333329</v>
      </c>
      <c r="BQ235" s="124">
        <f t="shared" si="3058"/>
        <v>83.333333333333329</v>
      </c>
      <c r="BR235" s="124">
        <f t="shared" si="3058"/>
        <v>83.333333333333329</v>
      </c>
      <c r="BS235" s="33">
        <f t="shared" ref="BS235:BS236" si="3069">+SUM(BG235:BR235)</f>
        <v>1000.0000000000001</v>
      </c>
      <c r="BT235" s="124">
        <f>1000/12</f>
        <v>83.333333333333329</v>
      </c>
      <c r="BU235" s="124">
        <f t="shared" si="3059"/>
        <v>83.333333333333329</v>
      </c>
      <c r="BV235" s="124">
        <f t="shared" si="3059"/>
        <v>83.333333333333329</v>
      </c>
      <c r="BW235" s="124">
        <f t="shared" si="3059"/>
        <v>83.333333333333329</v>
      </c>
      <c r="BX235" s="124">
        <f t="shared" si="3059"/>
        <v>83.333333333333329</v>
      </c>
      <c r="BY235" s="124">
        <f t="shared" si="3059"/>
        <v>83.333333333333329</v>
      </c>
      <c r="BZ235" s="124">
        <f t="shared" si="3059"/>
        <v>83.333333333333329</v>
      </c>
      <c r="CA235" s="124">
        <f t="shared" si="3059"/>
        <v>83.333333333333329</v>
      </c>
      <c r="CB235" s="124">
        <f t="shared" si="3059"/>
        <v>83.333333333333329</v>
      </c>
      <c r="CC235" s="124">
        <f t="shared" si="3059"/>
        <v>83.333333333333329</v>
      </c>
      <c r="CD235" s="124">
        <f t="shared" si="3059"/>
        <v>83.333333333333329</v>
      </c>
      <c r="CE235" s="124">
        <f t="shared" si="3059"/>
        <v>83.333333333333329</v>
      </c>
      <c r="CF235" s="33">
        <f t="shared" ref="CF235:CF236" si="3070">+SUM(BT235:CE235)</f>
        <v>1000.0000000000001</v>
      </c>
      <c r="CG235" s="124">
        <f>1000/12</f>
        <v>83.333333333333329</v>
      </c>
      <c r="CH235" s="124">
        <f t="shared" si="3060"/>
        <v>83.333333333333329</v>
      </c>
      <c r="CI235" s="124">
        <f t="shared" si="3060"/>
        <v>83.333333333333329</v>
      </c>
      <c r="CJ235" s="124">
        <f t="shared" si="3060"/>
        <v>83.333333333333329</v>
      </c>
      <c r="CK235" s="124">
        <f t="shared" si="3060"/>
        <v>83.333333333333329</v>
      </c>
      <c r="CL235" s="124">
        <f t="shared" si="3060"/>
        <v>83.333333333333329</v>
      </c>
      <c r="CM235" s="124">
        <f t="shared" si="3060"/>
        <v>83.333333333333329</v>
      </c>
      <c r="CN235" s="124">
        <f t="shared" si="3060"/>
        <v>83.333333333333329</v>
      </c>
      <c r="CO235" s="124">
        <f t="shared" si="3060"/>
        <v>83.333333333333329</v>
      </c>
      <c r="CP235" s="124">
        <f t="shared" si="3060"/>
        <v>83.333333333333329</v>
      </c>
      <c r="CQ235" s="124">
        <f t="shared" si="3060"/>
        <v>83.333333333333329</v>
      </c>
      <c r="CR235" s="124">
        <f t="shared" si="3060"/>
        <v>83.333333333333329</v>
      </c>
      <c r="CS235" s="33">
        <f t="shared" ref="CS235:CS236" si="3071">+SUM(CG235:CR235)</f>
        <v>1000.0000000000001</v>
      </c>
      <c r="CT235" s="124">
        <f>1000/12</f>
        <v>83.333333333333329</v>
      </c>
      <c r="CU235" s="124">
        <f t="shared" si="3061"/>
        <v>83.333333333333329</v>
      </c>
      <c r="CV235" s="124">
        <f t="shared" si="3061"/>
        <v>83.333333333333329</v>
      </c>
      <c r="CW235" s="124">
        <f t="shared" si="3061"/>
        <v>83.333333333333329</v>
      </c>
      <c r="CX235" s="124">
        <f t="shared" si="3061"/>
        <v>83.333333333333329</v>
      </c>
      <c r="CY235" s="124">
        <f t="shared" si="3061"/>
        <v>83.333333333333329</v>
      </c>
      <c r="CZ235" s="124">
        <f t="shared" si="3061"/>
        <v>83.333333333333329</v>
      </c>
      <c r="DA235" s="124">
        <f t="shared" si="3061"/>
        <v>83.333333333333329</v>
      </c>
      <c r="DB235" s="124">
        <f t="shared" si="3061"/>
        <v>83.333333333333329</v>
      </c>
      <c r="DC235" s="124">
        <f t="shared" si="3061"/>
        <v>83.333333333333329</v>
      </c>
      <c r="DD235" s="124">
        <f t="shared" si="3061"/>
        <v>83.333333333333329</v>
      </c>
      <c r="DE235" s="124">
        <f t="shared" si="3061"/>
        <v>83.333333333333329</v>
      </c>
      <c r="DF235" s="33">
        <f t="shared" ref="DF235:DF236" si="3072">+SUM(CT235:DE235)</f>
        <v>1000.0000000000001</v>
      </c>
      <c r="DG235" s="124">
        <f>1000/12</f>
        <v>83.333333333333329</v>
      </c>
      <c r="DH235" s="124">
        <f t="shared" si="3062"/>
        <v>83.333333333333329</v>
      </c>
      <c r="DI235" s="124">
        <f t="shared" si="3062"/>
        <v>83.333333333333329</v>
      </c>
      <c r="DJ235" s="124">
        <f t="shared" si="3062"/>
        <v>83.333333333333329</v>
      </c>
      <c r="DK235" s="124">
        <f t="shared" si="3062"/>
        <v>83.333333333333329</v>
      </c>
      <c r="DL235" s="124">
        <f t="shared" si="3062"/>
        <v>83.333333333333329</v>
      </c>
      <c r="DM235" s="124">
        <f t="shared" si="3062"/>
        <v>83.333333333333329</v>
      </c>
      <c r="DN235" s="124">
        <f t="shared" si="3062"/>
        <v>83.333333333333329</v>
      </c>
      <c r="DO235" s="124">
        <f t="shared" si="3062"/>
        <v>83.333333333333329</v>
      </c>
      <c r="DP235" s="124">
        <f t="shared" si="3062"/>
        <v>83.333333333333329</v>
      </c>
      <c r="DQ235" s="124">
        <f t="shared" si="3062"/>
        <v>83.333333333333329</v>
      </c>
      <c r="DR235" s="124">
        <f t="shared" si="3062"/>
        <v>83.333333333333329</v>
      </c>
      <c r="DS235" s="33">
        <f t="shared" ref="DS235:DS236" si="3073">+SUM(DG235:DR235)</f>
        <v>1000.0000000000001</v>
      </c>
      <c r="DT235" s="124">
        <f>1000/12</f>
        <v>83.333333333333329</v>
      </c>
      <c r="DU235" s="124">
        <f t="shared" si="3063"/>
        <v>83.333333333333329</v>
      </c>
      <c r="DV235" s="124">
        <f t="shared" si="3063"/>
        <v>83.333333333333329</v>
      </c>
      <c r="DW235" s="124">
        <f t="shared" si="3063"/>
        <v>83.333333333333329</v>
      </c>
      <c r="DX235" s="124">
        <f t="shared" si="3063"/>
        <v>83.333333333333329</v>
      </c>
      <c r="DY235" s="124">
        <f t="shared" si="3063"/>
        <v>83.333333333333329</v>
      </c>
      <c r="DZ235" s="124">
        <f t="shared" si="3063"/>
        <v>83.333333333333329</v>
      </c>
      <c r="EA235" s="124">
        <f t="shared" si="3063"/>
        <v>83.333333333333329</v>
      </c>
      <c r="EB235" s="124">
        <f t="shared" si="3063"/>
        <v>83.333333333333329</v>
      </c>
      <c r="EC235" s="124">
        <f t="shared" si="3063"/>
        <v>83.333333333333329</v>
      </c>
      <c r="ED235" s="124">
        <f t="shared" si="3063"/>
        <v>83.333333333333329</v>
      </c>
      <c r="EE235" s="124">
        <f t="shared" si="3063"/>
        <v>83.333333333333329</v>
      </c>
      <c r="EF235" s="33">
        <f t="shared" ref="EF235:EF236" si="3074">+SUM(DT235:EE235)</f>
        <v>1000.0000000000001</v>
      </c>
      <c r="EG235" s="124">
        <f>1000/12</f>
        <v>83.333333333333329</v>
      </c>
      <c r="EH235" s="124">
        <f t="shared" si="3064"/>
        <v>83.333333333333329</v>
      </c>
      <c r="EI235" s="124">
        <f t="shared" si="3064"/>
        <v>83.333333333333329</v>
      </c>
      <c r="EJ235" s="124">
        <f t="shared" si="3064"/>
        <v>83.333333333333329</v>
      </c>
      <c r="EK235" s="124">
        <f t="shared" si="3064"/>
        <v>83.333333333333329</v>
      </c>
      <c r="EL235" s="124">
        <f t="shared" si="3064"/>
        <v>83.333333333333329</v>
      </c>
      <c r="EM235" s="124">
        <f t="shared" si="3064"/>
        <v>83.333333333333329</v>
      </c>
      <c r="EN235" s="124">
        <f t="shared" si="3064"/>
        <v>83.333333333333329</v>
      </c>
      <c r="EO235" s="124">
        <f t="shared" si="3064"/>
        <v>83.333333333333329</v>
      </c>
      <c r="EP235" s="124">
        <f t="shared" si="3064"/>
        <v>83.333333333333329</v>
      </c>
      <c r="EQ235" s="124">
        <f t="shared" si="3064"/>
        <v>83.333333333333329</v>
      </c>
      <c r="ER235" s="124">
        <f t="shared" si="3064"/>
        <v>83.333333333333329</v>
      </c>
      <c r="ES235" s="33">
        <f t="shared" ref="ES235:ES236" si="3075">+SUM(EG235:ER235)</f>
        <v>1000.0000000000001</v>
      </c>
      <c r="ET235" s="33" t="s">
        <v>241</v>
      </c>
      <c r="EU235" s="33"/>
      <c r="EV235" s="38"/>
      <c r="EW235" s="172"/>
      <c r="EX235" s="43"/>
      <c r="EY235" s="43"/>
      <c r="EZ235" s="4"/>
      <c r="FA235" s="4"/>
      <c r="FB235" s="4"/>
      <c r="FC235" s="4"/>
      <c r="FD235" s="4"/>
      <c r="FN235" s="17"/>
      <c r="FO235" s="201"/>
      <c r="FP235" s="2"/>
      <c r="FY235" s="1"/>
    </row>
    <row r="236" spans="1:181">
      <c r="A236" s="149"/>
      <c r="B236" s="149" t="str">
        <f t="shared" si="3022"/>
        <v>193106010100015</v>
      </c>
      <c r="C236" s="231">
        <v>1931060101000</v>
      </c>
      <c r="D236" s="41">
        <v>15</v>
      </c>
      <c r="E236" s="37" t="s">
        <v>184</v>
      </c>
      <c r="F236" s="65">
        <v>78063.839999999997</v>
      </c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33">
        <f t="shared" si="3065"/>
        <v>0</v>
      </c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33">
        <f t="shared" si="3066"/>
        <v>0</v>
      </c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33">
        <f t="shared" si="3067"/>
        <v>0</v>
      </c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33">
        <f t="shared" si="3068"/>
        <v>0</v>
      </c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33">
        <f t="shared" si="3069"/>
        <v>0</v>
      </c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33">
        <f t="shared" si="3070"/>
        <v>0</v>
      </c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33">
        <f t="shared" si="3071"/>
        <v>0</v>
      </c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33">
        <f t="shared" si="3072"/>
        <v>0</v>
      </c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33">
        <f t="shared" si="3073"/>
        <v>0</v>
      </c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33">
        <f t="shared" si="3074"/>
        <v>0</v>
      </c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33">
        <f t="shared" si="3075"/>
        <v>0</v>
      </c>
      <c r="ET236" s="33"/>
      <c r="EU236" s="33"/>
      <c r="EV236" s="38"/>
      <c r="EW236" s="172"/>
      <c r="EX236" s="43"/>
      <c r="EY236" s="43"/>
      <c r="EZ236" s="4"/>
      <c r="FA236" s="4"/>
      <c r="FB236" s="4"/>
      <c r="FC236" s="4"/>
      <c r="FD236" s="4"/>
      <c r="FN236" s="17"/>
      <c r="FO236" s="201"/>
      <c r="FP236" s="2"/>
      <c r="FY236" s="1"/>
    </row>
    <row r="237" spans="1:181">
      <c r="A237" s="149">
        <v>188</v>
      </c>
      <c r="B237" s="149" t="str">
        <f t="shared" si="3022"/>
        <v>792299019900010</v>
      </c>
      <c r="C237" s="231">
        <v>7922990199000</v>
      </c>
      <c r="D237" s="41">
        <v>10</v>
      </c>
      <c r="E237" s="37" t="s">
        <v>204</v>
      </c>
      <c r="F237" s="65">
        <v>51299.27</v>
      </c>
      <c r="G237" s="123">
        <f>_xlfn.XLOOKUP($B237,'9999'!$A:$A,'9999'!I:I)</f>
        <v>0</v>
      </c>
      <c r="H237" s="123">
        <f>_xlfn.XLOOKUP($B237,'9999'!$A:$A,'9999'!J:J)</f>
        <v>0</v>
      </c>
      <c r="I237" s="123">
        <f>_xlfn.XLOOKUP($B237,'9999'!$A:$A,'9999'!K:K)</f>
        <v>0</v>
      </c>
      <c r="J237" s="123">
        <f>_xlfn.XLOOKUP($B237,'9999'!$A:$A,'9999'!L:L)</f>
        <v>0</v>
      </c>
      <c r="K237" s="123">
        <f>_xlfn.XLOOKUP($B237,'9999'!$A:$A,'9999'!M:M)</f>
        <v>0</v>
      </c>
      <c r="L237" s="123">
        <f>_xlfn.XLOOKUP($B237,'9999'!$A:$A,'9999'!N:N)</f>
        <v>0</v>
      </c>
      <c r="M237" s="123">
        <f>_xlfn.XLOOKUP($B237,'9999'!$A:$A,'9999'!O:O)</f>
        <v>0</v>
      </c>
      <c r="N237" s="123">
        <f>_xlfn.XLOOKUP($B237,'9999'!$A:$A,'9999'!P:P)</f>
        <v>0</v>
      </c>
      <c r="O237" s="123">
        <f>_xlfn.XLOOKUP($B237,'9999'!$A:$A,'9999'!Q:Q)</f>
        <v>0</v>
      </c>
      <c r="P237" s="123">
        <f>_xlfn.XLOOKUP($B237,'9999'!$A:$A,'9999'!R:R)</f>
        <v>0</v>
      </c>
      <c r="Q237" s="123">
        <f>_xlfn.XLOOKUP($B237,'9999'!$A:$A,'9999'!S:S)</f>
        <v>0</v>
      </c>
      <c r="R237" s="123">
        <f>_xlfn.XLOOKUP($B237,'9999'!$A:$A,'9999'!T:T)</f>
        <v>0</v>
      </c>
      <c r="S237" s="33">
        <f t="shared" si="2979"/>
        <v>0</v>
      </c>
      <c r="T237" s="124">
        <f t="shared" ref="T237:AE237" si="3076">$S237*$FC$9/12</f>
        <v>0</v>
      </c>
      <c r="U237" s="124">
        <f t="shared" si="3076"/>
        <v>0</v>
      </c>
      <c r="V237" s="124">
        <f t="shared" si="3076"/>
        <v>0</v>
      </c>
      <c r="W237" s="124">
        <f t="shared" si="3076"/>
        <v>0</v>
      </c>
      <c r="X237" s="124">
        <f t="shared" si="3076"/>
        <v>0</v>
      </c>
      <c r="Y237" s="124">
        <f t="shared" si="3076"/>
        <v>0</v>
      </c>
      <c r="Z237" s="124">
        <f t="shared" si="3076"/>
        <v>0</v>
      </c>
      <c r="AA237" s="124">
        <f t="shared" si="3076"/>
        <v>0</v>
      </c>
      <c r="AB237" s="124">
        <f t="shared" si="3076"/>
        <v>0</v>
      </c>
      <c r="AC237" s="124">
        <f t="shared" si="3076"/>
        <v>0</v>
      </c>
      <c r="AD237" s="124">
        <f t="shared" si="3076"/>
        <v>0</v>
      </c>
      <c r="AE237" s="124">
        <f t="shared" si="3076"/>
        <v>0</v>
      </c>
      <c r="AF237" s="33">
        <f t="shared" si="2981"/>
        <v>0</v>
      </c>
      <c r="AG237" s="124">
        <f t="shared" ref="AG237:AR237" si="3077">$AF237*$FD$9/12</f>
        <v>0</v>
      </c>
      <c r="AH237" s="124">
        <f t="shared" si="3077"/>
        <v>0</v>
      </c>
      <c r="AI237" s="124">
        <f t="shared" si="3077"/>
        <v>0</v>
      </c>
      <c r="AJ237" s="124">
        <f t="shared" si="3077"/>
        <v>0</v>
      </c>
      <c r="AK237" s="124">
        <f t="shared" si="3077"/>
        <v>0</v>
      </c>
      <c r="AL237" s="124">
        <f t="shared" si="3077"/>
        <v>0</v>
      </c>
      <c r="AM237" s="124">
        <f t="shared" si="3077"/>
        <v>0</v>
      </c>
      <c r="AN237" s="124">
        <f t="shared" si="3077"/>
        <v>0</v>
      </c>
      <c r="AO237" s="124">
        <f t="shared" si="3077"/>
        <v>0</v>
      </c>
      <c r="AP237" s="124">
        <f t="shared" si="3077"/>
        <v>0</v>
      </c>
      <c r="AQ237" s="124">
        <f t="shared" si="3077"/>
        <v>0</v>
      </c>
      <c r="AR237" s="124">
        <f t="shared" si="3077"/>
        <v>0</v>
      </c>
      <c r="AS237" s="33">
        <f t="shared" si="2983"/>
        <v>0</v>
      </c>
      <c r="AT237" s="124">
        <f t="shared" ref="AT237:BE237" si="3078">$AS237*$FE$9/12</f>
        <v>0</v>
      </c>
      <c r="AU237" s="124">
        <f t="shared" si="3078"/>
        <v>0</v>
      </c>
      <c r="AV237" s="124">
        <f t="shared" si="3078"/>
        <v>0</v>
      </c>
      <c r="AW237" s="124">
        <f t="shared" si="3078"/>
        <v>0</v>
      </c>
      <c r="AX237" s="124">
        <f t="shared" si="3078"/>
        <v>0</v>
      </c>
      <c r="AY237" s="124">
        <f t="shared" si="3078"/>
        <v>0</v>
      </c>
      <c r="AZ237" s="124">
        <f t="shared" si="3078"/>
        <v>0</v>
      </c>
      <c r="BA237" s="124">
        <f t="shared" si="3078"/>
        <v>0</v>
      </c>
      <c r="BB237" s="124">
        <f t="shared" si="3078"/>
        <v>0</v>
      </c>
      <c r="BC237" s="124">
        <f t="shared" si="3078"/>
        <v>0</v>
      </c>
      <c r="BD237" s="124">
        <f t="shared" si="3078"/>
        <v>0</v>
      </c>
      <c r="BE237" s="124">
        <f t="shared" si="3078"/>
        <v>0</v>
      </c>
      <c r="BF237" s="33">
        <f t="shared" si="2985"/>
        <v>0</v>
      </c>
      <c r="BG237" s="124">
        <f t="shared" ref="BG237:BR237" si="3079">$BF$237*$FF$9/12</f>
        <v>0</v>
      </c>
      <c r="BH237" s="124">
        <f t="shared" si="3079"/>
        <v>0</v>
      </c>
      <c r="BI237" s="124">
        <f t="shared" si="3079"/>
        <v>0</v>
      </c>
      <c r="BJ237" s="124">
        <f t="shared" si="3079"/>
        <v>0</v>
      </c>
      <c r="BK237" s="124">
        <f t="shared" si="3079"/>
        <v>0</v>
      </c>
      <c r="BL237" s="124">
        <f t="shared" si="3079"/>
        <v>0</v>
      </c>
      <c r="BM237" s="124">
        <f t="shared" si="3079"/>
        <v>0</v>
      </c>
      <c r="BN237" s="124">
        <f t="shared" si="3079"/>
        <v>0</v>
      </c>
      <c r="BO237" s="124">
        <f t="shared" si="3079"/>
        <v>0</v>
      </c>
      <c r="BP237" s="124">
        <f t="shared" si="3079"/>
        <v>0</v>
      </c>
      <c r="BQ237" s="124">
        <f t="shared" si="3079"/>
        <v>0</v>
      </c>
      <c r="BR237" s="124">
        <f t="shared" si="3079"/>
        <v>0</v>
      </c>
      <c r="BS237" s="33">
        <f t="shared" si="2987"/>
        <v>0</v>
      </c>
      <c r="BT237" s="124">
        <f t="shared" ref="BT237:CE237" si="3080">$BS$237*$FG$9/12</f>
        <v>0</v>
      </c>
      <c r="BU237" s="124">
        <f t="shared" si="3080"/>
        <v>0</v>
      </c>
      <c r="BV237" s="124">
        <f t="shared" si="3080"/>
        <v>0</v>
      </c>
      <c r="BW237" s="124">
        <f t="shared" si="3080"/>
        <v>0</v>
      </c>
      <c r="BX237" s="124">
        <f t="shared" si="3080"/>
        <v>0</v>
      </c>
      <c r="BY237" s="124">
        <f t="shared" si="3080"/>
        <v>0</v>
      </c>
      <c r="BZ237" s="124">
        <f t="shared" si="3080"/>
        <v>0</v>
      </c>
      <c r="CA237" s="124">
        <f t="shared" si="3080"/>
        <v>0</v>
      </c>
      <c r="CB237" s="124">
        <f t="shared" si="3080"/>
        <v>0</v>
      </c>
      <c r="CC237" s="124">
        <f t="shared" si="3080"/>
        <v>0</v>
      </c>
      <c r="CD237" s="124">
        <f t="shared" si="3080"/>
        <v>0</v>
      </c>
      <c r="CE237" s="124">
        <f t="shared" si="3080"/>
        <v>0</v>
      </c>
      <c r="CF237" s="33">
        <f t="shared" si="2989"/>
        <v>0</v>
      </c>
      <c r="CG237" s="124">
        <f t="shared" ref="CG237:CR237" si="3081">$CF$237*$FH$9/12</f>
        <v>0</v>
      </c>
      <c r="CH237" s="124">
        <f t="shared" si="3081"/>
        <v>0</v>
      </c>
      <c r="CI237" s="124">
        <f t="shared" si="3081"/>
        <v>0</v>
      </c>
      <c r="CJ237" s="124">
        <f t="shared" si="3081"/>
        <v>0</v>
      </c>
      <c r="CK237" s="124">
        <f t="shared" si="3081"/>
        <v>0</v>
      </c>
      <c r="CL237" s="124">
        <f t="shared" si="3081"/>
        <v>0</v>
      </c>
      <c r="CM237" s="124">
        <f t="shared" si="3081"/>
        <v>0</v>
      </c>
      <c r="CN237" s="124">
        <f t="shared" si="3081"/>
        <v>0</v>
      </c>
      <c r="CO237" s="124">
        <f t="shared" si="3081"/>
        <v>0</v>
      </c>
      <c r="CP237" s="124">
        <f t="shared" si="3081"/>
        <v>0</v>
      </c>
      <c r="CQ237" s="124">
        <f t="shared" si="3081"/>
        <v>0</v>
      </c>
      <c r="CR237" s="124">
        <f t="shared" si="3081"/>
        <v>0</v>
      </c>
      <c r="CS237" s="33">
        <f t="shared" si="2991"/>
        <v>0</v>
      </c>
      <c r="CT237" s="124">
        <f t="shared" ref="CT237:DE237" si="3082">$CS$237*$FI$9/12</f>
        <v>0</v>
      </c>
      <c r="CU237" s="124">
        <f t="shared" si="3082"/>
        <v>0</v>
      </c>
      <c r="CV237" s="124">
        <f t="shared" si="3082"/>
        <v>0</v>
      </c>
      <c r="CW237" s="124">
        <f t="shared" si="3082"/>
        <v>0</v>
      </c>
      <c r="CX237" s="124">
        <f t="shared" si="3082"/>
        <v>0</v>
      </c>
      <c r="CY237" s="124">
        <f t="shared" si="3082"/>
        <v>0</v>
      </c>
      <c r="CZ237" s="124">
        <f t="shared" si="3082"/>
        <v>0</v>
      </c>
      <c r="DA237" s="124">
        <f t="shared" si="3082"/>
        <v>0</v>
      </c>
      <c r="DB237" s="124">
        <f t="shared" si="3082"/>
        <v>0</v>
      </c>
      <c r="DC237" s="124">
        <f t="shared" si="3082"/>
        <v>0</v>
      </c>
      <c r="DD237" s="124">
        <f t="shared" si="3082"/>
        <v>0</v>
      </c>
      <c r="DE237" s="124">
        <f t="shared" si="3082"/>
        <v>0</v>
      </c>
      <c r="DF237" s="33">
        <f t="shared" si="2993"/>
        <v>0</v>
      </c>
      <c r="DG237" s="124">
        <f t="shared" ref="DG237:DR237" si="3083">$DF$237*$FJ$9/12</f>
        <v>0</v>
      </c>
      <c r="DH237" s="124">
        <f t="shared" si="3083"/>
        <v>0</v>
      </c>
      <c r="DI237" s="124">
        <f t="shared" si="3083"/>
        <v>0</v>
      </c>
      <c r="DJ237" s="124">
        <f t="shared" si="3083"/>
        <v>0</v>
      </c>
      <c r="DK237" s="124">
        <f t="shared" si="3083"/>
        <v>0</v>
      </c>
      <c r="DL237" s="124">
        <f t="shared" si="3083"/>
        <v>0</v>
      </c>
      <c r="DM237" s="124">
        <f t="shared" si="3083"/>
        <v>0</v>
      </c>
      <c r="DN237" s="124">
        <f t="shared" si="3083"/>
        <v>0</v>
      </c>
      <c r="DO237" s="124">
        <f t="shared" si="3083"/>
        <v>0</v>
      </c>
      <c r="DP237" s="124">
        <f t="shared" si="3083"/>
        <v>0</v>
      </c>
      <c r="DQ237" s="124">
        <f t="shared" si="3083"/>
        <v>0</v>
      </c>
      <c r="DR237" s="124">
        <f t="shared" si="3083"/>
        <v>0</v>
      </c>
      <c r="DS237" s="33">
        <f t="shared" si="2995"/>
        <v>0</v>
      </c>
      <c r="DT237" s="124">
        <f t="shared" ref="DT237:EE237" si="3084">$DS$237*$FK$9/12</f>
        <v>0</v>
      </c>
      <c r="DU237" s="124">
        <f t="shared" si="3084"/>
        <v>0</v>
      </c>
      <c r="DV237" s="124">
        <f t="shared" si="3084"/>
        <v>0</v>
      </c>
      <c r="DW237" s="124">
        <f t="shared" si="3084"/>
        <v>0</v>
      </c>
      <c r="DX237" s="124">
        <f t="shared" si="3084"/>
        <v>0</v>
      </c>
      <c r="DY237" s="124">
        <f t="shared" si="3084"/>
        <v>0</v>
      </c>
      <c r="DZ237" s="124">
        <f t="shared" si="3084"/>
        <v>0</v>
      </c>
      <c r="EA237" s="124">
        <f t="shared" si="3084"/>
        <v>0</v>
      </c>
      <c r="EB237" s="124">
        <f t="shared" si="3084"/>
        <v>0</v>
      </c>
      <c r="EC237" s="124">
        <f t="shared" si="3084"/>
        <v>0</v>
      </c>
      <c r="ED237" s="124">
        <f t="shared" si="3084"/>
        <v>0</v>
      </c>
      <c r="EE237" s="124">
        <f t="shared" si="3084"/>
        <v>0</v>
      </c>
      <c r="EF237" s="33">
        <f t="shared" si="2997"/>
        <v>0</v>
      </c>
      <c r="EG237" s="124">
        <f t="shared" ref="EG237:ER237" si="3085">$EF$237*$FL$9/12</f>
        <v>0</v>
      </c>
      <c r="EH237" s="124">
        <f t="shared" si="3085"/>
        <v>0</v>
      </c>
      <c r="EI237" s="124">
        <f t="shared" si="3085"/>
        <v>0</v>
      </c>
      <c r="EJ237" s="124">
        <f t="shared" si="3085"/>
        <v>0</v>
      </c>
      <c r="EK237" s="124">
        <f t="shared" si="3085"/>
        <v>0</v>
      </c>
      <c r="EL237" s="124">
        <f t="shared" si="3085"/>
        <v>0</v>
      </c>
      <c r="EM237" s="124">
        <f t="shared" si="3085"/>
        <v>0</v>
      </c>
      <c r="EN237" s="124">
        <f t="shared" si="3085"/>
        <v>0</v>
      </c>
      <c r="EO237" s="124">
        <f t="shared" si="3085"/>
        <v>0</v>
      </c>
      <c r="EP237" s="124">
        <f t="shared" si="3085"/>
        <v>0</v>
      </c>
      <c r="EQ237" s="124">
        <f t="shared" si="3085"/>
        <v>0</v>
      </c>
      <c r="ER237" s="124">
        <f t="shared" si="3085"/>
        <v>0</v>
      </c>
      <c r="ES237" s="33">
        <f t="shared" si="2999"/>
        <v>0</v>
      </c>
      <c r="ET237" s="33" t="s">
        <v>241</v>
      </c>
      <c r="EU237" s="33"/>
      <c r="EV237" s="38"/>
      <c r="EW237" s="172"/>
      <c r="EX237" s="43"/>
      <c r="EY237" s="43"/>
      <c r="EZ237" s="4"/>
      <c r="FA237" s="4"/>
      <c r="FB237" s="4"/>
      <c r="FC237" s="4"/>
      <c r="FD237" s="4"/>
      <c r="FK237" s="138"/>
      <c r="FL237" s="4"/>
      <c r="FN237" s="17"/>
      <c r="FO237" s="201"/>
      <c r="FP237" s="2"/>
      <c r="FY237" s="1"/>
    </row>
    <row r="238" spans="1:181" s="4" customFormat="1" ht="13.8">
      <c r="A238" s="149"/>
      <c r="B238" s="54"/>
      <c r="C238" s="54"/>
      <c r="D238" s="7"/>
      <c r="E238" s="31" t="s">
        <v>449</v>
      </c>
      <c r="F238" s="83">
        <f t="shared" ref="F238:AK238" si="3086">SUM(F239:F252)</f>
        <v>111772083.34</v>
      </c>
      <c r="G238" s="83">
        <f t="shared" si="3086"/>
        <v>14741204.71538312</v>
      </c>
      <c r="H238" s="83">
        <f t="shared" si="3086"/>
        <v>13603161.313729461</v>
      </c>
      <c r="I238" s="83">
        <f t="shared" si="3086"/>
        <v>15243452.623760963</v>
      </c>
      <c r="J238" s="83">
        <f t="shared" si="3086"/>
        <v>14165246.263074545</v>
      </c>
      <c r="K238" s="83">
        <f t="shared" si="3086"/>
        <v>16891654.707718134</v>
      </c>
      <c r="L238" s="83">
        <f t="shared" si="3086"/>
        <v>16247626.505855095</v>
      </c>
      <c r="M238" s="83">
        <f t="shared" si="3086"/>
        <v>15922600.090071958</v>
      </c>
      <c r="N238" s="83">
        <f t="shared" si="3086"/>
        <v>15526792.390454084</v>
      </c>
      <c r="O238" s="83">
        <f t="shared" si="3086"/>
        <v>15427840.995851725</v>
      </c>
      <c r="P238" s="83">
        <f t="shared" si="3086"/>
        <v>15704481.189986773</v>
      </c>
      <c r="Q238" s="83">
        <f t="shared" si="3086"/>
        <v>16431331.820364304</v>
      </c>
      <c r="R238" s="83">
        <f t="shared" si="3086"/>
        <v>24094632.239659913</v>
      </c>
      <c r="S238" s="83">
        <f t="shared" si="3086"/>
        <v>194000024.85591006</v>
      </c>
      <c r="T238" s="83">
        <f t="shared" si="3086"/>
        <v>17112578.758083194</v>
      </c>
      <c r="U238" s="83">
        <f t="shared" si="3086"/>
        <v>17297481.443242695</v>
      </c>
      <c r="V238" s="83">
        <f t="shared" si="3086"/>
        <v>17112578.758083194</v>
      </c>
      <c r="W238" s="83">
        <f t="shared" si="3086"/>
        <v>17112578.758083194</v>
      </c>
      <c r="X238" s="83">
        <f t="shared" si="3086"/>
        <v>17112578.758083194</v>
      </c>
      <c r="Y238" s="83">
        <f t="shared" si="3086"/>
        <v>17112578.758083194</v>
      </c>
      <c r="Z238" s="83">
        <f t="shared" si="3086"/>
        <v>17112578.758083194</v>
      </c>
      <c r="AA238" s="83">
        <f t="shared" si="3086"/>
        <v>17297481.443242695</v>
      </c>
      <c r="AB238" s="83">
        <f t="shared" si="3086"/>
        <v>17112578.758083194</v>
      </c>
      <c r="AC238" s="83">
        <f t="shared" si="3086"/>
        <v>17112578.758083194</v>
      </c>
      <c r="AD238" s="83">
        <f t="shared" si="3086"/>
        <v>17112578.758083194</v>
      </c>
      <c r="AE238" s="83">
        <f t="shared" si="3086"/>
        <v>17112578.758083194</v>
      </c>
      <c r="AF238" s="83">
        <f t="shared" si="3086"/>
        <v>205720750.46731728</v>
      </c>
      <c r="AG238" s="83">
        <f t="shared" si="3086"/>
        <v>18107288.195302114</v>
      </c>
      <c r="AH238" s="83">
        <f t="shared" si="3086"/>
        <v>18273700.611945663</v>
      </c>
      <c r="AI238" s="83">
        <f t="shared" si="3086"/>
        <v>18107288.195302114</v>
      </c>
      <c r="AJ238" s="83">
        <f t="shared" si="3086"/>
        <v>18107288.195302114</v>
      </c>
      <c r="AK238" s="83">
        <f t="shared" si="3086"/>
        <v>18107288.195302114</v>
      </c>
      <c r="AL238" s="83">
        <f t="shared" ref="AL238:BQ238" si="3087">SUM(AL239:AL252)</f>
        <v>18107288.195302114</v>
      </c>
      <c r="AM238" s="83">
        <f t="shared" si="3087"/>
        <v>18107288.195302114</v>
      </c>
      <c r="AN238" s="83">
        <f t="shared" si="3087"/>
        <v>18273700.611945663</v>
      </c>
      <c r="AO238" s="83">
        <f t="shared" si="3087"/>
        <v>18107288.195302114</v>
      </c>
      <c r="AP238" s="83">
        <f t="shared" si="3087"/>
        <v>18107288.195302114</v>
      </c>
      <c r="AQ238" s="83">
        <f t="shared" si="3087"/>
        <v>18107288.195302114</v>
      </c>
      <c r="AR238" s="83">
        <f t="shared" si="3087"/>
        <v>18107288.195302114</v>
      </c>
      <c r="AS238" s="83">
        <f t="shared" si="3087"/>
        <v>217620283.17691246</v>
      </c>
      <c r="AT238" s="83">
        <f t="shared" si="3087"/>
        <v>19162478.263116699</v>
      </c>
      <c r="AU238" s="83">
        <f t="shared" si="3087"/>
        <v>19312249.438095894</v>
      </c>
      <c r="AV238" s="83">
        <f t="shared" si="3087"/>
        <v>19162478.263116699</v>
      </c>
      <c r="AW238" s="83">
        <f t="shared" si="3087"/>
        <v>19162478.263116699</v>
      </c>
      <c r="AX238" s="83">
        <f t="shared" si="3087"/>
        <v>19162478.263116699</v>
      </c>
      <c r="AY238" s="83">
        <f t="shared" si="3087"/>
        <v>19162478.263116699</v>
      </c>
      <c r="AZ238" s="83">
        <f t="shared" si="3087"/>
        <v>19162478.263116699</v>
      </c>
      <c r="BA238" s="83">
        <f t="shared" si="3087"/>
        <v>19312249.438095894</v>
      </c>
      <c r="BB238" s="83">
        <f t="shared" si="3087"/>
        <v>19162478.263116699</v>
      </c>
      <c r="BC238" s="83">
        <f t="shared" si="3087"/>
        <v>19162478.263116699</v>
      </c>
      <c r="BD238" s="83">
        <f t="shared" si="3087"/>
        <v>19162478.263116699</v>
      </c>
      <c r="BE238" s="83">
        <f t="shared" si="3087"/>
        <v>19162478.263116699</v>
      </c>
      <c r="BF238" s="83">
        <f t="shared" si="3087"/>
        <v>230249281.50735873</v>
      </c>
      <c r="BG238" s="83">
        <f t="shared" si="3087"/>
        <v>20274755.320377059</v>
      </c>
      <c r="BH238" s="83">
        <f t="shared" si="3087"/>
        <v>20409549.377858333</v>
      </c>
      <c r="BI238" s="83">
        <f t="shared" si="3087"/>
        <v>20274755.320377059</v>
      </c>
      <c r="BJ238" s="83">
        <f t="shared" si="3087"/>
        <v>20274755.320377059</v>
      </c>
      <c r="BK238" s="83">
        <f t="shared" si="3087"/>
        <v>20274755.320377059</v>
      </c>
      <c r="BL238" s="83">
        <f t="shared" si="3087"/>
        <v>20274755.320377059</v>
      </c>
      <c r="BM238" s="83">
        <f t="shared" si="3087"/>
        <v>20274755.320377059</v>
      </c>
      <c r="BN238" s="83">
        <f t="shared" si="3087"/>
        <v>20409549.377858333</v>
      </c>
      <c r="BO238" s="83">
        <f t="shared" si="3087"/>
        <v>20274755.320377059</v>
      </c>
      <c r="BP238" s="83">
        <f t="shared" si="3087"/>
        <v>20274755.320377059</v>
      </c>
      <c r="BQ238" s="83">
        <f t="shared" si="3087"/>
        <v>20274755.320377059</v>
      </c>
      <c r="BR238" s="83">
        <f t="shared" ref="BR238:CW238" si="3088">SUM(BR239:BR252)</f>
        <v>20274755.320377059</v>
      </c>
      <c r="BS238" s="83">
        <f t="shared" si="3088"/>
        <v>243566651.95948723</v>
      </c>
      <c r="BT238" s="83">
        <f t="shared" si="3088"/>
        <v>21447338.771480359</v>
      </c>
      <c r="BU238" s="83">
        <f t="shared" si="3088"/>
        <v>21568653.423213504</v>
      </c>
      <c r="BV238" s="83">
        <f t="shared" si="3088"/>
        <v>21447338.771480359</v>
      </c>
      <c r="BW238" s="83">
        <f t="shared" si="3088"/>
        <v>21447338.771480359</v>
      </c>
      <c r="BX238" s="83">
        <f t="shared" si="3088"/>
        <v>21447338.771480359</v>
      </c>
      <c r="BY238" s="83">
        <f t="shared" si="3088"/>
        <v>21447338.771480359</v>
      </c>
      <c r="BZ238" s="83">
        <f t="shared" si="3088"/>
        <v>21447338.771480359</v>
      </c>
      <c r="CA238" s="83">
        <f t="shared" si="3088"/>
        <v>21568653.423213504</v>
      </c>
      <c r="CB238" s="83">
        <f t="shared" si="3088"/>
        <v>21447338.771480359</v>
      </c>
      <c r="CC238" s="83">
        <f t="shared" si="3088"/>
        <v>21447338.771480359</v>
      </c>
      <c r="CD238" s="83">
        <f t="shared" si="3088"/>
        <v>21447338.771480359</v>
      </c>
      <c r="CE238" s="83">
        <f t="shared" si="3088"/>
        <v>21447338.771480359</v>
      </c>
      <c r="CF238" s="83">
        <f t="shared" si="3088"/>
        <v>257610694.56123051</v>
      </c>
      <c r="CG238" s="83">
        <f t="shared" si="3088"/>
        <v>22683455.137905736</v>
      </c>
      <c r="CH238" s="83">
        <f t="shared" si="3088"/>
        <v>22792638.324465569</v>
      </c>
      <c r="CI238" s="83">
        <f t="shared" si="3088"/>
        <v>22683455.137905736</v>
      </c>
      <c r="CJ238" s="83">
        <f t="shared" si="3088"/>
        <v>22683455.137905736</v>
      </c>
      <c r="CK238" s="83">
        <f t="shared" si="3088"/>
        <v>22683455.137905736</v>
      </c>
      <c r="CL238" s="83">
        <f t="shared" si="3088"/>
        <v>22683455.137905736</v>
      </c>
      <c r="CM238" s="83">
        <f t="shared" si="3088"/>
        <v>22683455.137905736</v>
      </c>
      <c r="CN238" s="83">
        <f t="shared" si="3088"/>
        <v>22792638.324465569</v>
      </c>
      <c r="CO238" s="83">
        <f t="shared" si="3088"/>
        <v>22683455.137905736</v>
      </c>
      <c r="CP238" s="83">
        <f t="shared" si="3088"/>
        <v>22683455.137905736</v>
      </c>
      <c r="CQ238" s="83">
        <f t="shared" si="3088"/>
        <v>22683455.137905736</v>
      </c>
      <c r="CR238" s="83">
        <f t="shared" si="3088"/>
        <v>22683455.137905736</v>
      </c>
      <c r="CS238" s="83">
        <f t="shared" si="3088"/>
        <v>272419828.02798849</v>
      </c>
      <c r="CT238" s="83">
        <f t="shared" si="3088"/>
        <v>23986718.092296369</v>
      </c>
      <c r="CU238" s="83">
        <f t="shared" si="3088"/>
        <v>24084982.96020022</v>
      </c>
      <c r="CV238" s="83">
        <f t="shared" si="3088"/>
        <v>23986718.092296369</v>
      </c>
      <c r="CW238" s="83">
        <f t="shared" si="3088"/>
        <v>23986718.092296369</v>
      </c>
      <c r="CX238" s="83">
        <f t="shared" ref="CX238:EC238" si="3089">SUM(CX239:CX252)</f>
        <v>23986718.092296369</v>
      </c>
      <c r="CY238" s="83">
        <f t="shared" si="3089"/>
        <v>23986718.092296369</v>
      </c>
      <c r="CZ238" s="83">
        <f t="shared" si="3089"/>
        <v>23986718.092296369</v>
      </c>
      <c r="DA238" s="83">
        <f t="shared" si="3089"/>
        <v>24084982.96020022</v>
      </c>
      <c r="DB238" s="83">
        <f t="shared" si="3089"/>
        <v>23986718.092296369</v>
      </c>
      <c r="DC238" s="83">
        <f t="shared" si="3089"/>
        <v>23986718.092296369</v>
      </c>
      <c r="DD238" s="83">
        <f t="shared" si="3089"/>
        <v>23986718.092296369</v>
      </c>
      <c r="DE238" s="83">
        <f t="shared" si="3089"/>
        <v>23986718.092296369</v>
      </c>
      <c r="DF238" s="83">
        <f t="shared" si="3089"/>
        <v>288037146.84336418</v>
      </c>
      <c r="DG238" s="83">
        <f t="shared" si="3089"/>
        <v>24798277.227173608</v>
      </c>
      <c r="DH238" s="83">
        <f t="shared" si="3089"/>
        <v>24886715.608287074</v>
      </c>
      <c r="DI238" s="83">
        <f t="shared" si="3089"/>
        <v>24798277.227173608</v>
      </c>
      <c r="DJ238" s="83">
        <f t="shared" si="3089"/>
        <v>24798277.227173608</v>
      </c>
      <c r="DK238" s="83">
        <f t="shared" si="3089"/>
        <v>24798277.227173608</v>
      </c>
      <c r="DL238" s="83">
        <f t="shared" si="3089"/>
        <v>24798277.227173608</v>
      </c>
      <c r="DM238" s="83">
        <f t="shared" si="3089"/>
        <v>24798277.227173608</v>
      </c>
      <c r="DN238" s="83">
        <f t="shared" si="3089"/>
        <v>24886715.608287074</v>
      </c>
      <c r="DO238" s="83">
        <f t="shared" si="3089"/>
        <v>24798277.227173608</v>
      </c>
      <c r="DP238" s="83">
        <f t="shared" si="3089"/>
        <v>24798277.227173608</v>
      </c>
      <c r="DQ238" s="83">
        <f t="shared" si="3089"/>
        <v>24798277.227173608</v>
      </c>
      <c r="DR238" s="83">
        <f t="shared" si="3089"/>
        <v>24798277.227173608</v>
      </c>
      <c r="DS238" s="83">
        <f t="shared" si="3089"/>
        <v>297756203.48831022</v>
      </c>
      <c r="DT238" s="83">
        <f t="shared" si="3089"/>
        <v>26188559.948808704</v>
      </c>
      <c r="DU238" s="83">
        <f t="shared" si="3089"/>
        <v>26268154.491810825</v>
      </c>
      <c r="DV238" s="83">
        <f t="shared" si="3089"/>
        <v>26188559.948808704</v>
      </c>
      <c r="DW238" s="83">
        <f t="shared" si="3089"/>
        <v>26188559.948808704</v>
      </c>
      <c r="DX238" s="83">
        <f t="shared" si="3089"/>
        <v>26188559.948808704</v>
      </c>
      <c r="DY238" s="83">
        <f t="shared" si="3089"/>
        <v>26188559.948808704</v>
      </c>
      <c r="DZ238" s="83">
        <f t="shared" si="3089"/>
        <v>26188559.948808704</v>
      </c>
      <c r="EA238" s="83">
        <f t="shared" si="3089"/>
        <v>26268154.491810825</v>
      </c>
      <c r="EB238" s="83">
        <f t="shared" si="3089"/>
        <v>26188559.948808704</v>
      </c>
      <c r="EC238" s="83">
        <f t="shared" si="3089"/>
        <v>26188559.948808704</v>
      </c>
      <c r="ED238" s="83">
        <f t="shared" ref="ED238:EP238" si="3090">SUM(ED239:ED252)</f>
        <v>26188559.948808704</v>
      </c>
      <c r="EE238" s="83">
        <f t="shared" si="3090"/>
        <v>26188559.948808704</v>
      </c>
      <c r="EF238" s="83">
        <f t="shared" si="3090"/>
        <v>314421908.47170866</v>
      </c>
      <c r="EG238" s="83">
        <f t="shared" si="3090"/>
        <v>27657001.28317311</v>
      </c>
      <c r="EH238" s="83">
        <f t="shared" si="3090"/>
        <v>27728636.371875018</v>
      </c>
      <c r="EI238" s="83">
        <f t="shared" si="3090"/>
        <v>27657001.28317311</v>
      </c>
      <c r="EJ238" s="83">
        <f t="shared" si="3090"/>
        <v>27657001.28317311</v>
      </c>
      <c r="EK238" s="83">
        <f t="shared" si="3090"/>
        <v>27657001.28317311</v>
      </c>
      <c r="EL238" s="83">
        <f t="shared" si="3090"/>
        <v>27657001.28317311</v>
      </c>
      <c r="EM238" s="83">
        <f t="shared" si="3090"/>
        <v>27657001.28317311</v>
      </c>
      <c r="EN238" s="83">
        <f t="shared" si="3090"/>
        <v>27728636.371875018</v>
      </c>
      <c r="EO238" s="83">
        <f t="shared" si="3090"/>
        <v>27657001.28317311</v>
      </c>
      <c r="EP238" s="83">
        <f t="shared" si="3090"/>
        <v>27657001.28317311</v>
      </c>
      <c r="EQ238" s="83">
        <f t="shared" ref="EQ238:ES238" si="3091">SUM(EQ239:EQ252)</f>
        <v>27657001.28317311</v>
      </c>
      <c r="ER238" s="83">
        <f t="shared" si="3091"/>
        <v>27657001.28317311</v>
      </c>
      <c r="ES238" s="83">
        <f t="shared" si="3091"/>
        <v>332027285.57548112</v>
      </c>
      <c r="ET238" s="32"/>
      <c r="EU238" s="32"/>
      <c r="EV238" s="38"/>
      <c r="EW238" s="174"/>
      <c r="EX238" s="116"/>
      <c r="EY238" s="37"/>
      <c r="EZ238" s="3"/>
      <c r="FA238" s="3"/>
      <c r="FB238" s="3"/>
      <c r="FC238" s="3"/>
      <c r="FD238" s="3"/>
      <c r="FF238" s="3"/>
      <c r="FK238" s="146"/>
      <c r="FL238" s="3"/>
      <c r="FM238" s="138"/>
      <c r="FO238" s="201"/>
      <c r="FP238" s="199"/>
      <c r="FY238" s="1"/>
    </row>
    <row r="239" spans="1:181">
      <c r="A239" s="149">
        <v>220</v>
      </c>
      <c r="B239" s="149" t="str">
        <f t="shared" ref="B239:B247" si="3092">CONCATENATE(C239,D239)</f>
        <v>199999219900011</v>
      </c>
      <c r="C239" s="231">
        <v>1999992199000</v>
      </c>
      <c r="D239" s="35">
        <v>11</v>
      </c>
      <c r="E239" s="37" t="s">
        <v>190</v>
      </c>
      <c r="F239" s="65">
        <v>17119649.510000002</v>
      </c>
      <c r="G239" s="123">
        <f>_xlfn.XLOOKUP($B239,'9999'!$A:$A,'9999'!I:I)</f>
        <v>0</v>
      </c>
      <c r="H239" s="123">
        <f>_xlfn.XLOOKUP($B239,'9999'!$A:$A,'9999'!J:J)</f>
        <v>0</v>
      </c>
      <c r="I239" s="123">
        <f>_xlfn.XLOOKUP($B239,'9999'!$A:$A,'9999'!K:K)</f>
        <v>0</v>
      </c>
      <c r="J239" s="123">
        <f>_xlfn.XLOOKUP($B239,'9999'!$A:$A,'9999'!L:L)</f>
        <v>0</v>
      </c>
      <c r="K239" s="123">
        <f>_xlfn.XLOOKUP($B239,'9999'!$A:$A,'9999'!M:M)</f>
        <v>0</v>
      </c>
      <c r="L239" s="123">
        <f>_xlfn.XLOOKUP($B239,'9999'!$A:$A,'9999'!N:N)</f>
        <v>0</v>
      </c>
      <c r="M239" s="123">
        <f>_xlfn.XLOOKUP($B239,'9999'!$A:$A,'9999'!O:O)</f>
        <v>0</v>
      </c>
      <c r="N239" s="123">
        <f>_xlfn.XLOOKUP($B239,'9999'!$A:$A,'9999'!P:P)</f>
        <v>0</v>
      </c>
      <c r="O239" s="123">
        <f>_xlfn.XLOOKUP($B239,'9999'!$A:$A,'9999'!Q:Q)</f>
        <v>0</v>
      </c>
      <c r="P239" s="123">
        <f>_xlfn.XLOOKUP($B239,'9999'!$A:$A,'9999'!R:R)</f>
        <v>0</v>
      </c>
      <c r="Q239" s="123">
        <f>_xlfn.XLOOKUP($B239,'9999'!$A:$A,'9999'!S:S)</f>
        <v>0</v>
      </c>
      <c r="R239" s="123">
        <f>_xlfn.XLOOKUP($B239,'9999'!$A:$A,'9999'!T:T)</f>
        <v>0</v>
      </c>
      <c r="S239" s="33">
        <f>+SUM(G239:R239)</f>
        <v>0</v>
      </c>
      <c r="T239" s="75">
        <v>0</v>
      </c>
      <c r="U239" s="75">
        <v>0</v>
      </c>
      <c r="V239" s="75">
        <v>0</v>
      </c>
      <c r="W239" s="75">
        <v>0</v>
      </c>
      <c r="X239" s="75">
        <v>0</v>
      </c>
      <c r="Y239" s="75">
        <v>0</v>
      </c>
      <c r="Z239" s="75">
        <v>0</v>
      </c>
      <c r="AA239" s="75">
        <v>0</v>
      </c>
      <c r="AB239" s="75">
        <v>0</v>
      </c>
      <c r="AC239" s="75">
        <v>0</v>
      </c>
      <c r="AD239" s="75">
        <v>0</v>
      </c>
      <c r="AE239" s="75">
        <v>0</v>
      </c>
      <c r="AF239" s="33">
        <f>+SUM(T239:AE239)</f>
        <v>0</v>
      </c>
      <c r="AG239" s="75">
        <f t="shared" ref="AG239:AR240" si="3093">+$AF239*$FD$9/12</f>
        <v>0</v>
      </c>
      <c r="AH239" s="75">
        <f t="shared" si="3093"/>
        <v>0</v>
      </c>
      <c r="AI239" s="75">
        <f t="shared" si="3093"/>
        <v>0</v>
      </c>
      <c r="AJ239" s="75">
        <f t="shared" si="3093"/>
        <v>0</v>
      </c>
      <c r="AK239" s="75">
        <f t="shared" si="3093"/>
        <v>0</v>
      </c>
      <c r="AL239" s="75">
        <f t="shared" si="3093"/>
        <v>0</v>
      </c>
      <c r="AM239" s="75">
        <f t="shared" si="3093"/>
        <v>0</v>
      </c>
      <c r="AN239" s="75">
        <f t="shared" si="3093"/>
        <v>0</v>
      </c>
      <c r="AO239" s="75">
        <f t="shared" si="3093"/>
        <v>0</v>
      </c>
      <c r="AP239" s="75">
        <f t="shared" si="3093"/>
        <v>0</v>
      </c>
      <c r="AQ239" s="75">
        <f t="shared" si="3093"/>
        <v>0</v>
      </c>
      <c r="AR239" s="75">
        <f t="shared" si="3093"/>
        <v>0</v>
      </c>
      <c r="AS239" s="33">
        <f>+SUM(AG239:AR239)</f>
        <v>0</v>
      </c>
      <c r="AT239" s="75">
        <f t="shared" ref="AT239:BE240" si="3094">+$AS239*$FE$9/12</f>
        <v>0</v>
      </c>
      <c r="AU239" s="75">
        <f t="shared" si="3094"/>
        <v>0</v>
      </c>
      <c r="AV239" s="75">
        <f t="shared" si="3094"/>
        <v>0</v>
      </c>
      <c r="AW239" s="75">
        <f t="shared" si="3094"/>
        <v>0</v>
      </c>
      <c r="AX239" s="75">
        <f t="shared" si="3094"/>
        <v>0</v>
      </c>
      <c r="AY239" s="75">
        <f t="shared" si="3094"/>
        <v>0</v>
      </c>
      <c r="AZ239" s="75">
        <f t="shared" si="3094"/>
        <v>0</v>
      </c>
      <c r="BA239" s="75">
        <f t="shared" si="3094"/>
        <v>0</v>
      </c>
      <c r="BB239" s="75">
        <f t="shared" si="3094"/>
        <v>0</v>
      </c>
      <c r="BC239" s="75">
        <f t="shared" si="3094"/>
        <v>0</v>
      </c>
      <c r="BD239" s="75">
        <f t="shared" si="3094"/>
        <v>0</v>
      </c>
      <c r="BE239" s="75">
        <f t="shared" si="3094"/>
        <v>0</v>
      </c>
      <c r="BF239" s="33">
        <f>+SUM(AT239:BE239)</f>
        <v>0</v>
      </c>
      <c r="BG239" s="75">
        <f t="shared" ref="BG239:BR239" si="3095">+$AS239*$FE$9/12</f>
        <v>0</v>
      </c>
      <c r="BH239" s="75">
        <f t="shared" si="3095"/>
        <v>0</v>
      </c>
      <c r="BI239" s="75">
        <f t="shared" si="3095"/>
        <v>0</v>
      </c>
      <c r="BJ239" s="75">
        <f t="shared" si="3095"/>
        <v>0</v>
      </c>
      <c r="BK239" s="75">
        <f t="shared" si="3095"/>
        <v>0</v>
      </c>
      <c r="BL239" s="75">
        <f t="shared" si="3095"/>
        <v>0</v>
      </c>
      <c r="BM239" s="75">
        <f t="shared" si="3095"/>
        <v>0</v>
      </c>
      <c r="BN239" s="75">
        <f t="shared" si="3095"/>
        <v>0</v>
      </c>
      <c r="BO239" s="75">
        <f t="shared" si="3095"/>
        <v>0</v>
      </c>
      <c r="BP239" s="75">
        <f t="shared" si="3095"/>
        <v>0</v>
      </c>
      <c r="BQ239" s="75">
        <f t="shared" si="3095"/>
        <v>0</v>
      </c>
      <c r="BR239" s="75">
        <f t="shared" si="3095"/>
        <v>0</v>
      </c>
      <c r="BS239" s="33">
        <f t="shared" ref="BS239:BS244" si="3096">+SUM(BG239:BR239)</f>
        <v>0</v>
      </c>
      <c r="BT239" s="75">
        <f t="shared" ref="BT239:CE240" si="3097">+$BS239*$FG$9/12</f>
        <v>0</v>
      </c>
      <c r="BU239" s="75">
        <f t="shared" si="3097"/>
        <v>0</v>
      </c>
      <c r="BV239" s="75">
        <f t="shared" si="3097"/>
        <v>0</v>
      </c>
      <c r="BW239" s="75">
        <f t="shared" si="3097"/>
        <v>0</v>
      </c>
      <c r="BX239" s="75">
        <f t="shared" si="3097"/>
        <v>0</v>
      </c>
      <c r="BY239" s="75">
        <f t="shared" si="3097"/>
        <v>0</v>
      </c>
      <c r="BZ239" s="75">
        <f t="shared" si="3097"/>
        <v>0</v>
      </c>
      <c r="CA239" s="75">
        <f t="shared" si="3097"/>
        <v>0</v>
      </c>
      <c r="CB239" s="75">
        <f t="shared" si="3097"/>
        <v>0</v>
      </c>
      <c r="CC239" s="75">
        <f t="shared" si="3097"/>
        <v>0</v>
      </c>
      <c r="CD239" s="75">
        <f t="shared" si="3097"/>
        <v>0</v>
      </c>
      <c r="CE239" s="75">
        <f t="shared" si="3097"/>
        <v>0</v>
      </c>
      <c r="CF239" s="33">
        <f t="shared" ref="CF239:CF244" si="3098">+SUM(BT239:CE239)</f>
        <v>0</v>
      </c>
      <c r="CG239" s="75">
        <f t="shared" ref="CG239:CR240" si="3099">+$CF239*$FH$9/12</f>
        <v>0</v>
      </c>
      <c r="CH239" s="75">
        <f t="shared" si="3099"/>
        <v>0</v>
      </c>
      <c r="CI239" s="75">
        <f t="shared" si="3099"/>
        <v>0</v>
      </c>
      <c r="CJ239" s="75">
        <f t="shared" si="3099"/>
        <v>0</v>
      </c>
      <c r="CK239" s="75">
        <f t="shared" si="3099"/>
        <v>0</v>
      </c>
      <c r="CL239" s="75">
        <f t="shared" si="3099"/>
        <v>0</v>
      </c>
      <c r="CM239" s="75">
        <f t="shared" si="3099"/>
        <v>0</v>
      </c>
      <c r="CN239" s="75">
        <f t="shared" si="3099"/>
        <v>0</v>
      </c>
      <c r="CO239" s="75">
        <f t="shared" si="3099"/>
        <v>0</v>
      </c>
      <c r="CP239" s="75">
        <f t="shared" si="3099"/>
        <v>0</v>
      </c>
      <c r="CQ239" s="75">
        <f t="shared" si="3099"/>
        <v>0</v>
      </c>
      <c r="CR239" s="75">
        <f t="shared" si="3099"/>
        <v>0</v>
      </c>
      <c r="CS239" s="33">
        <f t="shared" ref="CS239:CS244" si="3100">+SUM(CG239:CR239)</f>
        <v>0</v>
      </c>
      <c r="CT239" s="75">
        <f t="shared" ref="CT239:DE240" si="3101">+$CS239*$FI$9/12</f>
        <v>0</v>
      </c>
      <c r="CU239" s="75">
        <f t="shared" si="3101"/>
        <v>0</v>
      </c>
      <c r="CV239" s="75">
        <f t="shared" si="3101"/>
        <v>0</v>
      </c>
      <c r="CW239" s="75">
        <f t="shared" si="3101"/>
        <v>0</v>
      </c>
      <c r="CX239" s="75">
        <f t="shared" si="3101"/>
        <v>0</v>
      </c>
      <c r="CY239" s="75">
        <f t="shared" si="3101"/>
        <v>0</v>
      </c>
      <c r="CZ239" s="75">
        <f t="shared" si="3101"/>
        <v>0</v>
      </c>
      <c r="DA239" s="75">
        <f t="shared" si="3101"/>
        <v>0</v>
      </c>
      <c r="DB239" s="75">
        <f t="shared" si="3101"/>
        <v>0</v>
      </c>
      <c r="DC239" s="75">
        <f t="shared" si="3101"/>
        <v>0</v>
      </c>
      <c r="DD239" s="75">
        <f t="shared" si="3101"/>
        <v>0</v>
      </c>
      <c r="DE239" s="75">
        <f t="shared" si="3101"/>
        <v>0</v>
      </c>
      <c r="DF239" s="33">
        <f t="shared" ref="DF239:DF244" si="3102">+SUM(CT239:DE239)</f>
        <v>0</v>
      </c>
      <c r="DG239" s="75">
        <f t="shared" ref="DG239:DR240" si="3103">+$DF239*$FJ$9/12</f>
        <v>0</v>
      </c>
      <c r="DH239" s="75">
        <f t="shared" si="3103"/>
        <v>0</v>
      </c>
      <c r="DI239" s="75">
        <f t="shared" si="3103"/>
        <v>0</v>
      </c>
      <c r="DJ239" s="75">
        <f t="shared" si="3103"/>
        <v>0</v>
      </c>
      <c r="DK239" s="75">
        <f t="shared" si="3103"/>
        <v>0</v>
      </c>
      <c r="DL239" s="75">
        <f t="shared" si="3103"/>
        <v>0</v>
      </c>
      <c r="DM239" s="75">
        <f t="shared" si="3103"/>
        <v>0</v>
      </c>
      <c r="DN239" s="75">
        <f t="shared" si="3103"/>
        <v>0</v>
      </c>
      <c r="DO239" s="75">
        <f t="shared" si="3103"/>
        <v>0</v>
      </c>
      <c r="DP239" s="75">
        <f t="shared" si="3103"/>
        <v>0</v>
      </c>
      <c r="DQ239" s="75">
        <f t="shared" si="3103"/>
        <v>0</v>
      </c>
      <c r="DR239" s="75">
        <f t="shared" si="3103"/>
        <v>0</v>
      </c>
      <c r="DS239" s="33">
        <f t="shared" ref="DS239:DS252" si="3104">+SUM(DG239:DR239)</f>
        <v>0</v>
      </c>
      <c r="DT239" s="75">
        <v>0</v>
      </c>
      <c r="DU239" s="75">
        <v>0</v>
      </c>
      <c r="DV239" s="75">
        <v>0</v>
      </c>
      <c r="DW239" s="75">
        <v>0</v>
      </c>
      <c r="DX239" s="75">
        <v>0</v>
      </c>
      <c r="DY239" s="75">
        <v>0</v>
      </c>
      <c r="DZ239" s="75">
        <v>0</v>
      </c>
      <c r="EA239" s="75">
        <v>0</v>
      </c>
      <c r="EB239" s="75">
        <v>0</v>
      </c>
      <c r="EC239" s="75">
        <v>0</v>
      </c>
      <c r="ED239" s="75">
        <v>0</v>
      </c>
      <c r="EE239" s="75">
        <v>0</v>
      </c>
      <c r="EF239" s="33">
        <f t="shared" ref="EF239:EF244" si="3105">+SUM(DT239:EE239)</f>
        <v>0</v>
      </c>
      <c r="EG239" s="75">
        <v>0</v>
      </c>
      <c r="EH239" s="75">
        <v>0</v>
      </c>
      <c r="EI239" s="75">
        <v>0</v>
      </c>
      <c r="EJ239" s="75">
        <v>0</v>
      </c>
      <c r="EK239" s="75">
        <v>0</v>
      </c>
      <c r="EL239" s="75">
        <v>0</v>
      </c>
      <c r="EM239" s="75">
        <v>0</v>
      </c>
      <c r="EN239" s="75">
        <v>0</v>
      </c>
      <c r="EO239" s="75">
        <v>0</v>
      </c>
      <c r="EP239" s="75">
        <v>0</v>
      </c>
      <c r="EQ239" s="75">
        <v>0</v>
      </c>
      <c r="ER239" s="75">
        <v>0</v>
      </c>
      <c r="ES239" s="33">
        <f t="shared" ref="ES239:ES244" si="3106">+SUM(EG239:ER239)</f>
        <v>0</v>
      </c>
      <c r="ET239" s="33" t="s">
        <v>241</v>
      </c>
      <c r="EU239" s="33"/>
      <c r="EV239" s="38"/>
      <c r="EW239" s="174"/>
      <c r="EX239" s="116"/>
      <c r="EY239" s="37"/>
      <c r="FN239" s="17"/>
      <c r="FO239" s="201"/>
      <c r="FP239" s="2"/>
      <c r="FY239" s="1"/>
    </row>
    <row r="240" spans="1:181">
      <c r="A240" s="149">
        <v>221</v>
      </c>
      <c r="B240" s="149" t="str">
        <f t="shared" si="3092"/>
        <v>199999219900015</v>
      </c>
      <c r="C240" s="231">
        <v>1999992199000</v>
      </c>
      <c r="D240" s="35">
        <v>15</v>
      </c>
      <c r="E240" s="37" t="s">
        <v>190</v>
      </c>
      <c r="F240" s="65">
        <v>51852310.780000001</v>
      </c>
      <c r="G240" s="123">
        <f>_xlfn.XLOOKUP($B240,'9999'!$A:$A,'9999'!I:I)</f>
        <v>5529916.5679472229</v>
      </c>
      <c r="H240" s="123">
        <f>_xlfn.XLOOKUP($B240,'9999'!$A:$A,'9999'!J:J)</f>
        <v>4173749.3504924094</v>
      </c>
      <c r="I240" s="123">
        <f>_xlfn.XLOOKUP($B240,'9999'!$A:$A,'9999'!K:K)</f>
        <v>6006792.6860509878</v>
      </c>
      <c r="J240" s="123">
        <f>_xlfn.XLOOKUP($B240,'9999'!$A:$A,'9999'!L:L)</f>
        <v>4915871.8798330044</v>
      </c>
      <c r="K240" s="123">
        <f>_xlfn.XLOOKUP($B240,'9999'!$A:$A,'9999'!M:M)</f>
        <v>7629546.8072767304</v>
      </c>
      <c r="L240" s="123">
        <f>_xlfn.XLOOKUP($B240,'9999'!$A:$A,'9999'!N:N)</f>
        <v>6972765.9879380288</v>
      </c>
      <c r="M240" s="123">
        <f>_xlfn.XLOOKUP($B240,'9999'!$A:$A,'9999'!O:O)</f>
        <v>6634967.8257530145</v>
      </c>
      <c r="N240" s="123">
        <f>_xlfn.XLOOKUP($B240,'9999'!$A:$A,'9999'!P:P)</f>
        <v>6020921.7941586636</v>
      </c>
      <c r="O240" s="123">
        <f>_xlfn.XLOOKUP($B240,'9999'!$A:$A,'9999'!Q:Q)</f>
        <v>6114607.7371337926</v>
      </c>
      <c r="P240" s="123">
        <f>_xlfn.XLOOKUP($B240,'9999'!$A:$A,'9999'!R:R)</f>
        <v>6378418.6257557645</v>
      </c>
      <c r="Q240" s="123">
        <f>_xlfn.XLOOKUP($B240,'9999'!$A:$A,'9999'!S:S)</f>
        <v>7092420.7066619471</v>
      </c>
      <c r="R240" s="123">
        <f>_xlfn.XLOOKUP($B240,'9999'!$A:$A,'9999'!T:T)</f>
        <v>7132767.0309984451</v>
      </c>
      <c r="S240" s="33">
        <f>+SUM(G240:R240)</f>
        <v>74602747</v>
      </c>
      <c r="T240" s="124">
        <f t="shared" ref="T240:AE240" si="3107">$S240*$FC$9/12</f>
        <v>6580136.3584763343</v>
      </c>
      <c r="U240" s="124">
        <f t="shared" si="3107"/>
        <v>6580136.3584763343</v>
      </c>
      <c r="V240" s="124">
        <f t="shared" si="3107"/>
        <v>6580136.3584763343</v>
      </c>
      <c r="W240" s="124">
        <f t="shared" si="3107"/>
        <v>6580136.3584763343</v>
      </c>
      <c r="X240" s="124">
        <f t="shared" si="3107"/>
        <v>6580136.3584763343</v>
      </c>
      <c r="Y240" s="124">
        <f t="shared" si="3107"/>
        <v>6580136.3584763343</v>
      </c>
      <c r="Z240" s="124">
        <f t="shared" si="3107"/>
        <v>6580136.3584763343</v>
      </c>
      <c r="AA240" s="124">
        <f t="shared" si="3107"/>
        <v>6580136.3584763343</v>
      </c>
      <c r="AB240" s="124">
        <f t="shared" si="3107"/>
        <v>6580136.3584763343</v>
      </c>
      <c r="AC240" s="124">
        <f t="shared" si="3107"/>
        <v>6580136.3584763343</v>
      </c>
      <c r="AD240" s="124">
        <f t="shared" si="3107"/>
        <v>6580136.3584763343</v>
      </c>
      <c r="AE240" s="124">
        <f t="shared" si="3107"/>
        <v>6580136.3584763343</v>
      </c>
      <c r="AF240" s="33">
        <f>+SUM(T240:AE240)</f>
        <v>78961636.301716015</v>
      </c>
      <c r="AG240" s="124">
        <f t="shared" si="3093"/>
        <v>6948334.4685512362</v>
      </c>
      <c r="AH240" s="124">
        <f t="shared" si="3093"/>
        <v>6948334.4685512362</v>
      </c>
      <c r="AI240" s="124">
        <f t="shared" si="3093"/>
        <v>6948334.4685512362</v>
      </c>
      <c r="AJ240" s="124">
        <f t="shared" si="3093"/>
        <v>6948334.4685512362</v>
      </c>
      <c r="AK240" s="124">
        <f t="shared" si="3093"/>
        <v>6948334.4685512362</v>
      </c>
      <c r="AL240" s="124">
        <f t="shared" si="3093"/>
        <v>6948334.4685512362</v>
      </c>
      <c r="AM240" s="124">
        <f t="shared" si="3093"/>
        <v>6948334.4685512362</v>
      </c>
      <c r="AN240" s="124">
        <f t="shared" si="3093"/>
        <v>6948334.4685512362</v>
      </c>
      <c r="AO240" s="124">
        <f t="shared" si="3093"/>
        <v>6948334.4685512362</v>
      </c>
      <c r="AP240" s="124">
        <f t="shared" si="3093"/>
        <v>6948334.4685512362</v>
      </c>
      <c r="AQ240" s="124">
        <f t="shared" si="3093"/>
        <v>6948334.4685512362</v>
      </c>
      <c r="AR240" s="124">
        <f t="shared" si="3093"/>
        <v>6948334.4685512362</v>
      </c>
      <c r="AS240" s="33">
        <f>+SUM(AG240:AR240)</f>
        <v>83380013.622614816</v>
      </c>
      <c r="AT240" s="124">
        <f t="shared" si="3094"/>
        <v>7339998.185874532</v>
      </c>
      <c r="AU240" s="124">
        <f t="shared" si="3094"/>
        <v>7339998.185874532</v>
      </c>
      <c r="AV240" s="124">
        <f t="shared" si="3094"/>
        <v>7339998.185874532</v>
      </c>
      <c r="AW240" s="124">
        <f t="shared" si="3094"/>
        <v>7339998.185874532</v>
      </c>
      <c r="AX240" s="124">
        <f t="shared" si="3094"/>
        <v>7339998.185874532</v>
      </c>
      <c r="AY240" s="124">
        <f t="shared" si="3094"/>
        <v>7339998.185874532</v>
      </c>
      <c r="AZ240" s="124">
        <f t="shared" si="3094"/>
        <v>7339998.185874532</v>
      </c>
      <c r="BA240" s="124">
        <f t="shared" si="3094"/>
        <v>7339998.185874532</v>
      </c>
      <c r="BB240" s="124">
        <f t="shared" si="3094"/>
        <v>7339998.185874532</v>
      </c>
      <c r="BC240" s="124">
        <f t="shared" si="3094"/>
        <v>7339998.185874532</v>
      </c>
      <c r="BD240" s="124">
        <f t="shared" si="3094"/>
        <v>7339998.185874532</v>
      </c>
      <c r="BE240" s="124">
        <f t="shared" si="3094"/>
        <v>7339998.185874532</v>
      </c>
      <c r="BF240" s="33">
        <f>+SUM(AT240:BE240)</f>
        <v>88079978.23049438</v>
      </c>
      <c r="BG240" s="124">
        <f t="shared" ref="BG240:BR240" si="3108">+$BF240*$FF$9/12</f>
        <v>7753739.2036159085</v>
      </c>
      <c r="BH240" s="124">
        <f t="shared" si="3108"/>
        <v>7753739.2036159085</v>
      </c>
      <c r="BI240" s="124">
        <f t="shared" si="3108"/>
        <v>7753739.2036159085</v>
      </c>
      <c r="BJ240" s="124">
        <f t="shared" si="3108"/>
        <v>7753739.2036159085</v>
      </c>
      <c r="BK240" s="124">
        <f t="shared" si="3108"/>
        <v>7753739.2036159085</v>
      </c>
      <c r="BL240" s="124">
        <f t="shared" si="3108"/>
        <v>7753739.2036159085</v>
      </c>
      <c r="BM240" s="124">
        <f t="shared" si="3108"/>
        <v>7753739.2036159085</v>
      </c>
      <c r="BN240" s="124">
        <f t="shared" si="3108"/>
        <v>7753739.2036159085</v>
      </c>
      <c r="BO240" s="124">
        <f t="shared" si="3108"/>
        <v>7753739.2036159085</v>
      </c>
      <c r="BP240" s="124">
        <f t="shared" si="3108"/>
        <v>7753739.2036159085</v>
      </c>
      <c r="BQ240" s="124">
        <f t="shared" si="3108"/>
        <v>7753739.2036159085</v>
      </c>
      <c r="BR240" s="124">
        <f t="shared" si="3108"/>
        <v>7753739.2036159085</v>
      </c>
      <c r="BS240" s="33">
        <f t="shared" si="3096"/>
        <v>93044870.443390891</v>
      </c>
      <c r="BT240" s="124">
        <f t="shared" si="3097"/>
        <v>8190801.9750453308</v>
      </c>
      <c r="BU240" s="124">
        <f t="shared" si="3097"/>
        <v>8190801.9750453308</v>
      </c>
      <c r="BV240" s="124">
        <f t="shared" si="3097"/>
        <v>8190801.9750453308</v>
      </c>
      <c r="BW240" s="124">
        <f t="shared" si="3097"/>
        <v>8190801.9750453308</v>
      </c>
      <c r="BX240" s="124">
        <f t="shared" si="3097"/>
        <v>8190801.9750453308</v>
      </c>
      <c r="BY240" s="124">
        <f t="shared" si="3097"/>
        <v>8190801.9750453308</v>
      </c>
      <c r="BZ240" s="124">
        <f t="shared" si="3097"/>
        <v>8190801.9750453308</v>
      </c>
      <c r="CA240" s="124">
        <f t="shared" si="3097"/>
        <v>8190801.9750453308</v>
      </c>
      <c r="CB240" s="124">
        <f t="shared" si="3097"/>
        <v>8190801.9750453308</v>
      </c>
      <c r="CC240" s="124">
        <f t="shared" si="3097"/>
        <v>8190801.9750453308</v>
      </c>
      <c r="CD240" s="124">
        <f t="shared" si="3097"/>
        <v>8190801.9750453308</v>
      </c>
      <c r="CE240" s="124">
        <f t="shared" si="3097"/>
        <v>8190801.9750453308</v>
      </c>
      <c r="CF240" s="33">
        <f t="shared" si="3098"/>
        <v>98289623.70054394</v>
      </c>
      <c r="CG240" s="124">
        <f t="shared" si="3099"/>
        <v>8652501.1007746849</v>
      </c>
      <c r="CH240" s="124">
        <f t="shared" si="3099"/>
        <v>8652501.1007746849</v>
      </c>
      <c r="CI240" s="124">
        <f t="shared" si="3099"/>
        <v>8652501.1007746849</v>
      </c>
      <c r="CJ240" s="124">
        <f t="shared" si="3099"/>
        <v>8652501.1007746849</v>
      </c>
      <c r="CK240" s="124">
        <f t="shared" si="3099"/>
        <v>8652501.1007746849</v>
      </c>
      <c r="CL240" s="124">
        <f t="shared" si="3099"/>
        <v>8652501.1007746849</v>
      </c>
      <c r="CM240" s="124">
        <f t="shared" si="3099"/>
        <v>8652501.1007746849</v>
      </c>
      <c r="CN240" s="124">
        <f t="shared" si="3099"/>
        <v>8652501.1007746849</v>
      </c>
      <c r="CO240" s="124">
        <f t="shared" si="3099"/>
        <v>8652501.1007746849</v>
      </c>
      <c r="CP240" s="124">
        <f t="shared" si="3099"/>
        <v>8652501.1007746849</v>
      </c>
      <c r="CQ240" s="124">
        <f t="shared" si="3099"/>
        <v>8652501.1007746849</v>
      </c>
      <c r="CR240" s="124">
        <f t="shared" si="3099"/>
        <v>8652501.1007746849</v>
      </c>
      <c r="CS240" s="33">
        <f t="shared" si="3100"/>
        <v>103830013.20929624</v>
      </c>
      <c r="CT240" s="124">
        <f t="shared" si="3101"/>
        <v>9140225.2828231566</v>
      </c>
      <c r="CU240" s="124">
        <f t="shared" si="3101"/>
        <v>9140225.2828231566</v>
      </c>
      <c r="CV240" s="124">
        <f t="shared" si="3101"/>
        <v>9140225.2828231566</v>
      </c>
      <c r="CW240" s="124">
        <f t="shared" si="3101"/>
        <v>9140225.2828231566</v>
      </c>
      <c r="CX240" s="124">
        <f t="shared" si="3101"/>
        <v>9140225.2828231566</v>
      </c>
      <c r="CY240" s="124">
        <f t="shared" si="3101"/>
        <v>9140225.2828231566</v>
      </c>
      <c r="CZ240" s="124">
        <f t="shared" si="3101"/>
        <v>9140225.2828231566</v>
      </c>
      <c r="DA240" s="124">
        <f t="shared" si="3101"/>
        <v>9140225.2828231566</v>
      </c>
      <c r="DB240" s="124">
        <f t="shared" si="3101"/>
        <v>9140225.2828231566</v>
      </c>
      <c r="DC240" s="124">
        <f t="shared" si="3101"/>
        <v>9140225.2828231566</v>
      </c>
      <c r="DD240" s="124">
        <f t="shared" si="3101"/>
        <v>9140225.2828231566</v>
      </c>
      <c r="DE240" s="124">
        <f t="shared" si="3101"/>
        <v>9140225.2828231566</v>
      </c>
      <c r="DF240" s="33">
        <f t="shared" si="3102"/>
        <v>109682703.39387791</v>
      </c>
      <c r="DG240" s="124">
        <f t="shared" si="3103"/>
        <v>9655441.5015653372</v>
      </c>
      <c r="DH240" s="124">
        <f t="shared" si="3103"/>
        <v>9655441.5015653372</v>
      </c>
      <c r="DI240" s="124">
        <f t="shared" si="3103"/>
        <v>9655441.5015653372</v>
      </c>
      <c r="DJ240" s="124">
        <f t="shared" si="3103"/>
        <v>9655441.5015653372</v>
      </c>
      <c r="DK240" s="124">
        <f t="shared" si="3103"/>
        <v>9655441.5015653372</v>
      </c>
      <c r="DL240" s="124">
        <f t="shared" si="3103"/>
        <v>9655441.5015653372</v>
      </c>
      <c r="DM240" s="124">
        <f t="shared" si="3103"/>
        <v>9655441.5015653372</v>
      </c>
      <c r="DN240" s="124">
        <f t="shared" si="3103"/>
        <v>9655441.5015653372</v>
      </c>
      <c r="DO240" s="124">
        <f t="shared" si="3103"/>
        <v>9655441.5015653372</v>
      </c>
      <c r="DP240" s="124">
        <f t="shared" si="3103"/>
        <v>9655441.5015653372</v>
      </c>
      <c r="DQ240" s="124">
        <f t="shared" si="3103"/>
        <v>9655441.5015653372</v>
      </c>
      <c r="DR240" s="124">
        <f t="shared" si="3103"/>
        <v>9655441.5015653372</v>
      </c>
      <c r="DS240" s="33">
        <f t="shared" si="3104"/>
        <v>115865298.01878405</v>
      </c>
      <c r="DT240" s="124">
        <f t="shared" ref="DT240:EE240" si="3109">$DS240*$FK$9/12</f>
        <v>10199699.428125573</v>
      </c>
      <c r="DU240" s="124">
        <f t="shared" si="3109"/>
        <v>10199699.428125573</v>
      </c>
      <c r="DV240" s="124">
        <f t="shared" si="3109"/>
        <v>10199699.428125573</v>
      </c>
      <c r="DW240" s="124">
        <f t="shared" si="3109"/>
        <v>10199699.428125573</v>
      </c>
      <c r="DX240" s="124">
        <f t="shared" si="3109"/>
        <v>10199699.428125573</v>
      </c>
      <c r="DY240" s="124">
        <f t="shared" si="3109"/>
        <v>10199699.428125573</v>
      </c>
      <c r="DZ240" s="124">
        <f t="shared" si="3109"/>
        <v>10199699.428125573</v>
      </c>
      <c r="EA240" s="124">
        <f t="shared" si="3109"/>
        <v>10199699.428125573</v>
      </c>
      <c r="EB240" s="124">
        <f t="shared" si="3109"/>
        <v>10199699.428125573</v>
      </c>
      <c r="EC240" s="124">
        <f t="shared" si="3109"/>
        <v>10199699.428125573</v>
      </c>
      <c r="ED240" s="124">
        <f t="shared" si="3109"/>
        <v>10199699.428125573</v>
      </c>
      <c r="EE240" s="124">
        <f t="shared" si="3109"/>
        <v>10199699.428125573</v>
      </c>
      <c r="EF240" s="33">
        <f t="shared" si="3105"/>
        <v>122396393.13750689</v>
      </c>
      <c r="EG240" s="124">
        <f t="shared" ref="EG240:ER240" si="3110">$EF240*$FL$9/12</f>
        <v>10774636.085490158</v>
      </c>
      <c r="EH240" s="124">
        <f t="shared" si="3110"/>
        <v>10774636.085490158</v>
      </c>
      <c r="EI240" s="124">
        <f t="shared" si="3110"/>
        <v>10774636.085490158</v>
      </c>
      <c r="EJ240" s="124">
        <f t="shared" si="3110"/>
        <v>10774636.085490158</v>
      </c>
      <c r="EK240" s="124">
        <f t="shared" si="3110"/>
        <v>10774636.085490158</v>
      </c>
      <c r="EL240" s="124">
        <f t="shared" si="3110"/>
        <v>10774636.085490158</v>
      </c>
      <c r="EM240" s="124">
        <f t="shared" si="3110"/>
        <v>10774636.085490158</v>
      </c>
      <c r="EN240" s="124">
        <f t="shared" si="3110"/>
        <v>10774636.085490158</v>
      </c>
      <c r="EO240" s="124">
        <f t="shared" si="3110"/>
        <v>10774636.085490158</v>
      </c>
      <c r="EP240" s="124">
        <f t="shared" si="3110"/>
        <v>10774636.085490158</v>
      </c>
      <c r="EQ240" s="124">
        <f t="shared" si="3110"/>
        <v>10774636.085490158</v>
      </c>
      <c r="ER240" s="124">
        <f t="shared" si="3110"/>
        <v>10774636.085490158</v>
      </c>
      <c r="ES240" s="33">
        <f t="shared" si="3106"/>
        <v>129295633.02588187</v>
      </c>
      <c r="ET240" s="33" t="s">
        <v>241</v>
      </c>
      <c r="EU240" s="33"/>
      <c r="EV240" s="38"/>
      <c r="EW240" s="174"/>
      <c r="EX240" s="116"/>
      <c r="EY240" s="37"/>
      <c r="FN240" s="17"/>
      <c r="FO240" s="201"/>
      <c r="FP240" s="2"/>
      <c r="FY240" s="1"/>
    </row>
    <row r="241" spans="1:181">
      <c r="A241" s="149">
        <v>222</v>
      </c>
      <c r="B241" s="149" t="str">
        <f t="shared" si="3092"/>
        <v>199999219900095</v>
      </c>
      <c r="C241" s="231">
        <v>1999992199000</v>
      </c>
      <c r="D241" s="35">
        <v>95</v>
      </c>
      <c r="E241" s="37" t="s">
        <v>190</v>
      </c>
      <c r="F241" s="65">
        <v>687557.26</v>
      </c>
      <c r="G241" s="123">
        <f>_xlfn.XLOOKUP($B241,'9999'!$A:$A,'9999'!I:I)</f>
        <v>0</v>
      </c>
      <c r="H241" s="123">
        <f>_xlfn.XLOOKUP($B241,'9999'!$A:$A,'9999'!J:J)</f>
        <v>0</v>
      </c>
      <c r="I241" s="123">
        <f>_xlfn.XLOOKUP($B241,'9999'!$A:$A,'9999'!K:K)</f>
        <v>0</v>
      </c>
      <c r="J241" s="123">
        <f>_xlfn.XLOOKUP($B241,'9999'!$A:$A,'9999'!L:L)</f>
        <v>0</v>
      </c>
      <c r="K241" s="123">
        <f>_xlfn.XLOOKUP($B241,'9999'!$A:$A,'9999'!M:M)</f>
        <v>0</v>
      </c>
      <c r="L241" s="123">
        <f>_xlfn.XLOOKUP($B241,'9999'!$A:$A,'9999'!N:N)</f>
        <v>0</v>
      </c>
      <c r="M241" s="123">
        <f>_xlfn.XLOOKUP($B241,'9999'!$A:$A,'9999'!O:O)</f>
        <v>0</v>
      </c>
      <c r="N241" s="123">
        <f>_xlfn.XLOOKUP($B241,'9999'!$A:$A,'9999'!P:P)</f>
        <v>0</v>
      </c>
      <c r="O241" s="123">
        <f>_xlfn.XLOOKUP($B241,'9999'!$A:$A,'9999'!Q:Q)</f>
        <v>0</v>
      </c>
      <c r="P241" s="123">
        <f>_xlfn.XLOOKUP($B241,'9999'!$A:$A,'9999'!R:R)</f>
        <v>0</v>
      </c>
      <c r="Q241" s="123">
        <f>_xlfn.XLOOKUP($B241,'9999'!$A:$A,'9999'!S:S)</f>
        <v>0</v>
      </c>
      <c r="R241" s="123">
        <f>_xlfn.XLOOKUP($B241,'9999'!$A:$A,'9999'!T:T)</f>
        <v>0</v>
      </c>
      <c r="S241" s="33">
        <f>+SUM(G241:R241)</f>
        <v>0</v>
      </c>
      <c r="T241" s="124">
        <v>0</v>
      </c>
      <c r="U241" s="124">
        <v>0</v>
      </c>
      <c r="V241" s="124">
        <v>0</v>
      </c>
      <c r="W241" s="124">
        <v>0</v>
      </c>
      <c r="X241" s="124">
        <v>0</v>
      </c>
      <c r="Y241" s="124">
        <v>0</v>
      </c>
      <c r="Z241" s="124">
        <v>0</v>
      </c>
      <c r="AA241" s="124">
        <v>0</v>
      </c>
      <c r="AB241" s="124">
        <v>0</v>
      </c>
      <c r="AC241" s="124">
        <v>0</v>
      </c>
      <c r="AD241" s="124">
        <v>0</v>
      </c>
      <c r="AE241" s="124">
        <v>0</v>
      </c>
      <c r="AF241" s="33">
        <f>+SUM(T241:AE241)</f>
        <v>0</v>
      </c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33">
        <f>+SUM(AG241:AR241)</f>
        <v>0</v>
      </c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33">
        <f>+SUM(AT241:BE241)</f>
        <v>0</v>
      </c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33">
        <f t="shared" si="3096"/>
        <v>0</v>
      </c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33">
        <f t="shared" si="3098"/>
        <v>0</v>
      </c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33">
        <f t="shared" si="3100"/>
        <v>0</v>
      </c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33">
        <f t="shared" si="3102"/>
        <v>0</v>
      </c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33">
        <f t="shared" si="3104"/>
        <v>0</v>
      </c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33">
        <f t="shared" si="3105"/>
        <v>0</v>
      </c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33">
        <f t="shared" si="3106"/>
        <v>0</v>
      </c>
      <c r="ET241" s="33" t="s">
        <v>241</v>
      </c>
      <c r="EU241" s="33"/>
      <c r="EV241" s="38"/>
      <c r="EW241" s="136"/>
      <c r="EX241" s="37"/>
      <c r="EY241" s="37"/>
      <c r="FN241" s="17"/>
      <c r="FO241" s="201"/>
      <c r="FP241" s="2"/>
      <c r="FY241" s="1"/>
    </row>
    <row r="242" spans="1:181">
      <c r="A242" s="149">
        <v>223</v>
      </c>
      <c r="B242" s="149" t="str">
        <f t="shared" si="3092"/>
        <v>199999229900015</v>
      </c>
      <c r="C242" s="231">
        <v>1999992299000</v>
      </c>
      <c r="D242" s="35">
        <v>15</v>
      </c>
      <c r="E242" s="37" t="s">
        <v>191</v>
      </c>
      <c r="F242" s="65">
        <v>244530.07000000004</v>
      </c>
      <c r="G242" s="123">
        <f>_xlfn.XLOOKUP($B242,'9999'!$A:$A,'9999'!I:I)</f>
        <v>29479.916666666668</v>
      </c>
      <c r="H242" s="123">
        <f>_xlfn.XLOOKUP($B242,'9999'!$A:$A,'9999'!J:J)</f>
        <v>29479.916666666668</v>
      </c>
      <c r="I242" s="123">
        <f>_xlfn.XLOOKUP($B242,'9999'!$A:$A,'9999'!K:K)</f>
        <v>29479.916666666668</v>
      </c>
      <c r="J242" s="123">
        <f>_xlfn.XLOOKUP($B242,'9999'!$A:$A,'9999'!L:L)</f>
        <v>29479.916666666668</v>
      </c>
      <c r="K242" s="123">
        <f>_xlfn.XLOOKUP($B242,'9999'!$A:$A,'9999'!M:M)</f>
        <v>29479.916666666668</v>
      </c>
      <c r="L242" s="123">
        <f>_xlfn.XLOOKUP($B242,'9999'!$A:$A,'9999'!N:N)</f>
        <v>29479.916666666668</v>
      </c>
      <c r="M242" s="123">
        <f>_xlfn.XLOOKUP($B242,'9999'!$A:$A,'9999'!O:O)</f>
        <v>29479.916666666668</v>
      </c>
      <c r="N242" s="123">
        <f>_xlfn.XLOOKUP($B242,'9999'!$A:$A,'9999'!P:P)</f>
        <v>29479.916666666668</v>
      </c>
      <c r="O242" s="123">
        <f>_xlfn.XLOOKUP($B242,'9999'!$A:$A,'9999'!Q:Q)</f>
        <v>29479.916666666668</v>
      </c>
      <c r="P242" s="123">
        <f>_xlfn.XLOOKUP($B242,'9999'!$A:$A,'9999'!R:R)</f>
        <v>29479.916666666668</v>
      </c>
      <c r="Q242" s="123">
        <f>_xlfn.XLOOKUP($B242,'9999'!$A:$A,'9999'!S:S)</f>
        <v>29479.916666666668</v>
      </c>
      <c r="R242" s="123">
        <f>_xlfn.XLOOKUP($B242,'9999'!$A:$A,'9999'!T:T)</f>
        <v>29479.916666666668</v>
      </c>
      <c r="S242" s="33">
        <f t="shared" ref="S242:S249" si="3111">+SUM(G242:R242)</f>
        <v>353759.00000000006</v>
      </c>
      <c r="T242" s="124">
        <f t="shared" ref="T242:AE242" si="3112">+$S242*$FC$9/12</f>
        <v>31202.369237666677</v>
      </c>
      <c r="U242" s="124">
        <f t="shared" si="3112"/>
        <v>31202.369237666677</v>
      </c>
      <c r="V242" s="124">
        <f t="shared" si="3112"/>
        <v>31202.369237666677</v>
      </c>
      <c r="W242" s="124">
        <f t="shared" si="3112"/>
        <v>31202.369237666677</v>
      </c>
      <c r="X242" s="124">
        <f t="shared" si="3112"/>
        <v>31202.369237666677</v>
      </c>
      <c r="Y242" s="124">
        <f t="shared" si="3112"/>
        <v>31202.369237666677</v>
      </c>
      <c r="Z242" s="124">
        <f t="shared" si="3112"/>
        <v>31202.369237666677</v>
      </c>
      <c r="AA242" s="124">
        <f t="shared" si="3112"/>
        <v>31202.369237666677</v>
      </c>
      <c r="AB242" s="124">
        <f t="shared" si="3112"/>
        <v>31202.369237666677</v>
      </c>
      <c r="AC242" s="124">
        <f t="shared" si="3112"/>
        <v>31202.369237666677</v>
      </c>
      <c r="AD242" s="124">
        <f t="shared" si="3112"/>
        <v>31202.369237666677</v>
      </c>
      <c r="AE242" s="124">
        <f t="shared" si="3112"/>
        <v>31202.369237666677</v>
      </c>
      <c r="AF242" s="33">
        <f t="shared" ref="AF242:AF252" si="3113">+SUM(T242:AE242)</f>
        <v>374428.43085200008</v>
      </c>
      <c r="AG242" s="124">
        <f t="shared" ref="AG242:AR243" si="3114">+$AF242*$FD$9/12</f>
        <v>32948.329010729547</v>
      </c>
      <c r="AH242" s="124">
        <f t="shared" si="3114"/>
        <v>32948.329010729547</v>
      </c>
      <c r="AI242" s="124">
        <f t="shared" si="3114"/>
        <v>32948.329010729547</v>
      </c>
      <c r="AJ242" s="124">
        <f t="shared" si="3114"/>
        <v>32948.329010729547</v>
      </c>
      <c r="AK242" s="124">
        <f t="shared" si="3114"/>
        <v>32948.329010729547</v>
      </c>
      <c r="AL242" s="124">
        <f t="shared" si="3114"/>
        <v>32948.329010729547</v>
      </c>
      <c r="AM242" s="124">
        <f t="shared" si="3114"/>
        <v>32948.329010729547</v>
      </c>
      <c r="AN242" s="124">
        <f t="shared" si="3114"/>
        <v>32948.329010729547</v>
      </c>
      <c r="AO242" s="124">
        <f t="shared" si="3114"/>
        <v>32948.329010729547</v>
      </c>
      <c r="AP242" s="124">
        <f t="shared" si="3114"/>
        <v>32948.329010729547</v>
      </c>
      <c r="AQ242" s="124">
        <f t="shared" si="3114"/>
        <v>32948.329010729547</v>
      </c>
      <c r="AR242" s="124">
        <f t="shared" si="3114"/>
        <v>32948.329010729547</v>
      </c>
      <c r="AS242" s="33">
        <f t="shared" ref="AS242:AS252" si="3115">+SUM(AG242:AR242)</f>
        <v>395379.94812875468</v>
      </c>
      <c r="AT242" s="124">
        <f t="shared" ref="AT242:BE243" si="3116">+$AS242*$FE$9/12</f>
        <v>34805.560420406364</v>
      </c>
      <c r="AU242" s="124">
        <f t="shared" si="3116"/>
        <v>34805.560420406364</v>
      </c>
      <c r="AV242" s="124">
        <f t="shared" si="3116"/>
        <v>34805.560420406364</v>
      </c>
      <c r="AW242" s="124">
        <f t="shared" si="3116"/>
        <v>34805.560420406364</v>
      </c>
      <c r="AX242" s="124">
        <f t="shared" si="3116"/>
        <v>34805.560420406364</v>
      </c>
      <c r="AY242" s="124">
        <f t="shared" si="3116"/>
        <v>34805.560420406364</v>
      </c>
      <c r="AZ242" s="124">
        <f t="shared" si="3116"/>
        <v>34805.560420406364</v>
      </c>
      <c r="BA242" s="124">
        <f t="shared" si="3116"/>
        <v>34805.560420406364</v>
      </c>
      <c r="BB242" s="124">
        <f t="shared" si="3116"/>
        <v>34805.560420406364</v>
      </c>
      <c r="BC242" s="124">
        <f t="shared" si="3116"/>
        <v>34805.560420406364</v>
      </c>
      <c r="BD242" s="124">
        <f t="shared" si="3116"/>
        <v>34805.560420406364</v>
      </c>
      <c r="BE242" s="124">
        <f t="shared" si="3116"/>
        <v>34805.560420406364</v>
      </c>
      <c r="BF242" s="33">
        <f t="shared" ref="BF242:BF252" si="3117">+SUM(AT242:BE242)</f>
        <v>417666.72504487628</v>
      </c>
      <c r="BG242" s="124">
        <f t="shared" ref="BG242:BR243" si="3118">+$BF242*$FF$9/12</f>
        <v>36767.480250183828</v>
      </c>
      <c r="BH242" s="124">
        <f t="shared" si="3118"/>
        <v>36767.480250183828</v>
      </c>
      <c r="BI242" s="124">
        <f t="shared" si="3118"/>
        <v>36767.480250183828</v>
      </c>
      <c r="BJ242" s="124">
        <f t="shared" si="3118"/>
        <v>36767.480250183828</v>
      </c>
      <c r="BK242" s="124">
        <f t="shared" si="3118"/>
        <v>36767.480250183828</v>
      </c>
      <c r="BL242" s="124">
        <f t="shared" si="3118"/>
        <v>36767.480250183828</v>
      </c>
      <c r="BM242" s="124">
        <f t="shared" si="3118"/>
        <v>36767.480250183828</v>
      </c>
      <c r="BN242" s="124">
        <f t="shared" si="3118"/>
        <v>36767.480250183828</v>
      </c>
      <c r="BO242" s="124">
        <f t="shared" si="3118"/>
        <v>36767.480250183828</v>
      </c>
      <c r="BP242" s="124">
        <f t="shared" si="3118"/>
        <v>36767.480250183828</v>
      </c>
      <c r="BQ242" s="124">
        <f t="shared" si="3118"/>
        <v>36767.480250183828</v>
      </c>
      <c r="BR242" s="124">
        <f t="shared" si="3118"/>
        <v>36767.480250183828</v>
      </c>
      <c r="BS242" s="33">
        <f t="shared" si="3096"/>
        <v>441209.76300220605</v>
      </c>
      <c r="BT242" s="124">
        <f t="shared" ref="BT242:CE243" si="3119">+$BS242*$FG$9/12</f>
        <v>38839.989576926208</v>
      </c>
      <c r="BU242" s="124">
        <f t="shared" si="3119"/>
        <v>38839.989576926208</v>
      </c>
      <c r="BV242" s="124">
        <f t="shared" si="3119"/>
        <v>38839.989576926208</v>
      </c>
      <c r="BW242" s="124">
        <f t="shared" si="3119"/>
        <v>38839.989576926208</v>
      </c>
      <c r="BX242" s="124">
        <f t="shared" si="3119"/>
        <v>38839.989576926208</v>
      </c>
      <c r="BY242" s="124">
        <f t="shared" si="3119"/>
        <v>38839.989576926208</v>
      </c>
      <c r="BZ242" s="124">
        <f t="shared" si="3119"/>
        <v>38839.989576926208</v>
      </c>
      <c r="CA242" s="124">
        <f t="shared" si="3119"/>
        <v>38839.989576926208</v>
      </c>
      <c r="CB242" s="124">
        <f t="shared" si="3119"/>
        <v>38839.989576926208</v>
      </c>
      <c r="CC242" s="124">
        <f t="shared" si="3119"/>
        <v>38839.989576926208</v>
      </c>
      <c r="CD242" s="124">
        <f t="shared" si="3119"/>
        <v>38839.989576926208</v>
      </c>
      <c r="CE242" s="124">
        <f t="shared" si="3119"/>
        <v>38839.989576926208</v>
      </c>
      <c r="CF242" s="33">
        <f t="shared" si="3098"/>
        <v>466079.87492311461</v>
      </c>
      <c r="CG242" s="124">
        <f t="shared" ref="CG242:CR243" si="3120">+$CF242*$FH$9/12</f>
        <v>41029.322109398403</v>
      </c>
      <c r="CH242" s="124">
        <f t="shared" si="3120"/>
        <v>41029.322109398403</v>
      </c>
      <c r="CI242" s="124">
        <f t="shared" si="3120"/>
        <v>41029.322109398403</v>
      </c>
      <c r="CJ242" s="124">
        <f t="shared" si="3120"/>
        <v>41029.322109398403</v>
      </c>
      <c r="CK242" s="124">
        <f t="shared" si="3120"/>
        <v>41029.322109398403</v>
      </c>
      <c r="CL242" s="124">
        <f t="shared" si="3120"/>
        <v>41029.322109398403</v>
      </c>
      <c r="CM242" s="124">
        <f t="shared" si="3120"/>
        <v>41029.322109398403</v>
      </c>
      <c r="CN242" s="124">
        <f t="shared" si="3120"/>
        <v>41029.322109398403</v>
      </c>
      <c r="CO242" s="124">
        <f t="shared" si="3120"/>
        <v>41029.322109398403</v>
      </c>
      <c r="CP242" s="124">
        <f t="shared" si="3120"/>
        <v>41029.322109398403</v>
      </c>
      <c r="CQ242" s="124">
        <f t="shared" si="3120"/>
        <v>41029.322109398403</v>
      </c>
      <c r="CR242" s="124">
        <f t="shared" si="3120"/>
        <v>41029.322109398403</v>
      </c>
      <c r="CS242" s="33">
        <f t="shared" si="3100"/>
        <v>492351.86531278095</v>
      </c>
      <c r="CT242" s="124">
        <f t="shared" ref="CT242:DE243" si="3121">+$CS242*$FI$9/12</f>
        <v>43342.06293806099</v>
      </c>
      <c r="CU242" s="124">
        <f t="shared" si="3121"/>
        <v>43342.06293806099</v>
      </c>
      <c r="CV242" s="124">
        <f t="shared" si="3121"/>
        <v>43342.06293806099</v>
      </c>
      <c r="CW242" s="124">
        <f t="shared" si="3121"/>
        <v>43342.06293806099</v>
      </c>
      <c r="CX242" s="124">
        <f t="shared" si="3121"/>
        <v>43342.06293806099</v>
      </c>
      <c r="CY242" s="124">
        <f t="shared" si="3121"/>
        <v>43342.06293806099</v>
      </c>
      <c r="CZ242" s="124">
        <f t="shared" si="3121"/>
        <v>43342.06293806099</v>
      </c>
      <c r="DA242" s="124">
        <f t="shared" si="3121"/>
        <v>43342.06293806099</v>
      </c>
      <c r="DB242" s="124">
        <f t="shared" si="3121"/>
        <v>43342.06293806099</v>
      </c>
      <c r="DC242" s="124">
        <f t="shared" si="3121"/>
        <v>43342.06293806099</v>
      </c>
      <c r="DD242" s="124">
        <f t="shared" si="3121"/>
        <v>43342.06293806099</v>
      </c>
      <c r="DE242" s="124">
        <f t="shared" si="3121"/>
        <v>43342.06293806099</v>
      </c>
      <c r="DF242" s="33">
        <f t="shared" si="3102"/>
        <v>520104.75525673176</v>
      </c>
      <c r="DG242" s="124">
        <f t="shared" ref="DG242:DR243" si="3122">+$DF242*$FJ$9/12</f>
        <v>45785.168341753604</v>
      </c>
      <c r="DH242" s="124">
        <f t="shared" si="3122"/>
        <v>45785.168341753604</v>
      </c>
      <c r="DI242" s="124">
        <f t="shared" si="3122"/>
        <v>45785.168341753604</v>
      </c>
      <c r="DJ242" s="124">
        <f t="shared" si="3122"/>
        <v>45785.168341753604</v>
      </c>
      <c r="DK242" s="124">
        <f t="shared" si="3122"/>
        <v>45785.168341753604</v>
      </c>
      <c r="DL242" s="124">
        <f t="shared" si="3122"/>
        <v>45785.168341753604</v>
      </c>
      <c r="DM242" s="124">
        <f t="shared" si="3122"/>
        <v>45785.168341753604</v>
      </c>
      <c r="DN242" s="124">
        <f t="shared" si="3122"/>
        <v>45785.168341753604</v>
      </c>
      <c r="DO242" s="124">
        <f t="shared" si="3122"/>
        <v>45785.168341753604</v>
      </c>
      <c r="DP242" s="124">
        <f t="shared" si="3122"/>
        <v>45785.168341753604</v>
      </c>
      <c r="DQ242" s="124">
        <f t="shared" si="3122"/>
        <v>45785.168341753604</v>
      </c>
      <c r="DR242" s="124">
        <f t="shared" si="3122"/>
        <v>45785.168341753604</v>
      </c>
      <c r="DS242" s="33">
        <f t="shared" si="3104"/>
        <v>549422.02010104328</v>
      </c>
      <c r="DT242" s="124">
        <f t="shared" ref="DT242:EE242" si="3123">$DS242*$FK$9/12</f>
        <v>48365.986710841586</v>
      </c>
      <c r="DU242" s="124">
        <f t="shared" si="3123"/>
        <v>48365.986710841586</v>
      </c>
      <c r="DV242" s="124">
        <f t="shared" si="3123"/>
        <v>48365.986710841586</v>
      </c>
      <c r="DW242" s="124">
        <f t="shared" si="3123"/>
        <v>48365.986710841586</v>
      </c>
      <c r="DX242" s="124">
        <f t="shared" si="3123"/>
        <v>48365.986710841586</v>
      </c>
      <c r="DY242" s="124">
        <f t="shared" si="3123"/>
        <v>48365.986710841586</v>
      </c>
      <c r="DZ242" s="124">
        <f t="shared" si="3123"/>
        <v>48365.986710841586</v>
      </c>
      <c r="EA242" s="124">
        <f t="shared" si="3123"/>
        <v>48365.986710841586</v>
      </c>
      <c r="EB242" s="124">
        <f t="shared" si="3123"/>
        <v>48365.986710841586</v>
      </c>
      <c r="EC242" s="124">
        <f t="shared" si="3123"/>
        <v>48365.986710841586</v>
      </c>
      <c r="ED242" s="124">
        <f t="shared" si="3123"/>
        <v>48365.986710841586</v>
      </c>
      <c r="EE242" s="124">
        <f t="shared" si="3123"/>
        <v>48365.986710841586</v>
      </c>
      <c r="EF242" s="33">
        <f t="shared" si="3105"/>
        <v>580391.840530099</v>
      </c>
      <c r="EG242" s="124">
        <f t="shared" ref="EG242:ER242" si="3124">$EF242*$FL$9/12</f>
        <v>51092.280649758315</v>
      </c>
      <c r="EH242" s="124">
        <f t="shared" si="3124"/>
        <v>51092.280649758315</v>
      </c>
      <c r="EI242" s="124">
        <f t="shared" si="3124"/>
        <v>51092.280649758315</v>
      </c>
      <c r="EJ242" s="124">
        <f t="shared" si="3124"/>
        <v>51092.280649758315</v>
      </c>
      <c r="EK242" s="124">
        <f t="shared" si="3124"/>
        <v>51092.280649758315</v>
      </c>
      <c r="EL242" s="124">
        <f t="shared" si="3124"/>
        <v>51092.280649758315</v>
      </c>
      <c r="EM242" s="124">
        <f t="shared" si="3124"/>
        <v>51092.280649758315</v>
      </c>
      <c r="EN242" s="124">
        <f t="shared" si="3124"/>
        <v>51092.280649758315</v>
      </c>
      <c r="EO242" s="124">
        <f t="shared" si="3124"/>
        <v>51092.280649758315</v>
      </c>
      <c r="EP242" s="124">
        <f t="shared" si="3124"/>
        <v>51092.280649758315</v>
      </c>
      <c r="EQ242" s="124">
        <f t="shared" si="3124"/>
        <v>51092.280649758315</v>
      </c>
      <c r="ER242" s="124">
        <f t="shared" si="3124"/>
        <v>51092.280649758315</v>
      </c>
      <c r="ES242" s="33">
        <f t="shared" si="3106"/>
        <v>613107.36779709964</v>
      </c>
      <c r="ET242" s="33" t="s">
        <v>241</v>
      </c>
      <c r="EU242" s="33"/>
      <c r="EV242" s="38"/>
      <c r="EW242" s="136"/>
      <c r="EX242" s="37"/>
      <c r="EY242" s="37"/>
      <c r="FN242" s="17"/>
      <c r="FO242" s="201"/>
      <c r="FP242" s="2"/>
      <c r="FY242" s="1"/>
    </row>
    <row r="243" spans="1:181">
      <c r="A243" s="149">
        <v>224</v>
      </c>
      <c r="B243" s="149" t="str">
        <f t="shared" si="3092"/>
        <v>199999229900011</v>
      </c>
      <c r="C243" s="231">
        <v>1999992299000</v>
      </c>
      <c r="D243" s="35">
        <v>11</v>
      </c>
      <c r="E243" s="37" t="s">
        <v>191</v>
      </c>
      <c r="F243" s="65">
        <v>0</v>
      </c>
      <c r="G243" s="123">
        <v>0</v>
      </c>
      <c r="H243" s="123">
        <v>0</v>
      </c>
      <c r="I243" s="123">
        <v>0</v>
      </c>
      <c r="J243" s="123">
        <v>0</v>
      </c>
      <c r="K243" s="123">
        <v>0</v>
      </c>
      <c r="L243" s="123">
        <v>0</v>
      </c>
      <c r="M243" s="123">
        <v>0</v>
      </c>
      <c r="N243" s="123">
        <v>0</v>
      </c>
      <c r="O243" s="123">
        <v>0</v>
      </c>
      <c r="P243" s="123">
        <v>0</v>
      </c>
      <c r="Q243" s="123">
        <v>0</v>
      </c>
      <c r="R243" s="123">
        <v>0</v>
      </c>
      <c r="S243" s="33">
        <f t="shared" si="3111"/>
        <v>0</v>
      </c>
      <c r="T243" s="75">
        <v>0</v>
      </c>
      <c r="U243" s="75">
        <v>0</v>
      </c>
      <c r="V243" s="75">
        <v>0</v>
      </c>
      <c r="W243" s="75">
        <v>0</v>
      </c>
      <c r="X243" s="75">
        <v>0</v>
      </c>
      <c r="Y243" s="75">
        <v>0</v>
      </c>
      <c r="Z243" s="75">
        <v>0</v>
      </c>
      <c r="AA243" s="75">
        <v>0</v>
      </c>
      <c r="AB243" s="75">
        <v>0</v>
      </c>
      <c r="AC243" s="75">
        <v>0</v>
      </c>
      <c r="AD243" s="75">
        <v>0</v>
      </c>
      <c r="AE243" s="75">
        <v>0</v>
      </c>
      <c r="AF243" s="33">
        <f t="shared" si="3113"/>
        <v>0</v>
      </c>
      <c r="AG243" s="75">
        <f t="shared" si="3114"/>
        <v>0</v>
      </c>
      <c r="AH243" s="75">
        <f t="shared" si="3114"/>
        <v>0</v>
      </c>
      <c r="AI243" s="75">
        <f t="shared" si="3114"/>
        <v>0</v>
      </c>
      <c r="AJ243" s="75">
        <f t="shared" si="3114"/>
        <v>0</v>
      </c>
      <c r="AK243" s="75">
        <f t="shared" si="3114"/>
        <v>0</v>
      </c>
      <c r="AL243" s="75">
        <f t="shared" si="3114"/>
        <v>0</v>
      </c>
      <c r="AM243" s="75">
        <f t="shared" si="3114"/>
        <v>0</v>
      </c>
      <c r="AN243" s="75">
        <f t="shared" si="3114"/>
        <v>0</v>
      </c>
      <c r="AO243" s="75">
        <f t="shared" si="3114"/>
        <v>0</v>
      </c>
      <c r="AP243" s="75">
        <f t="shared" si="3114"/>
        <v>0</v>
      </c>
      <c r="AQ243" s="75">
        <f t="shared" si="3114"/>
        <v>0</v>
      </c>
      <c r="AR243" s="75">
        <f t="shared" si="3114"/>
        <v>0</v>
      </c>
      <c r="AS243" s="33">
        <f t="shared" si="3115"/>
        <v>0</v>
      </c>
      <c r="AT243" s="75">
        <f t="shared" si="3116"/>
        <v>0</v>
      </c>
      <c r="AU243" s="75">
        <f t="shared" si="3116"/>
        <v>0</v>
      </c>
      <c r="AV243" s="75">
        <f t="shared" si="3116"/>
        <v>0</v>
      </c>
      <c r="AW243" s="75">
        <f t="shared" si="3116"/>
        <v>0</v>
      </c>
      <c r="AX243" s="75">
        <f t="shared" si="3116"/>
        <v>0</v>
      </c>
      <c r="AY243" s="75">
        <f t="shared" si="3116"/>
        <v>0</v>
      </c>
      <c r="AZ243" s="75">
        <f t="shared" si="3116"/>
        <v>0</v>
      </c>
      <c r="BA243" s="75">
        <f t="shared" si="3116"/>
        <v>0</v>
      </c>
      <c r="BB243" s="75">
        <f t="shared" si="3116"/>
        <v>0</v>
      </c>
      <c r="BC243" s="75">
        <f t="shared" si="3116"/>
        <v>0</v>
      </c>
      <c r="BD243" s="75">
        <f t="shared" si="3116"/>
        <v>0</v>
      </c>
      <c r="BE243" s="75">
        <f t="shared" si="3116"/>
        <v>0</v>
      </c>
      <c r="BF243" s="33">
        <f t="shared" si="3117"/>
        <v>0</v>
      </c>
      <c r="BG243" s="75">
        <f t="shared" si="3118"/>
        <v>0</v>
      </c>
      <c r="BH243" s="75">
        <f t="shared" si="3118"/>
        <v>0</v>
      </c>
      <c r="BI243" s="75">
        <f t="shared" si="3118"/>
        <v>0</v>
      </c>
      <c r="BJ243" s="75">
        <f t="shared" si="3118"/>
        <v>0</v>
      </c>
      <c r="BK243" s="75">
        <f t="shared" si="3118"/>
        <v>0</v>
      </c>
      <c r="BL243" s="75">
        <f t="shared" si="3118"/>
        <v>0</v>
      </c>
      <c r="BM243" s="75">
        <f t="shared" si="3118"/>
        <v>0</v>
      </c>
      <c r="BN243" s="75">
        <f t="shared" si="3118"/>
        <v>0</v>
      </c>
      <c r="BO243" s="75">
        <f t="shared" si="3118"/>
        <v>0</v>
      </c>
      <c r="BP243" s="75">
        <f t="shared" si="3118"/>
        <v>0</v>
      </c>
      <c r="BQ243" s="75">
        <f t="shared" si="3118"/>
        <v>0</v>
      </c>
      <c r="BR243" s="75">
        <f t="shared" si="3118"/>
        <v>0</v>
      </c>
      <c r="BS243" s="33">
        <f t="shared" si="3096"/>
        <v>0</v>
      </c>
      <c r="BT243" s="75">
        <f t="shared" si="3119"/>
        <v>0</v>
      </c>
      <c r="BU243" s="75">
        <f t="shared" si="3119"/>
        <v>0</v>
      </c>
      <c r="BV243" s="75">
        <f t="shared" si="3119"/>
        <v>0</v>
      </c>
      <c r="BW243" s="75">
        <f t="shared" si="3119"/>
        <v>0</v>
      </c>
      <c r="BX243" s="75">
        <f t="shared" si="3119"/>
        <v>0</v>
      </c>
      <c r="BY243" s="75">
        <f t="shared" si="3119"/>
        <v>0</v>
      </c>
      <c r="BZ243" s="75">
        <f t="shared" si="3119"/>
        <v>0</v>
      </c>
      <c r="CA243" s="75">
        <f t="shared" si="3119"/>
        <v>0</v>
      </c>
      <c r="CB243" s="75">
        <f t="shared" si="3119"/>
        <v>0</v>
      </c>
      <c r="CC243" s="75">
        <f t="shared" si="3119"/>
        <v>0</v>
      </c>
      <c r="CD243" s="75">
        <f t="shared" si="3119"/>
        <v>0</v>
      </c>
      <c r="CE243" s="75">
        <f t="shared" si="3119"/>
        <v>0</v>
      </c>
      <c r="CF243" s="33">
        <f t="shared" si="3098"/>
        <v>0</v>
      </c>
      <c r="CG243" s="75">
        <f t="shared" si="3120"/>
        <v>0</v>
      </c>
      <c r="CH243" s="75">
        <f t="shared" si="3120"/>
        <v>0</v>
      </c>
      <c r="CI243" s="75">
        <f t="shared" si="3120"/>
        <v>0</v>
      </c>
      <c r="CJ243" s="75">
        <f t="shared" si="3120"/>
        <v>0</v>
      </c>
      <c r="CK243" s="75">
        <f t="shared" si="3120"/>
        <v>0</v>
      </c>
      <c r="CL243" s="75">
        <f t="shared" si="3120"/>
        <v>0</v>
      </c>
      <c r="CM243" s="75">
        <f t="shared" si="3120"/>
        <v>0</v>
      </c>
      <c r="CN243" s="75">
        <f t="shared" si="3120"/>
        <v>0</v>
      </c>
      <c r="CO243" s="75">
        <f t="shared" si="3120"/>
        <v>0</v>
      </c>
      <c r="CP243" s="75">
        <f t="shared" si="3120"/>
        <v>0</v>
      </c>
      <c r="CQ243" s="75">
        <f t="shared" si="3120"/>
        <v>0</v>
      </c>
      <c r="CR243" s="75">
        <f t="shared" si="3120"/>
        <v>0</v>
      </c>
      <c r="CS243" s="33">
        <f t="shared" si="3100"/>
        <v>0</v>
      </c>
      <c r="CT243" s="75">
        <f t="shared" si="3121"/>
        <v>0</v>
      </c>
      <c r="CU243" s="75">
        <f t="shared" si="3121"/>
        <v>0</v>
      </c>
      <c r="CV243" s="75">
        <f t="shared" si="3121"/>
        <v>0</v>
      </c>
      <c r="CW243" s="75">
        <f t="shared" si="3121"/>
        <v>0</v>
      </c>
      <c r="CX243" s="75">
        <f t="shared" si="3121"/>
        <v>0</v>
      </c>
      <c r="CY243" s="75">
        <f t="shared" si="3121"/>
        <v>0</v>
      </c>
      <c r="CZ243" s="75">
        <f t="shared" si="3121"/>
        <v>0</v>
      </c>
      <c r="DA243" s="75">
        <f t="shared" si="3121"/>
        <v>0</v>
      </c>
      <c r="DB243" s="75">
        <f t="shared" si="3121"/>
        <v>0</v>
      </c>
      <c r="DC243" s="75">
        <f t="shared" si="3121"/>
        <v>0</v>
      </c>
      <c r="DD243" s="75">
        <f t="shared" si="3121"/>
        <v>0</v>
      </c>
      <c r="DE243" s="75">
        <f t="shared" si="3121"/>
        <v>0</v>
      </c>
      <c r="DF243" s="33">
        <f t="shared" si="3102"/>
        <v>0</v>
      </c>
      <c r="DG243" s="75">
        <f t="shared" si="3122"/>
        <v>0</v>
      </c>
      <c r="DH243" s="75">
        <f t="shared" si="3122"/>
        <v>0</v>
      </c>
      <c r="DI243" s="75">
        <f t="shared" si="3122"/>
        <v>0</v>
      </c>
      <c r="DJ243" s="75">
        <f t="shared" si="3122"/>
        <v>0</v>
      </c>
      <c r="DK243" s="75">
        <f t="shared" si="3122"/>
        <v>0</v>
      </c>
      <c r="DL243" s="75">
        <f t="shared" si="3122"/>
        <v>0</v>
      </c>
      <c r="DM243" s="75">
        <f t="shared" si="3122"/>
        <v>0</v>
      </c>
      <c r="DN243" s="75">
        <f t="shared" si="3122"/>
        <v>0</v>
      </c>
      <c r="DO243" s="75">
        <f t="shared" si="3122"/>
        <v>0</v>
      </c>
      <c r="DP243" s="75">
        <f t="shared" si="3122"/>
        <v>0</v>
      </c>
      <c r="DQ243" s="75">
        <f t="shared" si="3122"/>
        <v>0</v>
      </c>
      <c r="DR243" s="75">
        <f t="shared" si="3122"/>
        <v>0</v>
      </c>
      <c r="DS243" s="33">
        <f t="shared" si="3104"/>
        <v>0</v>
      </c>
      <c r="DT243" s="75">
        <v>0</v>
      </c>
      <c r="DU243" s="75">
        <v>0</v>
      </c>
      <c r="DV243" s="75">
        <v>0</v>
      </c>
      <c r="DW243" s="75">
        <v>0</v>
      </c>
      <c r="DX243" s="75">
        <v>0</v>
      </c>
      <c r="DY243" s="75">
        <v>0</v>
      </c>
      <c r="DZ243" s="75">
        <v>0</v>
      </c>
      <c r="EA243" s="75">
        <v>0</v>
      </c>
      <c r="EB243" s="75">
        <v>0</v>
      </c>
      <c r="EC243" s="75">
        <v>0</v>
      </c>
      <c r="ED243" s="75">
        <v>0</v>
      </c>
      <c r="EE243" s="75">
        <v>0</v>
      </c>
      <c r="EF243" s="33">
        <f t="shared" si="3105"/>
        <v>0</v>
      </c>
      <c r="EG243" s="75">
        <v>0</v>
      </c>
      <c r="EH243" s="75">
        <v>0</v>
      </c>
      <c r="EI243" s="75">
        <v>0</v>
      </c>
      <c r="EJ243" s="75">
        <v>0</v>
      </c>
      <c r="EK243" s="75">
        <v>0</v>
      </c>
      <c r="EL243" s="75">
        <v>0</v>
      </c>
      <c r="EM243" s="75">
        <v>0</v>
      </c>
      <c r="EN243" s="75">
        <v>0</v>
      </c>
      <c r="EO243" s="75">
        <v>0</v>
      </c>
      <c r="EP243" s="75">
        <v>0</v>
      </c>
      <c r="EQ243" s="75">
        <v>0</v>
      </c>
      <c r="ER243" s="75">
        <v>0</v>
      </c>
      <c r="ES243" s="33">
        <f t="shared" si="3106"/>
        <v>0</v>
      </c>
      <c r="ET243" s="33" t="s">
        <v>241</v>
      </c>
      <c r="EU243" s="33"/>
      <c r="EV243" s="38"/>
      <c r="EW243" s="136"/>
      <c r="EX243" s="37"/>
      <c r="EY243" s="37"/>
      <c r="FN243" s="17"/>
      <c r="FO243" s="201"/>
      <c r="FP243" s="2"/>
      <c r="FY243" s="1"/>
    </row>
    <row r="244" spans="1:181">
      <c r="A244" s="149">
        <v>225</v>
      </c>
      <c r="B244" s="149" t="str">
        <f t="shared" si="3092"/>
        <v>199999239900015</v>
      </c>
      <c r="C244" s="231">
        <v>1999992399000</v>
      </c>
      <c r="D244" s="35">
        <v>15</v>
      </c>
      <c r="E244" s="37" t="s">
        <v>192</v>
      </c>
      <c r="F244" s="65">
        <v>2401.41</v>
      </c>
      <c r="G244" s="123">
        <f>_xlfn.XLOOKUP($B244,'9999'!$A:$A,'9999'!I:I)</f>
        <v>0</v>
      </c>
      <c r="H244" s="123">
        <f>_xlfn.XLOOKUP($B244,'9999'!$A:$A,'9999'!J:J)</f>
        <v>0</v>
      </c>
      <c r="I244" s="123">
        <f>_xlfn.XLOOKUP($B244,'9999'!$A:$A,'9999'!K:K)</f>
        <v>0</v>
      </c>
      <c r="J244" s="123">
        <f>_xlfn.XLOOKUP($B244,'9999'!$A:$A,'9999'!L:L)</f>
        <v>0</v>
      </c>
      <c r="K244" s="123">
        <f>_xlfn.XLOOKUP($B244,'9999'!$A:$A,'9999'!M:M)</f>
        <v>0</v>
      </c>
      <c r="L244" s="123">
        <f>_xlfn.XLOOKUP($B244,'9999'!$A:$A,'9999'!N:N)</f>
        <v>0</v>
      </c>
      <c r="M244" s="123">
        <f>_xlfn.XLOOKUP($B244,'9999'!$A:$A,'9999'!O:O)</f>
        <v>0</v>
      </c>
      <c r="N244" s="123">
        <f>_xlfn.XLOOKUP($B244,'9999'!$A:$A,'9999'!P:P)</f>
        <v>0</v>
      </c>
      <c r="O244" s="123">
        <f>_xlfn.XLOOKUP($B244,'9999'!$A:$A,'9999'!Q:Q)</f>
        <v>0</v>
      </c>
      <c r="P244" s="123">
        <f>_xlfn.XLOOKUP($B244,'9999'!$A:$A,'9999'!R:R)</f>
        <v>0</v>
      </c>
      <c r="Q244" s="123">
        <f>_xlfn.XLOOKUP($B244,'9999'!$A:$A,'9999'!S:S)</f>
        <v>0</v>
      </c>
      <c r="R244" s="123">
        <f>_xlfn.XLOOKUP($B244,'9999'!$A:$A,'9999'!T:T)</f>
        <v>0</v>
      </c>
      <c r="S244" s="33">
        <f t="shared" si="3111"/>
        <v>0</v>
      </c>
      <c r="T244" s="123">
        <v>0</v>
      </c>
      <c r="U244" s="123">
        <v>0</v>
      </c>
      <c r="V244" s="123">
        <v>0</v>
      </c>
      <c r="W244" s="123">
        <v>0</v>
      </c>
      <c r="X244" s="123">
        <v>0</v>
      </c>
      <c r="Y244" s="123">
        <v>0</v>
      </c>
      <c r="Z244" s="123">
        <v>0</v>
      </c>
      <c r="AA244" s="123">
        <v>0</v>
      </c>
      <c r="AB244" s="123">
        <v>0</v>
      </c>
      <c r="AC244" s="123">
        <v>0</v>
      </c>
      <c r="AD244" s="123">
        <v>0</v>
      </c>
      <c r="AE244" s="123">
        <v>0</v>
      </c>
      <c r="AF244" s="33">
        <f t="shared" si="3113"/>
        <v>0</v>
      </c>
      <c r="AG244" s="123">
        <v>0</v>
      </c>
      <c r="AH244" s="123">
        <v>0</v>
      </c>
      <c r="AI244" s="123">
        <v>0</v>
      </c>
      <c r="AJ244" s="123">
        <v>0</v>
      </c>
      <c r="AK244" s="123">
        <v>0</v>
      </c>
      <c r="AL244" s="123">
        <v>0</v>
      </c>
      <c r="AM244" s="123">
        <v>0</v>
      </c>
      <c r="AN244" s="123">
        <v>0</v>
      </c>
      <c r="AO244" s="123">
        <v>0</v>
      </c>
      <c r="AP244" s="123">
        <v>0</v>
      </c>
      <c r="AQ244" s="123">
        <v>0</v>
      </c>
      <c r="AR244" s="123">
        <v>0</v>
      </c>
      <c r="AS244" s="33">
        <f t="shared" si="3115"/>
        <v>0</v>
      </c>
      <c r="AT244" s="123">
        <v>0</v>
      </c>
      <c r="AU244" s="123">
        <v>0</v>
      </c>
      <c r="AV244" s="123">
        <v>0</v>
      </c>
      <c r="AW244" s="123">
        <v>0</v>
      </c>
      <c r="AX244" s="123">
        <v>0</v>
      </c>
      <c r="AY244" s="123">
        <v>0</v>
      </c>
      <c r="AZ244" s="123">
        <v>0</v>
      </c>
      <c r="BA244" s="123">
        <v>0</v>
      </c>
      <c r="BB244" s="123">
        <v>0</v>
      </c>
      <c r="BC244" s="123">
        <v>0</v>
      </c>
      <c r="BD244" s="123">
        <v>0</v>
      </c>
      <c r="BE244" s="123">
        <v>0</v>
      </c>
      <c r="BF244" s="33">
        <f t="shared" si="3117"/>
        <v>0</v>
      </c>
      <c r="BG244" s="123">
        <v>0</v>
      </c>
      <c r="BH244" s="123">
        <v>0</v>
      </c>
      <c r="BI244" s="123">
        <v>0</v>
      </c>
      <c r="BJ244" s="123">
        <v>0</v>
      </c>
      <c r="BK244" s="123">
        <v>0</v>
      </c>
      <c r="BL244" s="123">
        <v>0</v>
      </c>
      <c r="BM244" s="123">
        <v>0</v>
      </c>
      <c r="BN244" s="123">
        <v>0</v>
      </c>
      <c r="BO244" s="123">
        <v>0</v>
      </c>
      <c r="BP244" s="123">
        <v>0</v>
      </c>
      <c r="BQ244" s="123">
        <v>0</v>
      </c>
      <c r="BR244" s="123">
        <v>0</v>
      </c>
      <c r="BS244" s="33">
        <f t="shared" si="3096"/>
        <v>0</v>
      </c>
      <c r="BT244" s="123">
        <v>0</v>
      </c>
      <c r="BU244" s="123">
        <v>0</v>
      </c>
      <c r="BV244" s="123">
        <v>0</v>
      </c>
      <c r="BW244" s="123">
        <v>0</v>
      </c>
      <c r="BX244" s="123">
        <v>0</v>
      </c>
      <c r="BY244" s="123">
        <v>0</v>
      </c>
      <c r="BZ244" s="123">
        <v>0</v>
      </c>
      <c r="CA244" s="123">
        <v>0</v>
      </c>
      <c r="CB244" s="123">
        <v>0</v>
      </c>
      <c r="CC244" s="123">
        <v>0</v>
      </c>
      <c r="CD244" s="123">
        <v>0</v>
      </c>
      <c r="CE244" s="123">
        <v>0</v>
      </c>
      <c r="CF244" s="33">
        <f t="shared" si="3098"/>
        <v>0</v>
      </c>
      <c r="CG244" s="123">
        <v>0</v>
      </c>
      <c r="CH244" s="123">
        <v>0</v>
      </c>
      <c r="CI244" s="123">
        <v>0</v>
      </c>
      <c r="CJ244" s="123">
        <v>0</v>
      </c>
      <c r="CK244" s="123">
        <v>0</v>
      </c>
      <c r="CL244" s="123">
        <v>0</v>
      </c>
      <c r="CM244" s="123">
        <v>0</v>
      </c>
      <c r="CN244" s="123">
        <v>0</v>
      </c>
      <c r="CO244" s="123">
        <v>0</v>
      </c>
      <c r="CP244" s="123">
        <v>0</v>
      </c>
      <c r="CQ244" s="123">
        <v>0</v>
      </c>
      <c r="CR244" s="123">
        <v>0</v>
      </c>
      <c r="CS244" s="33">
        <f t="shared" si="3100"/>
        <v>0</v>
      </c>
      <c r="CT244" s="123">
        <v>0</v>
      </c>
      <c r="CU244" s="123">
        <v>0</v>
      </c>
      <c r="CV244" s="123">
        <v>0</v>
      </c>
      <c r="CW244" s="123">
        <v>0</v>
      </c>
      <c r="CX244" s="123">
        <v>0</v>
      </c>
      <c r="CY244" s="123">
        <v>0</v>
      </c>
      <c r="CZ244" s="123">
        <v>0</v>
      </c>
      <c r="DA244" s="123">
        <v>0</v>
      </c>
      <c r="DB244" s="123">
        <v>0</v>
      </c>
      <c r="DC244" s="123">
        <v>0</v>
      </c>
      <c r="DD244" s="123">
        <v>0</v>
      </c>
      <c r="DE244" s="123">
        <v>0</v>
      </c>
      <c r="DF244" s="33">
        <f t="shared" si="3102"/>
        <v>0</v>
      </c>
      <c r="DG244" s="123">
        <v>0</v>
      </c>
      <c r="DH244" s="123">
        <v>0</v>
      </c>
      <c r="DI244" s="123">
        <v>0</v>
      </c>
      <c r="DJ244" s="123">
        <v>0</v>
      </c>
      <c r="DK244" s="123">
        <v>0</v>
      </c>
      <c r="DL244" s="123">
        <v>0</v>
      </c>
      <c r="DM244" s="123">
        <v>0</v>
      </c>
      <c r="DN244" s="123">
        <v>0</v>
      </c>
      <c r="DO244" s="123">
        <v>0</v>
      </c>
      <c r="DP244" s="123">
        <v>0</v>
      </c>
      <c r="DQ244" s="123">
        <v>0</v>
      </c>
      <c r="DR244" s="123">
        <v>0</v>
      </c>
      <c r="DS244" s="33">
        <f t="shared" si="3104"/>
        <v>0</v>
      </c>
      <c r="DT244" s="123">
        <v>0</v>
      </c>
      <c r="DU244" s="123">
        <v>0</v>
      </c>
      <c r="DV244" s="123">
        <v>0</v>
      </c>
      <c r="DW244" s="123">
        <v>0</v>
      </c>
      <c r="DX244" s="123">
        <v>0</v>
      </c>
      <c r="DY244" s="123">
        <v>0</v>
      </c>
      <c r="DZ244" s="123">
        <v>0</v>
      </c>
      <c r="EA244" s="123">
        <v>0</v>
      </c>
      <c r="EB244" s="123">
        <v>0</v>
      </c>
      <c r="EC244" s="123">
        <v>0</v>
      </c>
      <c r="ED244" s="123">
        <v>0</v>
      </c>
      <c r="EE244" s="123">
        <v>0</v>
      </c>
      <c r="EF244" s="33">
        <f t="shared" si="3105"/>
        <v>0</v>
      </c>
      <c r="EG244" s="123">
        <v>0</v>
      </c>
      <c r="EH244" s="123">
        <v>0</v>
      </c>
      <c r="EI244" s="123">
        <v>0</v>
      </c>
      <c r="EJ244" s="123">
        <v>0</v>
      </c>
      <c r="EK244" s="123">
        <v>0</v>
      </c>
      <c r="EL244" s="123">
        <v>0</v>
      </c>
      <c r="EM244" s="123">
        <v>0</v>
      </c>
      <c r="EN244" s="123">
        <v>0</v>
      </c>
      <c r="EO244" s="123">
        <v>0</v>
      </c>
      <c r="EP244" s="123">
        <v>0</v>
      </c>
      <c r="EQ244" s="123">
        <v>0</v>
      </c>
      <c r="ER244" s="123">
        <v>0</v>
      </c>
      <c r="ES244" s="33">
        <f t="shared" si="3106"/>
        <v>0</v>
      </c>
      <c r="ET244" s="33" t="s">
        <v>241</v>
      </c>
      <c r="EU244" s="33"/>
      <c r="EV244" s="38"/>
      <c r="EW244" s="136"/>
      <c r="EX244" s="37"/>
      <c r="EY244" s="37"/>
      <c r="FN244" s="17"/>
      <c r="FO244" s="201"/>
      <c r="FP244" s="2"/>
      <c r="FY244" s="1"/>
    </row>
    <row r="245" spans="1:181">
      <c r="A245" s="149">
        <v>226</v>
      </c>
      <c r="B245" s="149" t="str">
        <f t="shared" si="3092"/>
        <v>199999210800115</v>
      </c>
      <c r="C245" s="231">
        <v>1999992108001</v>
      </c>
      <c r="D245" s="35">
        <v>15</v>
      </c>
      <c r="E245" s="37" t="s">
        <v>185</v>
      </c>
      <c r="F245" s="65">
        <v>0</v>
      </c>
      <c r="G245" s="123">
        <f>_xlfn.XLOOKUP($B245,'9999'!$A:$A,'9999'!I:I)</f>
        <v>225840.58333333334</v>
      </c>
      <c r="H245" s="123">
        <f>_xlfn.XLOOKUP($B245,'9999'!$A:$A,'9999'!J:J)</f>
        <v>225840.58333333334</v>
      </c>
      <c r="I245" s="123">
        <f>_xlfn.XLOOKUP($B245,'9999'!$A:$A,'9999'!K:K)</f>
        <v>225840.58333333334</v>
      </c>
      <c r="J245" s="123">
        <f>_xlfn.XLOOKUP($B245,'9999'!$A:$A,'9999'!L:L)</f>
        <v>225840.58333333334</v>
      </c>
      <c r="K245" s="123">
        <f>_xlfn.XLOOKUP($B245,'9999'!$A:$A,'9999'!M:M)</f>
        <v>225840.58333333334</v>
      </c>
      <c r="L245" s="123">
        <f>_xlfn.XLOOKUP($B245,'9999'!$A:$A,'9999'!N:N)</f>
        <v>225840.58333333334</v>
      </c>
      <c r="M245" s="123">
        <f>_xlfn.XLOOKUP($B245,'9999'!$A:$A,'9999'!O:O)</f>
        <v>225840.58333333334</v>
      </c>
      <c r="N245" s="123">
        <f>_xlfn.XLOOKUP($B245,'9999'!$A:$A,'9999'!P:P)</f>
        <v>225840.58333333334</v>
      </c>
      <c r="O245" s="123">
        <f>_xlfn.XLOOKUP($B245,'9999'!$A:$A,'9999'!Q:Q)</f>
        <v>225840.58333333334</v>
      </c>
      <c r="P245" s="123">
        <f>_xlfn.XLOOKUP($B245,'9999'!$A:$A,'9999'!R:R)</f>
        <v>225840.58333333334</v>
      </c>
      <c r="Q245" s="123">
        <f>_xlfn.XLOOKUP($B245,'9999'!$A:$A,'9999'!S:S)</f>
        <v>225840.58333333334</v>
      </c>
      <c r="R245" s="123">
        <f>_xlfn.XLOOKUP($B245,'9999'!$A:$A,'9999'!T:T)</f>
        <v>225840.58333333334</v>
      </c>
      <c r="S245" s="33">
        <f t="shared" si="3111"/>
        <v>2710087</v>
      </c>
      <c r="T245" s="124">
        <f t="shared" ref="T245:AE245" si="3125">2792498.79340596/12</f>
        <v>232708.23278383</v>
      </c>
      <c r="U245" s="124">
        <f t="shared" si="3125"/>
        <v>232708.23278383</v>
      </c>
      <c r="V245" s="124">
        <f t="shared" si="3125"/>
        <v>232708.23278383</v>
      </c>
      <c r="W245" s="124">
        <f t="shared" si="3125"/>
        <v>232708.23278383</v>
      </c>
      <c r="X245" s="124">
        <f t="shared" si="3125"/>
        <v>232708.23278383</v>
      </c>
      <c r="Y245" s="124">
        <f t="shared" si="3125"/>
        <v>232708.23278383</v>
      </c>
      <c r="Z245" s="124">
        <f t="shared" si="3125"/>
        <v>232708.23278383</v>
      </c>
      <c r="AA245" s="124">
        <f t="shared" si="3125"/>
        <v>232708.23278383</v>
      </c>
      <c r="AB245" s="124">
        <f t="shared" si="3125"/>
        <v>232708.23278383</v>
      </c>
      <c r="AC245" s="124">
        <f t="shared" si="3125"/>
        <v>232708.23278383</v>
      </c>
      <c r="AD245" s="124">
        <f t="shared" si="3125"/>
        <v>232708.23278383</v>
      </c>
      <c r="AE245" s="124">
        <f t="shared" si="3125"/>
        <v>232708.23278383</v>
      </c>
      <c r="AF245" s="33">
        <f t="shared" si="3113"/>
        <v>2792498.7934059594</v>
      </c>
      <c r="AG245" s="124">
        <f t="shared" ref="AG245:AR245" si="3126">2876273.75720814/12</f>
        <v>239689.47976734501</v>
      </c>
      <c r="AH245" s="124">
        <f t="shared" si="3126"/>
        <v>239689.47976734501</v>
      </c>
      <c r="AI245" s="124">
        <f t="shared" si="3126"/>
        <v>239689.47976734501</v>
      </c>
      <c r="AJ245" s="124">
        <f t="shared" si="3126"/>
        <v>239689.47976734501</v>
      </c>
      <c r="AK245" s="124">
        <f t="shared" si="3126"/>
        <v>239689.47976734501</v>
      </c>
      <c r="AL245" s="124">
        <f t="shared" si="3126"/>
        <v>239689.47976734501</v>
      </c>
      <c r="AM245" s="124">
        <f t="shared" si="3126"/>
        <v>239689.47976734501</v>
      </c>
      <c r="AN245" s="124">
        <f t="shared" si="3126"/>
        <v>239689.47976734501</v>
      </c>
      <c r="AO245" s="124">
        <f t="shared" si="3126"/>
        <v>239689.47976734501</v>
      </c>
      <c r="AP245" s="124">
        <f t="shared" si="3126"/>
        <v>239689.47976734501</v>
      </c>
      <c r="AQ245" s="124">
        <f t="shared" si="3126"/>
        <v>239689.47976734501</v>
      </c>
      <c r="AR245" s="124">
        <f t="shared" si="3126"/>
        <v>239689.47976734501</v>
      </c>
      <c r="AS245" s="33">
        <f t="shared" si="3115"/>
        <v>2876273.7572081392</v>
      </c>
      <c r="AT245" s="33">
        <f t="shared" ref="AT245:BE245" si="3127">2962561.96992438/12</f>
        <v>246880.16416036501</v>
      </c>
      <c r="AU245" s="33">
        <f t="shared" si="3127"/>
        <v>246880.16416036501</v>
      </c>
      <c r="AV245" s="33">
        <f t="shared" si="3127"/>
        <v>246880.16416036501</v>
      </c>
      <c r="AW245" s="33">
        <f t="shared" si="3127"/>
        <v>246880.16416036501</v>
      </c>
      <c r="AX245" s="33">
        <f t="shared" si="3127"/>
        <v>246880.16416036501</v>
      </c>
      <c r="AY245" s="33">
        <f t="shared" si="3127"/>
        <v>246880.16416036501</v>
      </c>
      <c r="AZ245" s="33">
        <f t="shared" si="3127"/>
        <v>246880.16416036501</v>
      </c>
      <c r="BA245" s="33">
        <f t="shared" si="3127"/>
        <v>246880.16416036501</v>
      </c>
      <c r="BB245" s="33">
        <f t="shared" si="3127"/>
        <v>246880.16416036501</v>
      </c>
      <c r="BC245" s="33">
        <f t="shared" si="3127"/>
        <v>246880.16416036501</v>
      </c>
      <c r="BD245" s="33">
        <f t="shared" si="3127"/>
        <v>246880.16416036501</v>
      </c>
      <c r="BE245" s="33">
        <f t="shared" si="3127"/>
        <v>246880.16416036501</v>
      </c>
      <c r="BF245" s="33">
        <f t="shared" si="3117"/>
        <v>2962561.969924381</v>
      </c>
      <c r="BG245" s="33">
        <f t="shared" ref="BG245:BR245" si="3128">3051438.83/12</f>
        <v>254286.56916666668</v>
      </c>
      <c r="BH245" s="33">
        <f t="shared" si="3128"/>
        <v>254286.56916666668</v>
      </c>
      <c r="BI245" s="33">
        <f t="shared" si="3128"/>
        <v>254286.56916666668</v>
      </c>
      <c r="BJ245" s="33">
        <f t="shared" si="3128"/>
        <v>254286.56916666668</v>
      </c>
      <c r="BK245" s="33">
        <f t="shared" si="3128"/>
        <v>254286.56916666668</v>
      </c>
      <c r="BL245" s="33">
        <f t="shared" si="3128"/>
        <v>254286.56916666668</v>
      </c>
      <c r="BM245" s="33">
        <f t="shared" si="3128"/>
        <v>254286.56916666668</v>
      </c>
      <c r="BN245" s="33">
        <f t="shared" si="3128"/>
        <v>254286.56916666668</v>
      </c>
      <c r="BO245" s="33">
        <f t="shared" si="3128"/>
        <v>254286.56916666668</v>
      </c>
      <c r="BP245" s="33">
        <f t="shared" si="3128"/>
        <v>254286.56916666668</v>
      </c>
      <c r="BQ245" s="33">
        <f t="shared" si="3128"/>
        <v>254286.56916666668</v>
      </c>
      <c r="BR245" s="33">
        <f t="shared" si="3128"/>
        <v>254286.56916666668</v>
      </c>
      <c r="BS245" s="33">
        <f t="shared" ref="BS245:BS247" si="3129">+SUM(BG245:BR245)</f>
        <v>3051438.8300000005</v>
      </c>
      <c r="BT245" s="33">
        <f t="shared" ref="BT245:CE245" si="3130">3142981.99/12</f>
        <v>261915.16583333336</v>
      </c>
      <c r="BU245" s="33">
        <f t="shared" si="3130"/>
        <v>261915.16583333336</v>
      </c>
      <c r="BV245" s="33">
        <f t="shared" si="3130"/>
        <v>261915.16583333336</v>
      </c>
      <c r="BW245" s="33">
        <f t="shared" si="3130"/>
        <v>261915.16583333336</v>
      </c>
      <c r="BX245" s="33">
        <f t="shared" si="3130"/>
        <v>261915.16583333336</v>
      </c>
      <c r="BY245" s="33">
        <f t="shared" si="3130"/>
        <v>261915.16583333336</v>
      </c>
      <c r="BZ245" s="33">
        <f t="shared" si="3130"/>
        <v>261915.16583333336</v>
      </c>
      <c r="CA245" s="33">
        <f t="shared" si="3130"/>
        <v>261915.16583333336</v>
      </c>
      <c r="CB245" s="33">
        <f t="shared" si="3130"/>
        <v>261915.16583333336</v>
      </c>
      <c r="CC245" s="33">
        <f t="shared" si="3130"/>
        <v>261915.16583333336</v>
      </c>
      <c r="CD245" s="33">
        <f t="shared" si="3130"/>
        <v>261915.16583333336</v>
      </c>
      <c r="CE245" s="33">
        <f t="shared" si="3130"/>
        <v>261915.16583333336</v>
      </c>
      <c r="CF245" s="33">
        <f t="shared" ref="CF245:CF247" si="3131">+SUM(BT245:CE245)</f>
        <v>3142981.9900000007</v>
      </c>
      <c r="CG245" s="33">
        <f t="shared" ref="CG245:CR245" si="3132">3237271.45/12</f>
        <v>269772.62083333335</v>
      </c>
      <c r="CH245" s="33">
        <f t="shared" si="3132"/>
        <v>269772.62083333335</v>
      </c>
      <c r="CI245" s="33">
        <f t="shared" si="3132"/>
        <v>269772.62083333335</v>
      </c>
      <c r="CJ245" s="33">
        <f t="shared" si="3132"/>
        <v>269772.62083333335</v>
      </c>
      <c r="CK245" s="33">
        <f t="shared" si="3132"/>
        <v>269772.62083333335</v>
      </c>
      <c r="CL245" s="33">
        <f t="shared" si="3132"/>
        <v>269772.62083333335</v>
      </c>
      <c r="CM245" s="33">
        <f t="shared" si="3132"/>
        <v>269772.62083333335</v>
      </c>
      <c r="CN245" s="33">
        <f t="shared" si="3132"/>
        <v>269772.62083333335</v>
      </c>
      <c r="CO245" s="33">
        <f t="shared" si="3132"/>
        <v>269772.62083333335</v>
      </c>
      <c r="CP245" s="33">
        <f t="shared" si="3132"/>
        <v>269772.62083333335</v>
      </c>
      <c r="CQ245" s="33">
        <f t="shared" si="3132"/>
        <v>269772.62083333335</v>
      </c>
      <c r="CR245" s="33">
        <f t="shared" si="3132"/>
        <v>269772.62083333335</v>
      </c>
      <c r="CS245" s="33">
        <f t="shared" ref="CS245:CS247" si="3133">+SUM(CG245:CR245)</f>
        <v>3237271.4500000011</v>
      </c>
      <c r="CT245" s="33">
        <f t="shared" ref="CT245:DE245" si="3134">3334389.6/12</f>
        <v>277865.8</v>
      </c>
      <c r="CU245" s="33">
        <f t="shared" si="3134"/>
        <v>277865.8</v>
      </c>
      <c r="CV245" s="33">
        <f t="shared" si="3134"/>
        <v>277865.8</v>
      </c>
      <c r="CW245" s="33">
        <f t="shared" si="3134"/>
        <v>277865.8</v>
      </c>
      <c r="CX245" s="33">
        <f t="shared" si="3134"/>
        <v>277865.8</v>
      </c>
      <c r="CY245" s="33">
        <f t="shared" si="3134"/>
        <v>277865.8</v>
      </c>
      <c r="CZ245" s="33">
        <f t="shared" si="3134"/>
        <v>277865.8</v>
      </c>
      <c r="DA245" s="33">
        <f t="shared" si="3134"/>
        <v>277865.8</v>
      </c>
      <c r="DB245" s="33">
        <f t="shared" si="3134"/>
        <v>277865.8</v>
      </c>
      <c r="DC245" s="33">
        <f t="shared" si="3134"/>
        <v>277865.8</v>
      </c>
      <c r="DD245" s="33">
        <f t="shared" si="3134"/>
        <v>277865.8</v>
      </c>
      <c r="DE245" s="33">
        <f t="shared" si="3134"/>
        <v>277865.8</v>
      </c>
      <c r="DF245" s="33">
        <f t="shared" ref="DF245:DF247" si="3135">+SUM(CT245:DE245)</f>
        <v>3334389.5999999992</v>
      </c>
      <c r="DG245" s="33">
        <f t="shared" ref="DG245:DR245" si="3136">3434421.29/12</f>
        <v>286201.77416666667</v>
      </c>
      <c r="DH245" s="33">
        <f t="shared" si="3136"/>
        <v>286201.77416666667</v>
      </c>
      <c r="DI245" s="33">
        <f t="shared" si="3136"/>
        <v>286201.77416666667</v>
      </c>
      <c r="DJ245" s="33">
        <f t="shared" si="3136"/>
        <v>286201.77416666667</v>
      </c>
      <c r="DK245" s="33">
        <f t="shared" si="3136"/>
        <v>286201.77416666667</v>
      </c>
      <c r="DL245" s="33">
        <f t="shared" si="3136"/>
        <v>286201.77416666667</v>
      </c>
      <c r="DM245" s="33">
        <f t="shared" si="3136"/>
        <v>286201.77416666667</v>
      </c>
      <c r="DN245" s="33">
        <f t="shared" si="3136"/>
        <v>286201.77416666667</v>
      </c>
      <c r="DO245" s="33">
        <f t="shared" si="3136"/>
        <v>286201.77416666667</v>
      </c>
      <c r="DP245" s="33">
        <f t="shared" si="3136"/>
        <v>286201.77416666667</v>
      </c>
      <c r="DQ245" s="33">
        <f t="shared" si="3136"/>
        <v>286201.77416666667</v>
      </c>
      <c r="DR245" s="33">
        <f t="shared" si="3136"/>
        <v>286201.77416666667</v>
      </c>
      <c r="DS245" s="33">
        <f t="shared" si="3104"/>
        <v>3434421.290000001</v>
      </c>
      <c r="DT245" s="33">
        <f t="shared" ref="DT245:EE245" si="3137">3537453.92/12</f>
        <v>294787.82666666666</v>
      </c>
      <c r="DU245" s="33">
        <f t="shared" si="3137"/>
        <v>294787.82666666666</v>
      </c>
      <c r="DV245" s="33">
        <f t="shared" si="3137"/>
        <v>294787.82666666666</v>
      </c>
      <c r="DW245" s="33">
        <f t="shared" si="3137"/>
        <v>294787.82666666666</v>
      </c>
      <c r="DX245" s="33">
        <f t="shared" si="3137"/>
        <v>294787.82666666666</v>
      </c>
      <c r="DY245" s="33">
        <f t="shared" si="3137"/>
        <v>294787.82666666666</v>
      </c>
      <c r="DZ245" s="33">
        <f t="shared" si="3137"/>
        <v>294787.82666666666</v>
      </c>
      <c r="EA245" s="33">
        <f t="shared" si="3137"/>
        <v>294787.82666666666</v>
      </c>
      <c r="EB245" s="33">
        <f t="shared" si="3137"/>
        <v>294787.82666666666</v>
      </c>
      <c r="EC245" s="33">
        <f t="shared" si="3137"/>
        <v>294787.82666666666</v>
      </c>
      <c r="ED245" s="33">
        <f t="shared" si="3137"/>
        <v>294787.82666666666</v>
      </c>
      <c r="EE245" s="33">
        <f t="shared" si="3137"/>
        <v>294787.82666666666</v>
      </c>
      <c r="EF245" s="33">
        <f t="shared" ref="EF245:EF247" si="3138">+SUM(DT245:EE245)</f>
        <v>3537453.92</v>
      </c>
      <c r="EG245" s="33">
        <f t="shared" ref="EG245:ER245" si="3139">3643577.5376/12</f>
        <v>303631.46146666666</v>
      </c>
      <c r="EH245" s="33">
        <f t="shared" si="3139"/>
        <v>303631.46146666666</v>
      </c>
      <c r="EI245" s="33">
        <f t="shared" si="3139"/>
        <v>303631.46146666666</v>
      </c>
      <c r="EJ245" s="33">
        <f t="shared" si="3139"/>
        <v>303631.46146666666</v>
      </c>
      <c r="EK245" s="33">
        <f t="shared" si="3139"/>
        <v>303631.46146666666</v>
      </c>
      <c r="EL245" s="33">
        <f t="shared" si="3139"/>
        <v>303631.46146666666</v>
      </c>
      <c r="EM245" s="33">
        <f t="shared" si="3139"/>
        <v>303631.46146666666</v>
      </c>
      <c r="EN245" s="33">
        <f t="shared" si="3139"/>
        <v>303631.46146666666</v>
      </c>
      <c r="EO245" s="33">
        <f t="shared" si="3139"/>
        <v>303631.46146666666</v>
      </c>
      <c r="EP245" s="33">
        <f t="shared" si="3139"/>
        <v>303631.46146666666</v>
      </c>
      <c r="EQ245" s="33">
        <f t="shared" si="3139"/>
        <v>303631.46146666666</v>
      </c>
      <c r="ER245" s="33">
        <f t="shared" si="3139"/>
        <v>303631.46146666666</v>
      </c>
      <c r="ES245" s="33">
        <f t="shared" ref="ES245:ES247" si="3140">+SUM(EG245:ER245)</f>
        <v>3643577.5376000009</v>
      </c>
      <c r="ET245" s="33" t="s">
        <v>241</v>
      </c>
      <c r="EU245" s="33"/>
      <c r="EV245" s="136"/>
      <c r="EW245" s="136"/>
      <c r="EX245" s="37"/>
      <c r="EY245" s="37"/>
      <c r="FN245" s="17"/>
      <c r="FO245" s="201"/>
      <c r="FP245" s="2"/>
      <c r="FY245" s="1"/>
    </row>
    <row r="246" spans="1:181">
      <c r="A246" s="149"/>
      <c r="B246" s="149" t="str">
        <f t="shared" si="3092"/>
        <v>199999210899910</v>
      </c>
      <c r="C246" s="231">
        <v>1999992108999</v>
      </c>
      <c r="D246" s="35">
        <v>10</v>
      </c>
      <c r="E246" s="37" t="s">
        <v>186</v>
      </c>
      <c r="F246" s="65">
        <v>69917.7</v>
      </c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33">
        <f t="shared" si="3111"/>
        <v>0</v>
      </c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33">
        <f t="shared" si="3113"/>
        <v>0</v>
      </c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33">
        <f t="shared" si="3115"/>
        <v>0</v>
      </c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>
        <f t="shared" si="3117"/>
        <v>0</v>
      </c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>
        <f t="shared" si="3129"/>
        <v>0</v>
      </c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>
        <f t="shared" si="3131"/>
        <v>0</v>
      </c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>
        <f t="shared" si="3133"/>
        <v>0</v>
      </c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>
        <f t="shared" si="3135"/>
        <v>0</v>
      </c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>
        <f t="shared" si="3104"/>
        <v>0</v>
      </c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>
        <f t="shared" si="3138"/>
        <v>0</v>
      </c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>
        <f t="shared" si="3140"/>
        <v>0</v>
      </c>
      <c r="ET246" s="33"/>
      <c r="EU246" s="33"/>
      <c r="EV246" s="136"/>
      <c r="EW246" s="136"/>
      <c r="EX246" s="37"/>
      <c r="EY246" s="37"/>
      <c r="FN246" s="17"/>
      <c r="FO246" s="201"/>
      <c r="FP246" s="2"/>
      <c r="FY246" s="1"/>
    </row>
    <row r="247" spans="1:181">
      <c r="A247" s="149">
        <v>228</v>
      </c>
      <c r="B247" s="149" t="str">
        <f t="shared" si="3092"/>
        <v>199999210899915</v>
      </c>
      <c r="C247" s="231">
        <v>1999992108999</v>
      </c>
      <c r="D247" s="35">
        <v>15</v>
      </c>
      <c r="E247" s="37" t="s">
        <v>186</v>
      </c>
      <c r="F247" s="65">
        <v>0</v>
      </c>
      <c r="G247" s="123">
        <f>_xlfn.XLOOKUP($B247,'9999'!$A:$A,'9999'!I:I)</f>
        <v>458210.41666666669</v>
      </c>
      <c r="H247" s="123">
        <f>_xlfn.XLOOKUP($B247,'9999'!$A:$A,'9999'!J:J)</f>
        <v>458210.41666666669</v>
      </c>
      <c r="I247" s="123">
        <f>_xlfn.XLOOKUP($B247,'9999'!$A:$A,'9999'!K:K)</f>
        <v>458210.41666666669</v>
      </c>
      <c r="J247" s="123">
        <f>_xlfn.XLOOKUP($B247,'9999'!$A:$A,'9999'!L:L)</f>
        <v>458210.41666666669</v>
      </c>
      <c r="K247" s="123">
        <f>_xlfn.XLOOKUP($B247,'9999'!$A:$A,'9999'!M:M)</f>
        <v>458210.41666666669</v>
      </c>
      <c r="L247" s="123">
        <f>_xlfn.XLOOKUP($B247,'9999'!$A:$A,'9999'!N:N)</f>
        <v>458210.41666666669</v>
      </c>
      <c r="M247" s="123">
        <f>_xlfn.XLOOKUP($B247,'9999'!$A:$A,'9999'!O:O)</f>
        <v>458210.41666666669</v>
      </c>
      <c r="N247" s="123">
        <f>_xlfn.XLOOKUP($B247,'9999'!$A:$A,'9999'!P:P)</f>
        <v>458210.41666666669</v>
      </c>
      <c r="O247" s="123">
        <f>_xlfn.XLOOKUP($B247,'9999'!$A:$A,'9999'!Q:Q)</f>
        <v>458210.41666666669</v>
      </c>
      <c r="P247" s="123">
        <f>_xlfn.XLOOKUP($B247,'9999'!$A:$A,'9999'!R:R)</f>
        <v>458210.41666666669</v>
      </c>
      <c r="Q247" s="123">
        <f>_xlfn.XLOOKUP($B247,'9999'!$A:$A,'9999'!S:S)</f>
        <v>458210.41666666669</v>
      </c>
      <c r="R247" s="123">
        <f>_xlfn.XLOOKUP($B247,'9999'!$A:$A,'9999'!T:T)</f>
        <v>458210.41666666669</v>
      </c>
      <c r="S247" s="33">
        <f t="shared" si="3111"/>
        <v>5498525</v>
      </c>
      <c r="T247" s="124">
        <f t="shared" ref="T247:AE247" si="3141">6346515.39788827/12</f>
        <v>528876.28315735585</v>
      </c>
      <c r="U247" s="124">
        <f t="shared" si="3141"/>
        <v>528876.28315735585</v>
      </c>
      <c r="V247" s="124">
        <f t="shared" si="3141"/>
        <v>528876.28315735585</v>
      </c>
      <c r="W247" s="124">
        <f t="shared" si="3141"/>
        <v>528876.28315735585</v>
      </c>
      <c r="X247" s="124">
        <f t="shared" si="3141"/>
        <v>528876.28315735585</v>
      </c>
      <c r="Y247" s="124">
        <f t="shared" si="3141"/>
        <v>528876.28315735585</v>
      </c>
      <c r="Z247" s="124">
        <f t="shared" si="3141"/>
        <v>528876.28315735585</v>
      </c>
      <c r="AA247" s="124">
        <f t="shared" si="3141"/>
        <v>528876.28315735585</v>
      </c>
      <c r="AB247" s="124">
        <f t="shared" si="3141"/>
        <v>528876.28315735585</v>
      </c>
      <c r="AC247" s="124">
        <f t="shared" si="3141"/>
        <v>528876.28315735585</v>
      </c>
      <c r="AD247" s="124">
        <f t="shared" si="3141"/>
        <v>528876.28315735585</v>
      </c>
      <c r="AE247" s="124">
        <f t="shared" si="3141"/>
        <v>528876.28315735585</v>
      </c>
      <c r="AF247" s="33">
        <f t="shared" si="3113"/>
        <v>6346515.3978882721</v>
      </c>
      <c r="AG247" s="124">
        <f t="shared" ref="AG247:AR247" si="3142">7220018.87495364/12</f>
        <v>601668.23957947001</v>
      </c>
      <c r="AH247" s="124">
        <f t="shared" si="3142"/>
        <v>601668.23957947001</v>
      </c>
      <c r="AI247" s="124">
        <f t="shared" si="3142"/>
        <v>601668.23957947001</v>
      </c>
      <c r="AJ247" s="124">
        <f t="shared" si="3142"/>
        <v>601668.23957947001</v>
      </c>
      <c r="AK247" s="124">
        <f t="shared" si="3142"/>
        <v>601668.23957947001</v>
      </c>
      <c r="AL247" s="124">
        <f t="shared" si="3142"/>
        <v>601668.23957947001</v>
      </c>
      <c r="AM247" s="124">
        <f t="shared" si="3142"/>
        <v>601668.23957947001</v>
      </c>
      <c r="AN247" s="124">
        <f t="shared" si="3142"/>
        <v>601668.23957947001</v>
      </c>
      <c r="AO247" s="124">
        <f t="shared" si="3142"/>
        <v>601668.23957947001</v>
      </c>
      <c r="AP247" s="124">
        <f t="shared" si="3142"/>
        <v>601668.23957947001</v>
      </c>
      <c r="AQ247" s="124">
        <f t="shared" si="3142"/>
        <v>601668.23957947001</v>
      </c>
      <c r="AR247" s="124">
        <f t="shared" si="3142"/>
        <v>601668.23957947001</v>
      </c>
      <c r="AS247" s="33">
        <f t="shared" si="3115"/>
        <v>7220018.8749536397</v>
      </c>
      <c r="AT247" s="33">
        <f t="shared" ref="AT247:BE247" si="3143">8117059.84718861/12</f>
        <v>676421.6539323841</v>
      </c>
      <c r="AU247" s="33">
        <f t="shared" si="3143"/>
        <v>676421.6539323841</v>
      </c>
      <c r="AV247" s="33">
        <f t="shared" si="3143"/>
        <v>676421.6539323841</v>
      </c>
      <c r="AW247" s="33">
        <f t="shared" si="3143"/>
        <v>676421.6539323841</v>
      </c>
      <c r="AX247" s="33">
        <f t="shared" si="3143"/>
        <v>676421.6539323841</v>
      </c>
      <c r="AY247" s="33">
        <f t="shared" si="3143"/>
        <v>676421.6539323841</v>
      </c>
      <c r="AZ247" s="33">
        <f t="shared" si="3143"/>
        <v>676421.6539323841</v>
      </c>
      <c r="BA247" s="33">
        <f t="shared" si="3143"/>
        <v>676421.6539323841</v>
      </c>
      <c r="BB247" s="33">
        <f t="shared" si="3143"/>
        <v>676421.6539323841</v>
      </c>
      <c r="BC247" s="33">
        <f t="shared" si="3143"/>
        <v>676421.6539323841</v>
      </c>
      <c r="BD247" s="33">
        <f t="shared" si="3143"/>
        <v>676421.6539323841</v>
      </c>
      <c r="BE247" s="33">
        <f t="shared" si="3143"/>
        <v>676421.6539323841</v>
      </c>
      <c r="BF247" s="33">
        <f t="shared" si="3117"/>
        <v>8117059.8471886097</v>
      </c>
      <c r="BG247" s="33">
        <f t="shared" ref="BG247:BR247" si="3144">9038236.9/12</f>
        <v>753186.40833333333</v>
      </c>
      <c r="BH247" s="33">
        <f t="shared" si="3144"/>
        <v>753186.40833333333</v>
      </c>
      <c r="BI247" s="33">
        <f t="shared" si="3144"/>
        <v>753186.40833333333</v>
      </c>
      <c r="BJ247" s="33">
        <f t="shared" si="3144"/>
        <v>753186.40833333333</v>
      </c>
      <c r="BK247" s="33">
        <f t="shared" si="3144"/>
        <v>753186.40833333333</v>
      </c>
      <c r="BL247" s="33">
        <f t="shared" si="3144"/>
        <v>753186.40833333333</v>
      </c>
      <c r="BM247" s="33">
        <f t="shared" si="3144"/>
        <v>753186.40833333333</v>
      </c>
      <c r="BN247" s="33">
        <f t="shared" si="3144"/>
        <v>753186.40833333333</v>
      </c>
      <c r="BO247" s="33">
        <f t="shared" si="3144"/>
        <v>753186.40833333333</v>
      </c>
      <c r="BP247" s="33">
        <f t="shared" si="3144"/>
        <v>753186.40833333333</v>
      </c>
      <c r="BQ247" s="33">
        <f t="shared" si="3144"/>
        <v>753186.40833333333</v>
      </c>
      <c r="BR247" s="33">
        <f t="shared" si="3144"/>
        <v>753186.40833333333</v>
      </c>
      <c r="BS247" s="33">
        <f t="shared" si="3129"/>
        <v>9038236.9000000004</v>
      </c>
      <c r="BT247" s="33">
        <f t="shared" ref="BT247:CE247" si="3145">9984997.1/12</f>
        <v>832083.09166666667</v>
      </c>
      <c r="BU247" s="33">
        <f t="shared" si="3145"/>
        <v>832083.09166666667</v>
      </c>
      <c r="BV247" s="33">
        <f t="shared" si="3145"/>
        <v>832083.09166666667</v>
      </c>
      <c r="BW247" s="33">
        <f t="shared" si="3145"/>
        <v>832083.09166666667</v>
      </c>
      <c r="BX247" s="33">
        <f t="shared" si="3145"/>
        <v>832083.09166666667</v>
      </c>
      <c r="BY247" s="33">
        <f t="shared" si="3145"/>
        <v>832083.09166666667</v>
      </c>
      <c r="BZ247" s="33">
        <f t="shared" si="3145"/>
        <v>832083.09166666667</v>
      </c>
      <c r="CA247" s="33">
        <f t="shared" si="3145"/>
        <v>832083.09166666667</v>
      </c>
      <c r="CB247" s="33">
        <f t="shared" si="3145"/>
        <v>832083.09166666667</v>
      </c>
      <c r="CC247" s="33">
        <f t="shared" si="3145"/>
        <v>832083.09166666667</v>
      </c>
      <c r="CD247" s="33">
        <f t="shared" si="3145"/>
        <v>832083.09166666667</v>
      </c>
      <c r="CE247" s="33">
        <f t="shared" si="3145"/>
        <v>832083.09166666667</v>
      </c>
      <c r="CF247" s="33">
        <f t="shared" si="3131"/>
        <v>9984997.0999999996</v>
      </c>
      <c r="CG247" s="33">
        <f t="shared" ref="CG247:CR247" si="3146">10956778.86/12</f>
        <v>913064.90499999991</v>
      </c>
      <c r="CH247" s="33">
        <f t="shared" si="3146"/>
        <v>913064.90499999991</v>
      </c>
      <c r="CI247" s="33">
        <f t="shared" si="3146"/>
        <v>913064.90499999991</v>
      </c>
      <c r="CJ247" s="33">
        <f t="shared" si="3146"/>
        <v>913064.90499999991</v>
      </c>
      <c r="CK247" s="33">
        <f t="shared" si="3146"/>
        <v>913064.90499999991</v>
      </c>
      <c r="CL247" s="33">
        <f t="shared" si="3146"/>
        <v>913064.90499999991</v>
      </c>
      <c r="CM247" s="33">
        <f t="shared" si="3146"/>
        <v>913064.90499999991</v>
      </c>
      <c r="CN247" s="33">
        <f t="shared" si="3146"/>
        <v>913064.90499999991</v>
      </c>
      <c r="CO247" s="33">
        <f t="shared" si="3146"/>
        <v>913064.90499999991</v>
      </c>
      <c r="CP247" s="33">
        <f t="shared" si="3146"/>
        <v>913064.90499999991</v>
      </c>
      <c r="CQ247" s="33">
        <f t="shared" si="3146"/>
        <v>913064.90499999991</v>
      </c>
      <c r="CR247" s="33">
        <f t="shared" si="3146"/>
        <v>913064.90499999991</v>
      </c>
      <c r="CS247" s="33">
        <f t="shared" si="3133"/>
        <v>10956778.859999999</v>
      </c>
      <c r="CT247" s="33">
        <f t="shared" ref="CT247:DE247" si="3147">11955454.4/12</f>
        <v>996287.8666666667</v>
      </c>
      <c r="CU247" s="33">
        <f t="shared" si="3147"/>
        <v>996287.8666666667</v>
      </c>
      <c r="CV247" s="33">
        <f t="shared" si="3147"/>
        <v>996287.8666666667</v>
      </c>
      <c r="CW247" s="33">
        <f t="shared" si="3147"/>
        <v>996287.8666666667</v>
      </c>
      <c r="CX247" s="33">
        <f t="shared" si="3147"/>
        <v>996287.8666666667</v>
      </c>
      <c r="CY247" s="33">
        <f t="shared" si="3147"/>
        <v>996287.8666666667</v>
      </c>
      <c r="CZ247" s="33">
        <f t="shared" si="3147"/>
        <v>996287.8666666667</v>
      </c>
      <c r="DA247" s="33">
        <f t="shared" si="3147"/>
        <v>996287.8666666667</v>
      </c>
      <c r="DB247" s="33">
        <f t="shared" si="3147"/>
        <v>996287.8666666667</v>
      </c>
      <c r="DC247" s="33">
        <f t="shared" si="3147"/>
        <v>996287.8666666667</v>
      </c>
      <c r="DD247" s="33">
        <f t="shared" si="3147"/>
        <v>996287.8666666667</v>
      </c>
      <c r="DE247" s="33">
        <f t="shared" si="3147"/>
        <v>996287.8666666667</v>
      </c>
      <c r="DF247" s="33">
        <f t="shared" si="3135"/>
        <v>11955454.400000004</v>
      </c>
      <c r="DG247" s="33">
        <f t="shared" ref="DG247:DR247" si="3148">6230990.35/12</f>
        <v>519249.1958333333</v>
      </c>
      <c r="DH247" s="33">
        <f t="shared" si="3148"/>
        <v>519249.1958333333</v>
      </c>
      <c r="DI247" s="33">
        <f t="shared" si="3148"/>
        <v>519249.1958333333</v>
      </c>
      <c r="DJ247" s="33">
        <f t="shared" si="3148"/>
        <v>519249.1958333333</v>
      </c>
      <c r="DK247" s="33">
        <f t="shared" si="3148"/>
        <v>519249.1958333333</v>
      </c>
      <c r="DL247" s="33">
        <f t="shared" si="3148"/>
        <v>519249.1958333333</v>
      </c>
      <c r="DM247" s="33">
        <f t="shared" si="3148"/>
        <v>519249.1958333333</v>
      </c>
      <c r="DN247" s="33">
        <f t="shared" si="3148"/>
        <v>519249.1958333333</v>
      </c>
      <c r="DO247" s="33">
        <f t="shared" si="3148"/>
        <v>519249.1958333333</v>
      </c>
      <c r="DP247" s="33">
        <f t="shared" si="3148"/>
        <v>519249.1958333333</v>
      </c>
      <c r="DQ247" s="33">
        <f t="shared" si="3148"/>
        <v>519249.1958333333</v>
      </c>
      <c r="DR247" s="33">
        <f t="shared" si="3148"/>
        <v>519249.1958333333</v>
      </c>
      <c r="DS247" s="33">
        <f t="shared" si="3104"/>
        <v>6230990.3499999978</v>
      </c>
      <c r="DT247" s="33">
        <f t="shared" ref="DT247:EE247" si="3149">6582218.8140488/12</f>
        <v>548518.23450406664</v>
      </c>
      <c r="DU247" s="33">
        <f t="shared" si="3149"/>
        <v>548518.23450406664</v>
      </c>
      <c r="DV247" s="33">
        <f t="shared" si="3149"/>
        <v>548518.23450406664</v>
      </c>
      <c r="DW247" s="33">
        <f t="shared" si="3149"/>
        <v>548518.23450406664</v>
      </c>
      <c r="DX247" s="33">
        <f t="shared" si="3149"/>
        <v>548518.23450406664</v>
      </c>
      <c r="DY247" s="33">
        <f t="shared" si="3149"/>
        <v>548518.23450406664</v>
      </c>
      <c r="DZ247" s="33">
        <f t="shared" si="3149"/>
        <v>548518.23450406664</v>
      </c>
      <c r="EA247" s="33">
        <f t="shared" si="3149"/>
        <v>548518.23450406664</v>
      </c>
      <c r="EB247" s="33">
        <f t="shared" si="3149"/>
        <v>548518.23450406664</v>
      </c>
      <c r="EC247" s="33">
        <f t="shared" si="3149"/>
        <v>548518.23450406664</v>
      </c>
      <c r="ED247" s="33">
        <f t="shared" si="3149"/>
        <v>548518.23450406664</v>
      </c>
      <c r="EE247" s="33">
        <f t="shared" si="3149"/>
        <v>548518.23450406664</v>
      </c>
      <c r="EF247" s="33">
        <f t="shared" si="3138"/>
        <v>6582218.8140487978</v>
      </c>
      <c r="EG247" s="33">
        <f t="shared" ref="EG247:ER247" si="3150">6953455.95516115/12</f>
        <v>579454.6629300958</v>
      </c>
      <c r="EH247" s="33">
        <f t="shared" si="3150"/>
        <v>579454.6629300958</v>
      </c>
      <c r="EI247" s="33">
        <f t="shared" si="3150"/>
        <v>579454.6629300958</v>
      </c>
      <c r="EJ247" s="33">
        <f t="shared" si="3150"/>
        <v>579454.6629300958</v>
      </c>
      <c r="EK247" s="33">
        <f t="shared" si="3150"/>
        <v>579454.6629300958</v>
      </c>
      <c r="EL247" s="33">
        <f t="shared" si="3150"/>
        <v>579454.6629300958</v>
      </c>
      <c r="EM247" s="33">
        <f t="shared" si="3150"/>
        <v>579454.6629300958</v>
      </c>
      <c r="EN247" s="33">
        <f t="shared" si="3150"/>
        <v>579454.6629300958</v>
      </c>
      <c r="EO247" s="33">
        <f t="shared" si="3150"/>
        <v>579454.6629300958</v>
      </c>
      <c r="EP247" s="33">
        <f t="shared" si="3150"/>
        <v>579454.6629300958</v>
      </c>
      <c r="EQ247" s="33">
        <f t="shared" si="3150"/>
        <v>579454.6629300958</v>
      </c>
      <c r="ER247" s="33">
        <f t="shared" si="3150"/>
        <v>579454.6629300958</v>
      </c>
      <c r="ES247" s="33">
        <f t="shared" si="3140"/>
        <v>6953455.9551611478</v>
      </c>
      <c r="ET247" s="33" t="s">
        <v>241</v>
      </c>
      <c r="EU247" s="33"/>
      <c r="EV247" s="136"/>
      <c r="EW247" s="136"/>
      <c r="EX247" s="37"/>
      <c r="EY247" s="37"/>
      <c r="FN247" s="17"/>
      <c r="FO247" s="201"/>
      <c r="FP247" s="2"/>
      <c r="FY247" s="1"/>
    </row>
    <row r="248" spans="1:181">
      <c r="A248" s="149">
        <v>229</v>
      </c>
      <c r="B248" s="149" t="str">
        <f>CONCATENATE(C248,D248)</f>
        <v>199999211100015</v>
      </c>
      <c r="C248" s="231">
        <v>1999992111000</v>
      </c>
      <c r="D248" s="35">
        <v>15</v>
      </c>
      <c r="E248" s="37" t="s">
        <v>187</v>
      </c>
      <c r="F248" s="65">
        <v>41683914.110000007</v>
      </c>
      <c r="G248" s="123"/>
      <c r="H248" s="123">
        <v>205447.42795499999</v>
      </c>
      <c r="I248" s="123"/>
      <c r="J248" s="123"/>
      <c r="K248" s="123"/>
      <c r="L248" s="123"/>
      <c r="M248" s="123"/>
      <c r="N248" s="123">
        <v>205447.42795499999</v>
      </c>
      <c r="O248" s="123"/>
      <c r="P248" s="123"/>
      <c r="Q248" s="123"/>
      <c r="R248" s="123"/>
      <c r="S248" s="33">
        <f t="shared" si="3111"/>
        <v>410894.85590999998</v>
      </c>
      <c r="T248" s="124"/>
      <c r="U248" s="124">
        <v>184902.68515950002</v>
      </c>
      <c r="V248" s="124">
        <v>0</v>
      </c>
      <c r="W248" s="124">
        <v>0</v>
      </c>
      <c r="X248" s="124">
        <v>0</v>
      </c>
      <c r="Y248" s="124">
        <v>0</v>
      </c>
      <c r="Z248" s="124">
        <v>0</v>
      </c>
      <c r="AA248" s="124">
        <v>184902.68515950002</v>
      </c>
      <c r="AB248" s="124">
        <v>0</v>
      </c>
      <c r="AC248" s="124">
        <v>0</v>
      </c>
      <c r="AD248" s="124">
        <v>0</v>
      </c>
      <c r="AE248" s="124">
        <v>0</v>
      </c>
      <c r="AF248" s="33">
        <f t="shared" si="3113"/>
        <v>369805.37031900004</v>
      </c>
      <c r="AG248" s="124">
        <v>0</v>
      </c>
      <c r="AH248" s="124">
        <v>166412.41664354998</v>
      </c>
      <c r="AI248" s="124">
        <v>0</v>
      </c>
      <c r="AJ248" s="124">
        <v>0</v>
      </c>
      <c r="AK248" s="124">
        <v>0</v>
      </c>
      <c r="AL248" s="124">
        <v>0</v>
      </c>
      <c r="AM248" s="124">
        <v>0</v>
      </c>
      <c r="AN248" s="124">
        <v>166412.41664354998</v>
      </c>
      <c r="AO248" s="124">
        <v>0</v>
      </c>
      <c r="AP248" s="124">
        <v>0</v>
      </c>
      <c r="AQ248" s="124">
        <v>0</v>
      </c>
      <c r="AR248" s="124">
        <v>0</v>
      </c>
      <c r="AS248" s="33">
        <f t="shared" si="3115"/>
        <v>332824.83328709996</v>
      </c>
      <c r="AT248" s="124">
        <v>0</v>
      </c>
      <c r="AU248" s="124">
        <v>149771.174979195</v>
      </c>
      <c r="AV248" s="124">
        <v>0</v>
      </c>
      <c r="AW248" s="124">
        <v>0</v>
      </c>
      <c r="AX248" s="124">
        <v>0</v>
      </c>
      <c r="AY248" s="124">
        <v>0</v>
      </c>
      <c r="AZ248" s="124">
        <v>0</v>
      </c>
      <c r="BA248" s="124">
        <v>149771.174979195</v>
      </c>
      <c r="BB248" s="124">
        <v>0</v>
      </c>
      <c r="BC248" s="124">
        <v>0</v>
      </c>
      <c r="BD248" s="124">
        <v>0</v>
      </c>
      <c r="BE248" s="124">
        <v>0</v>
      </c>
      <c r="BF248" s="33">
        <f t="shared" si="3117"/>
        <v>299542.34995839</v>
      </c>
      <c r="BG248" s="124">
        <v>0</v>
      </c>
      <c r="BH248" s="124">
        <v>134794.05748127549</v>
      </c>
      <c r="BI248" s="124">
        <v>0</v>
      </c>
      <c r="BJ248" s="124">
        <v>0</v>
      </c>
      <c r="BK248" s="124">
        <v>0</v>
      </c>
      <c r="BL248" s="124">
        <v>0</v>
      </c>
      <c r="BM248" s="124">
        <v>0</v>
      </c>
      <c r="BN248" s="124">
        <v>134794.05748127549</v>
      </c>
      <c r="BO248" s="124">
        <v>0</v>
      </c>
      <c r="BP248" s="124">
        <v>0</v>
      </c>
      <c r="BQ248" s="124">
        <v>0</v>
      </c>
      <c r="BR248" s="124">
        <v>0</v>
      </c>
      <c r="BS248" s="33">
        <f>+SUM(BG248:BR248)</f>
        <v>269588.11496255099</v>
      </c>
      <c r="BT248" s="124">
        <v>0</v>
      </c>
      <c r="BU248" s="124">
        <v>121314.651733148</v>
      </c>
      <c r="BV248" s="124">
        <v>0</v>
      </c>
      <c r="BW248" s="124">
        <v>0</v>
      </c>
      <c r="BX248" s="124">
        <v>0</v>
      </c>
      <c r="BY248" s="124">
        <v>0</v>
      </c>
      <c r="BZ248" s="124">
        <v>0</v>
      </c>
      <c r="CA248" s="124">
        <v>121314.651733148</v>
      </c>
      <c r="CB248" s="124">
        <v>0</v>
      </c>
      <c r="CC248" s="124">
        <v>0</v>
      </c>
      <c r="CD248" s="124">
        <v>0</v>
      </c>
      <c r="CE248" s="124">
        <v>0</v>
      </c>
      <c r="CF248" s="33">
        <f>+SUM(BT248:CE248)</f>
        <v>242629.303466296</v>
      </c>
      <c r="CG248" s="124">
        <v>0</v>
      </c>
      <c r="CH248" s="124">
        <v>109183.186559833</v>
      </c>
      <c r="CI248" s="124">
        <v>0</v>
      </c>
      <c r="CJ248" s="124">
        <v>0</v>
      </c>
      <c r="CK248" s="124">
        <v>0</v>
      </c>
      <c r="CL248" s="124">
        <v>0</v>
      </c>
      <c r="CM248" s="124">
        <v>0</v>
      </c>
      <c r="CN248" s="124">
        <v>109183.186559833</v>
      </c>
      <c r="CO248" s="124">
        <v>0</v>
      </c>
      <c r="CP248" s="124">
        <v>0</v>
      </c>
      <c r="CQ248" s="124">
        <v>0</v>
      </c>
      <c r="CR248" s="124">
        <v>0</v>
      </c>
      <c r="CS248" s="33">
        <f>+SUM(CG248:CR248)</f>
        <v>218366.37311966601</v>
      </c>
      <c r="CT248" s="124">
        <v>0</v>
      </c>
      <c r="CU248" s="124">
        <v>98264.867903849998</v>
      </c>
      <c r="CV248" s="124">
        <v>0</v>
      </c>
      <c r="CW248" s="124">
        <v>0</v>
      </c>
      <c r="CX248" s="124">
        <v>0</v>
      </c>
      <c r="CY248" s="124">
        <v>0</v>
      </c>
      <c r="CZ248" s="124">
        <v>0</v>
      </c>
      <c r="DA248" s="124">
        <v>98264.867903849998</v>
      </c>
      <c r="DB248" s="124">
        <v>0</v>
      </c>
      <c r="DC248" s="124">
        <v>0</v>
      </c>
      <c r="DD248" s="124">
        <v>0</v>
      </c>
      <c r="DE248" s="124">
        <v>0</v>
      </c>
      <c r="DF248" s="33">
        <f>+SUM(CT248:DE248)</f>
        <v>196529.7358077</v>
      </c>
      <c r="DG248" s="124">
        <v>0</v>
      </c>
      <c r="DH248" s="124">
        <v>88438.381113465002</v>
      </c>
      <c r="DI248" s="124">
        <v>0</v>
      </c>
      <c r="DJ248" s="124">
        <v>0</v>
      </c>
      <c r="DK248" s="124">
        <v>0</v>
      </c>
      <c r="DL248" s="124">
        <v>0</v>
      </c>
      <c r="DM248" s="124">
        <v>0</v>
      </c>
      <c r="DN248" s="124">
        <v>88438.381113465002</v>
      </c>
      <c r="DO248" s="124">
        <v>0</v>
      </c>
      <c r="DP248" s="124">
        <v>0</v>
      </c>
      <c r="DQ248" s="124">
        <v>0</v>
      </c>
      <c r="DR248" s="124">
        <v>0</v>
      </c>
      <c r="DS248" s="33">
        <f t="shared" si="3104"/>
        <v>176876.76222693</v>
      </c>
      <c r="DT248" s="124">
        <v>0</v>
      </c>
      <c r="DU248" s="124">
        <v>79594.543002118502</v>
      </c>
      <c r="DV248" s="124">
        <v>0</v>
      </c>
      <c r="DW248" s="124">
        <v>0</v>
      </c>
      <c r="DX248" s="124">
        <v>0</v>
      </c>
      <c r="DY248" s="124">
        <v>0</v>
      </c>
      <c r="DZ248" s="124">
        <v>0</v>
      </c>
      <c r="EA248" s="124">
        <v>79594.543002118502</v>
      </c>
      <c r="EB248" s="124">
        <v>0</v>
      </c>
      <c r="EC248" s="124">
        <v>0</v>
      </c>
      <c r="ED248" s="124">
        <v>0</v>
      </c>
      <c r="EE248" s="124">
        <v>0</v>
      </c>
      <c r="EF248" s="33">
        <f>+SUM(DT248:EE248)</f>
        <v>159189.086004237</v>
      </c>
      <c r="EG248" s="124">
        <v>0</v>
      </c>
      <c r="EH248" s="124">
        <v>71635.088701906498</v>
      </c>
      <c r="EI248" s="124">
        <v>0</v>
      </c>
      <c r="EJ248" s="124">
        <v>0</v>
      </c>
      <c r="EK248" s="124">
        <v>0</v>
      </c>
      <c r="EL248" s="124">
        <v>0</v>
      </c>
      <c r="EM248" s="124">
        <v>0</v>
      </c>
      <c r="EN248" s="124">
        <v>71635.088701906498</v>
      </c>
      <c r="EO248" s="124">
        <v>0</v>
      </c>
      <c r="EP248" s="124">
        <v>0</v>
      </c>
      <c r="EQ248" s="124">
        <v>0</v>
      </c>
      <c r="ER248" s="124">
        <v>0</v>
      </c>
      <c r="ES248" s="33">
        <f t="shared" ref="ES248:ES252" si="3151">+SUM(EG248:ER248)</f>
        <v>143270.177403813</v>
      </c>
      <c r="ET248" s="33" t="s">
        <v>241</v>
      </c>
      <c r="EU248" s="33"/>
      <c r="EV248" s="38"/>
      <c r="EW248" s="136"/>
      <c r="EX248" s="37"/>
      <c r="EY248" s="37"/>
      <c r="FN248" s="17"/>
      <c r="FO248" s="201"/>
      <c r="FP248" s="2"/>
      <c r="FY248" s="1"/>
    </row>
    <row r="249" spans="1:181">
      <c r="A249" s="149">
        <v>230</v>
      </c>
      <c r="B249" s="149" t="str">
        <f>CONCATENATE(C249,D249)</f>
        <v>199999211300015</v>
      </c>
      <c r="C249" s="231">
        <v>1999992113000</v>
      </c>
      <c r="D249" s="35">
        <v>15</v>
      </c>
      <c r="E249" s="37" t="s">
        <v>450</v>
      </c>
      <c r="F249" s="65">
        <v>0</v>
      </c>
      <c r="G249" s="123">
        <v>0</v>
      </c>
      <c r="H249" s="123">
        <v>0</v>
      </c>
      <c r="I249" s="123">
        <v>0</v>
      </c>
      <c r="J249" s="123">
        <v>0</v>
      </c>
      <c r="K249" s="123">
        <v>0</v>
      </c>
      <c r="L249" s="123">
        <v>0</v>
      </c>
      <c r="M249" s="123">
        <v>0</v>
      </c>
      <c r="N249" s="123">
        <v>0</v>
      </c>
      <c r="O249" s="123">
        <v>0</v>
      </c>
      <c r="P249" s="123">
        <v>0</v>
      </c>
      <c r="Q249" s="123">
        <v>0</v>
      </c>
      <c r="R249" s="123">
        <v>0</v>
      </c>
      <c r="S249" s="33">
        <f t="shared" si="3111"/>
        <v>0</v>
      </c>
      <c r="T249" s="124">
        <f t="shared" ref="T249:AE250" si="3152">+$S249*$FC$9/12</f>
        <v>0</v>
      </c>
      <c r="U249" s="124">
        <f t="shared" si="3152"/>
        <v>0</v>
      </c>
      <c r="V249" s="124">
        <f t="shared" si="3152"/>
        <v>0</v>
      </c>
      <c r="W249" s="124">
        <f t="shared" si="3152"/>
        <v>0</v>
      </c>
      <c r="X249" s="124">
        <f t="shared" si="3152"/>
        <v>0</v>
      </c>
      <c r="Y249" s="124">
        <f t="shared" si="3152"/>
        <v>0</v>
      </c>
      <c r="Z249" s="124">
        <f t="shared" si="3152"/>
        <v>0</v>
      </c>
      <c r="AA249" s="124">
        <f t="shared" si="3152"/>
        <v>0</v>
      </c>
      <c r="AB249" s="124">
        <f t="shared" si="3152"/>
        <v>0</v>
      </c>
      <c r="AC249" s="124">
        <f t="shared" si="3152"/>
        <v>0</v>
      </c>
      <c r="AD249" s="124">
        <f t="shared" si="3152"/>
        <v>0</v>
      </c>
      <c r="AE249" s="124">
        <f t="shared" si="3152"/>
        <v>0</v>
      </c>
      <c r="AF249" s="33">
        <f t="shared" si="3113"/>
        <v>0</v>
      </c>
      <c r="AG249" s="124">
        <f t="shared" ref="AG249:AR250" si="3153">+$AF249*$FD$9/12</f>
        <v>0</v>
      </c>
      <c r="AH249" s="124">
        <f t="shared" si="3153"/>
        <v>0</v>
      </c>
      <c r="AI249" s="124">
        <f t="shared" si="3153"/>
        <v>0</v>
      </c>
      <c r="AJ249" s="124">
        <f t="shared" si="3153"/>
        <v>0</v>
      </c>
      <c r="AK249" s="124">
        <f t="shared" si="3153"/>
        <v>0</v>
      </c>
      <c r="AL249" s="124">
        <f t="shared" si="3153"/>
        <v>0</v>
      </c>
      <c r="AM249" s="124">
        <f t="shared" si="3153"/>
        <v>0</v>
      </c>
      <c r="AN249" s="124">
        <f t="shared" si="3153"/>
        <v>0</v>
      </c>
      <c r="AO249" s="124">
        <f t="shared" si="3153"/>
        <v>0</v>
      </c>
      <c r="AP249" s="124">
        <f t="shared" si="3153"/>
        <v>0</v>
      </c>
      <c r="AQ249" s="124">
        <f t="shared" si="3153"/>
        <v>0</v>
      </c>
      <c r="AR249" s="124">
        <f t="shared" si="3153"/>
        <v>0</v>
      </c>
      <c r="AS249" s="33">
        <f t="shared" si="3115"/>
        <v>0</v>
      </c>
      <c r="AT249" s="124">
        <f t="shared" ref="AT249:BE250" si="3154">+$AS249*$FE$9/12</f>
        <v>0</v>
      </c>
      <c r="AU249" s="124">
        <f t="shared" si="3154"/>
        <v>0</v>
      </c>
      <c r="AV249" s="124">
        <f t="shared" si="3154"/>
        <v>0</v>
      </c>
      <c r="AW249" s="124">
        <f t="shared" si="3154"/>
        <v>0</v>
      </c>
      <c r="AX249" s="124">
        <f t="shared" si="3154"/>
        <v>0</v>
      </c>
      <c r="AY249" s="124">
        <f t="shared" si="3154"/>
        <v>0</v>
      </c>
      <c r="AZ249" s="124">
        <f t="shared" si="3154"/>
        <v>0</v>
      </c>
      <c r="BA249" s="124">
        <f t="shared" si="3154"/>
        <v>0</v>
      </c>
      <c r="BB249" s="124">
        <f t="shared" si="3154"/>
        <v>0</v>
      </c>
      <c r="BC249" s="124">
        <f t="shared" si="3154"/>
        <v>0</v>
      </c>
      <c r="BD249" s="124">
        <f t="shared" si="3154"/>
        <v>0</v>
      </c>
      <c r="BE249" s="124">
        <f t="shared" si="3154"/>
        <v>0</v>
      </c>
      <c r="BF249" s="33">
        <f t="shared" si="3117"/>
        <v>0</v>
      </c>
      <c r="BG249" s="124">
        <f t="shared" ref="BG249:BR249" si="3155">$BF$249*$FF$9/12</f>
        <v>0</v>
      </c>
      <c r="BH249" s="124">
        <f t="shared" si="3155"/>
        <v>0</v>
      </c>
      <c r="BI249" s="124">
        <f t="shared" si="3155"/>
        <v>0</v>
      </c>
      <c r="BJ249" s="124">
        <f t="shared" si="3155"/>
        <v>0</v>
      </c>
      <c r="BK249" s="124">
        <f t="shared" si="3155"/>
        <v>0</v>
      </c>
      <c r="BL249" s="124">
        <f t="shared" si="3155"/>
        <v>0</v>
      </c>
      <c r="BM249" s="124">
        <f t="shared" si="3155"/>
        <v>0</v>
      </c>
      <c r="BN249" s="124">
        <f t="shared" si="3155"/>
        <v>0</v>
      </c>
      <c r="BO249" s="124">
        <f t="shared" si="3155"/>
        <v>0</v>
      </c>
      <c r="BP249" s="124">
        <f t="shared" si="3155"/>
        <v>0</v>
      </c>
      <c r="BQ249" s="124">
        <f t="shared" si="3155"/>
        <v>0</v>
      </c>
      <c r="BR249" s="124">
        <f t="shared" si="3155"/>
        <v>0</v>
      </c>
      <c r="BS249" s="33">
        <f>+SUM(BG249:BR249)</f>
        <v>0</v>
      </c>
      <c r="BT249" s="124">
        <f t="shared" ref="BT249:CE249" si="3156">$BS$249*$FG$9/12</f>
        <v>0</v>
      </c>
      <c r="BU249" s="124">
        <f t="shared" si="3156"/>
        <v>0</v>
      </c>
      <c r="BV249" s="124">
        <f t="shared" si="3156"/>
        <v>0</v>
      </c>
      <c r="BW249" s="124">
        <f t="shared" si="3156"/>
        <v>0</v>
      </c>
      <c r="BX249" s="124">
        <f t="shared" si="3156"/>
        <v>0</v>
      </c>
      <c r="BY249" s="124">
        <f t="shared" si="3156"/>
        <v>0</v>
      </c>
      <c r="BZ249" s="124">
        <f t="shared" si="3156"/>
        <v>0</v>
      </c>
      <c r="CA249" s="124">
        <f t="shared" si="3156"/>
        <v>0</v>
      </c>
      <c r="CB249" s="124">
        <f t="shared" si="3156"/>
        <v>0</v>
      </c>
      <c r="CC249" s="124">
        <f t="shared" si="3156"/>
        <v>0</v>
      </c>
      <c r="CD249" s="124">
        <f t="shared" si="3156"/>
        <v>0</v>
      </c>
      <c r="CE249" s="124">
        <f t="shared" si="3156"/>
        <v>0</v>
      </c>
      <c r="CF249" s="33">
        <f>+SUM(BT249:CE249)</f>
        <v>0</v>
      </c>
      <c r="CG249" s="124">
        <f t="shared" ref="CG249:CR249" si="3157">$CF$249*$FH$9/12</f>
        <v>0</v>
      </c>
      <c r="CH249" s="124">
        <f t="shared" si="3157"/>
        <v>0</v>
      </c>
      <c r="CI249" s="124">
        <f t="shared" si="3157"/>
        <v>0</v>
      </c>
      <c r="CJ249" s="124">
        <f t="shared" si="3157"/>
        <v>0</v>
      </c>
      <c r="CK249" s="124">
        <f t="shared" si="3157"/>
        <v>0</v>
      </c>
      <c r="CL249" s="124">
        <f t="shared" si="3157"/>
        <v>0</v>
      </c>
      <c r="CM249" s="124">
        <f t="shared" si="3157"/>
        <v>0</v>
      </c>
      <c r="CN249" s="124">
        <f t="shared" si="3157"/>
        <v>0</v>
      </c>
      <c r="CO249" s="124">
        <f t="shared" si="3157"/>
        <v>0</v>
      </c>
      <c r="CP249" s="124">
        <f t="shared" si="3157"/>
        <v>0</v>
      </c>
      <c r="CQ249" s="124">
        <f t="shared" si="3157"/>
        <v>0</v>
      </c>
      <c r="CR249" s="124">
        <f t="shared" si="3157"/>
        <v>0</v>
      </c>
      <c r="CS249" s="33">
        <f>+SUM(CG249:CR249)</f>
        <v>0</v>
      </c>
      <c r="CT249" s="124">
        <f t="shared" ref="CT249:DE249" si="3158">$CS$249*$FI$9/12</f>
        <v>0</v>
      </c>
      <c r="CU249" s="124">
        <f t="shared" si="3158"/>
        <v>0</v>
      </c>
      <c r="CV249" s="124">
        <f t="shared" si="3158"/>
        <v>0</v>
      </c>
      <c r="CW249" s="124">
        <f t="shared" si="3158"/>
        <v>0</v>
      </c>
      <c r="CX249" s="124">
        <f t="shared" si="3158"/>
        <v>0</v>
      </c>
      <c r="CY249" s="124">
        <f t="shared" si="3158"/>
        <v>0</v>
      </c>
      <c r="CZ249" s="124">
        <f t="shared" si="3158"/>
        <v>0</v>
      </c>
      <c r="DA249" s="124">
        <f t="shared" si="3158"/>
        <v>0</v>
      </c>
      <c r="DB249" s="124">
        <f t="shared" si="3158"/>
        <v>0</v>
      </c>
      <c r="DC249" s="124">
        <f t="shared" si="3158"/>
        <v>0</v>
      </c>
      <c r="DD249" s="124">
        <f t="shared" si="3158"/>
        <v>0</v>
      </c>
      <c r="DE249" s="124">
        <f t="shared" si="3158"/>
        <v>0</v>
      </c>
      <c r="DF249" s="33">
        <f>+SUM(CT249:DE249)</f>
        <v>0</v>
      </c>
      <c r="DG249" s="124">
        <f t="shared" ref="DG249:DR249" si="3159">$DF$249*$FJ$9/12</f>
        <v>0</v>
      </c>
      <c r="DH249" s="124">
        <f t="shared" si="3159"/>
        <v>0</v>
      </c>
      <c r="DI249" s="124">
        <f t="shared" si="3159"/>
        <v>0</v>
      </c>
      <c r="DJ249" s="124">
        <f t="shared" si="3159"/>
        <v>0</v>
      </c>
      <c r="DK249" s="124">
        <f t="shared" si="3159"/>
        <v>0</v>
      </c>
      <c r="DL249" s="124">
        <f t="shared" si="3159"/>
        <v>0</v>
      </c>
      <c r="DM249" s="124">
        <f t="shared" si="3159"/>
        <v>0</v>
      </c>
      <c r="DN249" s="124">
        <f t="shared" si="3159"/>
        <v>0</v>
      </c>
      <c r="DO249" s="124">
        <f t="shared" si="3159"/>
        <v>0</v>
      </c>
      <c r="DP249" s="124">
        <f t="shared" si="3159"/>
        <v>0</v>
      </c>
      <c r="DQ249" s="124">
        <f t="shared" si="3159"/>
        <v>0</v>
      </c>
      <c r="DR249" s="124">
        <f t="shared" si="3159"/>
        <v>0</v>
      </c>
      <c r="DS249" s="33">
        <f t="shared" si="3104"/>
        <v>0</v>
      </c>
      <c r="DT249" s="124">
        <f t="shared" ref="DT249:EE249" si="3160">$DS$249*$FK$9/12</f>
        <v>0</v>
      </c>
      <c r="DU249" s="124">
        <f t="shared" si="3160"/>
        <v>0</v>
      </c>
      <c r="DV249" s="124">
        <f t="shared" si="3160"/>
        <v>0</v>
      </c>
      <c r="DW249" s="124">
        <f t="shared" si="3160"/>
        <v>0</v>
      </c>
      <c r="DX249" s="124">
        <f t="shared" si="3160"/>
        <v>0</v>
      </c>
      <c r="DY249" s="124">
        <f t="shared" si="3160"/>
        <v>0</v>
      </c>
      <c r="DZ249" s="124">
        <f t="shared" si="3160"/>
        <v>0</v>
      </c>
      <c r="EA249" s="124">
        <f t="shared" si="3160"/>
        <v>0</v>
      </c>
      <c r="EB249" s="124">
        <f t="shared" si="3160"/>
        <v>0</v>
      </c>
      <c r="EC249" s="124">
        <f t="shared" si="3160"/>
        <v>0</v>
      </c>
      <c r="ED249" s="124">
        <f t="shared" si="3160"/>
        <v>0</v>
      </c>
      <c r="EE249" s="124">
        <f t="shared" si="3160"/>
        <v>0</v>
      </c>
      <c r="EF249" s="33">
        <f>+SUM(DT249:EE249)</f>
        <v>0</v>
      </c>
      <c r="EG249" s="124">
        <f t="shared" ref="EG249:ER249" si="3161">$EF$249*$FL$9/12</f>
        <v>0</v>
      </c>
      <c r="EH249" s="124">
        <f t="shared" si="3161"/>
        <v>0</v>
      </c>
      <c r="EI249" s="124">
        <f t="shared" si="3161"/>
        <v>0</v>
      </c>
      <c r="EJ249" s="124">
        <f t="shared" si="3161"/>
        <v>0</v>
      </c>
      <c r="EK249" s="124">
        <f t="shared" si="3161"/>
        <v>0</v>
      </c>
      <c r="EL249" s="124">
        <f t="shared" si="3161"/>
        <v>0</v>
      </c>
      <c r="EM249" s="124">
        <f t="shared" si="3161"/>
        <v>0</v>
      </c>
      <c r="EN249" s="124">
        <f t="shared" si="3161"/>
        <v>0</v>
      </c>
      <c r="EO249" s="124">
        <f t="shared" si="3161"/>
        <v>0</v>
      </c>
      <c r="EP249" s="124">
        <f t="shared" si="3161"/>
        <v>0</v>
      </c>
      <c r="EQ249" s="124">
        <f t="shared" si="3161"/>
        <v>0</v>
      </c>
      <c r="ER249" s="124">
        <f t="shared" si="3161"/>
        <v>0</v>
      </c>
      <c r="ES249" s="33">
        <f t="shared" si="3151"/>
        <v>0</v>
      </c>
      <c r="ET249" s="33" t="s">
        <v>241</v>
      </c>
      <c r="EU249" s="33"/>
      <c r="EV249" s="38"/>
      <c r="EW249" s="136"/>
      <c r="EX249" s="37"/>
      <c r="EY249" s="37"/>
      <c r="FN249" s="17"/>
      <c r="FO249" s="201"/>
      <c r="FP249" s="2"/>
      <c r="FY249" s="1"/>
    </row>
    <row r="250" spans="1:181">
      <c r="A250" s="149">
        <v>231</v>
      </c>
      <c r="B250" s="149" t="str">
        <f>CONCATENATE(C250,D250)</f>
        <v>199999211500015</v>
      </c>
      <c r="C250" s="231">
        <v>1999992115000</v>
      </c>
      <c r="D250" s="35">
        <v>15</v>
      </c>
      <c r="E250" s="37" t="s">
        <v>188</v>
      </c>
      <c r="F250" s="65">
        <v>0</v>
      </c>
      <c r="G250" s="123">
        <f>_xlfn.XLOOKUP($B250,'9999'!$A:$A,'9999'!I:I)</f>
        <v>8450925.2307692301</v>
      </c>
      <c r="H250" s="123">
        <f>_xlfn.XLOOKUP($B250,'9999'!$A:$A,'9999'!J:J)</f>
        <v>8463601.6186153851</v>
      </c>
      <c r="I250" s="123">
        <f>_xlfn.XLOOKUP($B250,'9999'!$A:$A,'9999'!K:K)</f>
        <v>8476297.0210433081</v>
      </c>
      <c r="J250" s="123">
        <f>_xlfn.XLOOKUP($B250,'9999'!$A:$A,'9999'!L:L)</f>
        <v>8489011.4665748738</v>
      </c>
      <c r="K250" s="123">
        <f>_xlfn.XLOOKUP($B250,'9999'!$A:$A,'9999'!M:M)</f>
        <v>8501744.9837747365</v>
      </c>
      <c r="L250" s="123">
        <f>_xlfn.XLOOKUP($B250,'9999'!$A:$A,'9999'!N:N)</f>
        <v>8514497.6012503989</v>
      </c>
      <c r="M250" s="123">
        <f>_xlfn.XLOOKUP($B250,'9999'!$A:$A,'9999'!O:O)</f>
        <v>8527269.3476522751</v>
      </c>
      <c r="N250" s="123">
        <f>_xlfn.XLOOKUP($B250,'9999'!$A:$A,'9999'!P:P)</f>
        <v>8540060.2516737543</v>
      </c>
      <c r="O250" s="123">
        <f>_xlfn.XLOOKUP($B250,'9999'!$A:$A,'9999'!Q:Q)</f>
        <v>8552870.3420512658</v>
      </c>
      <c r="P250" s="123">
        <f>_xlfn.XLOOKUP($B250,'9999'!$A:$A,'9999'!R:R)</f>
        <v>8565699.6475643422</v>
      </c>
      <c r="Q250" s="123">
        <f>_xlfn.XLOOKUP($B250,'9999'!$A:$A,'9999'!S:S)</f>
        <v>8578548.1970356889</v>
      </c>
      <c r="R250" s="123">
        <f>_xlfn.XLOOKUP($B250,'9999'!$A:$A,'9999'!T:T)</f>
        <v>16201502.291994801</v>
      </c>
      <c r="S250" s="33">
        <f>+SUM(G250:R250)</f>
        <v>109862028.00000004</v>
      </c>
      <c r="T250" s="124">
        <f t="shared" si="3152"/>
        <v>9690087.214332005</v>
      </c>
      <c r="U250" s="124">
        <f t="shared" si="3152"/>
        <v>9690087.214332005</v>
      </c>
      <c r="V250" s="124">
        <f t="shared" si="3152"/>
        <v>9690087.214332005</v>
      </c>
      <c r="W250" s="124">
        <f t="shared" si="3152"/>
        <v>9690087.214332005</v>
      </c>
      <c r="X250" s="124">
        <f t="shared" si="3152"/>
        <v>9690087.214332005</v>
      </c>
      <c r="Y250" s="124">
        <f t="shared" si="3152"/>
        <v>9690087.214332005</v>
      </c>
      <c r="Z250" s="124">
        <f t="shared" si="3152"/>
        <v>9690087.214332005</v>
      </c>
      <c r="AA250" s="124">
        <f t="shared" si="3152"/>
        <v>9690087.214332005</v>
      </c>
      <c r="AB250" s="124">
        <f t="shared" si="3152"/>
        <v>9690087.214332005</v>
      </c>
      <c r="AC250" s="124">
        <f t="shared" si="3152"/>
        <v>9690087.214332005</v>
      </c>
      <c r="AD250" s="124">
        <f t="shared" si="3152"/>
        <v>9690087.214332005</v>
      </c>
      <c r="AE250" s="124">
        <f t="shared" si="3152"/>
        <v>9690087.214332005</v>
      </c>
      <c r="AF250" s="33">
        <f>+SUM(T250:AE250)</f>
        <v>116281046.57198404</v>
      </c>
      <c r="AG250" s="124">
        <f t="shared" si="3153"/>
        <v>10232305.734497163</v>
      </c>
      <c r="AH250" s="124">
        <f t="shared" si="3153"/>
        <v>10232305.734497163</v>
      </c>
      <c r="AI250" s="124">
        <f t="shared" si="3153"/>
        <v>10232305.734497163</v>
      </c>
      <c r="AJ250" s="124">
        <f t="shared" si="3153"/>
        <v>10232305.734497163</v>
      </c>
      <c r="AK250" s="124">
        <f t="shared" si="3153"/>
        <v>10232305.734497163</v>
      </c>
      <c r="AL250" s="124">
        <f t="shared" si="3153"/>
        <v>10232305.734497163</v>
      </c>
      <c r="AM250" s="124">
        <f t="shared" si="3153"/>
        <v>10232305.734497163</v>
      </c>
      <c r="AN250" s="124">
        <f t="shared" si="3153"/>
        <v>10232305.734497163</v>
      </c>
      <c r="AO250" s="124">
        <f t="shared" si="3153"/>
        <v>10232305.734497163</v>
      </c>
      <c r="AP250" s="124">
        <f t="shared" si="3153"/>
        <v>10232305.734497163</v>
      </c>
      <c r="AQ250" s="124">
        <f t="shared" si="3153"/>
        <v>10232305.734497163</v>
      </c>
      <c r="AR250" s="124">
        <f t="shared" si="3153"/>
        <v>10232305.734497163</v>
      </c>
      <c r="AS250" s="33">
        <f>+SUM(AG250:AR250)</f>
        <v>122787668.81396593</v>
      </c>
      <c r="AT250" s="124">
        <f t="shared" si="3154"/>
        <v>10809080.344139298</v>
      </c>
      <c r="AU250" s="124">
        <f t="shared" si="3154"/>
        <v>10809080.344139298</v>
      </c>
      <c r="AV250" s="124">
        <f t="shared" si="3154"/>
        <v>10809080.344139298</v>
      </c>
      <c r="AW250" s="124">
        <f t="shared" si="3154"/>
        <v>10809080.344139298</v>
      </c>
      <c r="AX250" s="124">
        <f t="shared" si="3154"/>
        <v>10809080.344139298</v>
      </c>
      <c r="AY250" s="124">
        <f t="shared" si="3154"/>
        <v>10809080.344139298</v>
      </c>
      <c r="AZ250" s="124">
        <f t="shared" si="3154"/>
        <v>10809080.344139298</v>
      </c>
      <c r="BA250" s="124">
        <f t="shared" si="3154"/>
        <v>10809080.344139298</v>
      </c>
      <c r="BB250" s="124">
        <f t="shared" si="3154"/>
        <v>10809080.344139298</v>
      </c>
      <c r="BC250" s="124">
        <f t="shared" si="3154"/>
        <v>10809080.344139298</v>
      </c>
      <c r="BD250" s="124">
        <f t="shared" si="3154"/>
        <v>10809080.344139298</v>
      </c>
      <c r="BE250" s="124">
        <f t="shared" si="3154"/>
        <v>10809080.344139298</v>
      </c>
      <c r="BF250" s="33">
        <f>+SUM(AT250:BE250)</f>
        <v>129708964.12967156</v>
      </c>
      <c r="BG250" s="124">
        <f t="shared" ref="BG250:BR250" si="3162">$BF$250*$FF$9/12</f>
        <v>11418366.584977744</v>
      </c>
      <c r="BH250" s="124">
        <f t="shared" si="3162"/>
        <v>11418366.584977744</v>
      </c>
      <c r="BI250" s="124">
        <f t="shared" si="3162"/>
        <v>11418366.584977744</v>
      </c>
      <c r="BJ250" s="124">
        <f t="shared" si="3162"/>
        <v>11418366.584977744</v>
      </c>
      <c r="BK250" s="124">
        <f t="shared" si="3162"/>
        <v>11418366.584977744</v>
      </c>
      <c r="BL250" s="124">
        <f t="shared" si="3162"/>
        <v>11418366.584977744</v>
      </c>
      <c r="BM250" s="124">
        <f t="shared" si="3162"/>
        <v>11418366.584977744</v>
      </c>
      <c r="BN250" s="124">
        <f t="shared" si="3162"/>
        <v>11418366.584977744</v>
      </c>
      <c r="BO250" s="124">
        <f t="shared" si="3162"/>
        <v>11418366.584977744</v>
      </c>
      <c r="BP250" s="124">
        <f t="shared" si="3162"/>
        <v>11418366.584977744</v>
      </c>
      <c r="BQ250" s="124">
        <f t="shared" si="3162"/>
        <v>11418366.584977744</v>
      </c>
      <c r="BR250" s="124">
        <f t="shared" si="3162"/>
        <v>11418366.584977744</v>
      </c>
      <c r="BS250" s="33">
        <f>+SUM(BG250:BR250)</f>
        <v>137020399.01973292</v>
      </c>
      <c r="BT250" s="124">
        <f t="shared" ref="BT250:CE250" si="3163">$BS$250*$FG$9/12</f>
        <v>12061997.072639771</v>
      </c>
      <c r="BU250" s="124">
        <f t="shared" si="3163"/>
        <v>12061997.072639771</v>
      </c>
      <c r="BV250" s="124">
        <f t="shared" si="3163"/>
        <v>12061997.072639771</v>
      </c>
      <c r="BW250" s="124">
        <f t="shared" si="3163"/>
        <v>12061997.072639771</v>
      </c>
      <c r="BX250" s="124">
        <f t="shared" si="3163"/>
        <v>12061997.072639771</v>
      </c>
      <c r="BY250" s="124">
        <f t="shared" si="3163"/>
        <v>12061997.072639771</v>
      </c>
      <c r="BZ250" s="124">
        <f t="shared" si="3163"/>
        <v>12061997.072639771</v>
      </c>
      <c r="CA250" s="124">
        <f t="shared" si="3163"/>
        <v>12061997.072639771</v>
      </c>
      <c r="CB250" s="124">
        <f t="shared" si="3163"/>
        <v>12061997.072639771</v>
      </c>
      <c r="CC250" s="124">
        <f t="shared" si="3163"/>
        <v>12061997.072639771</v>
      </c>
      <c r="CD250" s="124">
        <f t="shared" si="3163"/>
        <v>12061997.072639771</v>
      </c>
      <c r="CE250" s="124">
        <f t="shared" si="3163"/>
        <v>12061997.072639771</v>
      </c>
      <c r="CF250" s="33">
        <f>+SUM(BT250:CE250)</f>
        <v>144743964.87167722</v>
      </c>
      <c r="CG250" s="124">
        <f t="shared" ref="CG250:CR250" si="3164">$CF$250*$FH$9/12</f>
        <v>12741907.72363033</v>
      </c>
      <c r="CH250" s="124">
        <f t="shared" si="3164"/>
        <v>12741907.72363033</v>
      </c>
      <c r="CI250" s="124">
        <f t="shared" si="3164"/>
        <v>12741907.72363033</v>
      </c>
      <c r="CJ250" s="124">
        <f t="shared" si="3164"/>
        <v>12741907.72363033</v>
      </c>
      <c r="CK250" s="124">
        <f t="shared" si="3164"/>
        <v>12741907.72363033</v>
      </c>
      <c r="CL250" s="124">
        <f t="shared" si="3164"/>
        <v>12741907.72363033</v>
      </c>
      <c r="CM250" s="124">
        <f t="shared" si="3164"/>
        <v>12741907.72363033</v>
      </c>
      <c r="CN250" s="124">
        <f t="shared" si="3164"/>
        <v>12741907.72363033</v>
      </c>
      <c r="CO250" s="124">
        <f t="shared" si="3164"/>
        <v>12741907.72363033</v>
      </c>
      <c r="CP250" s="124">
        <f t="shared" si="3164"/>
        <v>12741907.72363033</v>
      </c>
      <c r="CQ250" s="124">
        <f t="shared" si="3164"/>
        <v>12741907.72363033</v>
      </c>
      <c r="CR250" s="124">
        <f t="shared" si="3164"/>
        <v>12741907.72363033</v>
      </c>
      <c r="CS250" s="33">
        <f>+SUM(CG250:CR250)</f>
        <v>152902892.68356395</v>
      </c>
      <c r="CT250" s="124">
        <f t="shared" ref="CT250:DE250" si="3165">$CS$250*$FI$9/12</f>
        <v>13460143.578195928</v>
      </c>
      <c r="CU250" s="124">
        <f t="shared" si="3165"/>
        <v>13460143.578195928</v>
      </c>
      <c r="CV250" s="124">
        <f t="shared" si="3165"/>
        <v>13460143.578195928</v>
      </c>
      <c r="CW250" s="124">
        <f t="shared" si="3165"/>
        <v>13460143.578195928</v>
      </c>
      <c r="CX250" s="124">
        <f t="shared" si="3165"/>
        <v>13460143.578195928</v>
      </c>
      <c r="CY250" s="124">
        <f t="shared" si="3165"/>
        <v>13460143.578195928</v>
      </c>
      <c r="CZ250" s="124">
        <f t="shared" si="3165"/>
        <v>13460143.578195928</v>
      </c>
      <c r="DA250" s="124">
        <f t="shared" si="3165"/>
        <v>13460143.578195928</v>
      </c>
      <c r="DB250" s="124">
        <f t="shared" si="3165"/>
        <v>13460143.578195928</v>
      </c>
      <c r="DC250" s="124">
        <f t="shared" si="3165"/>
        <v>13460143.578195928</v>
      </c>
      <c r="DD250" s="124">
        <f t="shared" si="3165"/>
        <v>13460143.578195928</v>
      </c>
      <c r="DE250" s="124">
        <f t="shared" si="3165"/>
        <v>13460143.578195928</v>
      </c>
      <c r="DF250" s="33">
        <f>+SUM(CT250:DE250)</f>
        <v>161521722.93835112</v>
      </c>
      <c r="DG250" s="124">
        <f t="shared" ref="DG250:DR250" si="3166">$DF$250*$FJ$9/12</f>
        <v>14218864.951411678</v>
      </c>
      <c r="DH250" s="124">
        <f t="shared" si="3166"/>
        <v>14218864.951411678</v>
      </c>
      <c r="DI250" s="124">
        <f t="shared" si="3166"/>
        <v>14218864.951411678</v>
      </c>
      <c r="DJ250" s="124">
        <f t="shared" si="3166"/>
        <v>14218864.951411678</v>
      </c>
      <c r="DK250" s="124">
        <f t="shared" si="3166"/>
        <v>14218864.951411678</v>
      </c>
      <c r="DL250" s="124">
        <f t="shared" si="3166"/>
        <v>14218864.951411678</v>
      </c>
      <c r="DM250" s="124">
        <f t="shared" si="3166"/>
        <v>14218864.951411678</v>
      </c>
      <c r="DN250" s="124">
        <f t="shared" si="3166"/>
        <v>14218864.951411678</v>
      </c>
      <c r="DO250" s="124">
        <f t="shared" si="3166"/>
        <v>14218864.951411678</v>
      </c>
      <c r="DP250" s="124">
        <f t="shared" si="3166"/>
        <v>14218864.951411678</v>
      </c>
      <c r="DQ250" s="124">
        <f t="shared" si="3166"/>
        <v>14218864.951411678</v>
      </c>
      <c r="DR250" s="124">
        <f t="shared" si="3166"/>
        <v>14218864.951411678</v>
      </c>
      <c r="DS250" s="33">
        <f>+SUM(DG250:DR250)</f>
        <v>170626379.41694009</v>
      </c>
      <c r="DT250" s="124">
        <f t="shared" ref="DT250:EE250" si="3167">$DS$250*$FK$9/12</f>
        <v>15020353.930992851</v>
      </c>
      <c r="DU250" s="124">
        <f t="shared" si="3167"/>
        <v>15020353.930992851</v>
      </c>
      <c r="DV250" s="124">
        <f t="shared" si="3167"/>
        <v>15020353.930992851</v>
      </c>
      <c r="DW250" s="124">
        <f t="shared" si="3167"/>
        <v>15020353.930992851</v>
      </c>
      <c r="DX250" s="124">
        <f t="shared" si="3167"/>
        <v>15020353.930992851</v>
      </c>
      <c r="DY250" s="124">
        <f t="shared" si="3167"/>
        <v>15020353.930992851</v>
      </c>
      <c r="DZ250" s="124">
        <f t="shared" si="3167"/>
        <v>15020353.930992851</v>
      </c>
      <c r="EA250" s="124">
        <f t="shared" si="3167"/>
        <v>15020353.930992851</v>
      </c>
      <c r="EB250" s="124">
        <f t="shared" si="3167"/>
        <v>15020353.930992851</v>
      </c>
      <c r="EC250" s="124">
        <f t="shared" si="3167"/>
        <v>15020353.930992851</v>
      </c>
      <c r="ED250" s="124">
        <f t="shared" si="3167"/>
        <v>15020353.930992851</v>
      </c>
      <c r="EE250" s="124">
        <f t="shared" si="3167"/>
        <v>15020353.930992851</v>
      </c>
      <c r="EF250" s="33">
        <f>+SUM(DT250:EE250)</f>
        <v>180244247.17191419</v>
      </c>
      <c r="EG250" s="124">
        <f t="shared" ref="EG250:ER250" si="3168">$EF$250*$FL$9/12</f>
        <v>15867021.241375057</v>
      </c>
      <c r="EH250" s="124">
        <f t="shared" si="3168"/>
        <v>15867021.241375057</v>
      </c>
      <c r="EI250" s="124">
        <f t="shared" si="3168"/>
        <v>15867021.241375057</v>
      </c>
      <c r="EJ250" s="124">
        <f t="shared" si="3168"/>
        <v>15867021.241375057</v>
      </c>
      <c r="EK250" s="124">
        <f t="shared" si="3168"/>
        <v>15867021.241375057</v>
      </c>
      <c r="EL250" s="124">
        <f t="shared" si="3168"/>
        <v>15867021.241375057</v>
      </c>
      <c r="EM250" s="124">
        <f t="shared" si="3168"/>
        <v>15867021.241375057</v>
      </c>
      <c r="EN250" s="124">
        <f t="shared" si="3168"/>
        <v>15867021.241375057</v>
      </c>
      <c r="EO250" s="124">
        <f t="shared" si="3168"/>
        <v>15867021.241375057</v>
      </c>
      <c r="EP250" s="124">
        <f t="shared" si="3168"/>
        <v>15867021.241375057</v>
      </c>
      <c r="EQ250" s="124">
        <f t="shared" si="3168"/>
        <v>15867021.241375057</v>
      </c>
      <c r="ER250" s="124">
        <f t="shared" si="3168"/>
        <v>15867021.241375057</v>
      </c>
      <c r="ES250" s="33">
        <f>+SUM(EG250:ER250)</f>
        <v>190404254.89650068</v>
      </c>
      <c r="ET250" s="33" t="s">
        <v>241</v>
      </c>
      <c r="EU250" s="33"/>
      <c r="EV250" s="38"/>
      <c r="EW250" s="136"/>
      <c r="EX250" s="37"/>
      <c r="EY250" s="37"/>
      <c r="FN250" s="17"/>
      <c r="FO250" s="201"/>
      <c r="FP250" s="2"/>
      <c r="FY250" s="1"/>
    </row>
    <row r="251" spans="1:181">
      <c r="A251" s="149"/>
      <c r="B251" s="149" t="str">
        <f>CONCATENATE(C251,D251)</f>
        <v>199999211700015</v>
      </c>
      <c r="C251" s="231">
        <v>1999992117000</v>
      </c>
      <c r="D251" s="35">
        <v>15</v>
      </c>
      <c r="E251" s="37" t="s">
        <v>189</v>
      </c>
      <c r="F251" s="65">
        <v>43239.25</v>
      </c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33">
        <f>+SUM(G251:R251)</f>
        <v>0</v>
      </c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33">
        <f>+SUM(T251:AE251)</f>
        <v>0</v>
      </c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33">
        <f>+SUM(AG251:AR251)</f>
        <v>0</v>
      </c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33">
        <f>+SUM(AT251:BE251)</f>
        <v>0</v>
      </c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33">
        <f>+SUM(BG251:BR251)</f>
        <v>0</v>
      </c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33">
        <f>+SUM(BT251:CE251)</f>
        <v>0</v>
      </c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33">
        <f>+SUM(CG251:CR251)</f>
        <v>0</v>
      </c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33">
        <f>+SUM(CT251:DE251)</f>
        <v>0</v>
      </c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33">
        <f>+SUM(DG251:DR251)</f>
        <v>0</v>
      </c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33">
        <f>+SUM(DT251:EE251)</f>
        <v>0</v>
      </c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33">
        <f>+SUM(EG251:ER251)</f>
        <v>0</v>
      </c>
      <c r="ET251" s="33"/>
      <c r="EU251" s="33"/>
      <c r="EV251" s="38"/>
      <c r="EW251" s="136"/>
      <c r="EX251" s="37"/>
      <c r="EY251" s="37"/>
      <c r="FN251" s="17"/>
      <c r="FO251" s="201"/>
      <c r="FP251" s="2"/>
      <c r="FY251" s="1"/>
    </row>
    <row r="252" spans="1:181">
      <c r="A252" s="149">
        <v>232</v>
      </c>
      <c r="B252" s="149" t="str">
        <f>CONCATENATE(C252,D252)</f>
        <v>199999249900015</v>
      </c>
      <c r="C252" s="231">
        <v>1999992499000</v>
      </c>
      <c r="D252" s="35">
        <v>15</v>
      </c>
      <c r="E252" s="37" t="s">
        <v>193</v>
      </c>
      <c r="F252" s="65">
        <v>68563.25</v>
      </c>
      <c r="G252" s="123">
        <f>_xlfn.XLOOKUP($B252,'9999'!$A:$A,'9999'!I:I)</f>
        <v>46832</v>
      </c>
      <c r="H252" s="123">
        <f>_xlfn.XLOOKUP($B252,'9999'!$A:$A,'9999'!J:J)</f>
        <v>46832</v>
      </c>
      <c r="I252" s="123">
        <f>_xlfn.XLOOKUP($B252,'9999'!$A:$A,'9999'!K:K)</f>
        <v>46832</v>
      </c>
      <c r="J252" s="123">
        <f>_xlfn.XLOOKUP($B252,'9999'!$A:$A,'9999'!L:L)</f>
        <v>46832</v>
      </c>
      <c r="K252" s="123">
        <f>_xlfn.XLOOKUP($B252,'9999'!$A:$A,'9999'!M:M)</f>
        <v>46832</v>
      </c>
      <c r="L252" s="123">
        <f>_xlfn.XLOOKUP($B252,'9999'!$A:$A,'9999'!N:N)</f>
        <v>46832</v>
      </c>
      <c r="M252" s="123">
        <f>_xlfn.XLOOKUP($B252,'9999'!$A:$A,'9999'!O:O)</f>
        <v>46832</v>
      </c>
      <c r="N252" s="123">
        <f>_xlfn.XLOOKUP($B252,'9999'!$A:$A,'9999'!P:P)</f>
        <v>46832</v>
      </c>
      <c r="O252" s="123">
        <f>_xlfn.XLOOKUP($B252,'9999'!$A:$A,'9999'!Q:Q)</f>
        <v>46832</v>
      </c>
      <c r="P252" s="123">
        <f>_xlfn.XLOOKUP($B252,'9999'!$A:$A,'9999'!R:R)</f>
        <v>46832</v>
      </c>
      <c r="Q252" s="123">
        <f>_xlfn.XLOOKUP($B252,'9999'!$A:$A,'9999'!S:S)</f>
        <v>46832</v>
      </c>
      <c r="R252" s="123">
        <f>_xlfn.XLOOKUP($B252,'9999'!$A:$A,'9999'!T:T)</f>
        <v>46832</v>
      </c>
      <c r="S252" s="33">
        <f>+SUM(G252:R252)</f>
        <v>561984</v>
      </c>
      <c r="T252" s="124">
        <f t="shared" ref="T252:AE252" si="3169">+$S252*$FC$9/12</f>
        <v>49568.300096000014</v>
      </c>
      <c r="U252" s="124">
        <f t="shared" si="3169"/>
        <v>49568.300096000014</v>
      </c>
      <c r="V252" s="124">
        <f t="shared" si="3169"/>
        <v>49568.300096000014</v>
      </c>
      <c r="W252" s="124">
        <f t="shared" si="3169"/>
        <v>49568.300096000014</v>
      </c>
      <c r="X252" s="124">
        <f t="shared" si="3169"/>
        <v>49568.300096000014</v>
      </c>
      <c r="Y252" s="124">
        <f t="shared" si="3169"/>
        <v>49568.300096000014</v>
      </c>
      <c r="Z252" s="124">
        <f t="shared" si="3169"/>
        <v>49568.300096000014</v>
      </c>
      <c r="AA252" s="124">
        <f t="shared" si="3169"/>
        <v>49568.300096000014</v>
      </c>
      <c r="AB252" s="124">
        <f t="shared" si="3169"/>
        <v>49568.300096000014</v>
      </c>
      <c r="AC252" s="124">
        <f t="shared" si="3169"/>
        <v>49568.300096000014</v>
      </c>
      <c r="AD252" s="124">
        <f t="shared" si="3169"/>
        <v>49568.300096000014</v>
      </c>
      <c r="AE252" s="124">
        <f t="shared" si="3169"/>
        <v>49568.300096000014</v>
      </c>
      <c r="AF252" s="33">
        <f t="shared" si="3113"/>
        <v>594819.60115200013</v>
      </c>
      <c r="AG252" s="124">
        <f t="shared" ref="AG252:AR252" si="3170">+$AF252*$FD$9/12</f>
        <v>52341.943896171782</v>
      </c>
      <c r="AH252" s="124">
        <f t="shared" si="3170"/>
        <v>52341.943896171782</v>
      </c>
      <c r="AI252" s="124">
        <f t="shared" si="3170"/>
        <v>52341.943896171782</v>
      </c>
      <c r="AJ252" s="124">
        <f t="shared" si="3170"/>
        <v>52341.943896171782</v>
      </c>
      <c r="AK252" s="124">
        <f t="shared" si="3170"/>
        <v>52341.943896171782</v>
      </c>
      <c r="AL252" s="124">
        <f t="shared" si="3170"/>
        <v>52341.943896171782</v>
      </c>
      <c r="AM252" s="124">
        <f t="shared" si="3170"/>
        <v>52341.943896171782</v>
      </c>
      <c r="AN252" s="124">
        <f t="shared" si="3170"/>
        <v>52341.943896171782</v>
      </c>
      <c r="AO252" s="124">
        <f t="shared" si="3170"/>
        <v>52341.943896171782</v>
      </c>
      <c r="AP252" s="124">
        <f t="shared" si="3170"/>
        <v>52341.943896171782</v>
      </c>
      <c r="AQ252" s="124">
        <f t="shared" si="3170"/>
        <v>52341.943896171782</v>
      </c>
      <c r="AR252" s="124">
        <f t="shared" si="3170"/>
        <v>52341.943896171782</v>
      </c>
      <c r="AS252" s="33">
        <f t="shared" si="3115"/>
        <v>628103.32675406127</v>
      </c>
      <c r="AT252" s="124">
        <f t="shared" ref="AT252:BE252" si="3171">+$AS252*$FE$9/12</f>
        <v>55292.354589711198</v>
      </c>
      <c r="AU252" s="124">
        <f t="shared" si="3171"/>
        <v>55292.354589711198</v>
      </c>
      <c r="AV252" s="124">
        <f t="shared" si="3171"/>
        <v>55292.354589711198</v>
      </c>
      <c r="AW252" s="124">
        <f t="shared" si="3171"/>
        <v>55292.354589711198</v>
      </c>
      <c r="AX252" s="124">
        <f t="shared" si="3171"/>
        <v>55292.354589711198</v>
      </c>
      <c r="AY252" s="124">
        <f t="shared" si="3171"/>
        <v>55292.354589711198</v>
      </c>
      <c r="AZ252" s="124">
        <f t="shared" si="3171"/>
        <v>55292.354589711198</v>
      </c>
      <c r="BA252" s="124">
        <f t="shared" si="3171"/>
        <v>55292.354589711198</v>
      </c>
      <c r="BB252" s="124">
        <f t="shared" si="3171"/>
        <v>55292.354589711198</v>
      </c>
      <c r="BC252" s="124">
        <f t="shared" si="3171"/>
        <v>55292.354589711198</v>
      </c>
      <c r="BD252" s="124">
        <f t="shared" si="3171"/>
        <v>55292.354589711198</v>
      </c>
      <c r="BE252" s="124">
        <f t="shared" si="3171"/>
        <v>55292.354589711198</v>
      </c>
      <c r="BF252" s="33">
        <f t="shared" si="3117"/>
        <v>663508.25507653423</v>
      </c>
      <c r="BG252" s="124">
        <f t="shared" ref="BG252:BR252" si="3172">+$BF252*$FF$9/12</f>
        <v>58409.074033224031</v>
      </c>
      <c r="BH252" s="124">
        <f t="shared" si="3172"/>
        <v>58409.074033224031</v>
      </c>
      <c r="BI252" s="124">
        <f t="shared" si="3172"/>
        <v>58409.074033224031</v>
      </c>
      <c r="BJ252" s="124">
        <f t="shared" si="3172"/>
        <v>58409.074033224031</v>
      </c>
      <c r="BK252" s="124">
        <f t="shared" si="3172"/>
        <v>58409.074033224031</v>
      </c>
      <c r="BL252" s="124">
        <f t="shared" si="3172"/>
        <v>58409.074033224031</v>
      </c>
      <c r="BM252" s="124">
        <f t="shared" si="3172"/>
        <v>58409.074033224031</v>
      </c>
      <c r="BN252" s="124">
        <f t="shared" si="3172"/>
        <v>58409.074033224031</v>
      </c>
      <c r="BO252" s="124">
        <f t="shared" si="3172"/>
        <v>58409.074033224031</v>
      </c>
      <c r="BP252" s="124">
        <f t="shared" si="3172"/>
        <v>58409.074033224031</v>
      </c>
      <c r="BQ252" s="124">
        <f t="shared" si="3172"/>
        <v>58409.074033224031</v>
      </c>
      <c r="BR252" s="124">
        <f t="shared" si="3172"/>
        <v>58409.074033224031</v>
      </c>
      <c r="BS252" s="33">
        <f>+SUM(BG252:BR252)</f>
        <v>700908.8883986884</v>
      </c>
      <c r="BT252" s="124">
        <f t="shared" ref="BT252:CE252" si="3173">+$BS252*$FG$9/12</f>
        <v>61701.476718328813</v>
      </c>
      <c r="BU252" s="124">
        <f t="shared" si="3173"/>
        <v>61701.476718328813</v>
      </c>
      <c r="BV252" s="124">
        <f t="shared" si="3173"/>
        <v>61701.476718328813</v>
      </c>
      <c r="BW252" s="124">
        <f t="shared" si="3173"/>
        <v>61701.476718328813</v>
      </c>
      <c r="BX252" s="124">
        <f t="shared" si="3173"/>
        <v>61701.476718328813</v>
      </c>
      <c r="BY252" s="124">
        <f t="shared" si="3173"/>
        <v>61701.476718328813</v>
      </c>
      <c r="BZ252" s="124">
        <f t="shared" si="3173"/>
        <v>61701.476718328813</v>
      </c>
      <c r="CA252" s="124">
        <f t="shared" si="3173"/>
        <v>61701.476718328813</v>
      </c>
      <c r="CB252" s="124">
        <f t="shared" si="3173"/>
        <v>61701.476718328813</v>
      </c>
      <c r="CC252" s="124">
        <f t="shared" si="3173"/>
        <v>61701.476718328813</v>
      </c>
      <c r="CD252" s="124">
        <f t="shared" si="3173"/>
        <v>61701.476718328813</v>
      </c>
      <c r="CE252" s="124">
        <f t="shared" si="3173"/>
        <v>61701.476718328813</v>
      </c>
      <c r="CF252" s="33">
        <f>+SUM(BT252:CE252)</f>
        <v>740417.72061994567</v>
      </c>
      <c r="CG252" s="124">
        <f t="shared" ref="CG252:CR252" si="3174">+$CF252*$FH$9/12</f>
        <v>65179.465557987576</v>
      </c>
      <c r="CH252" s="124">
        <f t="shared" si="3174"/>
        <v>65179.465557987576</v>
      </c>
      <c r="CI252" s="124">
        <f t="shared" si="3174"/>
        <v>65179.465557987576</v>
      </c>
      <c r="CJ252" s="124">
        <f t="shared" si="3174"/>
        <v>65179.465557987576</v>
      </c>
      <c r="CK252" s="124">
        <f t="shared" si="3174"/>
        <v>65179.465557987576</v>
      </c>
      <c r="CL252" s="124">
        <f t="shared" si="3174"/>
        <v>65179.465557987576</v>
      </c>
      <c r="CM252" s="124">
        <f t="shared" si="3174"/>
        <v>65179.465557987576</v>
      </c>
      <c r="CN252" s="124">
        <f t="shared" si="3174"/>
        <v>65179.465557987576</v>
      </c>
      <c r="CO252" s="124">
        <f t="shared" si="3174"/>
        <v>65179.465557987576</v>
      </c>
      <c r="CP252" s="124">
        <f t="shared" si="3174"/>
        <v>65179.465557987576</v>
      </c>
      <c r="CQ252" s="124">
        <f t="shared" si="3174"/>
        <v>65179.465557987576</v>
      </c>
      <c r="CR252" s="124">
        <f t="shared" si="3174"/>
        <v>65179.465557987576</v>
      </c>
      <c r="CS252" s="33">
        <f>+SUM(CG252:CR252)</f>
        <v>782153.58669585094</v>
      </c>
      <c r="CT252" s="124">
        <f t="shared" ref="CT252:DE252" si="3175">+$CS252*$FI$9/12</f>
        <v>68853.501672560233</v>
      </c>
      <c r="CU252" s="124">
        <f t="shared" si="3175"/>
        <v>68853.501672560233</v>
      </c>
      <c r="CV252" s="124">
        <f t="shared" si="3175"/>
        <v>68853.501672560233</v>
      </c>
      <c r="CW252" s="124">
        <f t="shared" si="3175"/>
        <v>68853.501672560233</v>
      </c>
      <c r="CX252" s="124">
        <f t="shared" si="3175"/>
        <v>68853.501672560233</v>
      </c>
      <c r="CY252" s="124">
        <f t="shared" si="3175"/>
        <v>68853.501672560233</v>
      </c>
      <c r="CZ252" s="124">
        <f t="shared" si="3175"/>
        <v>68853.501672560233</v>
      </c>
      <c r="DA252" s="124">
        <f t="shared" si="3175"/>
        <v>68853.501672560233</v>
      </c>
      <c r="DB252" s="124">
        <f t="shared" si="3175"/>
        <v>68853.501672560233</v>
      </c>
      <c r="DC252" s="124">
        <f t="shared" si="3175"/>
        <v>68853.501672560233</v>
      </c>
      <c r="DD252" s="124">
        <f t="shared" si="3175"/>
        <v>68853.501672560233</v>
      </c>
      <c r="DE252" s="124">
        <f t="shared" si="3175"/>
        <v>68853.501672560233</v>
      </c>
      <c r="DF252" s="33">
        <f>+SUM(CT252:DE252)</f>
        <v>826242.02007072279</v>
      </c>
      <c r="DG252" s="124">
        <f t="shared" ref="DG252:DR252" si="3176">+$DF252*$FJ$9/12</f>
        <v>72734.635854839129</v>
      </c>
      <c r="DH252" s="124">
        <f t="shared" si="3176"/>
        <v>72734.635854839129</v>
      </c>
      <c r="DI252" s="124">
        <f t="shared" si="3176"/>
        <v>72734.635854839129</v>
      </c>
      <c r="DJ252" s="124">
        <f t="shared" si="3176"/>
        <v>72734.635854839129</v>
      </c>
      <c r="DK252" s="124">
        <f t="shared" si="3176"/>
        <v>72734.635854839129</v>
      </c>
      <c r="DL252" s="124">
        <f t="shared" si="3176"/>
        <v>72734.635854839129</v>
      </c>
      <c r="DM252" s="124">
        <f t="shared" si="3176"/>
        <v>72734.635854839129</v>
      </c>
      <c r="DN252" s="124">
        <f t="shared" si="3176"/>
        <v>72734.635854839129</v>
      </c>
      <c r="DO252" s="124">
        <f t="shared" si="3176"/>
        <v>72734.635854839129</v>
      </c>
      <c r="DP252" s="124">
        <f t="shared" si="3176"/>
        <v>72734.635854839129</v>
      </c>
      <c r="DQ252" s="124">
        <f t="shared" si="3176"/>
        <v>72734.635854839129</v>
      </c>
      <c r="DR252" s="124">
        <f t="shared" si="3176"/>
        <v>72734.635854839129</v>
      </c>
      <c r="DS252" s="33">
        <f t="shared" si="3104"/>
        <v>872815.63025806949</v>
      </c>
      <c r="DT252" s="124">
        <f t="shared" ref="DT252:EE252" si="3177">$DS252*$FK$9/12</f>
        <v>76834.541808704715</v>
      </c>
      <c r="DU252" s="124">
        <f t="shared" si="3177"/>
        <v>76834.541808704715</v>
      </c>
      <c r="DV252" s="124">
        <f t="shared" si="3177"/>
        <v>76834.541808704715</v>
      </c>
      <c r="DW252" s="124">
        <f t="shared" si="3177"/>
        <v>76834.541808704715</v>
      </c>
      <c r="DX252" s="124">
        <f t="shared" si="3177"/>
        <v>76834.541808704715</v>
      </c>
      <c r="DY252" s="124">
        <f t="shared" si="3177"/>
        <v>76834.541808704715</v>
      </c>
      <c r="DZ252" s="124">
        <f t="shared" si="3177"/>
        <v>76834.541808704715</v>
      </c>
      <c r="EA252" s="124">
        <f t="shared" si="3177"/>
        <v>76834.541808704715</v>
      </c>
      <c r="EB252" s="124">
        <f t="shared" si="3177"/>
        <v>76834.541808704715</v>
      </c>
      <c r="EC252" s="124">
        <f t="shared" si="3177"/>
        <v>76834.541808704715</v>
      </c>
      <c r="ED252" s="124">
        <f t="shared" si="3177"/>
        <v>76834.541808704715</v>
      </c>
      <c r="EE252" s="124">
        <f t="shared" si="3177"/>
        <v>76834.541808704715</v>
      </c>
      <c r="EF252" s="33">
        <f>+SUM(DT252:EE252)</f>
        <v>922014.50170445663</v>
      </c>
      <c r="EG252" s="124">
        <f t="shared" ref="EG252:ER252" si="3178">$EF252*$FL9/12</f>
        <v>81165.551261377797</v>
      </c>
      <c r="EH252" s="124">
        <f t="shared" si="3178"/>
        <v>81165.551261377797</v>
      </c>
      <c r="EI252" s="124">
        <f t="shared" si="3178"/>
        <v>81165.551261377797</v>
      </c>
      <c r="EJ252" s="124">
        <f t="shared" si="3178"/>
        <v>81165.551261377797</v>
      </c>
      <c r="EK252" s="124">
        <f t="shared" si="3178"/>
        <v>81165.551261377797</v>
      </c>
      <c r="EL252" s="124">
        <f t="shared" si="3178"/>
        <v>81165.551261377797</v>
      </c>
      <c r="EM252" s="124">
        <f t="shared" si="3178"/>
        <v>81165.551261377797</v>
      </c>
      <c r="EN252" s="124">
        <f t="shared" si="3178"/>
        <v>81165.551261377797</v>
      </c>
      <c r="EO252" s="124">
        <f t="shared" si="3178"/>
        <v>81165.551261377797</v>
      </c>
      <c r="EP252" s="124">
        <f t="shared" si="3178"/>
        <v>81165.551261377797</v>
      </c>
      <c r="EQ252" s="124">
        <f t="shared" si="3178"/>
        <v>81165.551261377797</v>
      </c>
      <c r="ER252" s="124">
        <f t="shared" si="3178"/>
        <v>81165.551261377797</v>
      </c>
      <c r="ES252" s="33">
        <f t="shared" si="3151"/>
        <v>973986.61513653339</v>
      </c>
      <c r="ET252" s="33" t="s">
        <v>241</v>
      </c>
      <c r="EU252" s="33"/>
      <c r="EV252" s="38"/>
      <c r="EW252" s="136"/>
      <c r="EX252" s="37"/>
      <c r="EY252" s="37"/>
      <c r="FN252" s="17"/>
      <c r="FO252" s="201"/>
      <c r="FP252" s="2"/>
      <c r="FY252" s="1"/>
    </row>
    <row r="253" spans="1:181" ht="13.8">
      <c r="A253" s="150"/>
      <c r="B253" s="287"/>
      <c r="C253" s="53"/>
      <c r="D253" s="13"/>
      <c r="E253" s="58" t="s">
        <v>451</v>
      </c>
      <c r="F253" s="84">
        <f t="shared" ref="F253:AK253" si="3179">F254+F261+F265</f>
        <v>2866979643.8899994</v>
      </c>
      <c r="G253" s="84">
        <f t="shared" si="3179"/>
        <v>148362361.45044872</v>
      </c>
      <c r="H253" s="84">
        <f t="shared" si="3179"/>
        <v>149298551.82588929</v>
      </c>
      <c r="I253" s="84">
        <f t="shared" si="3179"/>
        <v>149306640.86435083</v>
      </c>
      <c r="J253" s="84">
        <f t="shared" si="3179"/>
        <v>149314742.03637004</v>
      </c>
      <c r="K253" s="84">
        <f t="shared" si="3179"/>
        <v>149322855.3601473</v>
      </c>
      <c r="L253" s="84">
        <f t="shared" si="3179"/>
        <v>149330980.85391024</v>
      </c>
      <c r="M253" s="84">
        <f t="shared" si="3179"/>
        <v>149339118.5359138</v>
      </c>
      <c r="N253" s="84">
        <f t="shared" si="3179"/>
        <v>149347268.42444038</v>
      </c>
      <c r="O253" s="84">
        <f t="shared" si="3179"/>
        <v>149355430.53779975</v>
      </c>
      <c r="P253" s="84">
        <f t="shared" si="3179"/>
        <v>149363604.89432916</v>
      </c>
      <c r="Q253" s="84">
        <f t="shared" si="3179"/>
        <v>149371791.51239336</v>
      </c>
      <c r="R253" s="84">
        <f t="shared" si="3179"/>
        <v>154228854.47000718</v>
      </c>
      <c r="S253" s="84">
        <f t="shared" si="3179"/>
        <v>1795942200.7660003</v>
      </c>
      <c r="T253" s="84">
        <f t="shared" si="3179"/>
        <v>77007062.314448997</v>
      </c>
      <c r="U253" s="84">
        <f t="shared" si="3179"/>
        <v>77007062.314448997</v>
      </c>
      <c r="V253" s="84">
        <f t="shared" si="3179"/>
        <v>77007062.314448997</v>
      </c>
      <c r="W253" s="84">
        <f t="shared" si="3179"/>
        <v>77007062.314448997</v>
      </c>
      <c r="X253" s="84">
        <f t="shared" si="3179"/>
        <v>77007062.314448997</v>
      </c>
      <c r="Y253" s="84">
        <f t="shared" si="3179"/>
        <v>77007062.314448997</v>
      </c>
      <c r="Z253" s="84">
        <f t="shared" si="3179"/>
        <v>77007062.314448997</v>
      </c>
      <c r="AA253" s="84">
        <f t="shared" si="3179"/>
        <v>77007062.314448997</v>
      </c>
      <c r="AB253" s="84">
        <f t="shared" si="3179"/>
        <v>77007062.314448997</v>
      </c>
      <c r="AC253" s="84">
        <f t="shared" si="3179"/>
        <v>77007062.314448997</v>
      </c>
      <c r="AD253" s="84">
        <f t="shared" si="3179"/>
        <v>77007062.314448997</v>
      </c>
      <c r="AE253" s="84">
        <f t="shared" si="3179"/>
        <v>77007062.314448997</v>
      </c>
      <c r="AF253" s="84">
        <f t="shared" si="3179"/>
        <v>924084747.77338803</v>
      </c>
      <c r="AG253" s="84">
        <f t="shared" si="3179"/>
        <v>77225861.086114213</v>
      </c>
      <c r="AH253" s="84">
        <f t="shared" si="3179"/>
        <v>77225861.086114213</v>
      </c>
      <c r="AI253" s="84">
        <f t="shared" si="3179"/>
        <v>77225861.086114213</v>
      </c>
      <c r="AJ253" s="84">
        <f t="shared" si="3179"/>
        <v>77225861.086114213</v>
      </c>
      <c r="AK253" s="84">
        <f t="shared" si="3179"/>
        <v>77225861.086114213</v>
      </c>
      <c r="AL253" s="84">
        <f t="shared" ref="AL253:BQ253" si="3180">AL254+AL261+AL265</f>
        <v>77225861.086114213</v>
      </c>
      <c r="AM253" s="84">
        <f t="shared" si="3180"/>
        <v>77225861.086114213</v>
      </c>
      <c r="AN253" s="84">
        <f t="shared" si="3180"/>
        <v>77225861.086114213</v>
      </c>
      <c r="AO253" s="84">
        <f t="shared" si="3180"/>
        <v>77225861.086114213</v>
      </c>
      <c r="AP253" s="84">
        <f t="shared" si="3180"/>
        <v>77225861.086114213</v>
      </c>
      <c r="AQ253" s="84">
        <f t="shared" si="3180"/>
        <v>77225861.086114213</v>
      </c>
      <c r="AR253" s="84">
        <f t="shared" si="3180"/>
        <v>77225861.086114213</v>
      </c>
      <c r="AS253" s="84">
        <f t="shared" si="3180"/>
        <v>926710333.03337061</v>
      </c>
      <c r="AT253" s="84">
        <f t="shared" si="3180"/>
        <v>43082207.890920408</v>
      </c>
      <c r="AU253" s="84">
        <f t="shared" si="3180"/>
        <v>43082207.890920408</v>
      </c>
      <c r="AV253" s="84">
        <f t="shared" si="3180"/>
        <v>43082207.890920408</v>
      </c>
      <c r="AW253" s="84">
        <f t="shared" si="3180"/>
        <v>43082207.890920408</v>
      </c>
      <c r="AX253" s="84">
        <f t="shared" si="3180"/>
        <v>43082207.890920408</v>
      </c>
      <c r="AY253" s="84">
        <f t="shared" si="3180"/>
        <v>43082207.890920408</v>
      </c>
      <c r="AZ253" s="84">
        <f t="shared" si="3180"/>
        <v>43082207.890920408</v>
      </c>
      <c r="BA253" s="84">
        <f t="shared" si="3180"/>
        <v>43082207.890920408</v>
      </c>
      <c r="BB253" s="84">
        <f t="shared" si="3180"/>
        <v>43082207.890920408</v>
      </c>
      <c r="BC253" s="84">
        <f t="shared" si="3180"/>
        <v>43082207.890920408</v>
      </c>
      <c r="BD253" s="84">
        <f t="shared" si="3180"/>
        <v>43082207.890920408</v>
      </c>
      <c r="BE253" s="84">
        <f t="shared" si="3180"/>
        <v>43082207.890920408</v>
      </c>
      <c r="BF253" s="84">
        <f t="shared" si="3180"/>
        <v>516986494.69104487</v>
      </c>
      <c r="BG253" s="84">
        <f t="shared" si="3180"/>
        <v>8950861.3641046993</v>
      </c>
      <c r="BH253" s="84">
        <f t="shared" si="3180"/>
        <v>8950861.3641046993</v>
      </c>
      <c r="BI253" s="84">
        <f t="shared" si="3180"/>
        <v>8950861.3641046993</v>
      </c>
      <c r="BJ253" s="84">
        <f t="shared" si="3180"/>
        <v>8950861.3641046993</v>
      </c>
      <c r="BK253" s="84">
        <f t="shared" si="3180"/>
        <v>8950861.3641046993</v>
      </c>
      <c r="BL253" s="84">
        <f t="shared" si="3180"/>
        <v>8950861.3641046993</v>
      </c>
      <c r="BM253" s="84">
        <f t="shared" si="3180"/>
        <v>8950861.3641046993</v>
      </c>
      <c r="BN253" s="84">
        <f t="shared" si="3180"/>
        <v>8950861.3641046993</v>
      </c>
      <c r="BO253" s="84">
        <f t="shared" si="3180"/>
        <v>8950861.3641046993</v>
      </c>
      <c r="BP253" s="84">
        <f t="shared" si="3180"/>
        <v>8950861.3641046993</v>
      </c>
      <c r="BQ253" s="84">
        <f t="shared" si="3180"/>
        <v>8950861.3641046993</v>
      </c>
      <c r="BR253" s="84">
        <f t="shared" ref="BR253:CW253" si="3181">BR254+BR261+BR265</f>
        <v>8950861.3641046993</v>
      </c>
      <c r="BS253" s="84">
        <f t="shared" si="3181"/>
        <v>107410336.36925641</v>
      </c>
      <c r="BT253" s="84">
        <f t="shared" si="3181"/>
        <v>9207160.2690092027</v>
      </c>
      <c r="BU253" s="84">
        <f t="shared" si="3181"/>
        <v>9207160.2690092027</v>
      </c>
      <c r="BV253" s="84">
        <f t="shared" si="3181"/>
        <v>9207160.2690092027</v>
      </c>
      <c r="BW253" s="84">
        <f t="shared" si="3181"/>
        <v>9207160.2690092027</v>
      </c>
      <c r="BX253" s="84">
        <f t="shared" si="3181"/>
        <v>9207160.2690092027</v>
      </c>
      <c r="BY253" s="84">
        <f t="shared" si="3181"/>
        <v>9207160.2690092027</v>
      </c>
      <c r="BZ253" s="84">
        <f t="shared" si="3181"/>
        <v>9207160.2690092027</v>
      </c>
      <c r="CA253" s="84">
        <f t="shared" si="3181"/>
        <v>9207160.2690092027</v>
      </c>
      <c r="CB253" s="84">
        <f t="shared" si="3181"/>
        <v>9207160.2690092027</v>
      </c>
      <c r="CC253" s="84">
        <f t="shared" si="3181"/>
        <v>9207160.2690092027</v>
      </c>
      <c r="CD253" s="84">
        <f t="shared" si="3181"/>
        <v>9207160.2690092027</v>
      </c>
      <c r="CE253" s="84">
        <f t="shared" si="3181"/>
        <v>9207160.2690092027</v>
      </c>
      <c r="CF253" s="84">
        <f t="shared" si="3181"/>
        <v>110485923.22811043</v>
      </c>
      <c r="CG253" s="84">
        <f t="shared" si="3181"/>
        <v>9476468.4623344243</v>
      </c>
      <c r="CH253" s="84">
        <f t="shared" si="3181"/>
        <v>9476468.4623344243</v>
      </c>
      <c r="CI253" s="84">
        <f t="shared" si="3181"/>
        <v>9476468.4623344243</v>
      </c>
      <c r="CJ253" s="84">
        <f t="shared" si="3181"/>
        <v>9476468.4623344243</v>
      </c>
      <c r="CK253" s="84">
        <f t="shared" si="3181"/>
        <v>9476468.4623344243</v>
      </c>
      <c r="CL253" s="84">
        <f t="shared" si="3181"/>
        <v>9476468.4623344243</v>
      </c>
      <c r="CM253" s="84">
        <f t="shared" si="3181"/>
        <v>9476468.4623344243</v>
      </c>
      <c r="CN253" s="84">
        <f t="shared" si="3181"/>
        <v>9476468.4623344243</v>
      </c>
      <c r="CO253" s="84">
        <f t="shared" si="3181"/>
        <v>9476468.4623344243</v>
      </c>
      <c r="CP253" s="84">
        <f t="shared" si="3181"/>
        <v>9476468.4623344243</v>
      </c>
      <c r="CQ253" s="84">
        <f t="shared" si="3181"/>
        <v>9476468.4623344243</v>
      </c>
      <c r="CR253" s="84">
        <f t="shared" si="3181"/>
        <v>9476468.4623344243</v>
      </c>
      <c r="CS253" s="84">
        <f t="shared" si="3181"/>
        <v>113717621.54801312</v>
      </c>
      <c r="CT253" s="84">
        <f t="shared" si="3181"/>
        <v>9759175.6562343854</v>
      </c>
      <c r="CU253" s="84">
        <f t="shared" si="3181"/>
        <v>9759175.6562343854</v>
      </c>
      <c r="CV253" s="84">
        <f t="shared" si="3181"/>
        <v>9759175.6562343854</v>
      </c>
      <c r="CW253" s="84">
        <f t="shared" si="3181"/>
        <v>9759175.6562343854</v>
      </c>
      <c r="CX253" s="84">
        <f t="shared" ref="CX253:EC253" si="3182">CX254+CX261+CX265</f>
        <v>9759175.6562343854</v>
      </c>
      <c r="CY253" s="84">
        <f t="shared" si="3182"/>
        <v>9759175.6562343854</v>
      </c>
      <c r="CZ253" s="84">
        <f t="shared" si="3182"/>
        <v>9759175.6562343854</v>
      </c>
      <c r="DA253" s="84">
        <f t="shared" si="3182"/>
        <v>9759175.6562343854</v>
      </c>
      <c r="DB253" s="84">
        <f t="shared" si="3182"/>
        <v>9759175.6562343854</v>
      </c>
      <c r="DC253" s="84">
        <f t="shared" si="3182"/>
        <v>9759175.6562343854</v>
      </c>
      <c r="DD253" s="84">
        <f t="shared" si="3182"/>
        <v>9759175.6562343854</v>
      </c>
      <c r="DE253" s="84">
        <f t="shared" si="3182"/>
        <v>9759175.6562343854</v>
      </c>
      <c r="DF253" s="84">
        <f t="shared" si="3182"/>
        <v>117110107.87481263</v>
      </c>
      <c r="DG253" s="84">
        <f t="shared" si="3182"/>
        <v>10055698.245413736</v>
      </c>
      <c r="DH253" s="84">
        <f t="shared" si="3182"/>
        <v>10055698.245413736</v>
      </c>
      <c r="DI253" s="84">
        <f t="shared" si="3182"/>
        <v>10055698.245413736</v>
      </c>
      <c r="DJ253" s="84">
        <f t="shared" si="3182"/>
        <v>10055698.245413736</v>
      </c>
      <c r="DK253" s="84">
        <f t="shared" si="3182"/>
        <v>10055698.245413736</v>
      </c>
      <c r="DL253" s="84">
        <f t="shared" si="3182"/>
        <v>10055698.245413736</v>
      </c>
      <c r="DM253" s="84">
        <f t="shared" si="3182"/>
        <v>10055698.245413736</v>
      </c>
      <c r="DN253" s="84">
        <f t="shared" si="3182"/>
        <v>10055698.245413736</v>
      </c>
      <c r="DO253" s="84">
        <f t="shared" si="3182"/>
        <v>10055698.245413736</v>
      </c>
      <c r="DP253" s="84">
        <f t="shared" si="3182"/>
        <v>10055698.245413736</v>
      </c>
      <c r="DQ253" s="84">
        <f t="shared" si="3182"/>
        <v>10055698.245413736</v>
      </c>
      <c r="DR253" s="84">
        <f t="shared" si="3182"/>
        <v>10055698.245413736</v>
      </c>
      <c r="DS253" s="84">
        <f t="shared" si="3182"/>
        <v>120668378.94496481</v>
      </c>
      <c r="DT253" s="84">
        <f t="shared" si="3182"/>
        <v>10366480.20147153</v>
      </c>
      <c r="DU253" s="84">
        <f t="shared" si="3182"/>
        <v>10366480.20147153</v>
      </c>
      <c r="DV253" s="84">
        <f t="shared" si="3182"/>
        <v>10366480.20147153</v>
      </c>
      <c r="DW253" s="84">
        <f t="shared" si="3182"/>
        <v>10366480.20147153</v>
      </c>
      <c r="DX253" s="84">
        <f t="shared" si="3182"/>
        <v>10366480.20147153</v>
      </c>
      <c r="DY253" s="84">
        <f t="shared" si="3182"/>
        <v>10366480.20147153</v>
      </c>
      <c r="DZ253" s="84">
        <f t="shared" si="3182"/>
        <v>10366480.20147153</v>
      </c>
      <c r="EA253" s="84">
        <f t="shared" si="3182"/>
        <v>10366480.20147153</v>
      </c>
      <c r="EB253" s="84">
        <f t="shared" si="3182"/>
        <v>10366480.20147153</v>
      </c>
      <c r="EC253" s="84">
        <f t="shared" si="3182"/>
        <v>10366480.20147153</v>
      </c>
      <c r="ED253" s="84">
        <f t="shared" ref="ED253:ES253" si="3183">ED254+ED261+ED265</f>
        <v>10366480.20147153</v>
      </c>
      <c r="EE253" s="84">
        <f t="shared" si="3183"/>
        <v>10366480.20147153</v>
      </c>
      <c r="EF253" s="84">
        <f t="shared" si="3183"/>
        <v>124397762.41765837</v>
      </c>
      <c r="EG253" s="84">
        <f t="shared" si="3183"/>
        <v>10691994.036924232</v>
      </c>
      <c r="EH253" s="84">
        <f t="shared" si="3183"/>
        <v>10691994.036924232</v>
      </c>
      <c r="EI253" s="84">
        <f t="shared" si="3183"/>
        <v>10691994.036924232</v>
      </c>
      <c r="EJ253" s="84">
        <f t="shared" si="3183"/>
        <v>10691994.036924232</v>
      </c>
      <c r="EK253" s="84">
        <f t="shared" si="3183"/>
        <v>10691994.036924232</v>
      </c>
      <c r="EL253" s="84">
        <f t="shared" si="3183"/>
        <v>10691994.036924232</v>
      </c>
      <c r="EM253" s="84">
        <f t="shared" si="3183"/>
        <v>10691994.036924232</v>
      </c>
      <c r="EN253" s="84">
        <f t="shared" si="3183"/>
        <v>10691994.036924232</v>
      </c>
      <c r="EO253" s="84">
        <f t="shared" si="3183"/>
        <v>10691994.036924232</v>
      </c>
      <c r="EP253" s="84">
        <f t="shared" si="3183"/>
        <v>10691994.036924232</v>
      </c>
      <c r="EQ253" s="84">
        <f t="shared" si="3183"/>
        <v>10691994.036924232</v>
      </c>
      <c r="ER253" s="84">
        <f t="shared" si="3183"/>
        <v>10691994.036924232</v>
      </c>
      <c r="ES253" s="84">
        <f t="shared" si="3183"/>
        <v>128303928.4430908</v>
      </c>
      <c r="ET253" s="32"/>
      <c r="EU253" s="32"/>
      <c r="EV253" s="38"/>
      <c r="EW253" s="136"/>
      <c r="EX253" s="37"/>
      <c r="EY253" s="37"/>
      <c r="FO253" s="201"/>
      <c r="FY253" s="1"/>
    </row>
    <row r="254" spans="1:181" ht="13.8">
      <c r="A254" s="150"/>
      <c r="B254" s="287"/>
      <c r="C254" s="53"/>
      <c r="D254" s="13"/>
      <c r="E254" s="58" t="s">
        <v>452</v>
      </c>
      <c r="F254" s="84">
        <f t="shared" ref="F254:AK254" si="3184">SUM(F255:F260)</f>
        <v>38769974.150000006</v>
      </c>
      <c r="G254" s="84">
        <f t="shared" si="3184"/>
        <v>1346243.4166666667</v>
      </c>
      <c r="H254" s="84">
        <f t="shared" si="3184"/>
        <v>1346243.4166666667</v>
      </c>
      <c r="I254" s="84">
        <f t="shared" si="3184"/>
        <v>1346243.4166666667</v>
      </c>
      <c r="J254" s="84">
        <f t="shared" si="3184"/>
        <v>1346243.4166666667</v>
      </c>
      <c r="K254" s="84">
        <f t="shared" si="3184"/>
        <v>1346243.4166666667</v>
      </c>
      <c r="L254" s="84">
        <f t="shared" si="3184"/>
        <v>1346243.4166666667</v>
      </c>
      <c r="M254" s="84">
        <f t="shared" si="3184"/>
        <v>1346243.4166666667</v>
      </c>
      <c r="N254" s="84">
        <f t="shared" si="3184"/>
        <v>1346243.4166666667</v>
      </c>
      <c r="O254" s="84">
        <f t="shared" si="3184"/>
        <v>1346243.4166666667</v>
      </c>
      <c r="P254" s="84">
        <f t="shared" si="3184"/>
        <v>1346243.4166666667</v>
      </c>
      <c r="Q254" s="84">
        <f t="shared" si="3184"/>
        <v>1346243.4166666667</v>
      </c>
      <c r="R254" s="84">
        <f t="shared" si="3184"/>
        <v>1346243.4166666667</v>
      </c>
      <c r="S254" s="84">
        <f t="shared" si="3184"/>
        <v>16154920.999999998</v>
      </c>
      <c r="T254" s="84">
        <f t="shared" si="3184"/>
        <v>1424901.7270156667</v>
      </c>
      <c r="U254" s="84">
        <f t="shared" si="3184"/>
        <v>1424901.7270156667</v>
      </c>
      <c r="V254" s="84">
        <f t="shared" si="3184"/>
        <v>1424901.7270156667</v>
      </c>
      <c r="W254" s="84">
        <f t="shared" si="3184"/>
        <v>1424901.7270156667</v>
      </c>
      <c r="X254" s="84">
        <f t="shared" si="3184"/>
        <v>1424901.7270156667</v>
      </c>
      <c r="Y254" s="84">
        <f t="shared" si="3184"/>
        <v>1424901.7270156667</v>
      </c>
      <c r="Z254" s="84">
        <f t="shared" si="3184"/>
        <v>1424901.7270156667</v>
      </c>
      <c r="AA254" s="84">
        <f t="shared" si="3184"/>
        <v>1424901.7270156667</v>
      </c>
      <c r="AB254" s="84">
        <f t="shared" si="3184"/>
        <v>1424901.7270156667</v>
      </c>
      <c r="AC254" s="84">
        <f t="shared" si="3184"/>
        <v>1424901.7270156667</v>
      </c>
      <c r="AD254" s="84">
        <f t="shared" si="3184"/>
        <v>1424901.7270156667</v>
      </c>
      <c r="AE254" s="84">
        <f t="shared" si="3184"/>
        <v>1424901.7270156667</v>
      </c>
      <c r="AF254" s="84">
        <f t="shared" si="3184"/>
        <v>17098820.724188</v>
      </c>
      <c r="AG254" s="84">
        <f t="shared" si="3184"/>
        <v>1504633.5280525552</v>
      </c>
      <c r="AH254" s="84">
        <f t="shared" si="3184"/>
        <v>1504633.5280525552</v>
      </c>
      <c r="AI254" s="84">
        <f t="shared" si="3184"/>
        <v>1504633.5280525552</v>
      </c>
      <c r="AJ254" s="84">
        <f t="shared" si="3184"/>
        <v>1504633.5280525552</v>
      </c>
      <c r="AK254" s="84">
        <f t="shared" si="3184"/>
        <v>1504633.5280525552</v>
      </c>
      <c r="AL254" s="84">
        <f t="shared" ref="AL254:BQ254" si="3185">SUM(AL255:AL260)</f>
        <v>1504633.5280525552</v>
      </c>
      <c r="AM254" s="84">
        <f t="shared" si="3185"/>
        <v>1504633.5280525552</v>
      </c>
      <c r="AN254" s="84">
        <f t="shared" si="3185"/>
        <v>1504633.5280525552</v>
      </c>
      <c r="AO254" s="84">
        <f t="shared" si="3185"/>
        <v>1504633.5280525552</v>
      </c>
      <c r="AP254" s="84">
        <f t="shared" si="3185"/>
        <v>1504633.5280525552</v>
      </c>
      <c r="AQ254" s="84">
        <f t="shared" si="3185"/>
        <v>1504633.5280525552</v>
      </c>
      <c r="AR254" s="84">
        <f t="shared" si="3185"/>
        <v>1504633.5280525552</v>
      </c>
      <c r="AS254" s="84">
        <f t="shared" si="3185"/>
        <v>18055602.336630661</v>
      </c>
      <c r="AT254" s="84">
        <f t="shared" si="3185"/>
        <v>1589446.7107618218</v>
      </c>
      <c r="AU254" s="84">
        <f t="shared" si="3185"/>
        <v>1589446.7107618218</v>
      </c>
      <c r="AV254" s="84">
        <f t="shared" si="3185"/>
        <v>1589446.7107618218</v>
      </c>
      <c r="AW254" s="84">
        <f t="shared" si="3185"/>
        <v>1589446.7107618218</v>
      </c>
      <c r="AX254" s="84">
        <f t="shared" si="3185"/>
        <v>1589446.7107618218</v>
      </c>
      <c r="AY254" s="84">
        <f t="shared" si="3185"/>
        <v>1589446.7107618218</v>
      </c>
      <c r="AZ254" s="84">
        <f t="shared" si="3185"/>
        <v>1589446.7107618218</v>
      </c>
      <c r="BA254" s="84">
        <f t="shared" si="3185"/>
        <v>1589446.7107618218</v>
      </c>
      <c r="BB254" s="84">
        <f t="shared" si="3185"/>
        <v>1589446.7107618218</v>
      </c>
      <c r="BC254" s="84">
        <f t="shared" si="3185"/>
        <v>1589446.7107618218</v>
      </c>
      <c r="BD254" s="84">
        <f t="shared" si="3185"/>
        <v>1589446.7107618218</v>
      </c>
      <c r="BE254" s="84">
        <f t="shared" si="3185"/>
        <v>1589446.7107618218</v>
      </c>
      <c r="BF254" s="84">
        <f t="shared" si="3185"/>
        <v>19073360.529141866</v>
      </c>
      <c r="BG254" s="84">
        <f t="shared" si="3185"/>
        <v>1679040.642954045</v>
      </c>
      <c r="BH254" s="84">
        <f t="shared" si="3185"/>
        <v>1679040.642954045</v>
      </c>
      <c r="BI254" s="84">
        <f t="shared" si="3185"/>
        <v>1679040.642954045</v>
      </c>
      <c r="BJ254" s="84">
        <f t="shared" si="3185"/>
        <v>1679040.642954045</v>
      </c>
      <c r="BK254" s="84">
        <f t="shared" si="3185"/>
        <v>1679040.642954045</v>
      </c>
      <c r="BL254" s="84">
        <f t="shared" si="3185"/>
        <v>1679040.642954045</v>
      </c>
      <c r="BM254" s="84">
        <f t="shared" si="3185"/>
        <v>1679040.642954045</v>
      </c>
      <c r="BN254" s="84">
        <f t="shared" si="3185"/>
        <v>1679040.642954045</v>
      </c>
      <c r="BO254" s="84">
        <f t="shared" si="3185"/>
        <v>1679040.642954045</v>
      </c>
      <c r="BP254" s="84">
        <f t="shared" si="3185"/>
        <v>1679040.642954045</v>
      </c>
      <c r="BQ254" s="84">
        <f t="shared" si="3185"/>
        <v>1679040.642954045</v>
      </c>
      <c r="BR254" s="84">
        <f t="shared" ref="BR254:CW254" si="3186">SUM(BR255:BR260)</f>
        <v>1679040.642954045</v>
      </c>
      <c r="BS254" s="84">
        <f t="shared" si="3186"/>
        <v>20148487.715448532</v>
      </c>
      <c r="BT254" s="84">
        <f t="shared" si="3186"/>
        <v>1773684.8059160784</v>
      </c>
      <c r="BU254" s="84">
        <f t="shared" si="3186"/>
        <v>1773684.8059160784</v>
      </c>
      <c r="BV254" s="84">
        <f t="shared" si="3186"/>
        <v>1773684.8059160784</v>
      </c>
      <c r="BW254" s="84">
        <f t="shared" si="3186"/>
        <v>1773684.8059160784</v>
      </c>
      <c r="BX254" s="84">
        <f t="shared" si="3186"/>
        <v>1773684.8059160784</v>
      </c>
      <c r="BY254" s="84">
        <f t="shared" si="3186"/>
        <v>1773684.8059160784</v>
      </c>
      <c r="BZ254" s="84">
        <f t="shared" si="3186"/>
        <v>1773684.8059160784</v>
      </c>
      <c r="CA254" s="84">
        <f t="shared" si="3186"/>
        <v>1773684.8059160784</v>
      </c>
      <c r="CB254" s="84">
        <f t="shared" si="3186"/>
        <v>1773684.8059160784</v>
      </c>
      <c r="CC254" s="84">
        <f t="shared" si="3186"/>
        <v>1773684.8059160784</v>
      </c>
      <c r="CD254" s="84">
        <f t="shared" si="3186"/>
        <v>1773684.8059160784</v>
      </c>
      <c r="CE254" s="84">
        <f t="shared" si="3186"/>
        <v>1773684.8059160784</v>
      </c>
      <c r="CF254" s="84">
        <f t="shared" si="3186"/>
        <v>21284217.670992941</v>
      </c>
      <c r="CG254" s="84">
        <f t="shared" si="3186"/>
        <v>1873663.8710559562</v>
      </c>
      <c r="CH254" s="84">
        <f t="shared" si="3186"/>
        <v>1873663.8710559562</v>
      </c>
      <c r="CI254" s="84">
        <f t="shared" si="3186"/>
        <v>1873663.8710559562</v>
      </c>
      <c r="CJ254" s="84">
        <f t="shared" si="3186"/>
        <v>1873663.8710559562</v>
      </c>
      <c r="CK254" s="84">
        <f t="shared" si="3186"/>
        <v>1873663.8710559562</v>
      </c>
      <c r="CL254" s="84">
        <f t="shared" si="3186"/>
        <v>1873663.8710559562</v>
      </c>
      <c r="CM254" s="84">
        <f t="shared" si="3186"/>
        <v>1873663.8710559562</v>
      </c>
      <c r="CN254" s="84">
        <f t="shared" si="3186"/>
        <v>1873663.8710559562</v>
      </c>
      <c r="CO254" s="84">
        <f t="shared" si="3186"/>
        <v>1873663.8710559562</v>
      </c>
      <c r="CP254" s="84">
        <f t="shared" si="3186"/>
        <v>1873663.8710559562</v>
      </c>
      <c r="CQ254" s="84">
        <f t="shared" si="3186"/>
        <v>1873663.8710559562</v>
      </c>
      <c r="CR254" s="84">
        <f t="shared" si="3186"/>
        <v>1873663.8710559562</v>
      </c>
      <c r="CS254" s="84">
        <f t="shared" si="3186"/>
        <v>22483966.452671479</v>
      </c>
      <c r="CT254" s="84">
        <f t="shared" si="3186"/>
        <v>1979278.5561396393</v>
      </c>
      <c r="CU254" s="84">
        <f t="shared" si="3186"/>
        <v>1979278.5561396393</v>
      </c>
      <c r="CV254" s="84">
        <f t="shared" si="3186"/>
        <v>1979278.5561396393</v>
      </c>
      <c r="CW254" s="84">
        <f t="shared" si="3186"/>
        <v>1979278.5561396393</v>
      </c>
      <c r="CX254" s="84">
        <f t="shared" ref="CX254:EC254" si="3187">SUM(CX255:CX260)</f>
        <v>1979278.5561396393</v>
      </c>
      <c r="CY254" s="84">
        <f t="shared" si="3187"/>
        <v>1979278.5561396393</v>
      </c>
      <c r="CZ254" s="84">
        <f t="shared" si="3187"/>
        <v>1979278.5561396393</v>
      </c>
      <c r="DA254" s="84">
        <f t="shared" si="3187"/>
        <v>1979278.5561396393</v>
      </c>
      <c r="DB254" s="84">
        <f t="shared" si="3187"/>
        <v>1979278.5561396393</v>
      </c>
      <c r="DC254" s="84">
        <f t="shared" si="3187"/>
        <v>1979278.5561396393</v>
      </c>
      <c r="DD254" s="84">
        <f t="shared" si="3187"/>
        <v>1979278.5561396393</v>
      </c>
      <c r="DE254" s="84">
        <f t="shared" si="3187"/>
        <v>1979278.5561396393</v>
      </c>
      <c r="DF254" s="84">
        <f t="shared" si="3187"/>
        <v>23751342.673675675</v>
      </c>
      <c r="DG254" s="84">
        <f t="shared" si="3187"/>
        <v>2090846.5297921191</v>
      </c>
      <c r="DH254" s="84">
        <f t="shared" si="3187"/>
        <v>2090846.5297921191</v>
      </c>
      <c r="DI254" s="84">
        <f t="shared" si="3187"/>
        <v>2090846.5297921191</v>
      </c>
      <c r="DJ254" s="84">
        <f t="shared" si="3187"/>
        <v>2090846.5297921191</v>
      </c>
      <c r="DK254" s="84">
        <f t="shared" si="3187"/>
        <v>2090846.5297921191</v>
      </c>
      <c r="DL254" s="84">
        <f t="shared" si="3187"/>
        <v>2090846.5297921191</v>
      </c>
      <c r="DM254" s="84">
        <f t="shared" si="3187"/>
        <v>2090846.5297921191</v>
      </c>
      <c r="DN254" s="84">
        <f t="shared" si="3187"/>
        <v>2090846.5297921191</v>
      </c>
      <c r="DO254" s="84">
        <f t="shared" si="3187"/>
        <v>2090846.5297921191</v>
      </c>
      <c r="DP254" s="84">
        <f t="shared" si="3187"/>
        <v>2090846.5297921191</v>
      </c>
      <c r="DQ254" s="84">
        <f t="shared" si="3187"/>
        <v>2090846.5297921191</v>
      </c>
      <c r="DR254" s="84">
        <f t="shared" si="3187"/>
        <v>2090846.5297921191</v>
      </c>
      <c r="DS254" s="84">
        <f t="shared" si="3187"/>
        <v>25090158.35750543</v>
      </c>
      <c r="DT254" s="84">
        <f t="shared" si="3187"/>
        <v>2208703.3669834416</v>
      </c>
      <c r="DU254" s="84">
        <f t="shared" si="3187"/>
        <v>2208703.3669834416</v>
      </c>
      <c r="DV254" s="84">
        <f t="shared" si="3187"/>
        <v>2208703.3669834416</v>
      </c>
      <c r="DW254" s="84">
        <f t="shared" si="3187"/>
        <v>2208703.3669834416</v>
      </c>
      <c r="DX254" s="84">
        <f t="shared" si="3187"/>
        <v>2208703.3669834416</v>
      </c>
      <c r="DY254" s="84">
        <f t="shared" si="3187"/>
        <v>2208703.3669834416</v>
      </c>
      <c r="DZ254" s="84">
        <f t="shared" si="3187"/>
        <v>2208703.3669834416</v>
      </c>
      <c r="EA254" s="84">
        <f t="shared" si="3187"/>
        <v>2208703.3669834416</v>
      </c>
      <c r="EB254" s="84">
        <f t="shared" si="3187"/>
        <v>2208703.3669834416</v>
      </c>
      <c r="EC254" s="84">
        <f t="shared" si="3187"/>
        <v>2208703.3669834416</v>
      </c>
      <c r="ED254" s="84">
        <f t="shared" ref="ED254:ES254" si="3188">SUM(ED255:ED260)</f>
        <v>2208703.3669834416</v>
      </c>
      <c r="EE254" s="84">
        <f t="shared" si="3188"/>
        <v>2208703.3669834416</v>
      </c>
      <c r="EF254" s="84">
        <f t="shared" si="3188"/>
        <v>26504440.403801307</v>
      </c>
      <c r="EG254" s="84">
        <f t="shared" si="3188"/>
        <v>2333203.5583735653</v>
      </c>
      <c r="EH254" s="84">
        <f t="shared" si="3188"/>
        <v>2333203.5583735653</v>
      </c>
      <c r="EI254" s="84">
        <f t="shared" si="3188"/>
        <v>2333203.5583735653</v>
      </c>
      <c r="EJ254" s="84">
        <f t="shared" si="3188"/>
        <v>2333203.5583735653</v>
      </c>
      <c r="EK254" s="84">
        <f t="shared" si="3188"/>
        <v>2333203.5583735653</v>
      </c>
      <c r="EL254" s="84">
        <f t="shared" si="3188"/>
        <v>2333203.5583735653</v>
      </c>
      <c r="EM254" s="84">
        <f t="shared" si="3188"/>
        <v>2333203.5583735653</v>
      </c>
      <c r="EN254" s="84">
        <f t="shared" si="3188"/>
        <v>2333203.5583735653</v>
      </c>
      <c r="EO254" s="84">
        <f t="shared" si="3188"/>
        <v>2333203.5583735653</v>
      </c>
      <c r="EP254" s="84">
        <f t="shared" si="3188"/>
        <v>2333203.5583735653</v>
      </c>
      <c r="EQ254" s="84">
        <f t="shared" si="3188"/>
        <v>2333203.5583735653</v>
      </c>
      <c r="ER254" s="84">
        <f t="shared" si="3188"/>
        <v>2333203.5583735653</v>
      </c>
      <c r="ES254" s="84">
        <f t="shared" si="3188"/>
        <v>27998442.700482789</v>
      </c>
      <c r="ET254" s="32"/>
      <c r="EU254" s="32"/>
      <c r="EV254" s="38"/>
      <c r="EW254" s="136"/>
      <c r="EX254" s="37"/>
      <c r="EY254" s="37"/>
      <c r="FO254" s="201"/>
      <c r="FY254" s="1"/>
    </row>
    <row r="255" spans="1:181">
      <c r="A255" s="149"/>
      <c r="B255" s="149" t="str">
        <f>CONCATENATE(C255,D255)</f>
        <v>221301010100047</v>
      </c>
      <c r="C255" s="231">
        <v>2213010101000</v>
      </c>
      <c r="D255" s="41">
        <v>47</v>
      </c>
      <c r="E255" s="37" t="s">
        <v>197</v>
      </c>
      <c r="F255" s="65">
        <v>30</v>
      </c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33">
        <f t="shared" ref="S255:S260" si="3189">+SUM(G255:R255)</f>
        <v>0</v>
      </c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33">
        <f t="shared" ref="AF255:AF260" si="3190">+SUM(T255:AE255)</f>
        <v>0</v>
      </c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33">
        <f t="shared" ref="AS255:AS260" si="3191">+SUM(AG255:AR255)</f>
        <v>0</v>
      </c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33">
        <f t="shared" ref="BF255:BF260" si="3192">+SUM(AT255:BE255)</f>
        <v>0</v>
      </c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33">
        <f t="shared" ref="BS255:BS260" si="3193">+SUM(BG255:BR255)</f>
        <v>0</v>
      </c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33">
        <f t="shared" ref="CF255:CF260" si="3194">+SUM(BT255:CE255)</f>
        <v>0</v>
      </c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33">
        <f t="shared" ref="CS255:CS260" si="3195">+SUM(CG255:CR255)</f>
        <v>0</v>
      </c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33">
        <f t="shared" ref="DF255:DF260" si="3196">+SUM(CT255:DE255)</f>
        <v>0</v>
      </c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33">
        <f t="shared" ref="DS255:DS260" si="3197">+SUM(DG255:DR255)</f>
        <v>0</v>
      </c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33">
        <f t="shared" ref="EF255:EF260" si="3198">+SUM(DT255:EE255)</f>
        <v>0</v>
      </c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33">
        <f t="shared" ref="ES255:ES260" si="3199">+SUM(EG255:ER255)</f>
        <v>0</v>
      </c>
      <c r="ET255" s="32"/>
      <c r="EU255" s="32"/>
      <c r="EV255" s="38"/>
      <c r="EW255" s="136"/>
      <c r="EX255" s="37"/>
      <c r="EY255" s="37"/>
      <c r="FO255" s="201"/>
      <c r="FY255" s="1"/>
    </row>
    <row r="256" spans="1:181">
      <c r="A256" s="149">
        <v>231</v>
      </c>
      <c r="B256" s="149" t="str">
        <f>CONCATENATE(C256,D256)</f>
        <v>221301010100048</v>
      </c>
      <c r="C256" s="231">
        <v>2213010101000</v>
      </c>
      <c r="D256" s="41">
        <v>48</v>
      </c>
      <c r="E256" s="37" t="s">
        <v>197</v>
      </c>
      <c r="F256" s="65">
        <v>23157104.280000001</v>
      </c>
      <c r="G256" s="123">
        <f>_xlfn.XLOOKUP($B256,'9999'!$A:$A,'9999'!I:I)</f>
        <v>1346243.4166666667</v>
      </c>
      <c r="H256" s="123">
        <f>_xlfn.XLOOKUP($B256,'9999'!$A:$A,'9999'!J:J)</f>
        <v>1346243.4166666667</v>
      </c>
      <c r="I256" s="123">
        <f>_xlfn.XLOOKUP($B256,'9999'!$A:$A,'9999'!K:K)</f>
        <v>1346243.4166666667</v>
      </c>
      <c r="J256" s="123">
        <f>_xlfn.XLOOKUP($B256,'9999'!$A:$A,'9999'!L:L)</f>
        <v>1346243.4166666667</v>
      </c>
      <c r="K256" s="123">
        <f>_xlfn.XLOOKUP($B256,'9999'!$A:$A,'9999'!M:M)</f>
        <v>1346243.4166666667</v>
      </c>
      <c r="L256" s="123">
        <f>_xlfn.XLOOKUP($B256,'9999'!$A:$A,'9999'!N:N)</f>
        <v>1346243.4166666667</v>
      </c>
      <c r="M256" s="123">
        <f>_xlfn.XLOOKUP($B256,'9999'!$A:$A,'9999'!O:O)</f>
        <v>1346243.4166666667</v>
      </c>
      <c r="N256" s="123">
        <f>_xlfn.XLOOKUP($B256,'9999'!$A:$A,'9999'!P:P)</f>
        <v>1346243.4166666667</v>
      </c>
      <c r="O256" s="123">
        <f>_xlfn.XLOOKUP($B256,'9999'!$A:$A,'9999'!Q:Q)</f>
        <v>1346243.4166666667</v>
      </c>
      <c r="P256" s="123">
        <f>_xlfn.XLOOKUP($B256,'9999'!$A:$A,'9999'!R:R)</f>
        <v>1346243.4166666667</v>
      </c>
      <c r="Q256" s="123">
        <f>_xlfn.XLOOKUP($B256,'9999'!$A:$A,'9999'!S:S)</f>
        <v>1346243.4166666667</v>
      </c>
      <c r="R256" s="123">
        <f>_xlfn.XLOOKUP($B256,'9999'!$A:$A,'9999'!T:T)</f>
        <v>1346243.4166666667</v>
      </c>
      <c r="S256" s="33">
        <f t="shared" si="3189"/>
        <v>16154920.999999998</v>
      </c>
      <c r="T256" s="124">
        <f t="shared" ref="T256:AE256" si="3200">+$S256*$FC$9/12</f>
        <v>1424901.7270156667</v>
      </c>
      <c r="U256" s="124">
        <f t="shared" si="3200"/>
        <v>1424901.7270156667</v>
      </c>
      <c r="V256" s="124">
        <f t="shared" si="3200"/>
        <v>1424901.7270156667</v>
      </c>
      <c r="W256" s="124">
        <f t="shared" si="3200"/>
        <v>1424901.7270156667</v>
      </c>
      <c r="X256" s="124">
        <f t="shared" si="3200"/>
        <v>1424901.7270156667</v>
      </c>
      <c r="Y256" s="124">
        <f t="shared" si="3200"/>
        <v>1424901.7270156667</v>
      </c>
      <c r="Z256" s="124">
        <f t="shared" si="3200"/>
        <v>1424901.7270156667</v>
      </c>
      <c r="AA256" s="124">
        <f t="shared" si="3200"/>
        <v>1424901.7270156667</v>
      </c>
      <c r="AB256" s="124">
        <f t="shared" si="3200"/>
        <v>1424901.7270156667</v>
      </c>
      <c r="AC256" s="124">
        <f t="shared" si="3200"/>
        <v>1424901.7270156667</v>
      </c>
      <c r="AD256" s="124">
        <f t="shared" si="3200"/>
        <v>1424901.7270156667</v>
      </c>
      <c r="AE256" s="124">
        <f t="shared" si="3200"/>
        <v>1424901.7270156667</v>
      </c>
      <c r="AF256" s="33">
        <f t="shared" si="3190"/>
        <v>17098820.724188</v>
      </c>
      <c r="AG256" s="124">
        <f t="shared" ref="AG256:AR256" si="3201">+$AF256*$FD$9/12</f>
        <v>1504633.5280525552</v>
      </c>
      <c r="AH256" s="124">
        <f t="shared" si="3201"/>
        <v>1504633.5280525552</v>
      </c>
      <c r="AI256" s="124">
        <f t="shared" si="3201"/>
        <v>1504633.5280525552</v>
      </c>
      <c r="AJ256" s="124">
        <f t="shared" si="3201"/>
        <v>1504633.5280525552</v>
      </c>
      <c r="AK256" s="124">
        <f t="shared" si="3201"/>
        <v>1504633.5280525552</v>
      </c>
      <c r="AL256" s="124">
        <f t="shared" si="3201"/>
        <v>1504633.5280525552</v>
      </c>
      <c r="AM256" s="124">
        <f t="shared" si="3201"/>
        <v>1504633.5280525552</v>
      </c>
      <c r="AN256" s="124">
        <f t="shared" si="3201"/>
        <v>1504633.5280525552</v>
      </c>
      <c r="AO256" s="124">
        <f t="shared" si="3201"/>
        <v>1504633.5280525552</v>
      </c>
      <c r="AP256" s="124">
        <f t="shared" si="3201"/>
        <v>1504633.5280525552</v>
      </c>
      <c r="AQ256" s="124">
        <f t="shared" si="3201"/>
        <v>1504633.5280525552</v>
      </c>
      <c r="AR256" s="124">
        <f t="shared" si="3201"/>
        <v>1504633.5280525552</v>
      </c>
      <c r="AS256" s="33">
        <f t="shared" si="3191"/>
        <v>18055602.336630661</v>
      </c>
      <c r="AT256" s="124">
        <f t="shared" ref="AT256:BE256" si="3202">+$AS256*$FE$9/12</f>
        <v>1589446.7107618218</v>
      </c>
      <c r="AU256" s="124">
        <f t="shared" si="3202"/>
        <v>1589446.7107618218</v>
      </c>
      <c r="AV256" s="124">
        <f t="shared" si="3202"/>
        <v>1589446.7107618218</v>
      </c>
      <c r="AW256" s="124">
        <f t="shared" si="3202"/>
        <v>1589446.7107618218</v>
      </c>
      <c r="AX256" s="124">
        <f t="shared" si="3202"/>
        <v>1589446.7107618218</v>
      </c>
      <c r="AY256" s="124">
        <f t="shared" si="3202"/>
        <v>1589446.7107618218</v>
      </c>
      <c r="AZ256" s="124">
        <f t="shared" si="3202"/>
        <v>1589446.7107618218</v>
      </c>
      <c r="BA256" s="124">
        <f t="shared" si="3202"/>
        <v>1589446.7107618218</v>
      </c>
      <c r="BB256" s="124">
        <f t="shared" si="3202"/>
        <v>1589446.7107618218</v>
      </c>
      <c r="BC256" s="124">
        <f t="shared" si="3202"/>
        <v>1589446.7107618218</v>
      </c>
      <c r="BD256" s="124">
        <f t="shared" si="3202"/>
        <v>1589446.7107618218</v>
      </c>
      <c r="BE256" s="124">
        <f t="shared" si="3202"/>
        <v>1589446.7107618218</v>
      </c>
      <c r="BF256" s="33">
        <f t="shared" si="3192"/>
        <v>19073360.529141866</v>
      </c>
      <c r="BG256" s="124">
        <f t="shared" ref="BG256:BR256" si="3203">+$BF256*$FF$9/12</f>
        <v>1679040.642954045</v>
      </c>
      <c r="BH256" s="124">
        <f t="shared" si="3203"/>
        <v>1679040.642954045</v>
      </c>
      <c r="BI256" s="124">
        <f t="shared" si="3203"/>
        <v>1679040.642954045</v>
      </c>
      <c r="BJ256" s="124">
        <f t="shared" si="3203"/>
        <v>1679040.642954045</v>
      </c>
      <c r="BK256" s="124">
        <f t="shared" si="3203"/>
        <v>1679040.642954045</v>
      </c>
      <c r="BL256" s="124">
        <f t="shared" si="3203"/>
        <v>1679040.642954045</v>
      </c>
      <c r="BM256" s="124">
        <f t="shared" si="3203"/>
        <v>1679040.642954045</v>
      </c>
      <c r="BN256" s="124">
        <f t="shared" si="3203"/>
        <v>1679040.642954045</v>
      </c>
      <c r="BO256" s="124">
        <f t="shared" si="3203"/>
        <v>1679040.642954045</v>
      </c>
      <c r="BP256" s="124">
        <f t="shared" si="3203"/>
        <v>1679040.642954045</v>
      </c>
      <c r="BQ256" s="124">
        <f t="shared" si="3203"/>
        <v>1679040.642954045</v>
      </c>
      <c r="BR256" s="124">
        <f t="shared" si="3203"/>
        <v>1679040.642954045</v>
      </c>
      <c r="BS256" s="33">
        <f t="shared" si="3193"/>
        <v>20148487.715448532</v>
      </c>
      <c r="BT256" s="124">
        <f t="shared" ref="BT256:CE256" si="3204">+$BS256*$FG$9/12</f>
        <v>1773684.8059160784</v>
      </c>
      <c r="BU256" s="124">
        <f t="shared" si="3204"/>
        <v>1773684.8059160784</v>
      </c>
      <c r="BV256" s="124">
        <f t="shared" si="3204"/>
        <v>1773684.8059160784</v>
      </c>
      <c r="BW256" s="124">
        <f t="shared" si="3204"/>
        <v>1773684.8059160784</v>
      </c>
      <c r="BX256" s="124">
        <f t="shared" si="3204"/>
        <v>1773684.8059160784</v>
      </c>
      <c r="BY256" s="124">
        <f t="shared" si="3204"/>
        <v>1773684.8059160784</v>
      </c>
      <c r="BZ256" s="124">
        <f t="shared" si="3204"/>
        <v>1773684.8059160784</v>
      </c>
      <c r="CA256" s="124">
        <f t="shared" si="3204"/>
        <v>1773684.8059160784</v>
      </c>
      <c r="CB256" s="124">
        <f t="shared" si="3204"/>
        <v>1773684.8059160784</v>
      </c>
      <c r="CC256" s="124">
        <f t="shared" si="3204"/>
        <v>1773684.8059160784</v>
      </c>
      <c r="CD256" s="124">
        <f t="shared" si="3204"/>
        <v>1773684.8059160784</v>
      </c>
      <c r="CE256" s="124">
        <f t="shared" si="3204"/>
        <v>1773684.8059160784</v>
      </c>
      <c r="CF256" s="33">
        <f t="shared" si="3194"/>
        <v>21284217.670992941</v>
      </c>
      <c r="CG256" s="124">
        <f t="shared" ref="CG256:CR256" si="3205">+$CF256*$FH$9/12</f>
        <v>1873663.8710559562</v>
      </c>
      <c r="CH256" s="124">
        <f t="shared" si="3205"/>
        <v>1873663.8710559562</v>
      </c>
      <c r="CI256" s="124">
        <f t="shared" si="3205"/>
        <v>1873663.8710559562</v>
      </c>
      <c r="CJ256" s="124">
        <f t="shared" si="3205"/>
        <v>1873663.8710559562</v>
      </c>
      <c r="CK256" s="124">
        <f t="shared" si="3205"/>
        <v>1873663.8710559562</v>
      </c>
      <c r="CL256" s="124">
        <f t="shared" si="3205"/>
        <v>1873663.8710559562</v>
      </c>
      <c r="CM256" s="124">
        <f t="shared" si="3205"/>
        <v>1873663.8710559562</v>
      </c>
      <c r="CN256" s="124">
        <f t="shared" si="3205"/>
        <v>1873663.8710559562</v>
      </c>
      <c r="CO256" s="124">
        <f t="shared" si="3205"/>
        <v>1873663.8710559562</v>
      </c>
      <c r="CP256" s="124">
        <f t="shared" si="3205"/>
        <v>1873663.8710559562</v>
      </c>
      <c r="CQ256" s="124">
        <f t="shared" si="3205"/>
        <v>1873663.8710559562</v>
      </c>
      <c r="CR256" s="124">
        <f t="shared" si="3205"/>
        <v>1873663.8710559562</v>
      </c>
      <c r="CS256" s="33">
        <f t="shared" si="3195"/>
        <v>22483966.452671479</v>
      </c>
      <c r="CT256" s="124">
        <f t="shared" ref="CT256:DE256" si="3206">+$CS256*$FI$9/12</f>
        <v>1979278.5561396393</v>
      </c>
      <c r="CU256" s="124">
        <f t="shared" si="3206"/>
        <v>1979278.5561396393</v>
      </c>
      <c r="CV256" s="124">
        <f t="shared" si="3206"/>
        <v>1979278.5561396393</v>
      </c>
      <c r="CW256" s="124">
        <f t="shared" si="3206"/>
        <v>1979278.5561396393</v>
      </c>
      <c r="CX256" s="124">
        <f t="shared" si="3206"/>
        <v>1979278.5561396393</v>
      </c>
      <c r="CY256" s="124">
        <f t="shared" si="3206"/>
        <v>1979278.5561396393</v>
      </c>
      <c r="CZ256" s="124">
        <f t="shared" si="3206"/>
        <v>1979278.5561396393</v>
      </c>
      <c r="DA256" s="124">
        <f t="shared" si="3206"/>
        <v>1979278.5561396393</v>
      </c>
      <c r="DB256" s="124">
        <f t="shared" si="3206"/>
        <v>1979278.5561396393</v>
      </c>
      <c r="DC256" s="124">
        <f t="shared" si="3206"/>
        <v>1979278.5561396393</v>
      </c>
      <c r="DD256" s="124">
        <f t="shared" si="3206"/>
        <v>1979278.5561396393</v>
      </c>
      <c r="DE256" s="124">
        <f t="shared" si="3206"/>
        <v>1979278.5561396393</v>
      </c>
      <c r="DF256" s="33">
        <f t="shared" si="3196"/>
        <v>23751342.673675675</v>
      </c>
      <c r="DG256" s="124">
        <f t="shared" ref="DG256:DR256" si="3207">+$DF256*$FJ$9/12</f>
        <v>2090846.5297921191</v>
      </c>
      <c r="DH256" s="124">
        <f t="shared" si="3207"/>
        <v>2090846.5297921191</v>
      </c>
      <c r="DI256" s="124">
        <f t="shared" si="3207"/>
        <v>2090846.5297921191</v>
      </c>
      <c r="DJ256" s="124">
        <f t="shared" si="3207"/>
        <v>2090846.5297921191</v>
      </c>
      <c r="DK256" s="124">
        <f t="shared" si="3207"/>
        <v>2090846.5297921191</v>
      </c>
      <c r="DL256" s="124">
        <f t="shared" si="3207"/>
        <v>2090846.5297921191</v>
      </c>
      <c r="DM256" s="124">
        <f t="shared" si="3207"/>
        <v>2090846.5297921191</v>
      </c>
      <c r="DN256" s="124">
        <f t="shared" si="3207"/>
        <v>2090846.5297921191</v>
      </c>
      <c r="DO256" s="124">
        <f t="shared" si="3207"/>
        <v>2090846.5297921191</v>
      </c>
      <c r="DP256" s="124">
        <f t="shared" si="3207"/>
        <v>2090846.5297921191</v>
      </c>
      <c r="DQ256" s="124">
        <f t="shared" si="3207"/>
        <v>2090846.5297921191</v>
      </c>
      <c r="DR256" s="124">
        <f t="shared" si="3207"/>
        <v>2090846.5297921191</v>
      </c>
      <c r="DS256" s="33">
        <f t="shared" si="3197"/>
        <v>25090158.35750543</v>
      </c>
      <c r="DT256" s="124">
        <f t="shared" ref="DT256:EE256" si="3208">+$DS256*$FK$9/12</f>
        <v>2208703.3669834416</v>
      </c>
      <c r="DU256" s="124">
        <f t="shared" si="3208"/>
        <v>2208703.3669834416</v>
      </c>
      <c r="DV256" s="124">
        <f t="shared" si="3208"/>
        <v>2208703.3669834416</v>
      </c>
      <c r="DW256" s="124">
        <f t="shared" si="3208"/>
        <v>2208703.3669834416</v>
      </c>
      <c r="DX256" s="124">
        <f t="shared" si="3208"/>
        <v>2208703.3669834416</v>
      </c>
      <c r="DY256" s="124">
        <f t="shared" si="3208"/>
        <v>2208703.3669834416</v>
      </c>
      <c r="DZ256" s="124">
        <f t="shared" si="3208"/>
        <v>2208703.3669834416</v>
      </c>
      <c r="EA256" s="124">
        <f t="shared" si="3208"/>
        <v>2208703.3669834416</v>
      </c>
      <c r="EB256" s="124">
        <f t="shared" si="3208"/>
        <v>2208703.3669834416</v>
      </c>
      <c r="EC256" s="124">
        <f t="shared" si="3208"/>
        <v>2208703.3669834416</v>
      </c>
      <c r="ED256" s="124">
        <f t="shared" si="3208"/>
        <v>2208703.3669834416</v>
      </c>
      <c r="EE256" s="124">
        <f t="shared" si="3208"/>
        <v>2208703.3669834416</v>
      </c>
      <c r="EF256" s="33">
        <f t="shared" si="3198"/>
        <v>26504440.403801307</v>
      </c>
      <c r="EG256" s="124">
        <f t="shared" ref="EG256:ER256" si="3209">+$EF256*$FL$9/12</f>
        <v>2333203.5583735653</v>
      </c>
      <c r="EH256" s="124">
        <f t="shared" si="3209"/>
        <v>2333203.5583735653</v>
      </c>
      <c r="EI256" s="124">
        <f t="shared" si="3209"/>
        <v>2333203.5583735653</v>
      </c>
      <c r="EJ256" s="124">
        <f t="shared" si="3209"/>
        <v>2333203.5583735653</v>
      </c>
      <c r="EK256" s="124">
        <f t="shared" si="3209"/>
        <v>2333203.5583735653</v>
      </c>
      <c r="EL256" s="124">
        <f t="shared" si="3209"/>
        <v>2333203.5583735653</v>
      </c>
      <c r="EM256" s="124">
        <f t="shared" si="3209"/>
        <v>2333203.5583735653</v>
      </c>
      <c r="EN256" s="124">
        <f t="shared" si="3209"/>
        <v>2333203.5583735653</v>
      </c>
      <c r="EO256" s="124">
        <f t="shared" si="3209"/>
        <v>2333203.5583735653</v>
      </c>
      <c r="EP256" s="124">
        <f t="shared" si="3209"/>
        <v>2333203.5583735653</v>
      </c>
      <c r="EQ256" s="124">
        <f t="shared" si="3209"/>
        <v>2333203.5583735653</v>
      </c>
      <c r="ER256" s="124">
        <f t="shared" si="3209"/>
        <v>2333203.5583735653</v>
      </c>
      <c r="ES256" s="33">
        <f t="shared" si="3199"/>
        <v>27998442.700482789</v>
      </c>
      <c r="ET256" s="33" t="s">
        <v>241</v>
      </c>
      <c r="EU256" s="33"/>
      <c r="EV256" s="38"/>
      <c r="EW256" s="264"/>
      <c r="EX256" s="262"/>
      <c r="EY256" s="262"/>
      <c r="EZ256" s="265"/>
      <c r="FA256" s="265"/>
      <c r="FB256" s="265"/>
      <c r="FC256" s="265"/>
      <c r="FD256" s="265"/>
      <c r="FE256" s="265"/>
      <c r="FF256" s="265"/>
      <c r="FG256" s="265"/>
      <c r="FH256" s="265"/>
      <c r="FI256" s="265"/>
      <c r="FJ256" s="265"/>
      <c r="FK256" s="266"/>
      <c r="FL256" s="265"/>
      <c r="FN256" s="17"/>
      <c r="FO256" s="201"/>
      <c r="FP256" s="2"/>
      <c r="FY256" s="1"/>
    </row>
    <row r="257" spans="1:181" s="265" customFormat="1">
      <c r="A257" s="149">
        <v>233</v>
      </c>
      <c r="B257" s="149" t="str">
        <f t="shared" ref="B257:B264" si="3210">CONCATENATE(C257,D257)</f>
        <v>221102010400048</v>
      </c>
      <c r="C257" s="231">
        <v>2211020104000</v>
      </c>
      <c r="D257" s="41">
        <v>48</v>
      </c>
      <c r="E257" s="37" t="s">
        <v>453</v>
      </c>
      <c r="F257" s="65">
        <v>0</v>
      </c>
      <c r="G257" s="123">
        <v>0</v>
      </c>
      <c r="H257" s="123">
        <v>0</v>
      </c>
      <c r="I257" s="123">
        <v>0</v>
      </c>
      <c r="J257" s="123">
        <v>0</v>
      </c>
      <c r="K257" s="123">
        <v>0</v>
      </c>
      <c r="L257" s="123">
        <v>0</v>
      </c>
      <c r="M257" s="123">
        <v>0</v>
      </c>
      <c r="N257" s="123">
        <v>0</v>
      </c>
      <c r="O257" s="123">
        <v>0</v>
      </c>
      <c r="P257" s="123">
        <v>0</v>
      </c>
      <c r="Q257" s="123">
        <v>0</v>
      </c>
      <c r="R257" s="123">
        <v>0</v>
      </c>
      <c r="S257" s="263">
        <f t="shared" si="3189"/>
        <v>0</v>
      </c>
      <c r="T257" s="263">
        <v>0</v>
      </c>
      <c r="U257" s="263">
        <v>0</v>
      </c>
      <c r="V257" s="263">
        <v>0</v>
      </c>
      <c r="W257" s="263">
        <v>0</v>
      </c>
      <c r="X257" s="263">
        <v>0</v>
      </c>
      <c r="Y257" s="263">
        <v>0</v>
      </c>
      <c r="Z257" s="263">
        <v>0</v>
      </c>
      <c r="AA257" s="263">
        <v>0</v>
      </c>
      <c r="AB257" s="263">
        <v>0</v>
      </c>
      <c r="AC257" s="263">
        <v>0</v>
      </c>
      <c r="AD257" s="263">
        <v>0</v>
      </c>
      <c r="AE257" s="263">
        <v>0</v>
      </c>
      <c r="AF257" s="263">
        <f t="shared" si="3190"/>
        <v>0</v>
      </c>
      <c r="AG257" s="263">
        <v>0</v>
      </c>
      <c r="AH257" s="263">
        <v>0</v>
      </c>
      <c r="AI257" s="263">
        <v>0</v>
      </c>
      <c r="AJ257" s="263">
        <v>0</v>
      </c>
      <c r="AK257" s="263">
        <v>0</v>
      </c>
      <c r="AL257" s="263">
        <v>0</v>
      </c>
      <c r="AM257" s="263">
        <v>0</v>
      </c>
      <c r="AN257" s="263">
        <v>0</v>
      </c>
      <c r="AO257" s="263">
        <v>0</v>
      </c>
      <c r="AP257" s="263">
        <v>0</v>
      </c>
      <c r="AQ257" s="263">
        <v>0</v>
      </c>
      <c r="AR257" s="263">
        <v>0</v>
      </c>
      <c r="AS257" s="263">
        <f t="shared" si="3191"/>
        <v>0</v>
      </c>
      <c r="AT257" s="263">
        <v>0</v>
      </c>
      <c r="AU257" s="263">
        <v>0</v>
      </c>
      <c r="AV257" s="263">
        <v>0</v>
      </c>
      <c r="AW257" s="263">
        <v>0</v>
      </c>
      <c r="AX257" s="263">
        <v>0</v>
      </c>
      <c r="AY257" s="263">
        <v>0</v>
      </c>
      <c r="AZ257" s="263">
        <v>0</v>
      </c>
      <c r="BA257" s="263">
        <v>0</v>
      </c>
      <c r="BB257" s="263">
        <v>0</v>
      </c>
      <c r="BC257" s="263">
        <v>0</v>
      </c>
      <c r="BD257" s="263">
        <v>0</v>
      </c>
      <c r="BE257" s="263">
        <v>0</v>
      </c>
      <c r="BF257" s="263">
        <f t="shared" si="3192"/>
        <v>0</v>
      </c>
      <c r="BG257" s="263">
        <v>0</v>
      </c>
      <c r="BH257" s="263">
        <v>0</v>
      </c>
      <c r="BI257" s="263">
        <v>0</v>
      </c>
      <c r="BJ257" s="263">
        <v>0</v>
      </c>
      <c r="BK257" s="263">
        <v>0</v>
      </c>
      <c r="BL257" s="263">
        <v>0</v>
      </c>
      <c r="BM257" s="263">
        <v>0</v>
      </c>
      <c r="BN257" s="263">
        <v>0</v>
      </c>
      <c r="BO257" s="263">
        <v>0</v>
      </c>
      <c r="BP257" s="263">
        <v>0</v>
      </c>
      <c r="BQ257" s="263">
        <v>0</v>
      </c>
      <c r="BR257" s="263">
        <v>0</v>
      </c>
      <c r="BS257" s="263">
        <f t="shared" si="3193"/>
        <v>0</v>
      </c>
      <c r="BT257" s="263">
        <v>0</v>
      </c>
      <c r="BU257" s="263">
        <v>0</v>
      </c>
      <c r="BV257" s="263">
        <v>0</v>
      </c>
      <c r="BW257" s="263">
        <v>0</v>
      </c>
      <c r="BX257" s="263">
        <v>0</v>
      </c>
      <c r="BY257" s="263">
        <v>0</v>
      </c>
      <c r="BZ257" s="263">
        <v>0</v>
      </c>
      <c r="CA257" s="263">
        <v>0</v>
      </c>
      <c r="CB257" s="263">
        <v>0</v>
      </c>
      <c r="CC257" s="263">
        <v>0</v>
      </c>
      <c r="CD257" s="263">
        <v>0</v>
      </c>
      <c r="CE257" s="263">
        <v>0</v>
      </c>
      <c r="CF257" s="263">
        <f t="shared" si="3194"/>
        <v>0</v>
      </c>
      <c r="CG257" s="263">
        <v>0</v>
      </c>
      <c r="CH257" s="263">
        <v>0</v>
      </c>
      <c r="CI257" s="263">
        <v>0</v>
      </c>
      <c r="CJ257" s="263">
        <v>0</v>
      </c>
      <c r="CK257" s="263">
        <v>0</v>
      </c>
      <c r="CL257" s="263">
        <v>0</v>
      </c>
      <c r="CM257" s="263">
        <v>0</v>
      </c>
      <c r="CN257" s="263">
        <v>0</v>
      </c>
      <c r="CO257" s="263">
        <v>0</v>
      </c>
      <c r="CP257" s="263">
        <v>0</v>
      </c>
      <c r="CQ257" s="263">
        <v>0</v>
      </c>
      <c r="CR257" s="263">
        <v>0</v>
      </c>
      <c r="CS257" s="263">
        <f t="shared" si="3195"/>
        <v>0</v>
      </c>
      <c r="CT257" s="263">
        <v>0</v>
      </c>
      <c r="CU257" s="263">
        <v>0</v>
      </c>
      <c r="CV257" s="263">
        <v>0</v>
      </c>
      <c r="CW257" s="263">
        <v>0</v>
      </c>
      <c r="CX257" s="263">
        <v>0</v>
      </c>
      <c r="CY257" s="263">
        <v>0</v>
      </c>
      <c r="CZ257" s="263">
        <v>0</v>
      </c>
      <c r="DA257" s="263">
        <v>0</v>
      </c>
      <c r="DB257" s="263">
        <v>0</v>
      </c>
      <c r="DC257" s="263">
        <v>0</v>
      </c>
      <c r="DD257" s="263">
        <v>0</v>
      </c>
      <c r="DE257" s="263">
        <v>0</v>
      </c>
      <c r="DF257" s="263">
        <f t="shared" si="3196"/>
        <v>0</v>
      </c>
      <c r="DG257" s="263">
        <v>0</v>
      </c>
      <c r="DH257" s="263">
        <v>0</v>
      </c>
      <c r="DI257" s="263">
        <v>0</v>
      </c>
      <c r="DJ257" s="263">
        <v>0</v>
      </c>
      <c r="DK257" s="263">
        <v>0</v>
      </c>
      <c r="DL257" s="263">
        <v>0</v>
      </c>
      <c r="DM257" s="263">
        <v>0</v>
      </c>
      <c r="DN257" s="263">
        <v>0</v>
      </c>
      <c r="DO257" s="263">
        <v>0</v>
      </c>
      <c r="DP257" s="263">
        <v>0</v>
      </c>
      <c r="DQ257" s="263">
        <v>0</v>
      </c>
      <c r="DR257" s="263">
        <v>0</v>
      </c>
      <c r="DS257" s="263">
        <f t="shared" si="3197"/>
        <v>0</v>
      </c>
      <c r="DT257" s="263">
        <v>0</v>
      </c>
      <c r="DU257" s="263">
        <v>0</v>
      </c>
      <c r="DV257" s="263">
        <v>0</v>
      </c>
      <c r="DW257" s="263">
        <v>0</v>
      </c>
      <c r="DX257" s="263">
        <v>0</v>
      </c>
      <c r="DY257" s="263">
        <v>0</v>
      </c>
      <c r="DZ257" s="263">
        <v>0</v>
      </c>
      <c r="EA257" s="263">
        <v>0</v>
      </c>
      <c r="EB257" s="263">
        <v>0</v>
      </c>
      <c r="EC257" s="263">
        <v>0</v>
      </c>
      <c r="ED257" s="263">
        <v>0</v>
      </c>
      <c r="EE257" s="263">
        <v>0</v>
      </c>
      <c r="EF257" s="263">
        <f t="shared" si="3198"/>
        <v>0</v>
      </c>
      <c r="EG257" s="263">
        <v>0</v>
      </c>
      <c r="EH257" s="263">
        <v>0</v>
      </c>
      <c r="EI257" s="263">
        <v>0</v>
      </c>
      <c r="EJ257" s="263">
        <v>0</v>
      </c>
      <c r="EK257" s="263">
        <v>0</v>
      </c>
      <c r="EL257" s="263">
        <v>0</v>
      </c>
      <c r="EM257" s="263">
        <v>0</v>
      </c>
      <c r="EN257" s="263">
        <v>0</v>
      </c>
      <c r="EO257" s="263">
        <v>0</v>
      </c>
      <c r="EP257" s="263">
        <v>0</v>
      </c>
      <c r="EQ257" s="263">
        <v>0</v>
      </c>
      <c r="ER257" s="263">
        <v>0</v>
      </c>
      <c r="ES257" s="263">
        <f t="shared" si="3199"/>
        <v>0</v>
      </c>
      <c r="ET257" s="263" t="s">
        <v>241</v>
      </c>
      <c r="EU257" s="263"/>
      <c r="EV257" s="38"/>
      <c r="EW257" s="264"/>
      <c r="EX257" s="262"/>
      <c r="EY257" s="262"/>
      <c r="FK257" s="266"/>
      <c r="FM257" s="266"/>
      <c r="FN257" s="267"/>
      <c r="FO257" s="268"/>
      <c r="FP257" s="269"/>
      <c r="FY257" s="270"/>
    </row>
    <row r="258" spans="1:181" s="265" customFormat="1">
      <c r="A258" s="149">
        <v>234</v>
      </c>
      <c r="B258" s="149" t="str">
        <f t="shared" si="3210"/>
        <v>221102010500048</v>
      </c>
      <c r="C258" s="231">
        <v>2211020105000</v>
      </c>
      <c r="D258" s="41">
        <v>48</v>
      </c>
      <c r="E258" s="37" t="s">
        <v>454</v>
      </c>
      <c r="F258" s="65">
        <v>0</v>
      </c>
      <c r="G258" s="123">
        <v>0</v>
      </c>
      <c r="H258" s="123">
        <v>0</v>
      </c>
      <c r="I258" s="123">
        <v>0</v>
      </c>
      <c r="J258" s="123">
        <v>0</v>
      </c>
      <c r="K258" s="123">
        <v>0</v>
      </c>
      <c r="L258" s="123">
        <v>0</v>
      </c>
      <c r="M258" s="123">
        <v>0</v>
      </c>
      <c r="N258" s="123">
        <v>0</v>
      </c>
      <c r="O258" s="123">
        <v>0</v>
      </c>
      <c r="P258" s="123">
        <v>0</v>
      </c>
      <c r="Q258" s="123">
        <v>0</v>
      </c>
      <c r="R258" s="123">
        <v>0</v>
      </c>
      <c r="S258" s="263">
        <f t="shared" si="3189"/>
        <v>0</v>
      </c>
      <c r="T258" s="263">
        <v>0</v>
      </c>
      <c r="U258" s="263">
        <v>0</v>
      </c>
      <c r="V258" s="263">
        <v>0</v>
      </c>
      <c r="W258" s="263">
        <v>0</v>
      </c>
      <c r="X258" s="263">
        <v>0</v>
      </c>
      <c r="Y258" s="263">
        <v>0</v>
      </c>
      <c r="Z258" s="263">
        <v>0</v>
      </c>
      <c r="AA258" s="263">
        <v>0</v>
      </c>
      <c r="AB258" s="263">
        <v>0</v>
      </c>
      <c r="AC258" s="263">
        <v>0</v>
      </c>
      <c r="AD258" s="263">
        <v>0</v>
      </c>
      <c r="AE258" s="263">
        <v>0</v>
      </c>
      <c r="AF258" s="263">
        <f t="shared" si="3190"/>
        <v>0</v>
      </c>
      <c r="AG258" s="263">
        <v>0</v>
      </c>
      <c r="AH258" s="263">
        <v>0</v>
      </c>
      <c r="AI258" s="263">
        <v>0</v>
      </c>
      <c r="AJ258" s="263">
        <v>0</v>
      </c>
      <c r="AK258" s="263">
        <v>0</v>
      </c>
      <c r="AL258" s="263">
        <v>0</v>
      </c>
      <c r="AM258" s="263">
        <v>0</v>
      </c>
      <c r="AN258" s="263">
        <v>0</v>
      </c>
      <c r="AO258" s="263">
        <v>0</v>
      </c>
      <c r="AP258" s="263">
        <v>0</v>
      </c>
      <c r="AQ258" s="263">
        <v>0</v>
      </c>
      <c r="AR258" s="263">
        <v>0</v>
      </c>
      <c r="AS258" s="263">
        <f t="shared" si="3191"/>
        <v>0</v>
      </c>
      <c r="AT258" s="263">
        <v>0</v>
      </c>
      <c r="AU258" s="263">
        <v>0</v>
      </c>
      <c r="AV258" s="263">
        <v>0</v>
      </c>
      <c r="AW258" s="263">
        <v>0</v>
      </c>
      <c r="AX258" s="263">
        <v>0</v>
      </c>
      <c r="AY258" s="263">
        <v>0</v>
      </c>
      <c r="AZ258" s="263">
        <v>0</v>
      </c>
      <c r="BA258" s="263">
        <v>0</v>
      </c>
      <c r="BB258" s="263">
        <v>0</v>
      </c>
      <c r="BC258" s="263">
        <v>0</v>
      </c>
      <c r="BD258" s="263">
        <v>0</v>
      </c>
      <c r="BE258" s="263">
        <v>0</v>
      </c>
      <c r="BF258" s="263">
        <f t="shared" si="3192"/>
        <v>0</v>
      </c>
      <c r="BG258" s="263">
        <v>0</v>
      </c>
      <c r="BH258" s="263">
        <v>0</v>
      </c>
      <c r="BI258" s="263">
        <v>0</v>
      </c>
      <c r="BJ258" s="263">
        <v>0</v>
      </c>
      <c r="BK258" s="263">
        <v>0</v>
      </c>
      <c r="BL258" s="263">
        <v>0</v>
      </c>
      <c r="BM258" s="263">
        <v>0</v>
      </c>
      <c r="BN258" s="263">
        <v>0</v>
      </c>
      <c r="BO258" s="263">
        <v>0</v>
      </c>
      <c r="BP258" s="263">
        <v>0</v>
      </c>
      <c r="BQ258" s="263">
        <v>0</v>
      </c>
      <c r="BR258" s="263">
        <v>0</v>
      </c>
      <c r="BS258" s="263">
        <f t="shared" si="3193"/>
        <v>0</v>
      </c>
      <c r="BT258" s="263">
        <v>0</v>
      </c>
      <c r="BU258" s="263">
        <v>0</v>
      </c>
      <c r="BV258" s="263">
        <v>0</v>
      </c>
      <c r="BW258" s="263">
        <v>0</v>
      </c>
      <c r="BX258" s="263">
        <v>0</v>
      </c>
      <c r="BY258" s="263">
        <v>0</v>
      </c>
      <c r="BZ258" s="263">
        <v>0</v>
      </c>
      <c r="CA258" s="263">
        <v>0</v>
      </c>
      <c r="CB258" s="263">
        <v>0</v>
      </c>
      <c r="CC258" s="263">
        <v>0</v>
      </c>
      <c r="CD258" s="263">
        <v>0</v>
      </c>
      <c r="CE258" s="263">
        <v>0</v>
      </c>
      <c r="CF258" s="263">
        <f t="shared" si="3194"/>
        <v>0</v>
      </c>
      <c r="CG258" s="263">
        <v>0</v>
      </c>
      <c r="CH258" s="263">
        <v>0</v>
      </c>
      <c r="CI258" s="263">
        <v>0</v>
      </c>
      <c r="CJ258" s="263">
        <v>0</v>
      </c>
      <c r="CK258" s="263">
        <v>0</v>
      </c>
      <c r="CL258" s="263">
        <v>0</v>
      </c>
      <c r="CM258" s="263">
        <v>0</v>
      </c>
      <c r="CN258" s="263">
        <v>0</v>
      </c>
      <c r="CO258" s="263">
        <v>0</v>
      </c>
      <c r="CP258" s="263">
        <v>0</v>
      </c>
      <c r="CQ258" s="263">
        <v>0</v>
      </c>
      <c r="CR258" s="263">
        <v>0</v>
      </c>
      <c r="CS258" s="263">
        <f t="shared" si="3195"/>
        <v>0</v>
      </c>
      <c r="CT258" s="263">
        <v>0</v>
      </c>
      <c r="CU258" s="263">
        <v>0</v>
      </c>
      <c r="CV258" s="263">
        <v>0</v>
      </c>
      <c r="CW258" s="263">
        <v>0</v>
      </c>
      <c r="CX258" s="263">
        <v>0</v>
      </c>
      <c r="CY258" s="263">
        <v>0</v>
      </c>
      <c r="CZ258" s="263">
        <v>0</v>
      </c>
      <c r="DA258" s="263">
        <v>0</v>
      </c>
      <c r="DB258" s="263">
        <v>0</v>
      </c>
      <c r="DC258" s="263">
        <v>0</v>
      </c>
      <c r="DD258" s="263">
        <v>0</v>
      </c>
      <c r="DE258" s="263">
        <v>0</v>
      </c>
      <c r="DF258" s="263">
        <f t="shared" si="3196"/>
        <v>0</v>
      </c>
      <c r="DG258" s="263">
        <v>0</v>
      </c>
      <c r="DH258" s="263">
        <v>0</v>
      </c>
      <c r="DI258" s="263">
        <v>0</v>
      </c>
      <c r="DJ258" s="263">
        <v>0</v>
      </c>
      <c r="DK258" s="263">
        <v>0</v>
      </c>
      <c r="DL258" s="263">
        <v>0</v>
      </c>
      <c r="DM258" s="263">
        <v>0</v>
      </c>
      <c r="DN258" s="263">
        <v>0</v>
      </c>
      <c r="DO258" s="263">
        <v>0</v>
      </c>
      <c r="DP258" s="263">
        <v>0</v>
      </c>
      <c r="DQ258" s="263">
        <v>0</v>
      </c>
      <c r="DR258" s="263">
        <v>0</v>
      </c>
      <c r="DS258" s="263">
        <f t="shared" si="3197"/>
        <v>0</v>
      </c>
      <c r="DT258" s="263">
        <v>0</v>
      </c>
      <c r="DU258" s="263">
        <v>0</v>
      </c>
      <c r="DV258" s="263">
        <v>0</v>
      </c>
      <c r="DW258" s="263">
        <v>0</v>
      </c>
      <c r="DX258" s="263">
        <v>0</v>
      </c>
      <c r="DY258" s="263">
        <v>0</v>
      </c>
      <c r="DZ258" s="263">
        <v>0</v>
      </c>
      <c r="EA258" s="263">
        <v>0</v>
      </c>
      <c r="EB258" s="263">
        <v>0</v>
      </c>
      <c r="EC258" s="263">
        <v>0</v>
      </c>
      <c r="ED258" s="263">
        <v>0</v>
      </c>
      <c r="EE258" s="263">
        <v>0</v>
      </c>
      <c r="EF258" s="263">
        <f t="shared" si="3198"/>
        <v>0</v>
      </c>
      <c r="EG258" s="263">
        <v>0</v>
      </c>
      <c r="EH258" s="263">
        <v>0</v>
      </c>
      <c r="EI258" s="263">
        <v>0</v>
      </c>
      <c r="EJ258" s="263">
        <v>0</v>
      </c>
      <c r="EK258" s="263">
        <v>0</v>
      </c>
      <c r="EL258" s="263">
        <v>0</v>
      </c>
      <c r="EM258" s="263">
        <v>0</v>
      </c>
      <c r="EN258" s="263">
        <v>0</v>
      </c>
      <c r="EO258" s="263">
        <v>0</v>
      </c>
      <c r="EP258" s="263">
        <v>0</v>
      </c>
      <c r="EQ258" s="263">
        <v>0</v>
      </c>
      <c r="ER258" s="263">
        <v>0</v>
      </c>
      <c r="ES258" s="263">
        <f t="shared" si="3199"/>
        <v>0</v>
      </c>
      <c r="ET258" s="263" t="s">
        <v>241</v>
      </c>
      <c r="EU258" s="263"/>
      <c r="EV258" s="38"/>
      <c r="EW258" s="264"/>
      <c r="EX258" s="262"/>
      <c r="EY258" s="262"/>
      <c r="FK258" s="266"/>
      <c r="FM258" s="266"/>
      <c r="FN258" s="267"/>
      <c r="FO258" s="268"/>
      <c r="FP258" s="269"/>
      <c r="FY258" s="270"/>
    </row>
    <row r="259" spans="1:181" s="265" customFormat="1">
      <c r="A259" s="149">
        <v>235</v>
      </c>
      <c r="B259" s="149" t="str">
        <f t="shared" si="3210"/>
        <v>221102019900048</v>
      </c>
      <c r="C259" s="231">
        <v>2211020199000</v>
      </c>
      <c r="D259" s="41">
        <v>48</v>
      </c>
      <c r="E259" s="37" t="s">
        <v>455</v>
      </c>
      <c r="F259" s="65">
        <v>0</v>
      </c>
      <c r="G259" s="123">
        <v>0</v>
      </c>
      <c r="H259" s="123">
        <v>0</v>
      </c>
      <c r="I259" s="123">
        <v>0</v>
      </c>
      <c r="J259" s="123">
        <v>0</v>
      </c>
      <c r="K259" s="123">
        <v>0</v>
      </c>
      <c r="L259" s="123">
        <v>0</v>
      </c>
      <c r="M259" s="123">
        <v>0</v>
      </c>
      <c r="N259" s="123">
        <v>0</v>
      </c>
      <c r="O259" s="123">
        <v>0</v>
      </c>
      <c r="P259" s="123">
        <v>0</v>
      </c>
      <c r="Q259" s="123">
        <v>0</v>
      </c>
      <c r="R259" s="123">
        <v>0</v>
      </c>
      <c r="S259" s="263">
        <f t="shared" si="3189"/>
        <v>0</v>
      </c>
      <c r="T259" s="271">
        <v>0</v>
      </c>
      <c r="U259" s="271">
        <v>0</v>
      </c>
      <c r="V259" s="271">
        <v>0</v>
      </c>
      <c r="W259" s="271">
        <v>0</v>
      </c>
      <c r="X259" s="271">
        <v>0</v>
      </c>
      <c r="Y259" s="271">
        <v>0</v>
      </c>
      <c r="Z259" s="271">
        <v>0</v>
      </c>
      <c r="AA259" s="271">
        <v>0</v>
      </c>
      <c r="AB259" s="271">
        <v>0</v>
      </c>
      <c r="AC259" s="271">
        <v>0</v>
      </c>
      <c r="AD259" s="271">
        <v>0</v>
      </c>
      <c r="AE259" s="271">
        <v>0</v>
      </c>
      <c r="AF259" s="263">
        <f t="shared" si="3190"/>
        <v>0</v>
      </c>
      <c r="AG259" s="271">
        <v>0</v>
      </c>
      <c r="AH259" s="271">
        <v>0</v>
      </c>
      <c r="AI259" s="271">
        <v>0</v>
      </c>
      <c r="AJ259" s="271">
        <v>0</v>
      </c>
      <c r="AK259" s="271">
        <v>0</v>
      </c>
      <c r="AL259" s="271">
        <v>0</v>
      </c>
      <c r="AM259" s="271">
        <v>0</v>
      </c>
      <c r="AN259" s="271">
        <v>0</v>
      </c>
      <c r="AO259" s="271">
        <v>0</v>
      </c>
      <c r="AP259" s="271">
        <v>0</v>
      </c>
      <c r="AQ259" s="271">
        <v>0</v>
      </c>
      <c r="AR259" s="271">
        <v>0</v>
      </c>
      <c r="AS259" s="263">
        <f t="shared" si="3191"/>
        <v>0</v>
      </c>
      <c r="AT259" s="271">
        <v>0</v>
      </c>
      <c r="AU259" s="271">
        <v>0</v>
      </c>
      <c r="AV259" s="271">
        <v>0</v>
      </c>
      <c r="AW259" s="271">
        <v>0</v>
      </c>
      <c r="AX259" s="271">
        <v>0</v>
      </c>
      <c r="AY259" s="271">
        <v>0</v>
      </c>
      <c r="AZ259" s="271">
        <v>0</v>
      </c>
      <c r="BA259" s="271">
        <v>0</v>
      </c>
      <c r="BB259" s="271">
        <v>0</v>
      </c>
      <c r="BC259" s="271">
        <v>0</v>
      </c>
      <c r="BD259" s="271">
        <v>0</v>
      </c>
      <c r="BE259" s="271">
        <v>0</v>
      </c>
      <c r="BF259" s="263">
        <f t="shared" si="3192"/>
        <v>0</v>
      </c>
      <c r="BG259" s="271">
        <v>0</v>
      </c>
      <c r="BH259" s="271">
        <v>0</v>
      </c>
      <c r="BI259" s="271">
        <v>0</v>
      </c>
      <c r="BJ259" s="271">
        <v>0</v>
      </c>
      <c r="BK259" s="271">
        <v>0</v>
      </c>
      <c r="BL259" s="271">
        <v>0</v>
      </c>
      <c r="BM259" s="271">
        <v>0</v>
      </c>
      <c r="BN259" s="271">
        <v>0</v>
      </c>
      <c r="BO259" s="271">
        <v>0</v>
      </c>
      <c r="BP259" s="271">
        <v>0</v>
      </c>
      <c r="BQ259" s="271">
        <v>0</v>
      </c>
      <c r="BR259" s="271">
        <v>0</v>
      </c>
      <c r="BS259" s="263">
        <f t="shared" si="3193"/>
        <v>0</v>
      </c>
      <c r="BT259" s="271">
        <v>0</v>
      </c>
      <c r="BU259" s="271">
        <v>0</v>
      </c>
      <c r="BV259" s="271">
        <v>0</v>
      </c>
      <c r="BW259" s="271">
        <v>0</v>
      </c>
      <c r="BX259" s="271">
        <v>0</v>
      </c>
      <c r="BY259" s="271">
        <v>0</v>
      </c>
      <c r="BZ259" s="271">
        <v>0</v>
      </c>
      <c r="CA259" s="271">
        <v>0</v>
      </c>
      <c r="CB259" s="271">
        <v>0</v>
      </c>
      <c r="CC259" s="271">
        <v>0</v>
      </c>
      <c r="CD259" s="271">
        <v>0</v>
      </c>
      <c r="CE259" s="271">
        <v>0</v>
      </c>
      <c r="CF259" s="263">
        <f t="shared" si="3194"/>
        <v>0</v>
      </c>
      <c r="CG259" s="271">
        <v>0</v>
      </c>
      <c r="CH259" s="271">
        <v>0</v>
      </c>
      <c r="CI259" s="271">
        <v>0</v>
      </c>
      <c r="CJ259" s="271">
        <v>0</v>
      </c>
      <c r="CK259" s="271">
        <v>0</v>
      </c>
      <c r="CL259" s="271">
        <v>0</v>
      </c>
      <c r="CM259" s="271">
        <v>0</v>
      </c>
      <c r="CN259" s="271">
        <v>0</v>
      </c>
      <c r="CO259" s="271">
        <v>0</v>
      </c>
      <c r="CP259" s="271">
        <v>0</v>
      </c>
      <c r="CQ259" s="271">
        <v>0</v>
      </c>
      <c r="CR259" s="271">
        <v>0</v>
      </c>
      <c r="CS259" s="263">
        <f t="shared" si="3195"/>
        <v>0</v>
      </c>
      <c r="CT259" s="271">
        <v>0</v>
      </c>
      <c r="CU259" s="271">
        <v>0</v>
      </c>
      <c r="CV259" s="271">
        <v>0</v>
      </c>
      <c r="CW259" s="271">
        <v>0</v>
      </c>
      <c r="CX259" s="271">
        <v>0</v>
      </c>
      <c r="CY259" s="271">
        <v>0</v>
      </c>
      <c r="CZ259" s="271">
        <v>0</v>
      </c>
      <c r="DA259" s="271">
        <v>0</v>
      </c>
      <c r="DB259" s="271">
        <v>0</v>
      </c>
      <c r="DC259" s="271">
        <v>0</v>
      </c>
      <c r="DD259" s="271">
        <v>0</v>
      </c>
      <c r="DE259" s="271">
        <v>0</v>
      </c>
      <c r="DF259" s="263">
        <f t="shared" si="3196"/>
        <v>0</v>
      </c>
      <c r="DG259" s="271">
        <v>0</v>
      </c>
      <c r="DH259" s="271">
        <v>0</v>
      </c>
      <c r="DI259" s="271">
        <v>0</v>
      </c>
      <c r="DJ259" s="271">
        <v>0</v>
      </c>
      <c r="DK259" s="271">
        <v>0</v>
      </c>
      <c r="DL259" s="271">
        <v>0</v>
      </c>
      <c r="DM259" s="271">
        <v>0</v>
      </c>
      <c r="DN259" s="271">
        <v>0</v>
      </c>
      <c r="DO259" s="271">
        <v>0</v>
      </c>
      <c r="DP259" s="271">
        <v>0</v>
      </c>
      <c r="DQ259" s="271">
        <v>0</v>
      </c>
      <c r="DR259" s="271">
        <v>0</v>
      </c>
      <c r="DS259" s="263">
        <f t="shared" si="3197"/>
        <v>0</v>
      </c>
      <c r="DT259" s="271">
        <v>0</v>
      </c>
      <c r="DU259" s="271">
        <v>0</v>
      </c>
      <c r="DV259" s="271">
        <v>0</v>
      </c>
      <c r="DW259" s="271">
        <v>0</v>
      </c>
      <c r="DX259" s="271">
        <v>0</v>
      </c>
      <c r="DY259" s="271">
        <v>0</v>
      </c>
      <c r="DZ259" s="271">
        <v>0</v>
      </c>
      <c r="EA259" s="271">
        <v>0</v>
      </c>
      <c r="EB259" s="271">
        <v>0</v>
      </c>
      <c r="EC259" s="271">
        <v>0</v>
      </c>
      <c r="ED259" s="271">
        <v>0</v>
      </c>
      <c r="EE259" s="271">
        <v>0</v>
      </c>
      <c r="EF259" s="263">
        <f t="shared" si="3198"/>
        <v>0</v>
      </c>
      <c r="EG259" s="271">
        <v>0</v>
      </c>
      <c r="EH259" s="271">
        <v>0</v>
      </c>
      <c r="EI259" s="271">
        <v>0</v>
      </c>
      <c r="EJ259" s="271">
        <v>0</v>
      </c>
      <c r="EK259" s="271">
        <v>0</v>
      </c>
      <c r="EL259" s="271">
        <v>0</v>
      </c>
      <c r="EM259" s="271">
        <v>0</v>
      </c>
      <c r="EN259" s="271">
        <v>0</v>
      </c>
      <c r="EO259" s="271">
        <v>0</v>
      </c>
      <c r="EP259" s="271">
        <v>0</v>
      </c>
      <c r="EQ259" s="271">
        <v>0</v>
      </c>
      <c r="ER259" s="271">
        <v>0</v>
      </c>
      <c r="ES259" s="263">
        <f t="shared" si="3199"/>
        <v>0</v>
      </c>
      <c r="ET259" s="263" t="s">
        <v>241</v>
      </c>
      <c r="EU259" s="263"/>
      <c r="EV259" s="38"/>
      <c r="EW259" s="136"/>
      <c r="EX259" s="37"/>
      <c r="EY259" s="37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40"/>
      <c r="FL259" s="3"/>
      <c r="FM259" s="266"/>
      <c r="FN259" s="267"/>
      <c r="FO259" s="268"/>
      <c r="FP259" s="269"/>
      <c r="FY259" s="270"/>
    </row>
    <row r="260" spans="1:181">
      <c r="A260" s="149">
        <v>236</v>
      </c>
      <c r="B260" s="149" t="str">
        <f t="shared" si="3210"/>
        <v>222101010100048</v>
      </c>
      <c r="C260" s="231">
        <v>2221010101000</v>
      </c>
      <c r="D260" s="41">
        <v>48</v>
      </c>
      <c r="E260" s="37" t="s">
        <v>198</v>
      </c>
      <c r="F260" s="65">
        <v>15612839.870000001</v>
      </c>
      <c r="G260" s="123">
        <v>0</v>
      </c>
      <c r="H260" s="123">
        <v>0</v>
      </c>
      <c r="I260" s="123">
        <v>0</v>
      </c>
      <c r="J260" s="123">
        <v>0</v>
      </c>
      <c r="K260" s="123">
        <v>0</v>
      </c>
      <c r="L260" s="123">
        <v>0</v>
      </c>
      <c r="M260" s="123">
        <v>0</v>
      </c>
      <c r="N260" s="123">
        <v>0</v>
      </c>
      <c r="O260" s="123">
        <v>0</v>
      </c>
      <c r="P260" s="123">
        <v>0</v>
      </c>
      <c r="Q260" s="123">
        <v>0</v>
      </c>
      <c r="R260" s="123">
        <v>0</v>
      </c>
      <c r="S260" s="33">
        <f t="shared" si="3189"/>
        <v>0</v>
      </c>
      <c r="T260" s="123">
        <v>0</v>
      </c>
      <c r="U260" s="123">
        <v>0</v>
      </c>
      <c r="V260" s="123">
        <v>0</v>
      </c>
      <c r="W260" s="123">
        <v>0</v>
      </c>
      <c r="X260" s="123">
        <v>0</v>
      </c>
      <c r="Y260" s="123">
        <v>0</v>
      </c>
      <c r="Z260" s="123">
        <v>0</v>
      </c>
      <c r="AA260" s="123">
        <v>0</v>
      </c>
      <c r="AB260" s="123">
        <v>0</v>
      </c>
      <c r="AC260" s="123">
        <v>0</v>
      </c>
      <c r="AD260" s="123">
        <v>0</v>
      </c>
      <c r="AE260" s="123">
        <v>0</v>
      </c>
      <c r="AF260" s="33">
        <f t="shared" si="3190"/>
        <v>0</v>
      </c>
      <c r="AG260" s="123">
        <v>0</v>
      </c>
      <c r="AH260" s="123">
        <v>0</v>
      </c>
      <c r="AI260" s="123">
        <v>0</v>
      </c>
      <c r="AJ260" s="123">
        <v>0</v>
      </c>
      <c r="AK260" s="123">
        <v>0</v>
      </c>
      <c r="AL260" s="123">
        <v>0</v>
      </c>
      <c r="AM260" s="123">
        <v>0</v>
      </c>
      <c r="AN260" s="123">
        <v>0</v>
      </c>
      <c r="AO260" s="123">
        <v>0</v>
      </c>
      <c r="AP260" s="123">
        <v>0</v>
      </c>
      <c r="AQ260" s="123">
        <v>0</v>
      </c>
      <c r="AR260" s="123">
        <v>0</v>
      </c>
      <c r="AS260" s="33">
        <f t="shared" si="3191"/>
        <v>0</v>
      </c>
      <c r="AT260" s="123">
        <v>0</v>
      </c>
      <c r="AU260" s="123">
        <v>0</v>
      </c>
      <c r="AV260" s="123">
        <v>0</v>
      </c>
      <c r="AW260" s="123">
        <v>0</v>
      </c>
      <c r="AX260" s="123">
        <v>0</v>
      </c>
      <c r="AY260" s="123">
        <v>0</v>
      </c>
      <c r="AZ260" s="123">
        <v>0</v>
      </c>
      <c r="BA260" s="123">
        <v>0</v>
      </c>
      <c r="BB260" s="123">
        <v>0</v>
      </c>
      <c r="BC260" s="123">
        <v>0</v>
      </c>
      <c r="BD260" s="123">
        <v>0</v>
      </c>
      <c r="BE260" s="123">
        <v>0</v>
      </c>
      <c r="BF260" s="33">
        <f t="shared" si="3192"/>
        <v>0</v>
      </c>
      <c r="BG260" s="123">
        <v>0</v>
      </c>
      <c r="BH260" s="123">
        <v>0</v>
      </c>
      <c r="BI260" s="123">
        <v>0</v>
      </c>
      <c r="BJ260" s="123">
        <v>0</v>
      </c>
      <c r="BK260" s="123">
        <v>0</v>
      </c>
      <c r="BL260" s="123">
        <v>0</v>
      </c>
      <c r="BM260" s="123">
        <v>0</v>
      </c>
      <c r="BN260" s="123">
        <v>0</v>
      </c>
      <c r="BO260" s="123">
        <v>0</v>
      </c>
      <c r="BP260" s="123">
        <v>0</v>
      </c>
      <c r="BQ260" s="123">
        <v>0</v>
      </c>
      <c r="BR260" s="123">
        <v>0</v>
      </c>
      <c r="BS260" s="33">
        <f t="shared" si="3193"/>
        <v>0</v>
      </c>
      <c r="BT260" s="123">
        <v>0</v>
      </c>
      <c r="BU260" s="123">
        <v>0</v>
      </c>
      <c r="BV260" s="123">
        <v>0</v>
      </c>
      <c r="BW260" s="123">
        <v>0</v>
      </c>
      <c r="BX260" s="123">
        <v>0</v>
      </c>
      <c r="BY260" s="123">
        <v>0</v>
      </c>
      <c r="BZ260" s="123">
        <v>0</v>
      </c>
      <c r="CA260" s="123">
        <v>0</v>
      </c>
      <c r="CB260" s="123">
        <v>0</v>
      </c>
      <c r="CC260" s="123">
        <v>0</v>
      </c>
      <c r="CD260" s="123">
        <v>0</v>
      </c>
      <c r="CE260" s="123">
        <v>0</v>
      </c>
      <c r="CF260" s="33">
        <f t="shared" si="3194"/>
        <v>0</v>
      </c>
      <c r="CG260" s="123">
        <v>0</v>
      </c>
      <c r="CH260" s="123">
        <v>0</v>
      </c>
      <c r="CI260" s="123">
        <v>0</v>
      </c>
      <c r="CJ260" s="123">
        <v>0</v>
      </c>
      <c r="CK260" s="123">
        <v>0</v>
      </c>
      <c r="CL260" s="123">
        <v>0</v>
      </c>
      <c r="CM260" s="123">
        <v>0</v>
      </c>
      <c r="CN260" s="123">
        <v>0</v>
      </c>
      <c r="CO260" s="123">
        <v>0</v>
      </c>
      <c r="CP260" s="123">
        <v>0</v>
      </c>
      <c r="CQ260" s="123">
        <v>0</v>
      </c>
      <c r="CR260" s="123">
        <v>0</v>
      </c>
      <c r="CS260" s="33">
        <f t="shared" si="3195"/>
        <v>0</v>
      </c>
      <c r="CT260" s="123">
        <v>0</v>
      </c>
      <c r="CU260" s="123">
        <v>0</v>
      </c>
      <c r="CV260" s="123">
        <v>0</v>
      </c>
      <c r="CW260" s="123">
        <v>0</v>
      </c>
      <c r="CX260" s="123">
        <v>0</v>
      </c>
      <c r="CY260" s="123">
        <v>0</v>
      </c>
      <c r="CZ260" s="123">
        <v>0</v>
      </c>
      <c r="DA260" s="123">
        <v>0</v>
      </c>
      <c r="DB260" s="123">
        <v>0</v>
      </c>
      <c r="DC260" s="123">
        <v>0</v>
      </c>
      <c r="DD260" s="123">
        <v>0</v>
      </c>
      <c r="DE260" s="123">
        <v>0</v>
      </c>
      <c r="DF260" s="33">
        <f t="shared" si="3196"/>
        <v>0</v>
      </c>
      <c r="DG260" s="123">
        <v>0</v>
      </c>
      <c r="DH260" s="123">
        <v>0</v>
      </c>
      <c r="DI260" s="123">
        <v>0</v>
      </c>
      <c r="DJ260" s="123">
        <v>0</v>
      </c>
      <c r="DK260" s="123">
        <v>0</v>
      </c>
      <c r="DL260" s="123">
        <v>0</v>
      </c>
      <c r="DM260" s="123">
        <v>0</v>
      </c>
      <c r="DN260" s="123">
        <v>0</v>
      </c>
      <c r="DO260" s="123">
        <v>0</v>
      </c>
      <c r="DP260" s="123">
        <v>0</v>
      </c>
      <c r="DQ260" s="123">
        <v>0</v>
      </c>
      <c r="DR260" s="123">
        <v>0</v>
      </c>
      <c r="DS260" s="33">
        <f t="shared" si="3197"/>
        <v>0</v>
      </c>
      <c r="DT260" s="123">
        <v>0</v>
      </c>
      <c r="DU260" s="123">
        <v>0</v>
      </c>
      <c r="DV260" s="123">
        <v>0</v>
      </c>
      <c r="DW260" s="123">
        <v>0</v>
      </c>
      <c r="DX260" s="123">
        <v>0</v>
      </c>
      <c r="DY260" s="123">
        <v>0</v>
      </c>
      <c r="DZ260" s="123">
        <v>0</v>
      </c>
      <c r="EA260" s="123">
        <v>0</v>
      </c>
      <c r="EB260" s="123">
        <v>0</v>
      </c>
      <c r="EC260" s="123">
        <v>0</v>
      </c>
      <c r="ED260" s="123">
        <v>0</v>
      </c>
      <c r="EE260" s="123">
        <v>0</v>
      </c>
      <c r="EF260" s="33">
        <f t="shared" si="3198"/>
        <v>0</v>
      </c>
      <c r="EG260" s="123">
        <v>0</v>
      </c>
      <c r="EH260" s="123">
        <v>0</v>
      </c>
      <c r="EI260" s="123">
        <v>0</v>
      </c>
      <c r="EJ260" s="123">
        <v>0</v>
      </c>
      <c r="EK260" s="123">
        <v>0</v>
      </c>
      <c r="EL260" s="123">
        <v>0</v>
      </c>
      <c r="EM260" s="123">
        <v>0</v>
      </c>
      <c r="EN260" s="123">
        <v>0</v>
      </c>
      <c r="EO260" s="123">
        <v>0</v>
      </c>
      <c r="EP260" s="123">
        <v>0</v>
      </c>
      <c r="EQ260" s="123">
        <v>0</v>
      </c>
      <c r="ER260" s="123">
        <v>0</v>
      </c>
      <c r="ES260" s="33">
        <f t="shared" si="3199"/>
        <v>0</v>
      </c>
      <c r="ET260" s="261" t="s">
        <v>434</v>
      </c>
      <c r="EU260" s="33"/>
      <c r="EV260" s="38"/>
      <c r="EW260" s="136"/>
      <c r="EX260" s="37"/>
      <c r="EY260" s="37"/>
      <c r="FN260" s="17"/>
      <c r="FO260" s="201"/>
      <c r="FP260" s="2"/>
      <c r="FY260" s="1"/>
    </row>
    <row r="261" spans="1:181" ht="13.8">
      <c r="A261" s="150"/>
      <c r="B261" s="286" t="str">
        <f t="shared" si="3210"/>
        <v/>
      </c>
      <c r="C261" s="235"/>
      <c r="D261" s="13"/>
      <c r="E261" s="12" t="s">
        <v>457</v>
      </c>
      <c r="F261" s="84">
        <f t="shared" ref="F261:AK261" si="3211">SUM(F262:F264)</f>
        <v>9565094.3900000006</v>
      </c>
      <c r="G261" s="84">
        <f t="shared" si="3211"/>
        <v>16407.146666666667</v>
      </c>
      <c r="H261" s="84">
        <f t="shared" si="3211"/>
        <v>944520.59903030295</v>
      </c>
      <c r="I261" s="84">
        <f t="shared" si="3211"/>
        <v>944520.59903030295</v>
      </c>
      <c r="J261" s="84">
        <f t="shared" si="3211"/>
        <v>944520.59903030295</v>
      </c>
      <c r="K261" s="84">
        <f t="shared" si="3211"/>
        <v>944520.59903030295</v>
      </c>
      <c r="L261" s="84">
        <f t="shared" si="3211"/>
        <v>944520.59903030295</v>
      </c>
      <c r="M261" s="84">
        <f t="shared" si="3211"/>
        <v>944520.59903030295</v>
      </c>
      <c r="N261" s="84">
        <f t="shared" si="3211"/>
        <v>944520.59903030295</v>
      </c>
      <c r="O261" s="84">
        <f t="shared" si="3211"/>
        <v>944520.59903030295</v>
      </c>
      <c r="P261" s="84">
        <f t="shared" si="3211"/>
        <v>944520.59903030295</v>
      </c>
      <c r="Q261" s="84">
        <f t="shared" si="3211"/>
        <v>944520.59903030295</v>
      </c>
      <c r="R261" s="84">
        <f t="shared" si="3211"/>
        <v>944520.59903030295</v>
      </c>
      <c r="S261" s="84">
        <f t="shared" si="3211"/>
        <v>10406133.736000001</v>
      </c>
      <c r="T261" s="84">
        <f t="shared" si="3211"/>
        <v>823827.2540999999</v>
      </c>
      <c r="U261" s="84">
        <f t="shared" si="3211"/>
        <v>823827.2540999999</v>
      </c>
      <c r="V261" s="84">
        <f t="shared" si="3211"/>
        <v>823827.2540999999</v>
      </c>
      <c r="W261" s="84">
        <f t="shared" si="3211"/>
        <v>823827.2540999999</v>
      </c>
      <c r="X261" s="84">
        <f t="shared" si="3211"/>
        <v>823827.2540999999</v>
      </c>
      <c r="Y261" s="84">
        <f t="shared" si="3211"/>
        <v>823827.2540999999</v>
      </c>
      <c r="Z261" s="84">
        <f t="shared" si="3211"/>
        <v>823827.2540999999</v>
      </c>
      <c r="AA261" s="84">
        <f t="shared" si="3211"/>
        <v>823827.2540999999</v>
      </c>
      <c r="AB261" s="84">
        <f t="shared" si="3211"/>
        <v>823827.2540999999</v>
      </c>
      <c r="AC261" s="84">
        <f t="shared" si="3211"/>
        <v>823827.2540999999</v>
      </c>
      <c r="AD261" s="84">
        <f t="shared" si="3211"/>
        <v>823827.2540999999</v>
      </c>
      <c r="AE261" s="84">
        <f t="shared" si="3211"/>
        <v>823827.2540999999</v>
      </c>
      <c r="AF261" s="84">
        <f t="shared" si="3211"/>
        <v>9885927.0492000002</v>
      </c>
      <c r="AG261" s="84">
        <f t="shared" si="3211"/>
        <v>782644.2247283333</v>
      </c>
      <c r="AH261" s="84">
        <f t="shared" si="3211"/>
        <v>782644.2247283333</v>
      </c>
      <c r="AI261" s="84">
        <f t="shared" si="3211"/>
        <v>782644.2247283333</v>
      </c>
      <c r="AJ261" s="84">
        <f t="shared" si="3211"/>
        <v>782644.2247283333</v>
      </c>
      <c r="AK261" s="84">
        <f t="shared" si="3211"/>
        <v>782644.2247283333</v>
      </c>
      <c r="AL261" s="84">
        <f t="shared" ref="AL261:BQ261" si="3212">SUM(AL262:AL264)</f>
        <v>782644.2247283333</v>
      </c>
      <c r="AM261" s="84">
        <f t="shared" si="3212"/>
        <v>782644.2247283333</v>
      </c>
      <c r="AN261" s="84">
        <f t="shared" si="3212"/>
        <v>782644.2247283333</v>
      </c>
      <c r="AO261" s="84">
        <f t="shared" si="3212"/>
        <v>782644.2247283333</v>
      </c>
      <c r="AP261" s="84">
        <f t="shared" si="3212"/>
        <v>782644.2247283333</v>
      </c>
      <c r="AQ261" s="84">
        <f t="shared" si="3212"/>
        <v>782644.2247283333</v>
      </c>
      <c r="AR261" s="84">
        <f t="shared" si="3212"/>
        <v>782644.2247283333</v>
      </c>
      <c r="AS261" s="84">
        <f t="shared" si="3212"/>
        <v>9391730.6967399996</v>
      </c>
      <c r="AT261" s="84">
        <f t="shared" si="3212"/>
        <v>743520.34682524996</v>
      </c>
      <c r="AU261" s="84">
        <f t="shared" si="3212"/>
        <v>743520.34682524996</v>
      </c>
      <c r="AV261" s="84">
        <f t="shared" si="3212"/>
        <v>743520.34682524996</v>
      </c>
      <c r="AW261" s="84">
        <f t="shared" si="3212"/>
        <v>743520.34682524996</v>
      </c>
      <c r="AX261" s="84">
        <f t="shared" si="3212"/>
        <v>743520.34682524996</v>
      </c>
      <c r="AY261" s="84">
        <f t="shared" si="3212"/>
        <v>743520.34682524996</v>
      </c>
      <c r="AZ261" s="84">
        <f t="shared" si="3212"/>
        <v>743520.34682524996</v>
      </c>
      <c r="BA261" s="84">
        <f t="shared" si="3212"/>
        <v>743520.34682524996</v>
      </c>
      <c r="BB261" s="84">
        <f t="shared" si="3212"/>
        <v>743520.34682524996</v>
      </c>
      <c r="BC261" s="84">
        <f t="shared" si="3212"/>
        <v>743520.34682524996</v>
      </c>
      <c r="BD261" s="84">
        <f t="shared" si="3212"/>
        <v>743520.34682524996</v>
      </c>
      <c r="BE261" s="84">
        <f t="shared" si="3212"/>
        <v>743520.34682524996</v>
      </c>
      <c r="BF261" s="84">
        <f t="shared" si="3212"/>
        <v>8922244.1619029995</v>
      </c>
      <c r="BG261" s="84">
        <f t="shared" si="3212"/>
        <v>706352.66281732079</v>
      </c>
      <c r="BH261" s="84">
        <f t="shared" si="3212"/>
        <v>706352.66281732079</v>
      </c>
      <c r="BI261" s="84">
        <f t="shared" si="3212"/>
        <v>706352.66281732079</v>
      </c>
      <c r="BJ261" s="84">
        <f t="shared" si="3212"/>
        <v>706352.66281732079</v>
      </c>
      <c r="BK261" s="84">
        <f t="shared" si="3212"/>
        <v>706352.66281732079</v>
      </c>
      <c r="BL261" s="84">
        <f t="shared" si="3212"/>
        <v>706352.66281732079</v>
      </c>
      <c r="BM261" s="84">
        <f t="shared" si="3212"/>
        <v>706352.66281732079</v>
      </c>
      <c r="BN261" s="84">
        <f t="shared" si="3212"/>
        <v>706352.66281732079</v>
      </c>
      <c r="BO261" s="84">
        <f t="shared" si="3212"/>
        <v>706352.66281732079</v>
      </c>
      <c r="BP261" s="84">
        <f t="shared" si="3212"/>
        <v>706352.66281732079</v>
      </c>
      <c r="BQ261" s="84">
        <f t="shared" si="3212"/>
        <v>706352.66281732079</v>
      </c>
      <c r="BR261" s="84">
        <f t="shared" ref="BR261:CW261" si="3213">SUM(BR262:BR264)</f>
        <v>706352.66281732079</v>
      </c>
      <c r="BS261" s="84">
        <f t="shared" si="3213"/>
        <v>8476231.9538078476</v>
      </c>
      <c r="BT261" s="84">
        <f t="shared" si="3213"/>
        <v>671043.36300978833</v>
      </c>
      <c r="BU261" s="84">
        <f t="shared" si="3213"/>
        <v>671043.36300978833</v>
      </c>
      <c r="BV261" s="84">
        <f t="shared" si="3213"/>
        <v>671043.36300978833</v>
      </c>
      <c r="BW261" s="84">
        <f t="shared" si="3213"/>
        <v>671043.36300978833</v>
      </c>
      <c r="BX261" s="84">
        <f t="shared" si="3213"/>
        <v>671043.36300978833</v>
      </c>
      <c r="BY261" s="84">
        <f t="shared" si="3213"/>
        <v>671043.36300978833</v>
      </c>
      <c r="BZ261" s="84">
        <f t="shared" si="3213"/>
        <v>671043.36300978833</v>
      </c>
      <c r="CA261" s="84">
        <f t="shared" si="3213"/>
        <v>671043.36300978833</v>
      </c>
      <c r="CB261" s="84">
        <f t="shared" si="3213"/>
        <v>671043.36300978833</v>
      </c>
      <c r="CC261" s="84">
        <f t="shared" si="3213"/>
        <v>671043.36300978833</v>
      </c>
      <c r="CD261" s="84">
        <f t="shared" si="3213"/>
        <v>671043.36300978833</v>
      </c>
      <c r="CE261" s="84">
        <f t="shared" si="3213"/>
        <v>671043.36300978833</v>
      </c>
      <c r="CF261" s="84">
        <f t="shared" si="3213"/>
        <v>8052520.3561174618</v>
      </c>
      <c r="CG261" s="84">
        <f t="shared" si="3213"/>
        <v>637499.52819263155</v>
      </c>
      <c r="CH261" s="84">
        <f t="shared" si="3213"/>
        <v>637499.52819263155</v>
      </c>
      <c r="CI261" s="84">
        <f t="shared" si="3213"/>
        <v>637499.52819263155</v>
      </c>
      <c r="CJ261" s="84">
        <f t="shared" si="3213"/>
        <v>637499.52819263155</v>
      </c>
      <c r="CK261" s="84">
        <f t="shared" si="3213"/>
        <v>637499.52819263155</v>
      </c>
      <c r="CL261" s="84">
        <f t="shared" si="3213"/>
        <v>637499.52819263155</v>
      </c>
      <c r="CM261" s="84">
        <f t="shared" si="3213"/>
        <v>637499.52819263155</v>
      </c>
      <c r="CN261" s="84">
        <f t="shared" si="3213"/>
        <v>637499.52819263155</v>
      </c>
      <c r="CO261" s="84">
        <f t="shared" si="3213"/>
        <v>637499.52819263155</v>
      </c>
      <c r="CP261" s="84">
        <f t="shared" si="3213"/>
        <v>637499.52819263155</v>
      </c>
      <c r="CQ261" s="84">
        <f t="shared" si="3213"/>
        <v>637499.52819263155</v>
      </c>
      <c r="CR261" s="84">
        <f t="shared" si="3213"/>
        <v>637499.52819263155</v>
      </c>
      <c r="CS261" s="84">
        <f t="shared" si="3213"/>
        <v>7649994.3383115791</v>
      </c>
      <c r="CT261" s="84">
        <f t="shared" si="3213"/>
        <v>605632.88511633326</v>
      </c>
      <c r="CU261" s="84">
        <f t="shared" si="3213"/>
        <v>605632.88511633326</v>
      </c>
      <c r="CV261" s="84">
        <f t="shared" si="3213"/>
        <v>605632.88511633326</v>
      </c>
      <c r="CW261" s="84">
        <f t="shared" si="3213"/>
        <v>605632.88511633326</v>
      </c>
      <c r="CX261" s="84">
        <f t="shared" ref="CX261:EC261" si="3214">SUM(CX262:CX264)</f>
        <v>605632.88511633326</v>
      </c>
      <c r="CY261" s="84">
        <f t="shared" si="3214"/>
        <v>605632.88511633326</v>
      </c>
      <c r="CZ261" s="84">
        <f t="shared" si="3214"/>
        <v>605632.88511633326</v>
      </c>
      <c r="DA261" s="84">
        <f t="shared" si="3214"/>
        <v>605632.88511633326</v>
      </c>
      <c r="DB261" s="84">
        <f t="shared" si="3214"/>
        <v>605632.88511633326</v>
      </c>
      <c r="DC261" s="84">
        <f t="shared" si="3214"/>
        <v>605632.88511633326</v>
      </c>
      <c r="DD261" s="84">
        <f t="shared" si="3214"/>
        <v>605632.88511633326</v>
      </c>
      <c r="DE261" s="84">
        <f t="shared" si="3214"/>
        <v>605632.88511633326</v>
      </c>
      <c r="DF261" s="84">
        <f t="shared" si="3214"/>
        <v>7267594.6213960014</v>
      </c>
      <c r="DG261" s="84">
        <f t="shared" si="3214"/>
        <v>575359.57419385004</v>
      </c>
      <c r="DH261" s="84">
        <f t="shared" si="3214"/>
        <v>575359.57419385004</v>
      </c>
      <c r="DI261" s="84">
        <f t="shared" si="3214"/>
        <v>575359.57419385004</v>
      </c>
      <c r="DJ261" s="84">
        <f t="shared" si="3214"/>
        <v>575359.57419385004</v>
      </c>
      <c r="DK261" s="84">
        <f t="shared" si="3214"/>
        <v>575359.57419385004</v>
      </c>
      <c r="DL261" s="84">
        <f t="shared" si="3214"/>
        <v>575359.57419385004</v>
      </c>
      <c r="DM261" s="84">
        <f t="shared" si="3214"/>
        <v>575359.57419385004</v>
      </c>
      <c r="DN261" s="84">
        <f t="shared" si="3214"/>
        <v>575359.57419385004</v>
      </c>
      <c r="DO261" s="84">
        <f t="shared" si="3214"/>
        <v>575359.57419385004</v>
      </c>
      <c r="DP261" s="84">
        <f t="shared" si="3214"/>
        <v>575359.57419385004</v>
      </c>
      <c r="DQ261" s="84">
        <f t="shared" si="3214"/>
        <v>575359.57419385004</v>
      </c>
      <c r="DR261" s="84">
        <f t="shared" si="3214"/>
        <v>575359.57419385004</v>
      </c>
      <c r="DS261" s="84">
        <f t="shared" si="3214"/>
        <v>6904314.8903261991</v>
      </c>
      <c r="DT261" s="84">
        <f t="shared" si="3214"/>
        <v>546599.92881749081</v>
      </c>
      <c r="DU261" s="84">
        <f t="shared" si="3214"/>
        <v>546599.92881749081</v>
      </c>
      <c r="DV261" s="84">
        <f t="shared" si="3214"/>
        <v>546599.92881749081</v>
      </c>
      <c r="DW261" s="84">
        <f t="shared" si="3214"/>
        <v>546599.92881749081</v>
      </c>
      <c r="DX261" s="84">
        <f t="shared" si="3214"/>
        <v>546599.92881749081</v>
      </c>
      <c r="DY261" s="84">
        <f t="shared" si="3214"/>
        <v>546599.92881749081</v>
      </c>
      <c r="DZ261" s="84">
        <f t="shared" si="3214"/>
        <v>546599.92881749081</v>
      </c>
      <c r="EA261" s="84">
        <f t="shared" si="3214"/>
        <v>546599.92881749081</v>
      </c>
      <c r="EB261" s="84">
        <f t="shared" si="3214"/>
        <v>546599.92881749081</v>
      </c>
      <c r="EC261" s="84">
        <f t="shared" si="3214"/>
        <v>546599.92881749081</v>
      </c>
      <c r="ED261" s="84">
        <f t="shared" ref="ED261:EP261" si="3215">SUM(ED262:ED264)</f>
        <v>546599.92881749081</v>
      </c>
      <c r="EE261" s="84">
        <f t="shared" si="3215"/>
        <v>546599.92881749081</v>
      </c>
      <c r="EF261" s="84">
        <f t="shared" si="3215"/>
        <v>6559199.1458098898</v>
      </c>
      <c r="EG261" s="84">
        <f t="shared" si="3215"/>
        <v>519278.26570994995</v>
      </c>
      <c r="EH261" s="84">
        <f t="shared" si="3215"/>
        <v>519278.26570994995</v>
      </c>
      <c r="EI261" s="84">
        <f t="shared" si="3215"/>
        <v>519278.26570994995</v>
      </c>
      <c r="EJ261" s="84">
        <f t="shared" si="3215"/>
        <v>519278.26570994995</v>
      </c>
      <c r="EK261" s="84">
        <f t="shared" si="3215"/>
        <v>519278.26570994995</v>
      </c>
      <c r="EL261" s="84">
        <f t="shared" si="3215"/>
        <v>519278.26570994995</v>
      </c>
      <c r="EM261" s="84">
        <f t="shared" si="3215"/>
        <v>519278.26570994995</v>
      </c>
      <c r="EN261" s="84">
        <f t="shared" si="3215"/>
        <v>519278.26570994995</v>
      </c>
      <c r="EO261" s="84">
        <f t="shared" si="3215"/>
        <v>519278.26570994995</v>
      </c>
      <c r="EP261" s="84">
        <f t="shared" si="3215"/>
        <v>519278.26570994995</v>
      </c>
      <c r="EQ261" s="84">
        <f t="shared" ref="EQ261:ES261" si="3216">SUM(EQ262:EQ264)</f>
        <v>519278.26570994995</v>
      </c>
      <c r="ER261" s="84">
        <f t="shared" si="3216"/>
        <v>519278.26570994995</v>
      </c>
      <c r="ES261" s="84">
        <f t="shared" si="3216"/>
        <v>6231339.1885193996</v>
      </c>
      <c r="ET261" s="32"/>
      <c r="EU261" s="32"/>
      <c r="EV261" s="38"/>
      <c r="EW261" s="136"/>
      <c r="EX261" s="37"/>
      <c r="EY261" s="37"/>
      <c r="FO261" s="201"/>
      <c r="FY261" s="1"/>
    </row>
    <row r="262" spans="1:181">
      <c r="A262" s="149">
        <v>237</v>
      </c>
      <c r="B262" s="149" t="str">
        <f t="shared" si="3210"/>
        <v>231106010100015</v>
      </c>
      <c r="C262" s="231">
        <v>2311060101000</v>
      </c>
      <c r="D262" s="41">
        <v>15</v>
      </c>
      <c r="E262" s="37" t="s">
        <v>199</v>
      </c>
      <c r="F262" s="65">
        <v>9565094.3900000006</v>
      </c>
      <c r="G262" s="123">
        <v>16240.48</v>
      </c>
      <c r="H262" s="123">
        <v>944353.93236363633</v>
      </c>
      <c r="I262" s="123">
        <v>944353.93236363633</v>
      </c>
      <c r="J262" s="123">
        <v>944353.93236363633</v>
      </c>
      <c r="K262" s="123">
        <v>944353.93236363633</v>
      </c>
      <c r="L262" s="123">
        <v>944353.93236363633</v>
      </c>
      <c r="M262" s="123">
        <v>944353.93236363633</v>
      </c>
      <c r="N262" s="123">
        <v>944353.93236363633</v>
      </c>
      <c r="O262" s="123">
        <v>944353.93236363633</v>
      </c>
      <c r="P262" s="123">
        <v>944353.93236363633</v>
      </c>
      <c r="Q262" s="123">
        <v>944353.93236363633</v>
      </c>
      <c r="R262" s="123">
        <v>944353.93236363633</v>
      </c>
      <c r="S262" s="33">
        <f>SUM(G262:R262)</f>
        <v>10404133.736000001</v>
      </c>
      <c r="T262" s="124">
        <v>823660.58743333328</v>
      </c>
      <c r="U262" s="124">
        <v>823660.58743333328</v>
      </c>
      <c r="V262" s="124">
        <v>823660.58743333328</v>
      </c>
      <c r="W262" s="124">
        <v>823660.58743333328</v>
      </c>
      <c r="X262" s="124">
        <v>823660.58743333328</v>
      </c>
      <c r="Y262" s="124">
        <v>823660.58743333328</v>
      </c>
      <c r="Z262" s="124">
        <v>823660.58743333328</v>
      </c>
      <c r="AA262" s="124">
        <v>823660.58743333328</v>
      </c>
      <c r="AB262" s="124">
        <v>823660.58743333328</v>
      </c>
      <c r="AC262" s="124">
        <v>823660.58743333328</v>
      </c>
      <c r="AD262" s="124">
        <v>823660.58743333328</v>
      </c>
      <c r="AE262" s="124">
        <v>823660.58743333328</v>
      </c>
      <c r="AF262" s="33">
        <f>+SUM(T262:AE262)</f>
        <v>9883927.0492000002</v>
      </c>
      <c r="AG262" s="124">
        <v>782477.55806166667</v>
      </c>
      <c r="AH262" s="124">
        <v>782477.55806166667</v>
      </c>
      <c r="AI262" s="124">
        <v>782477.55806166667</v>
      </c>
      <c r="AJ262" s="124">
        <v>782477.55806166667</v>
      </c>
      <c r="AK262" s="124">
        <v>782477.55806166667</v>
      </c>
      <c r="AL262" s="124">
        <v>782477.55806166667</v>
      </c>
      <c r="AM262" s="124">
        <v>782477.55806166667</v>
      </c>
      <c r="AN262" s="124">
        <v>782477.55806166667</v>
      </c>
      <c r="AO262" s="124">
        <v>782477.55806166667</v>
      </c>
      <c r="AP262" s="124">
        <v>782477.55806166667</v>
      </c>
      <c r="AQ262" s="124">
        <v>782477.55806166667</v>
      </c>
      <c r="AR262" s="124">
        <v>782477.55806166667</v>
      </c>
      <c r="AS262" s="33">
        <f>SUM(AG262:AR262)</f>
        <v>9389730.6967399996</v>
      </c>
      <c r="AT262" s="124">
        <v>743353.68015858333</v>
      </c>
      <c r="AU262" s="124">
        <v>743353.68015858333</v>
      </c>
      <c r="AV262" s="124">
        <v>743353.68015858333</v>
      </c>
      <c r="AW262" s="124">
        <v>743353.68015858333</v>
      </c>
      <c r="AX262" s="124">
        <v>743353.68015858333</v>
      </c>
      <c r="AY262" s="124">
        <v>743353.68015858333</v>
      </c>
      <c r="AZ262" s="124">
        <v>743353.68015858333</v>
      </c>
      <c r="BA262" s="124">
        <v>743353.68015858333</v>
      </c>
      <c r="BB262" s="124">
        <v>743353.68015858333</v>
      </c>
      <c r="BC262" s="124">
        <v>743353.68015858333</v>
      </c>
      <c r="BD262" s="124">
        <v>743353.68015858333</v>
      </c>
      <c r="BE262" s="124">
        <v>743353.68015858333</v>
      </c>
      <c r="BF262" s="33">
        <f>+SUM(AT262:BE262)</f>
        <v>8920244.1619029995</v>
      </c>
      <c r="BG262" s="124">
        <v>706185.99615065416</v>
      </c>
      <c r="BH262" s="124">
        <v>706185.99615065416</v>
      </c>
      <c r="BI262" s="124">
        <v>706185.99615065416</v>
      </c>
      <c r="BJ262" s="124">
        <v>706185.99615065416</v>
      </c>
      <c r="BK262" s="124">
        <v>706185.99615065416</v>
      </c>
      <c r="BL262" s="124">
        <v>706185.99615065416</v>
      </c>
      <c r="BM262" s="124">
        <v>706185.99615065416</v>
      </c>
      <c r="BN262" s="124">
        <v>706185.99615065416</v>
      </c>
      <c r="BO262" s="124">
        <v>706185.99615065416</v>
      </c>
      <c r="BP262" s="124">
        <v>706185.99615065416</v>
      </c>
      <c r="BQ262" s="124">
        <v>706185.99615065416</v>
      </c>
      <c r="BR262" s="124">
        <v>706185.99615065416</v>
      </c>
      <c r="BS262" s="33">
        <f>SUM(BG262:BR262)</f>
        <v>8474231.9538078476</v>
      </c>
      <c r="BT262" s="124">
        <v>670876.6963431217</v>
      </c>
      <c r="BU262" s="124">
        <v>670876.6963431217</v>
      </c>
      <c r="BV262" s="124">
        <v>670876.6963431217</v>
      </c>
      <c r="BW262" s="124">
        <v>670876.6963431217</v>
      </c>
      <c r="BX262" s="124">
        <v>670876.6963431217</v>
      </c>
      <c r="BY262" s="124">
        <v>670876.6963431217</v>
      </c>
      <c r="BZ262" s="124">
        <v>670876.6963431217</v>
      </c>
      <c r="CA262" s="124">
        <v>670876.6963431217</v>
      </c>
      <c r="CB262" s="124">
        <v>670876.6963431217</v>
      </c>
      <c r="CC262" s="124">
        <v>670876.6963431217</v>
      </c>
      <c r="CD262" s="124">
        <v>670876.6963431217</v>
      </c>
      <c r="CE262" s="124">
        <v>670876.6963431217</v>
      </c>
      <c r="CF262" s="33">
        <f>+SUM(BT262:CE262)</f>
        <v>8050520.3561174618</v>
      </c>
      <c r="CG262" s="124">
        <v>637332.86152596492</v>
      </c>
      <c r="CH262" s="124">
        <v>637332.86152596492</v>
      </c>
      <c r="CI262" s="124">
        <v>637332.86152596492</v>
      </c>
      <c r="CJ262" s="124">
        <v>637332.86152596492</v>
      </c>
      <c r="CK262" s="124">
        <v>637332.86152596492</v>
      </c>
      <c r="CL262" s="124">
        <v>637332.86152596492</v>
      </c>
      <c r="CM262" s="124">
        <v>637332.86152596492</v>
      </c>
      <c r="CN262" s="124">
        <v>637332.86152596492</v>
      </c>
      <c r="CO262" s="124">
        <v>637332.86152596492</v>
      </c>
      <c r="CP262" s="124">
        <v>637332.86152596492</v>
      </c>
      <c r="CQ262" s="124">
        <v>637332.86152596492</v>
      </c>
      <c r="CR262" s="124">
        <v>637332.86152596492</v>
      </c>
      <c r="CS262" s="33">
        <f>SUM(CG262:CR262)</f>
        <v>7647994.3383115791</v>
      </c>
      <c r="CT262" s="124">
        <v>605466.21844966663</v>
      </c>
      <c r="CU262" s="124">
        <v>605466.21844966663</v>
      </c>
      <c r="CV262" s="124">
        <v>605466.21844966663</v>
      </c>
      <c r="CW262" s="124">
        <v>605466.21844966663</v>
      </c>
      <c r="CX262" s="124">
        <v>605466.21844966663</v>
      </c>
      <c r="CY262" s="124">
        <v>605466.21844966663</v>
      </c>
      <c r="CZ262" s="124">
        <v>605466.21844966663</v>
      </c>
      <c r="DA262" s="124">
        <v>605466.21844966663</v>
      </c>
      <c r="DB262" s="124">
        <v>605466.21844966663</v>
      </c>
      <c r="DC262" s="124">
        <v>605466.21844966663</v>
      </c>
      <c r="DD262" s="124">
        <v>605466.21844966663</v>
      </c>
      <c r="DE262" s="124">
        <v>605466.21844966663</v>
      </c>
      <c r="DF262" s="33">
        <f>+SUM(CT262:DE262)</f>
        <v>7265594.6213960014</v>
      </c>
      <c r="DG262" s="124">
        <v>575192.90752718342</v>
      </c>
      <c r="DH262" s="124">
        <v>575192.90752718342</v>
      </c>
      <c r="DI262" s="124">
        <v>575192.90752718342</v>
      </c>
      <c r="DJ262" s="124">
        <v>575192.90752718342</v>
      </c>
      <c r="DK262" s="124">
        <v>575192.90752718342</v>
      </c>
      <c r="DL262" s="124">
        <v>575192.90752718342</v>
      </c>
      <c r="DM262" s="124">
        <v>575192.90752718342</v>
      </c>
      <c r="DN262" s="124">
        <v>575192.90752718342</v>
      </c>
      <c r="DO262" s="124">
        <v>575192.90752718342</v>
      </c>
      <c r="DP262" s="124">
        <v>575192.90752718342</v>
      </c>
      <c r="DQ262" s="124">
        <v>575192.90752718342</v>
      </c>
      <c r="DR262" s="124">
        <v>575192.90752718342</v>
      </c>
      <c r="DS262" s="33">
        <f>+SUM(DG262:DR262)</f>
        <v>6902314.8903261991</v>
      </c>
      <c r="DT262" s="124">
        <v>546433.26215082419</v>
      </c>
      <c r="DU262" s="124">
        <v>546433.26215082419</v>
      </c>
      <c r="DV262" s="124">
        <v>546433.26215082419</v>
      </c>
      <c r="DW262" s="124">
        <v>546433.26215082419</v>
      </c>
      <c r="DX262" s="124">
        <v>546433.26215082419</v>
      </c>
      <c r="DY262" s="124">
        <v>546433.26215082419</v>
      </c>
      <c r="DZ262" s="124">
        <v>546433.26215082419</v>
      </c>
      <c r="EA262" s="124">
        <v>546433.26215082419</v>
      </c>
      <c r="EB262" s="124">
        <v>546433.26215082419</v>
      </c>
      <c r="EC262" s="124">
        <v>546433.26215082419</v>
      </c>
      <c r="ED262" s="124">
        <v>546433.26215082419</v>
      </c>
      <c r="EE262" s="124">
        <v>546433.26215082419</v>
      </c>
      <c r="EF262" s="33">
        <f>+SUM(DT262:EE262)</f>
        <v>6557199.1458098898</v>
      </c>
      <c r="EG262" s="124">
        <v>519111.59904328326</v>
      </c>
      <c r="EH262" s="124">
        <v>519111.59904328326</v>
      </c>
      <c r="EI262" s="124">
        <v>519111.59904328326</v>
      </c>
      <c r="EJ262" s="124">
        <v>519111.59904328326</v>
      </c>
      <c r="EK262" s="124">
        <v>519111.59904328326</v>
      </c>
      <c r="EL262" s="124">
        <v>519111.59904328326</v>
      </c>
      <c r="EM262" s="124">
        <v>519111.59904328326</v>
      </c>
      <c r="EN262" s="124">
        <v>519111.59904328326</v>
      </c>
      <c r="EO262" s="124">
        <v>519111.59904328326</v>
      </c>
      <c r="EP262" s="124">
        <v>519111.59904328326</v>
      </c>
      <c r="EQ262" s="124">
        <v>519111.59904328326</v>
      </c>
      <c r="ER262" s="124">
        <v>519111.59904328326</v>
      </c>
      <c r="ES262" s="33">
        <f>+SUM(EG262:ER262)</f>
        <v>6229339.1885193996</v>
      </c>
      <c r="ET262" s="33" t="s">
        <v>241</v>
      </c>
      <c r="EU262" s="33"/>
      <c r="EV262" s="38"/>
      <c r="EW262" s="136"/>
      <c r="EX262" s="37"/>
      <c r="EY262" s="37"/>
      <c r="FN262" s="17"/>
      <c r="FO262" s="201"/>
      <c r="FP262" s="2"/>
      <c r="FY262" s="1"/>
    </row>
    <row r="263" spans="1:181">
      <c r="A263" s="149">
        <v>238</v>
      </c>
      <c r="B263" s="149" t="str">
        <f t="shared" si="3210"/>
        <v>231107119900011</v>
      </c>
      <c r="C263" s="231">
        <v>2311071199000</v>
      </c>
      <c r="D263" s="35">
        <v>11</v>
      </c>
      <c r="E263" s="37" t="s">
        <v>200</v>
      </c>
      <c r="F263" s="65">
        <v>0</v>
      </c>
      <c r="G263" s="123">
        <f>G264/0.7*0.3</f>
        <v>49.999999999999993</v>
      </c>
      <c r="H263" s="123">
        <f t="shared" ref="H263:R263" si="3217">H264/0.7*0.3</f>
        <v>49.999999999999993</v>
      </c>
      <c r="I263" s="123">
        <f t="shared" si="3217"/>
        <v>49.999999999999993</v>
      </c>
      <c r="J263" s="123">
        <f t="shared" si="3217"/>
        <v>49.999999999999993</v>
      </c>
      <c r="K263" s="123">
        <f t="shared" si="3217"/>
        <v>49.999999999999993</v>
      </c>
      <c r="L263" s="123">
        <f t="shared" si="3217"/>
        <v>49.999999999999993</v>
      </c>
      <c r="M263" s="123">
        <f t="shared" si="3217"/>
        <v>49.999999999999993</v>
      </c>
      <c r="N263" s="123">
        <f t="shared" si="3217"/>
        <v>49.999999999999993</v>
      </c>
      <c r="O263" s="123">
        <f t="shared" si="3217"/>
        <v>49.999999999999993</v>
      </c>
      <c r="P263" s="123">
        <f t="shared" si="3217"/>
        <v>49.999999999999993</v>
      </c>
      <c r="Q263" s="123">
        <f t="shared" si="3217"/>
        <v>49.999999999999993</v>
      </c>
      <c r="R263" s="123">
        <f t="shared" si="3217"/>
        <v>49.999999999999993</v>
      </c>
      <c r="S263" s="33">
        <f>SUM(G263:R263)</f>
        <v>599.99999999999989</v>
      </c>
      <c r="T263" s="76">
        <f>T264/0.7*0.3</f>
        <v>49.999999999999993</v>
      </c>
      <c r="U263" s="76">
        <f t="shared" ref="U263:AE263" si="3218">U264/0.7*0.3</f>
        <v>49.999999999999993</v>
      </c>
      <c r="V263" s="76">
        <f t="shared" si="3218"/>
        <v>49.999999999999993</v>
      </c>
      <c r="W263" s="76">
        <f t="shared" si="3218"/>
        <v>49.999999999999993</v>
      </c>
      <c r="X263" s="76">
        <f t="shared" si="3218"/>
        <v>49.999999999999993</v>
      </c>
      <c r="Y263" s="76">
        <f t="shared" si="3218"/>
        <v>49.999999999999993</v>
      </c>
      <c r="Z263" s="76">
        <f t="shared" si="3218"/>
        <v>49.999999999999993</v>
      </c>
      <c r="AA263" s="76">
        <f t="shared" si="3218"/>
        <v>49.999999999999993</v>
      </c>
      <c r="AB263" s="76">
        <f t="shared" si="3218"/>
        <v>49.999999999999993</v>
      </c>
      <c r="AC263" s="76">
        <f t="shared" si="3218"/>
        <v>49.999999999999993</v>
      </c>
      <c r="AD263" s="76">
        <f t="shared" si="3218"/>
        <v>49.999999999999993</v>
      </c>
      <c r="AE263" s="76">
        <f t="shared" si="3218"/>
        <v>49.999999999999993</v>
      </c>
      <c r="AF263" s="33">
        <f>+SUM(T263:AE263)</f>
        <v>599.99999999999989</v>
      </c>
      <c r="AG263" s="76">
        <f>AG264/0.7*0.3</f>
        <v>49.999999999999993</v>
      </c>
      <c r="AH263" s="76">
        <f t="shared" ref="AH263" si="3219">AH264/0.7*0.3</f>
        <v>49.999999999999993</v>
      </c>
      <c r="AI263" s="76">
        <f t="shared" ref="AI263" si="3220">AI264/0.7*0.3</f>
        <v>49.999999999999993</v>
      </c>
      <c r="AJ263" s="76">
        <f t="shared" ref="AJ263" si="3221">AJ264/0.7*0.3</f>
        <v>49.999999999999993</v>
      </c>
      <c r="AK263" s="76">
        <f t="shared" ref="AK263" si="3222">AK264/0.7*0.3</f>
        <v>49.999999999999993</v>
      </c>
      <c r="AL263" s="76">
        <f t="shared" ref="AL263" si="3223">AL264/0.7*0.3</f>
        <v>49.999999999999993</v>
      </c>
      <c r="AM263" s="76">
        <f t="shared" ref="AM263" si="3224">AM264/0.7*0.3</f>
        <v>49.999999999999993</v>
      </c>
      <c r="AN263" s="76">
        <f t="shared" ref="AN263" si="3225">AN264/0.7*0.3</f>
        <v>49.999999999999993</v>
      </c>
      <c r="AO263" s="76">
        <f t="shared" ref="AO263" si="3226">AO264/0.7*0.3</f>
        <v>49.999999999999993</v>
      </c>
      <c r="AP263" s="76">
        <f t="shared" ref="AP263" si="3227">AP264/0.7*0.3</f>
        <v>49.999999999999993</v>
      </c>
      <c r="AQ263" s="76">
        <f t="shared" ref="AQ263" si="3228">AQ264/0.7*0.3</f>
        <v>49.999999999999993</v>
      </c>
      <c r="AR263" s="76">
        <f t="shared" ref="AR263" si="3229">AR264/0.7*0.3</f>
        <v>49.999999999999993</v>
      </c>
      <c r="AS263" s="33">
        <f>SUM(AG263:AR263)</f>
        <v>599.99999999999989</v>
      </c>
      <c r="AT263" s="76">
        <f>AT264/0.7*0.3</f>
        <v>49.999999999999993</v>
      </c>
      <c r="AU263" s="76">
        <f t="shared" ref="AU263" si="3230">AU264/0.7*0.3</f>
        <v>49.999999999999993</v>
      </c>
      <c r="AV263" s="76">
        <f t="shared" ref="AV263" si="3231">AV264/0.7*0.3</f>
        <v>49.999999999999993</v>
      </c>
      <c r="AW263" s="76">
        <f t="shared" ref="AW263" si="3232">AW264/0.7*0.3</f>
        <v>49.999999999999993</v>
      </c>
      <c r="AX263" s="76">
        <f t="shared" ref="AX263" si="3233">AX264/0.7*0.3</f>
        <v>49.999999999999993</v>
      </c>
      <c r="AY263" s="76">
        <f t="shared" ref="AY263" si="3234">AY264/0.7*0.3</f>
        <v>49.999999999999993</v>
      </c>
      <c r="AZ263" s="76">
        <f t="shared" ref="AZ263" si="3235">AZ264/0.7*0.3</f>
        <v>49.999999999999993</v>
      </c>
      <c r="BA263" s="76">
        <f t="shared" ref="BA263" si="3236">BA264/0.7*0.3</f>
        <v>49.999999999999993</v>
      </c>
      <c r="BB263" s="76">
        <f t="shared" ref="BB263" si="3237">BB264/0.7*0.3</f>
        <v>49.999999999999993</v>
      </c>
      <c r="BC263" s="76">
        <f t="shared" ref="BC263" si="3238">BC264/0.7*0.3</f>
        <v>49.999999999999993</v>
      </c>
      <c r="BD263" s="76">
        <f t="shared" ref="BD263" si="3239">BD264/0.7*0.3</f>
        <v>49.999999999999993</v>
      </c>
      <c r="BE263" s="76">
        <f t="shared" ref="BE263" si="3240">BE264/0.7*0.3</f>
        <v>49.999999999999993</v>
      </c>
      <c r="BF263" s="33">
        <f>+SUM(AT263:BE263)</f>
        <v>599.99999999999989</v>
      </c>
      <c r="BG263" s="76">
        <f>BG264/0.7*0.3</f>
        <v>49.999999999999993</v>
      </c>
      <c r="BH263" s="76">
        <f t="shared" ref="BH263" si="3241">BH264/0.7*0.3</f>
        <v>49.999999999999993</v>
      </c>
      <c r="BI263" s="76">
        <f t="shared" ref="BI263" si="3242">BI264/0.7*0.3</f>
        <v>49.999999999999993</v>
      </c>
      <c r="BJ263" s="76">
        <f t="shared" ref="BJ263" si="3243">BJ264/0.7*0.3</f>
        <v>49.999999999999993</v>
      </c>
      <c r="BK263" s="76">
        <f t="shared" ref="BK263" si="3244">BK264/0.7*0.3</f>
        <v>49.999999999999993</v>
      </c>
      <c r="BL263" s="76">
        <f t="shared" ref="BL263" si="3245">BL264/0.7*0.3</f>
        <v>49.999999999999993</v>
      </c>
      <c r="BM263" s="76">
        <f t="shared" ref="BM263" si="3246">BM264/0.7*0.3</f>
        <v>49.999999999999993</v>
      </c>
      <c r="BN263" s="76">
        <f t="shared" ref="BN263" si="3247">BN264/0.7*0.3</f>
        <v>49.999999999999993</v>
      </c>
      <c r="BO263" s="76">
        <f t="shared" ref="BO263" si="3248">BO264/0.7*0.3</f>
        <v>49.999999999999993</v>
      </c>
      <c r="BP263" s="76">
        <f t="shared" ref="BP263" si="3249">BP264/0.7*0.3</f>
        <v>49.999999999999993</v>
      </c>
      <c r="BQ263" s="76">
        <f t="shared" ref="BQ263" si="3250">BQ264/0.7*0.3</f>
        <v>49.999999999999993</v>
      </c>
      <c r="BR263" s="76">
        <f t="shared" ref="BR263" si="3251">BR264/0.7*0.3</f>
        <v>49.999999999999993</v>
      </c>
      <c r="BS263" s="33">
        <f>SUM(BG263:BR263)</f>
        <v>599.99999999999989</v>
      </c>
      <c r="BT263" s="76">
        <f>BT264/0.7*0.3</f>
        <v>49.999999999999993</v>
      </c>
      <c r="BU263" s="76">
        <f t="shared" ref="BU263" si="3252">BU264/0.7*0.3</f>
        <v>49.999999999999993</v>
      </c>
      <c r="BV263" s="76">
        <f t="shared" ref="BV263" si="3253">BV264/0.7*0.3</f>
        <v>49.999999999999993</v>
      </c>
      <c r="BW263" s="76">
        <f t="shared" ref="BW263" si="3254">BW264/0.7*0.3</f>
        <v>49.999999999999993</v>
      </c>
      <c r="BX263" s="76">
        <f t="shared" ref="BX263" si="3255">BX264/0.7*0.3</f>
        <v>49.999999999999993</v>
      </c>
      <c r="BY263" s="76">
        <f t="shared" ref="BY263" si="3256">BY264/0.7*0.3</f>
        <v>49.999999999999993</v>
      </c>
      <c r="BZ263" s="76">
        <f t="shared" ref="BZ263" si="3257">BZ264/0.7*0.3</f>
        <v>49.999999999999993</v>
      </c>
      <c r="CA263" s="76">
        <f t="shared" ref="CA263" si="3258">CA264/0.7*0.3</f>
        <v>49.999999999999993</v>
      </c>
      <c r="CB263" s="76">
        <f t="shared" ref="CB263" si="3259">CB264/0.7*0.3</f>
        <v>49.999999999999993</v>
      </c>
      <c r="CC263" s="76">
        <f t="shared" ref="CC263" si="3260">CC264/0.7*0.3</f>
        <v>49.999999999999993</v>
      </c>
      <c r="CD263" s="76">
        <f t="shared" ref="CD263" si="3261">CD264/0.7*0.3</f>
        <v>49.999999999999993</v>
      </c>
      <c r="CE263" s="76">
        <f t="shared" ref="CE263" si="3262">CE264/0.7*0.3</f>
        <v>49.999999999999993</v>
      </c>
      <c r="CF263" s="33">
        <f>+SUM(BT263:CE263)</f>
        <v>599.99999999999989</v>
      </c>
      <c r="CG263" s="76">
        <f>CG264/0.7*0.3</f>
        <v>49.999999999999993</v>
      </c>
      <c r="CH263" s="76">
        <f t="shared" ref="CH263" si="3263">CH264/0.7*0.3</f>
        <v>49.999999999999993</v>
      </c>
      <c r="CI263" s="76">
        <f t="shared" ref="CI263" si="3264">CI264/0.7*0.3</f>
        <v>49.999999999999993</v>
      </c>
      <c r="CJ263" s="76">
        <f t="shared" ref="CJ263" si="3265">CJ264/0.7*0.3</f>
        <v>49.999999999999993</v>
      </c>
      <c r="CK263" s="76">
        <f t="shared" ref="CK263" si="3266">CK264/0.7*0.3</f>
        <v>49.999999999999993</v>
      </c>
      <c r="CL263" s="76">
        <f t="shared" ref="CL263" si="3267">CL264/0.7*0.3</f>
        <v>49.999999999999993</v>
      </c>
      <c r="CM263" s="76">
        <f t="shared" ref="CM263" si="3268">CM264/0.7*0.3</f>
        <v>49.999999999999993</v>
      </c>
      <c r="CN263" s="76">
        <f t="shared" ref="CN263" si="3269">CN264/0.7*0.3</f>
        <v>49.999999999999993</v>
      </c>
      <c r="CO263" s="76">
        <f t="shared" ref="CO263" si="3270">CO264/0.7*0.3</f>
        <v>49.999999999999993</v>
      </c>
      <c r="CP263" s="76">
        <f t="shared" ref="CP263" si="3271">CP264/0.7*0.3</f>
        <v>49.999999999999993</v>
      </c>
      <c r="CQ263" s="76">
        <f t="shared" ref="CQ263" si="3272">CQ264/0.7*0.3</f>
        <v>49.999999999999993</v>
      </c>
      <c r="CR263" s="76">
        <f t="shared" ref="CR263" si="3273">CR264/0.7*0.3</f>
        <v>49.999999999999993</v>
      </c>
      <c r="CS263" s="33">
        <f>SUM(CG263:CR263)</f>
        <v>599.99999999999989</v>
      </c>
      <c r="CT263" s="76">
        <f>CT264/0.7*0.3</f>
        <v>49.999999999999993</v>
      </c>
      <c r="CU263" s="76">
        <f t="shared" ref="CU263" si="3274">CU264/0.7*0.3</f>
        <v>49.999999999999993</v>
      </c>
      <c r="CV263" s="76">
        <f t="shared" ref="CV263" si="3275">CV264/0.7*0.3</f>
        <v>49.999999999999993</v>
      </c>
      <c r="CW263" s="76">
        <f t="shared" ref="CW263" si="3276">CW264/0.7*0.3</f>
        <v>49.999999999999993</v>
      </c>
      <c r="CX263" s="76">
        <f t="shared" ref="CX263" si="3277">CX264/0.7*0.3</f>
        <v>49.999999999999993</v>
      </c>
      <c r="CY263" s="76">
        <f t="shared" ref="CY263" si="3278">CY264/0.7*0.3</f>
        <v>49.999999999999993</v>
      </c>
      <c r="CZ263" s="76">
        <f t="shared" ref="CZ263" si="3279">CZ264/0.7*0.3</f>
        <v>49.999999999999993</v>
      </c>
      <c r="DA263" s="76">
        <f t="shared" ref="DA263" si="3280">DA264/0.7*0.3</f>
        <v>49.999999999999993</v>
      </c>
      <c r="DB263" s="76">
        <f t="shared" ref="DB263" si="3281">DB264/0.7*0.3</f>
        <v>49.999999999999993</v>
      </c>
      <c r="DC263" s="76">
        <f t="shared" ref="DC263" si="3282">DC264/0.7*0.3</f>
        <v>49.999999999999993</v>
      </c>
      <c r="DD263" s="76">
        <f t="shared" ref="DD263" si="3283">DD264/0.7*0.3</f>
        <v>49.999999999999993</v>
      </c>
      <c r="DE263" s="76">
        <f t="shared" ref="DE263" si="3284">DE264/0.7*0.3</f>
        <v>49.999999999999993</v>
      </c>
      <c r="DF263" s="33">
        <f>+SUM(CT263:DE263)</f>
        <v>599.99999999999989</v>
      </c>
      <c r="DG263" s="76">
        <f>DG264/0.7*0.3</f>
        <v>49.999999999999993</v>
      </c>
      <c r="DH263" s="76">
        <f t="shared" ref="DH263" si="3285">DH264/0.7*0.3</f>
        <v>49.999999999999993</v>
      </c>
      <c r="DI263" s="76">
        <f t="shared" ref="DI263" si="3286">DI264/0.7*0.3</f>
        <v>49.999999999999993</v>
      </c>
      <c r="DJ263" s="76">
        <f t="shared" ref="DJ263" si="3287">DJ264/0.7*0.3</f>
        <v>49.999999999999993</v>
      </c>
      <c r="DK263" s="76">
        <f t="shared" ref="DK263" si="3288">DK264/0.7*0.3</f>
        <v>49.999999999999993</v>
      </c>
      <c r="DL263" s="76">
        <f t="shared" ref="DL263" si="3289">DL264/0.7*0.3</f>
        <v>49.999999999999993</v>
      </c>
      <c r="DM263" s="76">
        <f t="shared" ref="DM263" si="3290">DM264/0.7*0.3</f>
        <v>49.999999999999993</v>
      </c>
      <c r="DN263" s="76">
        <f t="shared" ref="DN263" si="3291">DN264/0.7*0.3</f>
        <v>49.999999999999993</v>
      </c>
      <c r="DO263" s="76">
        <f t="shared" ref="DO263" si="3292">DO264/0.7*0.3</f>
        <v>49.999999999999993</v>
      </c>
      <c r="DP263" s="76">
        <f t="shared" ref="DP263" si="3293">DP264/0.7*0.3</f>
        <v>49.999999999999993</v>
      </c>
      <c r="DQ263" s="76">
        <f t="shared" ref="DQ263" si="3294">DQ264/0.7*0.3</f>
        <v>49.999999999999993</v>
      </c>
      <c r="DR263" s="76">
        <f t="shared" ref="DR263" si="3295">DR264/0.7*0.3</f>
        <v>49.999999999999993</v>
      </c>
      <c r="DS263" s="33">
        <f>+SUM(DG263:DR263)</f>
        <v>599.99999999999989</v>
      </c>
      <c r="DT263" s="76">
        <v>0</v>
      </c>
      <c r="DU263" s="76">
        <v>0</v>
      </c>
      <c r="DV263" s="76">
        <v>0</v>
      </c>
      <c r="DW263" s="76">
        <v>0</v>
      </c>
      <c r="DX263" s="76">
        <v>0</v>
      </c>
      <c r="DY263" s="76">
        <v>0</v>
      </c>
      <c r="DZ263" s="76">
        <v>0</v>
      </c>
      <c r="EA263" s="76">
        <v>0</v>
      </c>
      <c r="EB263" s="76">
        <v>0</v>
      </c>
      <c r="EC263" s="76">
        <v>0</v>
      </c>
      <c r="ED263" s="76">
        <v>0</v>
      </c>
      <c r="EE263" s="76">
        <v>0</v>
      </c>
      <c r="EF263" s="33">
        <f>+SUM(DT263:EE263)</f>
        <v>0</v>
      </c>
      <c r="EG263" s="76">
        <v>0</v>
      </c>
      <c r="EH263" s="76">
        <v>0</v>
      </c>
      <c r="EI263" s="76">
        <v>0</v>
      </c>
      <c r="EJ263" s="76">
        <v>0</v>
      </c>
      <c r="EK263" s="76">
        <v>0</v>
      </c>
      <c r="EL263" s="76">
        <v>0</v>
      </c>
      <c r="EM263" s="76">
        <v>0</v>
      </c>
      <c r="EN263" s="76">
        <v>0</v>
      </c>
      <c r="EO263" s="76">
        <v>0</v>
      </c>
      <c r="EP263" s="76">
        <v>0</v>
      </c>
      <c r="EQ263" s="76">
        <v>0</v>
      </c>
      <c r="ER263" s="76">
        <v>0</v>
      </c>
      <c r="ES263" s="33">
        <f>+SUM(EG263:ER263)</f>
        <v>0</v>
      </c>
      <c r="ET263" s="33" t="s">
        <v>241</v>
      </c>
      <c r="EU263" s="33"/>
      <c r="EV263" s="38"/>
      <c r="EW263" s="136"/>
      <c r="EX263" s="37"/>
      <c r="EY263" s="37"/>
      <c r="FN263" s="17"/>
      <c r="FO263" s="201"/>
      <c r="FP263" s="2"/>
      <c r="FY263" s="1"/>
    </row>
    <row r="264" spans="1:181">
      <c r="A264" s="149">
        <v>239</v>
      </c>
      <c r="B264" s="149" t="str">
        <f t="shared" si="3210"/>
        <v>231107119900040</v>
      </c>
      <c r="C264" s="231">
        <v>2311071199000</v>
      </c>
      <c r="D264" s="35">
        <v>40</v>
      </c>
      <c r="E264" s="37" t="s">
        <v>200</v>
      </c>
      <c r="F264" s="65">
        <v>0</v>
      </c>
      <c r="G264" s="123">
        <v>116.66666666666666</v>
      </c>
      <c r="H264" s="123">
        <v>116.66666666666666</v>
      </c>
      <c r="I264" s="123">
        <v>116.66666666666666</v>
      </c>
      <c r="J264" s="123">
        <v>116.66666666666666</v>
      </c>
      <c r="K264" s="123">
        <v>116.66666666666666</v>
      </c>
      <c r="L264" s="123">
        <v>116.66666666666666</v>
      </c>
      <c r="M264" s="123">
        <v>116.66666666666666</v>
      </c>
      <c r="N264" s="123">
        <v>116.66666666666666</v>
      </c>
      <c r="O264" s="123">
        <v>116.66666666666666</v>
      </c>
      <c r="P264" s="123">
        <v>116.66666666666666</v>
      </c>
      <c r="Q264" s="123">
        <v>116.66666666666666</v>
      </c>
      <c r="R264" s="123">
        <v>116.66666666666666</v>
      </c>
      <c r="S264" s="33">
        <f>SUM(G264:R264)</f>
        <v>1400</v>
      </c>
      <c r="T264" s="123">
        <v>116.66666666666666</v>
      </c>
      <c r="U264" s="123">
        <v>116.66666666666666</v>
      </c>
      <c r="V264" s="123">
        <v>116.66666666666666</v>
      </c>
      <c r="W264" s="123">
        <v>116.66666666666666</v>
      </c>
      <c r="X264" s="123">
        <v>116.66666666666666</v>
      </c>
      <c r="Y264" s="123">
        <v>116.66666666666666</v>
      </c>
      <c r="Z264" s="123">
        <v>116.66666666666666</v>
      </c>
      <c r="AA264" s="123">
        <v>116.66666666666666</v>
      </c>
      <c r="AB264" s="123">
        <v>116.66666666666666</v>
      </c>
      <c r="AC264" s="123">
        <v>116.66666666666666</v>
      </c>
      <c r="AD264" s="123">
        <v>116.66666666666666</v>
      </c>
      <c r="AE264" s="123">
        <v>116.66666666666666</v>
      </c>
      <c r="AF264" s="33">
        <f>+SUM(T264:AE264)</f>
        <v>1400</v>
      </c>
      <c r="AG264" s="123">
        <v>116.66666666666666</v>
      </c>
      <c r="AH264" s="123">
        <v>116.66666666666666</v>
      </c>
      <c r="AI264" s="123">
        <v>116.66666666666666</v>
      </c>
      <c r="AJ264" s="123">
        <v>116.66666666666666</v>
      </c>
      <c r="AK264" s="123">
        <v>116.66666666666666</v>
      </c>
      <c r="AL264" s="123">
        <v>116.66666666666666</v>
      </c>
      <c r="AM264" s="123">
        <v>116.66666666666666</v>
      </c>
      <c r="AN264" s="123">
        <v>116.66666666666666</v>
      </c>
      <c r="AO264" s="123">
        <v>116.66666666666666</v>
      </c>
      <c r="AP264" s="123">
        <v>116.66666666666666</v>
      </c>
      <c r="AQ264" s="123">
        <v>116.66666666666666</v>
      </c>
      <c r="AR264" s="123">
        <v>116.66666666666666</v>
      </c>
      <c r="AS264" s="33">
        <f>SUM(AG264:AR264)</f>
        <v>1400</v>
      </c>
      <c r="AT264" s="123">
        <v>116.66666666666666</v>
      </c>
      <c r="AU264" s="123">
        <v>116.66666666666666</v>
      </c>
      <c r="AV264" s="123">
        <v>116.66666666666666</v>
      </c>
      <c r="AW264" s="123">
        <v>116.66666666666666</v>
      </c>
      <c r="AX264" s="123">
        <v>116.66666666666666</v>
      </c>
      <c r="AY264" s="123">
        <v>116.66666666666666</v>
      </c>
      <c r="AZ264" s="123">
        <v>116.66666666666666</v>
      </c>
      <c r="BA264" s="123">
        <v>116.66666666666666</v>
      </c>
      <c r="BB264" s="123">
        <v>116.66666666666666</v>
      </c>
      <c r="BC264" s="123">
        <v>116.66666666666666</v>
      </c>
      <c r="BD264" s="123">
        <v>116.66666666666666</v>
      </c>
      <c r="BE264" s="123">
        <v>116.66666666666666</v>
      </c>
      <c r="BF264" s="33">
        <f>+SUM(AT264:BE264)</f>
        <v>1400</v>
      </c>
      <c r="BG264" s="123">
        <v>116.66666666666666</v>
      </c>
      <c r="BH264" s="123">
        <v>116.66666666666666</v>
      </c>
      <c r="BI264" s="123">
        <v>116.66666666666666</v>
      </c>
      <c r="BJ264" s="123">
        <v>116.66666666666666</v>
      </c>
      <c r="BK264" s="123">
        <v>116.66666666666666</v>
      </c>
      <c r="BL264" s="123">
        <v>116.66666666666666</v>
      </c>
      <c r="BM264" s="123">
        <v>116.66666666666666</v>
      </c>
      <c r="BN264" s="123">
        <v>116.66666666666666</v>
      </c>
      <c r="BO264" s="123">
        <v>116.66666666666666</v>
      </c>
      <c r="BP264" s="123">
        <v>116.66666666666666</v>
      </c>
      <c r="BQ264" s="123">
        <v>116.66666666666666</v>
      </c>
      <c r="BR264" s="123">
        <v>116.66666666666666</v>
      </c>
      <c r="BS264" s="33">
        <f>SUM(BG264:BR264)</f>
        <v>1400</v>
      </c>
      <c r="BT264" s="123">
        <v>116.66666666666666</v>
      </c>
      <c r="BU264" s="123">
        <v>116.66666666666666</v>
      </c>
      <c r="BV264" s="123">
        <v>116.66666666666666</v>
      </c>
      <c r="BW264" s="123">
        <v>116.66666666666666</v>
      </c>
      <c r="BX264" s="123">
        <v>116.66666666666666</v>
      </c>
      <c r="BY264" s="123">
        <v>116.66666666666666</v>
      </c>
      <c r="BZ264" s="123">
        <v>116.66666666666666</v>
      </c>
      <c r="CA264" s="123">
        <v>116.66666666666666</v>
      </c>
      <c r="CB264" s="123">
        <v>116.66666666666666</v>
      </c>
      <c r="CC264" s="123">
        <v>116.66666666666666</v>
      </c>
      <c r="CD264" s="123">
        <v>116.66666666666666</v>
      </c>
      <c r="CE264" s="123">
        <v>116.66666666666666</v>
      </c>
      <c r="CF264" s="33">
        <f>+SUM(BT264:CE264)</f>
        <v>1400</v>
      </c>
      <c r="CG264" s="123">
        <v>116.66666666666666</v>
      </c>
      <c r="CH264" s="123">
        <v>116.66666666666666</v>
      </c>
      <c r="CI264" s="123">
        <v>116.66666666666666</v>
      </c>
      <c r="CJ264" s="123">
        <v>116.66666666666666</v>
      </c>
      <c r="CK264" s="123">
        <v>116.66666666666666</v>
      </c>
      <c r="CL264" s="123">
        <v>116.66666666666666</v>
      </c>
      <c r="CM264" s="123">
        <v>116.66666666666666</v>
      </c>
      <c r="CN264" s="123">
        <v>116.66666666666666</v>
      </c>
      <c r="CO264" s="123">
        <v>116.66666666666666</v>
      </c>
      <c r="CP264" s="123">
        <v>116.66666666666666</v>
      </c>
      <c r="CQ264" s="123">
        <v>116.66666666666666</v>
      </c>
      <c r="CR264" s="123">
        <v>116.66666666666666</v>
      </c>
      <c r="CS264" s="33">
        <f>SUM(CG264:CR264)</f>
        <v>1400</v>
      </c>
      <c r="CT264" s="123">
        <v>116.66666666666666</v>
      </c>
      <c r="CU264" s="123">
        <v>116.66666666666666</v>
      </c>
      <c r="CV264" s="123">
        <v>116.66666666666666</v>
      </c>
      <c r="CW264" s="123">
        <v>116.66666666666666</v>
      </c>
      <c r="CX264" s="123">
        <v>116.66666666666666</v>
      </c>
      <c r="CY264" s="123">
        <v>116.66666666666666</v>
      </c>
      <c r="CZ264" s="123">
        <v>116.66666666666666</v>
      </c>
      <c r="DA264" s="123">
        <v>116.66666666666666</v>
      </c>
      <c r="DB264" s="123">
        <v>116.66666666666666</v>
      </c>
      <c r="DC264" s="123">
        <v>116.66666666666666</v>
      </c>
      <c r="DD264" s="123">
        <v>116.66666666666666</v>
      </c>
      <c r="DE264" s="123">
        <v>116.66666666666666</v>
      </c>
      <c r="DF264" s="33">
        <f>+SUM(CT264:DE264)</f>
        <v>1400</v>
      </c>
      <c r="DG264" s="123">
        <v>116.66666666666666</v>
      </c>
      <c r="DH264" s="123">
        <v>116.66666666666666</v>
      </c>
      <c r="DI264" s="123">
        <v>116.66666666666666</v>
      </c>
      <c r="DJ264" s="123">
        <v>116.66666666666666</v>
      </c>
      <c r="DK264" s="123">
        <v>116.66666666666666</v>
      </c>
      <c r="DL264" s="123">
        <v>116.66666666666666</v>
      </c>
      <c r="DM264" s="123">
        <v>116.66666666666666</v>
      </c>
      <c r="DN264" s="123">
        <v>116.66666666666666</v>
      </c>
      <c r="DO264" s="123">
        <v>116.66666666666666</v>
      </c>
      <c r="DP264" s="123">
        <v>116.66666666666666</v>
      </c>
      <c r="DQ264" s="123">
        <v>116.66666666666666</v>
      </c>
      <c r="DR264" s="123">
        <v>116.66666666666666</v>
      </c>
      <c r="DS264" s="33">
        <f>+SUM(DG264:DR264)</f>
        <v>1400</v>
      </c>
      <c r="DT264" s="124">
        <v>166.66666666666666</v>
      </c>
      <c r="DU264" s="124">
        <v>166.66666666666666</v>
      </c>
      <c r="DV264" s="124">
        <v>166.66666666666666</v>
      </c>
      <c r="DW264" s="124">
        <v>166.66666666666666</v>
      </c>
      <c r="DX264" s="124">
        <v>166.66666666666666</v>
      </c>
      <c r="DY264" s="124">
        <v>166.66666666666666</v>
      </c>
      <c r="DZ264" s="124">
        <v>166.66666666666666</v>
      </c>
      <c r="EA264" s="124">
        <v>166.66666666666666</v>
      </c>
      <c r="EB264" s="124">
        <v>166.66666666666666</v>
      </c>
      <c r="EC264" s="124">
        <v>166.66666666666666</v>
      </c>
      <c r="ED264" s="124">
        <v>166.66666666666666</v>
      </c>
      <c r="EE264" s="124">
        <v>166.66666666666666</v>
      </c>
      <c r="EF264" s="33">
        <f>+SUM(DT264:EE264)</f>
        <v>2000.0000000000002</v>
      </c>
      <c r="EG264" s="124">
        <v>166.66666666666666</v>
      </c>
      <c r="EH264" s="124">
        <v>166.66666666666666</v>
      </c>
      <c r="EI264" s="124">
        <v>166.66666666666666</v>
      </c>
      <c r="EJ264" s="124">
        <v>166.66666666666666</v>
      </c>
      <c r="EK264" s="124">
        <v>166.66666666666666</v>
      </c>
      <c r="EL264" s="124">
        <v>166.66666666666666</v>
      </c>
      <c r="EM264" s="124">
        <v>166.66666666666666</v>
      </c>
      <c r="EN264" s="124">
        <v>166.66666666666666</v>
      </c>
      <c r="EO264" s="124">
        <v>166.66666666666666</v>
      </c>
      <c r="EP264" s="124">
        <v>166.66666666666666</v>
      </c>
      <c r="EQ264" s="124">
        <v>166.66666666666666</v>
      </c>
      <c r="ER264" s="124">
        <v>166.66666666666666</v>
      </c>
      <c r="ES264" s="33">
        <f>+SUM(EG264:ER264)</f>
        <v>2000.0000000000002</v>
      </c>
      <c r="ET264" s="33" t="s">
        <v>241</v>
      </c>
      <c r="EU264" s="33"/>
      <c r="EV264" s="38"/>
      <c r="EW264" s="136"/>
      <c r="EX264" s="37"/>
      <c r="EY264" s="37"/>
      <c r="FK264" s="146"/>
      <c r="FN264" s="17"/>
      <c r="FO264" s="201"/>
      <c r="FP264" s="2"/>
      <c r="FY264" s="1"/>
    </row>
    <row r="265" spans="1:181" ht="13.8">
      <c r="A265" s="150"/>
      <c r="B265" s="286"/>
      <c r="C265" s="235"/>
      <c r="D265" s="13"/>
      <c r="E265" s="12"/>
      <c r="F265" s="84">
        <f t="shared" ref="F265:X265" si="3296">SUM(F266:F268)</f>
        <v>2818644575.3499994</v>
      </c>
      <c r="G265" s="84">
        <f t="shared" si="3296"/>
        <v>146999710.88711539</v>
      </c>
      <c r="H265" s="84">
        <f t="shared" si="3296"/>
        <v>147007787.81019232</v>
      </c>
      <c r="I265" s="84">
        <f t="shared" si="3296"/>
        <v>147015876.84865385</v>
      </c>
      <c r="J265" s="84">
        <f t="shared" si="3296"/>
        <v>147023978.02067307</v>
      </c>
      <c r="K265" s="84">
        <f t="shared" si="3296"/>
        <v>147032091.34445032</v>
      </c>
      <c r="L265" s="84">
        <f t="shared" si="3296"/>
        <v>147040216.83821326</v>
      </c>
      <c r="M265" s="84">
        <f t="shared" si="3296"/>
        <v>147048354.52021682</v>
      </c>
      <c r="N265" s="84">
        <f t="shared" si="3296"/>
        <v>147056504.40874341</v>
      </c>
      <c r="O265" s="84">
        <f t="shared" si="3296"/>
        <v>147064666.52210277</v>
      </c>
      <c r="P265" s="84">
        <f t="shared" si="3296"/>
        <v>147072840.87863219</v>
      </c>
      <c r="Q265" s="84">
        <f t="shared" si="3296"/>
        <v>147081027.49669638</v>
      </c>
      <c r="R265" s="84">
        <f t="shared" si="3296"/>
        <v>151938090.45431021</v>
      </c>
      <c r="S265" s="84">
        <f t="shared" si="3296"/>
        <v>1769381146.0300002</v>
      </c>
      <c r="T265" s="84">
        <f t="shared" si="3296"/>
        <v>74758333.333333328</v>
      </c>
      <c r="U265" s="84">
        <f t="shared" si="3296"/>
        <v>74758333.333333328</v>
      </c>
      <c r="V265" s="84">
        <f t="shared" si="3296"/>
        <v>74758333.333333328</v>
      </c>
      <c r="W265" s="84">
        <f t="shared" si="3296"/>
        <v>74758333.333333328</v>
      </c>
      <c r="X265" s="84">
        <f t="shared" si="3296"/>
        <v>74758333.333333328</v>
      </c>
      <c r="Y265" s="84">
        <f t="shared" ref="Y265:BD265" si="3297">SUM(Y266:Y268)</f>
        <v>74758333.333333328</v>
      </c>
      <c r="Z265" s="84">
        <f t="shared" si="3297"/>
        <v>74758333.333333328</v>
      </c>
      <c r="AA265" s="84">
        <f t="shared" si="3297"/>
        <v>74758333.333333328</v>
      </c>
      <c r="AB265" s="84">
        <f t="shared" si="3297"/>
        <v>74758333.333333328</v>
      </c>
      <c r="AC265" s="84">
        <f t="shared" si="3297"/>
        <v>74758333.333333328</v>
      </c>
      <c r="AD265" s="84">
        <f t="shared" si="3297"/>
        <v>74758333.333333328</v>
      </c>
      <c r="AE265" s="84">
        <f t="shared" si="3297"/>
        <v>74758333.333333328</v>
      </c>
      <c r="AF265" s="84">
        <f t="shared" si="3297"/>
        <v>897100000</v>
      </c>
      <c r="AG265" s="84">
        <f t="shared" si="3297"/>
        <v>74938583.333333328</v>
      </c>
      <c r="AH265" s="84">
        <f t="shared" si="3297"/>
        <v>74938583.333333328</v>
      </c>
      <c r="AI265" s="84">
        <f t="shared" si="3297"/>
        <v>74938583.333333328</v>
      </c>
      <c r="AJ265" s="84">
        <f t="shared" si="3297"/>
        <v>74938583.333333328</v>
      </c>
      <c r="AK265" s="84">
        <f t="shared" si="3297"/>
        <v>74938583.333333328</v>
      </c>
      <c r="AL265" s="84">
        <f t="shared" si="3297"/>
        <v>74938583.333333328</v>
      </c>
      <c r="AM265" s="84">
        <f t="shared" si="3297"/>
        <v>74938583.333333328</v>
      </c>
      <c r="AN265" s="84">
        <f t="shared" si="3297"/>
        <v>74938583.333333328</v>
      </c>
      <c r="AO265" s="84">
        <f t="shared" si="3297"/>
        <v>74938583.333333328</v>
      </c>
      <c r="AP265" s="84">
        <f t="shared" si="3297"/>
        <v>74938583.333333328</v>
      </c>
      <c r="AQ265" s="84">
        <f t="shared" si="3297"/>
        <v>74938583.333333328</v>
      </c>
      <c r="AR265" s="84">
        <f t="shared" si="3297"/>
        <v>74938583.333333328</v>
      </c>
      <c r="AS265" s="84">
        <f t="shared" si="3297"/>
        <v>899263000</v>
      </c>
      <c r="AT265" s="84">
        <f t="shared" si="3297"/>
        <v>40749240.833333336</v>
      </c>
      <c r="AU265" s="84">
        <f t="shared" si="3297"/>
        <v>40749240.833333336</v>
      </c>
      <c r="AV265" s="84">
        <f t="shared" si="3297"/>
        <v>40749240.833333336</v>
      </c>
      <c r="AW265" s="84">
        <f t="shared" si="3297"/>
        <v>40749240.833333336</v>
      </c>
      <c r="AX265" s="84">
        <f t="shared" si="3297"/>
        <v>40749240.833333336</v>
      </c>
      <c r="AY265" s="84">
        <f t="shared" si="3297"/>
        <v>40749240.833333336</v>
      </c>
      <c r="AZ265" s="84">
        <f t="shared" si="3297"/>
        <v>40749240.833333336</v>
      </c>
      <c r="BA265" s="84">
        <f t="shared" si="3297"/>
        <v>40749240.833333336</v>
      </c>
      <c r="BB265" s="84">
        <f t="shared" si="3297"/>
        <v>40749240.833333336</v>
      </c>
      <c r="BC265" s="84">
        <f t="shared" si="3297"/>
        <v>40749240.833333336</v>
      </c>
      <c r="BD265" s="84">
        <f t="shared" si="3297"/>
        <v>40749240.833333336</v>
      </c>
      <c r="BE265" s="84">
        <f t="shared" ref="BE265:CJ265" si="3298">SUM(BE266:BE268)</f>
        <v>40749240.833333336</v>
      </c>
      <c r="BF265" s="84">
        <f t="shared" si="3298"/>
        <v>488990890</v>
      </c>
      <c r="BG265" s="84">
        <f t="shared" si="3298"/>
        <v>6565468.0583333345</v>
      </c>
      <c r="BH265" s="84">
        <f t="shared" si="3298"/>
        <v>6565468.0583333345</v>
      </c>
      <c r="BI265" s="84">
        <f t="shared" si="3298"/>
        <v>6565468.0583333345</v>
      </c>
      <c r="BJ265" s="84">
        <f t="shared" si="3298"/>
        <v>6565468.0583333345</v>
      </c>
      <c r="BK265" s="84">
        <f t="shared" si="3298"/>
        <v>6565468.0583333345</v>
      </c>
      <c r="BL265" s="84">
        <f t="shared" si="3298"/>
        <v>6565468.0583333345</v>
      </c>
      <c r="BM265" s="84">
        <f t="shared" si="3298"/>
        <v>6565468.0583333345</v>
      </c>
      <c r="BN265" s="84">
        <f t="shared" si="3298"/>
        <v>6565468.0583333345</v>
      </c>
      <c r="BO265" s="84">
        <f t="shared" si="3298"/>
        <v>6565468.0583333345</v>
      </c>
      <c r="BP265" s="84">
        <f t="shared" si="3298"/>
        <v>6565468.0583333345</v>
      </c>
      <c r="BQ265" s="84">
        <f t="shared" si="3298"/>
        <v>6565468.0583333345</v>
      </c>
      <c r="BR265" s="84">
        <f t="shared" si="3298"/>
        <v>6565468.0583333345</v>
      </c>
      <c r="BS265" s="84">
        <f t="shared" si="3298"/>
        <v>78785616.700000033</v>
      </c>
      <c r="BT265" s="84">
        <f t="shared" si="3298"/>
        <v>6762432.1000833362</v>
      </c>
      <c r="BU265" s="84">
        <f t="shared" si="3298"/>
        <v>6762432.1000833362</v>
      </c>
      <c r="BV265" s="84">
        <f t="shared" si="3298"/>
        <v>6762432.1000833362</v>
      </c>
      <c r="BW265" s="84">
        <f t="shared" si="3298"/>
        <v>6762432.1000833362</v>
      </c>
      <c r="BX265" s="84">
        <f t="shared" si="3298"/>
        <v>6762432.1000833362</v>
      </c>
      <c r="BY265" s="84">
        <f t="shared" si="3298"/>
        <v>6762432.1000833362</v>
      </c>
      <c r="BZ265" s="84">
        <f t="shared" si="3298"/>
        <v>6762432.1000833362</v>
      </c>
      <c r="CA265" s="84">
        <f t="shared" si="3298"/>
        <v>6762432.1000833362</v>
      </c>
      <c r="CB265" s="84">
        <f t="shared" si="3298"/>
        <v>6762432.1000833362</v>
      </c>
      <c r="CC265" s="84">
        <f t="shared" si="3298"/>
        <v>6762432.1000833362</v>
      </c>
      <c r="CD265" s="84">
        <f t="shared" si="3298"/>
        <v>6762432.1000833362</v>
      </c>
      <c r="CE265" s="84">
        <f t="shared" si="3298"/>
        <v>6762432.1000833362</v>
      </c>
      <c r="CF265" s="84">
        <f t="shared" si="3298"/>
        <v>81149185.201000035</v>
      </c>
      <c r="CG265" s="84">
        <f t="shared" si="3298"/>
        <v>6965305.0630858364</v>
      </c>
      <c r="CH265" s="84">
        <f t="shared" si="3298"/>
        <v>6965305.0630858364</v>
      </c>
      <c r="CI265" s="84">
        <f t="shared" si="3298"/>
        <v>6965305.0630858364</v>
      </c>
      <c r="CJ265" s="84">
        <f t="shared" si="3298"/>
        <v>6965305.0630858364</v>
      </c>
      <c r="CK265" s="84">
        <f t="shared" ref="CK265:DP265" si="3299">SUM(CK266:CK268)</f>
        <v>6965305.0630858364</v>
      </c>
      <c r="CL265" s="84">
        <f t="shared" si="3299"/>
        <v>6965305.0630858364</v>
      </c>
      <c r="CM265" s="84">
        <f t="shared" si="3299"/>
        <v>6965305.0630858364</v>
      </c>
      <c r="CN265" s="84">
        <f t="shared" si="3299"/>
        <v>6965305.0630858364</v>
      </c>
      <c r="CO265" s="84">
        <f t="shared" si="3299"/>
        <v>6965305.0630858364</v>
      </c>
      <c r="CP265" s="84">
        <f t="shared" si="3299"/>
        <v>6965305.0630858364</v>
      </c>
      <c r="CQ265" s="84">
        <f t="shared" si="3299"/>
        <v>6965305.0630858364</v>
      </c>
      <c r="CR265" s="84">
        <f t="shared" si="3299"/>
        <v>6965305.0630858364</v>
      </c>
      <c r="CS265" s="84">
        <f t="shared" si="3299"/>
        <v>83583660.757030055</v>
      </c>
      <c r="CT265" s="84">
        <f t="shared" si="3299"/>
        <v>7174264.2149784127</v>
      </c>
      <c r="CU265" s="84">
        <f t="shared" si="3299"/>
        <v>7174264.2149784127</v>
      </c>
      <c r="CV265" s="84">
        <f t="shared" si="3299"/>
        <v>7174264.2149784127</v>
      </c>
      <c r="CW265" s="84">
        <f t="shared" si="3299"/>
        <v>7174264.2149784127</v>
      </c>
      <c r="CX265" s="84">
        <f t="shared" si="3299"/>
        <v>7174264.2149784127</v>
      </c>
      <c r="CY265" s="84">
        <f t="shared" si="3299"/>
        <v>7174264.2149784127</v>
      </c>
      <c r="CZ265" s="84">
        <f t="shared" si="3299"/>
        <v>7174264.2149784127</v>
      </c>
      <c r="DA265" s="84">
        <f t="shared" si="3299"/>
        <v>7174264.2149784127</v>
      </c>
      <c r="DB265" s="84">
        <f t="shared" si="3299"/>
        <v>7174264.2149784127</v>
      </c>
      <c r="DC265" s="84">
        <f t="shared" si="3299"/>
        <v>7174264.2149784127</v>
      </c>
      <c r="DD265" s="84">
        <f t="shared" si="3299"/>
        <v>7174264.2149784127</v>
      </c>
      <c r="DE265" s="84">
        <f t="shared" si="3299"/>
        <v>7174264.2149784127</v>
      </c>
      <c r="DF265" s="84">
        <f t="shared" si="3299"/>
        <v>86091170.579740956</v>
      </c>
      <c r="DG265" s="84">
        <f t="shared" si="3299"/>
        <v>7389492.1414277656</v>
      </c>
      <c r="DH265" s="84">
        <f t="shared" si="3299"/>
        <v>7389492.1414277656</v>
      </c>
      <c r="DI265" s="84">
        <f t="shared" si="3299"/>
        <v>7389492.1414277656</v>
      </c>
      <c r="DJ265" s="84">
        <f t="shared" si="3299"/>
        <v>7389492.1414277656</v>
      </c>
      <c r="DK265" s="84">
        <f t="shared" si="3299"/>
        <v>7389492.1414277656</v>
      </c>
      <c r="DL265" s="84">
        <f t="shared" si="3299"/>
        <v>7389492.1414277656</v>
      </c>
      <c r="DM265" s="84">
        <f t="shared" si="3299"/>
        <v>7389492.1414277656</v>
      </c>
      <c r="DN265" s="84">
        <f t="shared" si="3299"/>
        <v>7389492.1414277656</v>
      </c>
      <c r="DO265" s="84">
        <f t="shared" si="3299"/>
        <v>7389492.1414277656</v>
      </c>
      <c r="DP265" s="84">
        <f t="shared" si="3299"/>
        <v>7389492.1414277656</v>
      </c>
      <c r="DQ265" s="84">
        <f t="shared" ref="DQ265:EF265" si="3300">SUM(DQ266:DQ268)</f>
        <v>7389492.1414277656</v>
      </c>
      <c r="DR265" s="84">
        <f t="shared" si="3300"/>
        <v>7389492.1414277656</v>
      </c>
      <c r="DS265" s="84">
        <f t="shared" si="3300"/>
        <v>88673905.697133183</v>
      </c>
      <c r="DT265" s="84">
        <f t="shared" si="3300"/>
        <v>7611176.9056705981</v>
      </c>
      <c r="DU265" s="84">
        <f t="shared" si="3300"/>
        <v>7611176.9056705981</v>
      </c>
      <c r="DV265" s="84">
        <f t="shared" si="3300"/>
        <v>7611176.9056705981</v>
      </c>
      <c r="DW265" s="84">
        <f t="shared" si="3300"/>
        <v>7611176.9056705981</v>
      </c>
      <c r="DX265" s="84">
        <f t="shared" si="3300"/>
        <v>7611176.9056705981</v>
      </c>
      <c r="DY265" s="84">
        <f t="shared" si="3300"/>
        <v>7611176.9056705981</v>
      </c>
      <c r="DZ265" s="84">
        <f t="shared" si="3300"/>
        <v>7611176.9056705981</v>
      </c>
      <c r="EA265" s="84">
        <f t="shared" si="3300"/>
        <v>7611176.9056705981</v>
      </c>
      <c r="EB265" s="84">
        <f t="shared" si="3300"/>
        <v>7611176.9056705981</v>
      </c>
      <c r="EC265" s="84">
        <f t="shared" si="3300"/>
        <v>7611176.9056705981</v>
      </c>
      <c r="ED265" s="84">
        <f t="shared" si="3300"/>
        <v>7611176.9056705981</v>
      </c>
      <c r="EE265" s="84">
        <f t="shared" si="3300"/>
        <v>7611176.9056705981</v>
      </c>
      <c r="EF265" s="84">
        <f t="shared" si="3300"/>
        <v>91334122.868047178</v>
      </c>
      <c r="EG265" s="84">
        <f t="shared" ref="EG265:ES265" si="3301">SUM(EG266:EG268)</f>
        <v>7839512.2128407164</v>
      </c>
      <c r="EH265" s="84">
        <f t="shared" si="3301"/>
        <v>7839512.2128407164</v>
      </c>
      <c r="EI265" s="84">
        <f t="shared" si="3301"/>
        <v>7839512.2128407164</v>
      </c>
      <c r="EJ265" s="84">
        <f t="shared" si="3301"/>
        <v>7839512.2128407164</v>
      </c>
      <c r="EK265" s="84">
        <f t="shared" si="3301"/>
        <v>7839512.2128407164</v>
      </c>
      <c r="EL265" s="84">
        <f t="shared" si="3301"/>
        <v>7839512.2128407164</v>
      </c>
      <c r="EM265" s="84">
        <f t="shared" si="3301"/>
        <v>7839512.2128407164</v>
      </c>
      <c r="EN265" s="84">
        <f t="shared" si="3301"/>
        <v>7839512.2128407164</v>
      </c>
      <c r="EO265" s="84">
        <f t="shared" si="3301"/>
        <v>7839512.2128407164</v>
      </c>
      <c r="EP265" s="84">
        <f t="shared" si="3301"/>
        <v>7839512.2128407164</v>
      </c>
      <c r="EQ265" s="84">
        <f t="shared" si="3301"/>
        <v>7839512.2128407164</v>
      </c>
      <c r="ER265" s="84">
        <f t="shared" si="3301"/>
        <v>7839512.2128407164</v>
      </c>
      <c r="ES265" s="84">
        <f t="shared" si="3301"/>
        <v>94074146.554088607</v>
      </c>
      <c r="ET265" s="33"/>
      <c r="EU265" s="33"/>
      <c r="EV265" s="38"/>
      <c r="EW265" s="174"/>
      <c r="EX265" s="37"/>
      <c r="EY265" s="37"/>
      <c r="FK265" s="146"/>
      <c r="FM265" s="189"/>
      <c r="FO265" s="201"/>
      <c r="FY265" s="1"/>
    </row>
    <row r="266" spans="1:181">
      <c r="A266" s="149">
        <v>237</v>
      </c>
      <c r="B266" s="149" t="str">
        <f>CONCATENATE(C266,D266)</f>
        <v>241951010100097</v>
      </c>
      <c r="C266" s="231">
        <v>2419510101000</v>
      </c>
      <c r="D266" s="35">
        <v>97</v>
      </c>
      <c r="E266" s="37"/>
      <c r="F266" s="65">
        <v>0</v>
      </c>
      <c r="G266" s="123">
        <f>_xlfn.XLOOKUP($B266,'9999'!$A:$A,'9999'!I:I)</f>
        <v>5384615.384615385</v>
      </c>
      <c r="H266" s="123">
        <f>_xlfn.XLOOKUP($B266,'9999'!$A:$A,'9999'!J:J)</f>
        <v>5392692.307692308</v>
      </c>
      <c r="I266" s="123">
        <f>_xlfn.XLOOKUP($B266,'9999'!$A:$A,'9999'!K:K)</f>
        <v>5400781.3461538469</v>
      </c>
      <c r="J266" s="123">
        <f>_xlfn.XLOOKUP($B266,'9999'!$A:$A,'9999'!L:L)</f>
        <v>5408882.5181730781</v>
      </c>
      <c r="K266" s="123">
        <f>_xlfn.XLOOKUP($B266,'9999'!$A:$A,'9999'!M:M)</f>
        <v>5416995.8419503383</v>
      </c>
      <c r="L266" s="123">
        <f>_xlfn.XLOOKUP($B266,'9999'!$A:$A,'9999'!N:N)</f>
        <v>5425121.3357132645</v>
      </c>
      <c r="M266" s="123">
        <f>_xlfn.XLOOKUP($B266,'9999'!$A:$A,'9999'!O:O)</f>
        <v>5433259.0177168343</v>
      </c>
      <c r="N266" s="123">
        <f>_xlfn.XLOOKUP($B266,'9999'!$A:$A,'9999'!P:P)</f>
        <v>5441408.90624341</v>
      </c>
      <c r="O266" s="123">
        <f>_xlfn.XLOOKUP($B266,'9999'!$A:$A,'9999'!Q:Q)</f>
        <v>5449571.0196027756</v>
      </c>
      <c r="P266" s="123">
        <f>_xlfn.XLOOKUP($B266,'9999'!$A:$A,'9999'!R:R)</f>
        <v>5457745.37613218</v>
      </c>
      <c r="Q266" s="123">
        <f>_xlfn.XLOOKUP($B266,'9999'!$A:$A,'9999'!S:S)</f>
        <v>5465931.9941963786</v>
      </c>
      <c r="R266" s="123">
        <f>_xlfn.XLOOKUP($B266,'9999'!$A:$A,'9999'!T:T)</f>
        <v>10322994.9518102</v>
      </c>
      <c r="S266" s="33">
        <f t="shared" ref="S266" si="3302">+SUM(G266:R266)</f>
        <v>70000000</v>
      </c>
      <c r="T266" s="124">
        <f t="shared" ref="T266:AE266" si="3303">+$S266*$FC$8/12</f>
        <v>6008333.333333333</v>
      </c>
      <c r="U266" s="124">
        <f t="shared" si="3303"/>
        <v>6008333.333333333</v>
      </c>
      <c r="V266" s="124">
        <f t="shared" si="3303"/>
        <v>6008333.333333333</v>
      </c>
      <c r="W266" s="124">
        <f t="shared" si="3303"/>
        <v>6008333.333333333</v>
      </c>
      <c r="X266" s="124">
        <f t="shared" si="3303"/>
        <v>6008333.333333333</v>
      </c>
      <c r="Y266" s="124">
        <f t="shared" si="3303"/>
        <v>6008333.333333333</v>
      </c>
      <c r="Z266" s="124">
        <f t="shared" si="3303"/>
        <v>6008333.333333333</v>
      </c>
      <c r="AA266" s="124">
        <f t="shared" si="3303"/>
        <v>6008333.333333333</v>
      </c>
      <c r="AB266" s="124">
        <f t="shared" si="3303"/>
        <v>6008333.333333333</v>
      </c>
      <c r="AC266" s="124">
        <f t="shared" si="3303"/>
        <v>6008333.333333333</v>
      </c>
      <c r="AD266" s="124">
        <f t="shared" si="3303"/>
        <v>6008333.333333333</v>
      </c>
      <c r="AE266" s="124">
        <f t="shared" si="3303"/>
        <v>6008333.333333333</v>
      </c>
      <c r="AF266" s="33">
        <f>+SUM(T266:AE266)</f>
        <v>72100000.000000015</v>
      </c>
      <c r="AG266" s="124">
        <f t="shared" ref="AG266:AR266" si="3304">+$AF266*$FD$8/12</f>
        <v>6188583.3333333349</v>
      </c>
      <c r="AH266" s="124">
        <f t="shared" si="3304"/>
        <v>6188583.3333333349</v>
      </c>
      <c r="AI266" s="124">
        <f t="shared" si="3304"/>
        <v>6188583.3333333349</v>
      </c>
      <c r="AJ266" s="124">
        <f t="shared" si="3304"/>
        <v>6188583.3333333349</v>
      </c>
      <c r="AK266" s="124">
        <f t="shared" si="3304"/>
        <v>6188583.3333333349</v>
      </c>
      <c r="AL266" s="124">
        <f t="shared" si="3304"/>
        <v>6188583.3333333349</v>
      </c>
      <c r="AM266" s="124">
        <f t="shared" si="3304"/>
        <v>6188583.3333333349</v>
      </c>
      <c r="AN266" s="124">
        <f t="shared" si="3304"/>
        <v>6188583.3333333349</v>
      </c>
      <c r="AO266" s="124">
        <f t="shared" si="3304"/>
        <v>6188583.3333333349</v>
      </c>
      <c r="AP266" s="124">
        <f t="shared" si="3304"/>
        <v>6188583.3333333349</v>
      </c>
      <c r="AQ266" s="124">
        <f t="shared" si="3304"/>
        <v>6188583.3333333349</v>
      </c>
      <c r="AR266" s="124">
        <f t="shared" si="3304"/>
        <v>6188583.3333333349</v>
      </c>
      <c r="AS266" s="33">
        <f>+SUM(AG266:AR266)</f>
        <v>74263000.000000015</v>
      </c>
      <c r="AT266" s="124">
        <f t="shared" ref="AT266:BE266" si="3305">+$AS266*$FE$8/12</f>
        <v>6374240.8333333349</v>
      </c>
      <c r="AU266" s="124">
        <f t="shared" si="3305"/>
        <v>6374240.8333333349</v>
      </c>
      <c r="AV266" s="124">
        <f t="shared" si="3305"/>
        <v>6374240.8333333349</v>
      </c>
      <c r="AW266" s="124">
        <f t="shared" si="3305"/>
        <v>6374240.8333333349</v>
      </c>
      <c r="AX266" s="124">
        <f t="shared" si="3305"/>
        <v>6374240.8333333349</v>
      </c>
      <c r="AY266" s="124">
        <f t="shared" si="3305"/>
        <v>6374240.8333333349</v>
      </c>
      <c r="AZ266" s="124">
        <f t="shared" si="3305"/>
        <v>6374240.8333333349</v>
      </c>
      <c r="BA266" s="124">
        <f t="shared" si="3305"/>
        <v>6374240.8333333349</v>
      </c>
      <c r="BB266" s="124">
        <f t="shared" si="3305"/>
        <v>6374240.8333333349</v>
      </c>
      <c r="BC266" s="124">
        <f t="shared" si="3305"/>
        <v>6374240.8333333349</v>
      </c>
      <c r="BD266" s="124">
        <f t="shared" si="3305"/>
        <v>6374240.8333333349</v>
      </c>
      <c r="BE266" s="124">
        <f t="shared" si="3305"/>
        <v>6374240.8333333349</v>
      </c>
      <c r="BF266" s="33">
        <f>+SUM(AT266:BE266)</f>
        <v>76490890.000000015</v>
      </c>
      <c r="BG266" s="124">
        <f t="shared" ref="BG266:BR266" si="3306">+$BF266*$FF$8/12</f>
        <v>6565468.0583333345</v>
      </c>
      <c r="BH266" s="124">
        <f t="shared" si="3306"/>
        <v>6565468.0583333345</v>
      </c>
      <c r="BI266" s="124">
        <f t="shared" si="3306"/>
        <v>6565468.0583333345</v>
      </c>
      <c r="BJ266" s="124">
        <f t="shared" si="3306"/>
        <v>6565468.0583333345</v>
      </c>
      <c r="BK266" s="124">
        <f t="shared" si="3306"/>
        <v>6565468.0583333345</v>
      </c>
      <c r="BL266" s="124">
        <f t="shared" si="3306"/>
        <v>6565468.0583333345</v>
      </c>
      <c r="BM266" s="124">
        <f t="shared" si="3306"/>
        <v>6565468.0583333345</v>
      </c>
      <c r="BN266" s="124">
        <f t="shared" si="3306"/>
        <v>6565468.0583333345</v>
      </c>
      <c r="BO266" s="124">
        <f t="shared" si="3306"/>
        <v>6565468.0583333345</v>
      </c>
      <c r="BP266" s="124">
        <f t="shared" si="3306"/>
        <v>6565468.0583333345</v>
      </c>
      <c r="BQ266" s="124">
        <f t="shared" si="3306"/>
        <v>6565468.0583333345</v>
      </c>
      <c r="BR266" s="124">
        <f t="shared" si="3306"/>
        <v>6565468.0583333345</v>
      </c>
      <c r="BS266" s="33">
        <f>+SUM(BG266:BR266)</f>
        <v>78785616.700000033</v>
      </c>
      <c r="BT266" s="124">
        <f t="shared" ref="BT266:CE266" si="3307">+$BS266*$FG$8/12</f>
        <v>6762432.1000833362</v>
      </c>
      <c r="BU266" s="124">
        <f t="shared" si="3307"/>
        <v>6762432.1000833362</v>
      </c>
      <c r="BV266" s="124">
        <f t="shared" si="3307"/>
        <v>6762432.1000833362</v>
      </c>
      <c r="BW266" s="124">
        <f t="shared" si="3307"/>
        <v>6762432.1000833362</v>
      </c>
      <c r="BX266" s="124">
        <f t="shared" si="3307"/>
        <v>6762432.1000833362</v>
      </c>
      <c r="BY266" s="124">
        <f t="shared" si="3307"/>
        <v>6762432.1000833362</v>
      </c>
      <c r="BZ266" s="124">
        <f t="shared" si="3307"/>
        <v>6762432.1000833362</v>
      </c>
      <c r="CA266" s="124">
        <f t="shared" si="3307"/>
        <v>6762432.1000833362</v>
      </c>
      <c r="CB266" s="124">
        <f t="shared" si="3307"/>
        <v>6762432.1000833362</v>
      </c>
      <c r="CC266" s="124">
        <f t="shared" si="3307"/>
        <v>6762432.1000833362</v>
      </c>
      <c r="CD266" s="124">
        <f t="shared" si="3307"/>
        <v>6762432.1000833362</v>
      </c>
      <c r="CE266" s="124">
        <f t="shared" si="3307"/>
        <v>6762432.1000833362</v>
      </c>
      <c r="CF266" s="33">
        <f>+SUM(BT266:CE266)</f>
        <v>81149185.201000035</v>
      </c>
      <c r="CG266" s="124">
        <f t="shared" ref="CG266:CR266" si="3308">+$CF266*$FH$8/12</f>
        <v>6965305.0630858364</v>
      </c>
      <c r="CH266" s="124">
        <f t="shared" si="3308"/>
        <v>6965305.0630858364</v>
      </c>
      <c r="CI266" s="124">
        <f t="shared" si="3308"/>
        <v>6965305.0630858364</v>
      </c>
      <c r="CJ266" s="124">
        <f t="shared" si="3308"/>
        <v>6965305.0630858364</v>
      </c>
      <c r="CK266" s="124">
        <f t="shared" si="3308"/>
        <v>6965305.0630858364</v>
      </c>
      <c r="CL266" s="124">
        <f t="shared" si="3308"/>
        <v>6965305.0630858364</v>
      </c>
      <c r="CM266" s="124">
        <f t="shared" si="3308"/>
        <v>6965305.0630858364</v>
      </c>
      <c r="CN266" s="124">
        <f t="shared" si="3308"/>
        <v>6965305.0630858364</v>
      </c>
      <c r="CO266" s="124">
        <f t="shared" si="3308"/>
        <v>6965305.0630858364</v>
      </c>
      <c r="CP266" s="124">
        <f t="shared" si="3308"/>
        <v>6965305.0630858364</v>
      </c>
      <c r="CQ266" s="124">
        <f t="shared" si="3308"/>
        <v>6965305.0630858364</v>
      </c>
      <c r="CR266" s="124">
        <f t="shared" si="3308"/>
        <v>6965305.0630858364</v>
      </c>
      <c r="CS266" s="33">
        <f>+SUM(CG266:CR266)</f>
        <v>83583660.757030055</v>
      </c>
      <c r="CT266" s="124">
        <f t="shared" ref="CT266:DE266" si="3309">+$CS266*$FI$8/12</f>
        <v>7174264.2149784127</v>
      </c>
      <c r="CU266" s="124">
        <f t="shared" si="3309"/>
        <v>7174264.2149784127</v>
      </c>
      <c r="CV266" s="124">
        <f t="shared" si="3309"/>
        <v>7174264.2149784127</v>
      </c>
      <c r="CW266" s="124">
        <f t="shared" si="3309"/>
        <v>7174264.2149784127</v>
      </c>
      <c r="CX266" s="124">
        <f t="shared" si="3309"/>
        <v>7174264.2149784127</v>
      </c>
      <c r="CY266" s="124">
        <f t="shared" si="3309"/>
        <v>7174264.2149784127</v>
      </c>
      <c r="CZ266" s="124">
        <f t="shared" si="3309"/>
        <v>7174264.2149784127</v>
      </c>
      <c r="DA266" s="124">
        <f t="shared" si="3309"/>
        <v>7174264.2149784127</v>
      </c>
      <c r="DB266" s="124">
        <f t="shared" si="3309"/>
        <v>7174264.2149784127</v>
      </c>
      <c r="DC266" s="124">
        <f t="shared" si="3309"/>
        <v>7174264.2149784127</v>
      </c>
      <c r="DD266" s="124">
        <f t="shared" si="3309"/>
        <v>7174264.2149784127</v>
      </c>
      <c r="DE266" s="124">
        <f t="shared" si="3309"/>
        <v>7174264.2149784127</v>
      </c>
      <c r="DF266" s="33">
        <f>+SUM(CT266:DE266)</f>
        <v>86091170.579740956</v>
      </c>
      <c r="DG266" s="124">
        <f t="shared" ref="DG266:DR266" si="3310">+$DF266*$FJ$8/12</f>
        <v>7389492.1414277656</v>
      </c>
      <c r="DH266" s="124">
        <f t="shared" si="3310"/>
        <v>7389492.1414277656</v>
      </c>
      <c r="DI266" s="124">
        <f t="shared" si="3310"/>
        <v>7389492.1414277656</v>
      </c>
      <c r="DJ266" s="124">
        <f t="shared" si="3310"/>
        <v>7389492.1414277656</v>
      </c>
      <c r="DK266" s="124">
        <f t="shared" si="3310"/>
        <v>7389492.1414277656</v>
      </c>
      <c r="DL266" s="124">
        <f t="shared" si="3310"/>
        <v>7389492.1414277656</v>
      </c>
      <c r="DM266" s="124">
        <f t="shared" si="3310"/>
        <v>7389492.1414277656</v>
      </c>
      <c r="DN266" s="124">
        <f t="shared" si="3310"/>
        <v>7389492.1414277656</v>
      </c>
      <c r="DO266" s="124">
        <f t="shared" si="3310"/>
        <v>7389492.1414277656</v>
      </c>
      <c r="DP266" s="124">
        <f t="shared" si="3310"/>
        <v>7389492.1414277656</v>
      </c>
      <c r="DQ266" s="124">
        <f t="shared" si="3310"/>
        <v>7389492.1414277656</v>
      </c>
      <c r="DR266" s="124">
        <f t="shared" si="3310"/>
        <v>7389492.1414277656</v>
      </c>
      <c r="DS266" s="33">
        <f>+SUM(DG266:DR266)</f>
        <v>88673905.697133183</v>
      </c>
      <c r="DT266" s="124">
        <f t="shared" ref="DT266:EE266" si="3311">+$DS266*$FK$8/12</f>
        <v>7611176.9056705981</v>
      </c>
      <c r="DU266" s="124">
        <f t="shared" si="3311"/>
        <v>7611176.9056705981</v>
      </c>
      <c r="DV266" s="124">
        <f t="shared" si="3311"/>
        <v>7611176.9056705981</v>
      </c>
      <c r="DW266" s="124">
        <f t="shared" si="3311"/>
        <v>7611176.9056705981</v>
      </c>
      <c r="DX266" s="124">
        <f t="shared" si="3311"/>
        <v>7611176.9056705981</v>
      </c>
      <c r="DY266" s="124">
        <f t="shared" si="3311"/>
        <v>7611176.9056705981</v>
      </c>
      <c r="DZ266" s="124">
        <f t="shared" si="3311"/>
        <v>7611176.9056705981</v>
      </c>
      <c r="EA266" s="124">
        <f t="shared" si="3311"/>
        <v>7611176.9056705981</v>
      </c>
      <c r="EB266" s="124">
        <f t="shared" si="3311"/>
        <v>7611176.9056705981</v>
      </c>
      <c r="EC266" s="124">
        <f t="shared" si="3311"/>
        <v>7611176.9056705981</v>
      </c>
      <c r="ED266" s="124">
        <f t="shared" si="3311"/>
        <v>7611176.9056705981</v>
      </c>
      <c r="EE266" s="124">
        <f t="shared" si="3311"/>
        <v>7611176.9056705981</v>
      </c>
      <c r="EF266" s="33">
        <f>+SUM(DT266:EE266)</f>
        <v>91334122.868047178</v>
      </c>
      <c r="EG266" s="124">
        <f t="shared" ref="EG266:ER266" si="3312">+$EF266*$FL$8/12</f>
        <v>7839512.2128407164</v>
      </c>
      <c r="EH266" s="124">
        <f t="shared" si="3312"/>
        <v>7839512.2128407164</v>
      </c>
      <c r="EI266" s="124">
        <f t="shared" si="3312"/>
        <v>7839512.2128407164</v>
      </c>
      <c r="EJ266" s="124">
        <f t="shared" si="3312"/>
        <v>7839512.2128407164</v>
      </c>
      <c r="EK266" s="124">
        <f t="shared" si="3312"/>
        <v>7839512.2128407164</v>
      </c>
      <c r="EL266" s="124">
        <f t="shared" si="3312"/>
        <v>7839512.2128407164</v>
      </c>
      <c r="EM266" s="124">
        <f t="shared" si="3312"/>
        <v>7839512.2128407164</v>
      </c>
      <c r="EN266" s="124">
        <f t="shared" si="3312"/>
        <v>7839512.2128407164</v>
      </c>
      <c r="EO266" s="124">
        <f t="shared" si="3312"/>
        <v>7839512.2128407164</v>
      </c>
      <c r="EP266" s="124">
        <f t="shared" si="3312"/>
        <v>7839512.2128407164</v>
      </c>
      <c r="EQ266" s="124">
        <f t="shared" si="3312"/>
        <v>7839512.2128407164</v>
      </c>
      <c r="ER266" s="124">
        <f t="shared" si="3312"/>
        <v>7839512.2128407164</v>
      </c>
      <c r="ES266" s="33">
        <f>+SUM(EG266:ER266)</f>
        <v>94074146.554088607</v>
      </c>
      <c r="ET266" s="261" t="s">
        <v>458</v>
      </c>
      <c r="EU266" s="33" t="s">
        <v>241</v>
      </c>
      <c r="EV266" s="38"/>
      <c r="EW266" s="136"/>
      <c r="EX266" s="37"/>
      <c r="EY266" s="37"/>
      <c r="FK266" s="146"/>
      <c r="FN266" s="17"/>
      <c r="FO266" s="201"/>
      <c r="FP266" s="2"/>
      <c r="FY266" s="1"/>
    </row>
    <row r="267" spans="1:181">
      <c r="A267" s="149">
        <v>239</v>
      </c>
      <c r="B267" s="149" t="str">
        <f>CONCATENATE(C267,D267)</f>
        <v>299999010200095</v>
      </c>
      <c r="C267" s="231">
        <v>2999990102000</v>
      </c>
      <c r="D267" s="35">
        <v>95</v>
      </c>
      <c r="E267" s="37" t="s">
        <v>202</v>
      </c>
      <c r="F267" s="65">
        <v>2503977344.6499996</v>
      </c>
      <c r="G267" s="123">
        <f>1655997653.75/12</f>
        <v>137999804.47916666</v>
      </c>
      <c r="H267" s="123">
        <f t="shared" ref="H267:R267" si="3313">1655997653.75/12</f>
        <v>137999804.47916666</v>
      </c>
      <c r="I267" s="123">
        <f t="shared" si="3313"/>
        <v>137999804.47916666</v>
      </c>
      <c r="J267" s="123">
        <f t="shared" si="3313"/>
        <v>137999804.47916666</v>
      </c>
      <c r="K267" s="123">
        <f t="shared" si="3313"/>
        <v>137999804.47916666</v>
      </c>
      <c r="L267" s="123">
        <f t="shared" si="3313"/>
        <v>137999804.47916666</v>
      </c>
      <c r="M267" s="123">
        <f t="shared" si="3313"/>
        <v>137999804.47916666</v>
      </c>
      <c r="N267" s="123">
        <f t="shared" si="3313"/>
        <v>137999804.47916666</v>
      </c>
      <c r="O267" s="123">
        <f t="shared" si="3313"/>
        <v>137999804.47916666</v>
      </c>
      <c r="P267" s="123">
        <f t="shared" si="3313"/>
        <v>137999804.47916666</v>
      </c>
      <c r="Q267" s="123">
        <f t="shared" si="3313"/>
        <v>137999804.47916666</v>
      </c>
      <c r="R267" s="123">
        <f t="shared" si="3313"/>
        <v>137999804.47916666</v>
      </c>
      <c r="S267" s="33">
        <f>+SUM(G267:R267)</f>
        <v>1655997653.7500002</v>
      </c>
      <c r="T267" s="124">
        <f>825000000/12</f>
        <v>68750000</v>
      </c>
      <c r="U267" s="124">
        <f>825000000/12</f>
        <v>68750000</v>
      </c>
      <c r="V267" s="124">
        <f t="shared" ref="V267:AR267" si="3314">825000000/12</f>
        <v>68750000</v>
      </c>
      <c r="W267" s="124">
        <f t="shared" si="3314"/>
        <v>68750000</v>
      </c>
      <c r="X267" s="124">
        <f t="shared" si="3314"/>
        <v>68750000</v>
      </c>
      <c r="Y267" s="124">
        <f t="shared" si="3314"/>
        <v>68750000</v>
      </c>
      <c r="Z267" s="124">
        <f t="shared" si="3314"/>
        <v>68750000</v>
      </c>
      <c r="AA267" s="124">
        <f t="shared" si="3314"/>
        <v>68750000</v>
      </c>
      <c r="AB267" s="124">
        <f t="shared" si="3314"/>
        <v>68750000</v>
      </c>
      <c r="AC267" s="124">
        <f t="shared" si="3314"/>
        <v>68750000</v>
      </c>
      <c r="AD267" s="124">
        <f t="shared" si="3314"/>
        <v>68750000</v>
      </c>
      <c r="AE267" s="124">
        <f t="shared" si="3314"/>
        <v>68750000</v>
      </c>
      <c r="AF267" s="33">
        <f>+SUM(T267:AE267)</f>
        <v>825000000</v>
      </c>
      <c r="AG267" s="124">
        <f t="shared" si="3314"/>
        <v>68750000</v>
      </c>
      <c r="AH267" s="124">
        <f t="shared" si="3314"/>
        <v>68750000</v>
      </c>
      <c r="AI267" s="124">
        <f t="shared" si="3314"/>
        <v>68750000</v>
      </c>
      <c r="AJ267" s="124">
        <f t="shared" si="3314"/>
        <v>68750000</v>
      </c>
      <c r="AK267" s="124">
        <f t="shared" si="3314"/>
        <v>68750000</v>
      </c>
      <c r="AL267" s="124">
        <f t="shared" si="3314"/>
        <v>68750000</v>
      </c>
      <c r="AM267" s="124">
        <f t="shared" si="3314"/>
        <v>68750000</v>
      </c>
      <c r="AN267" s="124">
        <f t="shared" si="3314"/>
        <v>68750000</v>
      </c>
      <c r="AO267" s="124">
        <f t="shared" si="3314"/>
        <v>68750000</v>
      </c>
      <c r="AP267" s="124">
        <f t="shared" si="3314"/>
        <v>68750000</v>
      </c>
      <c r="AQ267" s="124">
        <f t="shared" si="3314"/>
        <v>68750000</v>
      </c>
      <c r="AR267" s="124">
        <f t="shared" si="3314"/>
        <v>68750000</v>
      </c>
      <c r="AS267" s="33">
        <f>+SUM(AG267:AR267)</f>
        <v>825000000</v>
      </c>
      <c r="AT267" s="124">
        <f>412500000/12</f>
        <v>34375000</v>
      </c>
      <c r="AU267" s="124">
        <f t="shared" ref="AU267:BE267" si="3315">412500000/12</f>
        <v>34375000</v>
      </c>
      <c r="AV267" s="124">
        <f t="shared" si="3315"/>
        <v>34375000</v>
      </c>
      <c r="AW267" s="124">
        <f t="shared" si="3315"/>
        <v>34375000</v>
      </c>
      <c r="AX267" s="124">
        <f t="shared" si="3315"/>
        <v>34375000</v>
      </c>
      <c r="AY267" s="124">
        <f t="shared" si="3315"/>
        <v>34375000</v>
      </c>
      <c r="AZ267" s="124">
        <f t="shared" si="3315"/>
        <v>34375000</v>
      </c>
      <c r="BA267" s="124">
        <f t="shared" si="3315"/>
        <v>34375000</v>
      </c>
      <c r="BB267" s="124">
        <f t="shared" si="3315"/>
        <v>34375000</v>
      </c>
      <c r="BC267" s="124">
        <f t="shared" si="3315"/>
        <v>34375000</v>
      </c>
      <c r="BD267" s="124">
        <f t="shared" si="3315"/>
        <v>34375000</v>
      </c>
      <c r="BE267" s="124">
        <f t="shared" si="3315"/>
        <v>34375000</v>
      </c>
      <c r="BF267" s="33">
        <f>+SUM(AT267:BE267)</f>
        <v>412500000</v>
      </c>
      <c r="BG267" s="124">
        <v>0</v>
      </c>
      <c r="BH267" s="124">
        <v>0</v>
      </c>
      <c r="BI267" s="124">
        <v>0</v>
      </c>
      <c r="BJ267" s="124">
        <v>0</v>
      </c>
      <c r="BK267" s="124">
        <v>0</v>
      </c>
      <c r="BL267" s="124">
        <v>0</v>
      </c>
      <c r="BM267" s="124">
        <v>0</v>
      </c>
      <c r="BN267" s="124">
        <v>0</v>
      </c>
      <c r="BO267" s="124">
        <v>0</v>
      </c>
      <c r="BP267" s="124">
        <v>0</v>
      </c>
      <c r="BQ267" s="124">
        <v>0</v>
      </c>
      <c r="BR267" s="124">
        <v>0</v>
      </c>
      <c r="BS267" s="33">
        <f>+SUM(BG267:BR267)</f>
        <v>0</v>
      </c>
      <c r="BT267" s="124">
        <v>0</v>
      </c>
      <c r="BU267" s="124">
        <v>0</v>
      </c>
      <c r="BV267" s="124">
        <v>0</v>
      </c>
      <c r="BW267" s="124">
        <v>0</v>
      </c>
      <c r="BX267" s="124">
        <v>0</v>
      </c>
      <c r="BY267" s="124">
        <v>0</v>
      </c>
      <c r="BZ267" s="124">
        <v>0</v>
      </c>
      <c r="CA267" s="124">
        <v>0</v>
      </c>
      <c r="CB267" s="124">
        <v>0</v>
      </c>
      <c r="CC267" s="124">
        <v>0</v>
      </c>
      <c r="CD267" s="124">
        <v>0</v>
      </c>
      <c r="CE267" s="124">
        <v>0</v>
      </c>
      <c r="CF267" s="33">
        <f>+SUM(BT267:CE267)</f>
        <v>0</v>
      </c>
      <c r="CG267" s="124">
        <v>0</v>
      </c>
      <c r="CH267" s="124">
        <v>0</v>
      </c>
      <c r="CI267" s="124">
        <v>0</v>
      </c>
      <c r="CJ267" s="124">
        <v>0</v>
      </c>
      <c r="CK267" s="124">
        <v>0</v>
      </c>
      <c r="CL267" s="124">
        <v>0</v>
      </c>
      <c r="CM267" s="124">
        <v>0</v>
      </c>
      <c r="CN267" s="124">
        <v>0</v>
      </c>
      <c r="CO267" s="124">
        <v>0</v>
      </c>
      <c r="CP267" s="124">
        <v>0</v>
      </c>
      <c r="CQ267" s="124">
        <v>0</v>
      </c>
      <c r="CR267" s="124">
        <v>0</v>
      </c>
      <c r="CS267" s="33">
        <f>+SUM(CG267:CR267)</f>
        <v>0</v>
      </c>
      <c r="CT267" s="124">
        <v>0</v>
      </c>
      <c r="CU267" s="124">
        <v>0</v>
      </c>
      <c r="CV267" s="124">
        <v>0</v>
      </c>
      <c r="CW267" s="124">
        <v>0</v>
      </c>
      <c r="CX267" s="124">
        <v>0</v>
      </c>
      <c r="CY267" s="124">
        <v>0</v>
      </c>
      <c r="CZ267" s="124">
        <v>0</v>
      </c>
      <c r="DA267" s="124">
        <v>0</v>
      </c>
      <c r="DB267" s="124">
        <v>0</v>
      </c>
      <c r="DC267" s="124">
        <v>0</v>
      </c>
      <c r="DD267" s="124">
        <v>0</v>
      </c>
      <c r="DE267" s="124">
        <v>0</v>
      </c>
      <c r="DF267" s="33">
        <f>+SUM(CT267:DE267)</f>
        <v>0</v>
      </c>
      <c r="DG267" s="124">
        <v>0</v>
      </c>
      <c r="DH267" s="124">
        <v>0</v>
      </c>
      <c r="DI267" s="124">
        <v>0</v>
      </c>
      <c r="DJ267" s="124">
        <v>0</v>
      </c>
      <c r="DK267" s="124">
        <v>0</v>
      </c>
      <c r="DL267" s="124">
        <v>0</v>
      </c>
      <c r="DM267" s="124">
        <v>0</v>
      </c>
      <c r="DN267" s="124">
        <v>0</v>
      </c>
      <c r="DO267" s="124">
        <v>0</v>
      </c>
      <c r="DP267" s="124">
        <v>0</v>
      </c>
      <c r="DQ267" s="124">
        <v>0</v>
      </c>
      <c r="DR267" s="124">
        <v>0</v>
      </c>
      <c r="DS267" s="33">
        <f>+SUM(DG267:DR267)</f>
        <v>0</v>
      </c>
      <c r="DT267" s="124">
        <v>0</v>
      </c>
      <c r="DU267" s="124">
        <v>0</v>
      </c>
      <c r="DV267" s="124">
        <v>0</v>
      </c>
      <c r="DW267" s="124">
        <v>0</v>
      </c>
      <c r="DX267" s="124">
        <v>0</v>
      </c>
      <c r="DY267" s="124">
        <v>0</v>
      </c>
      <c r="DZ267" s="124">
        <v>0</v>
      </c>
      <c r="EA267" s="124">
        <v>0</v>
      </c>
      <c r="EB267" s="124">
        <v>0</v>
      </c>
      <c r="EC267" s="124">
        <v>0</v>
      </c>
      <c r="ED267" s="124">
        <v>0</v>
      </c>
      <c r="EE267" s="124">
        <v>0</v>
      </c>
      <c r="EF267" s="33">
        <f>+SUM(DT267:EE267)</f>
        <v>0</v>
      </c>
      <c r="EG267" s="124">
        <v>0</v>
      </c>
      <c r="EH267" s="124">
        <v>0</v>
      </c>
      <c r="EI267" s="124">
        <v>0</v>
      </c>
      <c r="EJ267" s="124">
        <v>0</v>
      </c>
      <c r="EK267" s="124">
        <v>0</v>
      </c>
      <c r="EL267" s="124">
        <v>0</v>
      </c>
      <c r="EM267" s="124">
        <v>0</v>
      </c>
      <c r="EN267" s="124">
        <v>0</v>
      </c>
      <c r="EO267" s="124">
        <v>0</v>
      </c>
      <c r="EP267" s="124">
        <v>0</v>
      </c>
      <c r="EQ267" s="124">
        <v>0</v>
      </c>
      <c r="ER267" s="124">
        <v>0</v>
      </c>
      <c r="ES267" s="33">
        <f>+SUM(EG267:ER267)</f>
        <v>0</v>
      </c>
      <c r="ET267" s="261" t="s">
        <v>458</v>
      </c>
      <c r="EU267" s="33" t="s">
        <v>241</v>
      </c>
      <c r="EV267" s="38"/>
      <c r="EW267" s="136"/>
      <c r="EX267" s="37"/>
      <c r="EY267" s="37"/>
      <c r="FK267" s="146"/>
      <c r="FN267" s="17"/>
      <c r="FO267" s="201"/>
      <c r="FP267" s="2"/>
      <c r="FY267" s="1"/>
    </row>
    <row r="268" spans="1:181">
      <c r="A268" s="149"/>
      <c r="B268" s="149" t="str">
        <f>CONCATENATE(C268,D268)</f>
        <v>299999010300095</v>
      </c>
      <c r="C268" s="231">
        <v>2999990103000</v>
      </c>
      <c r="D268" s="35">
        <v>95</v>
      </c>
      <c r="E268" s="37" t="s">
        <v>203</v>
      </c>
      <c r="F268" s="65">
        <v>314667230.69999999</v>
      </c>
      <c r="G268" s="123">
        <f>43383492.28/12</f>
        <v>3615291.0233333334</v>
      </c>
      <c r="H268" s="123">
        <f t="shared" ref="H268:R268" si="3316">43383492.28/12</f>
        <v>3615291.0233333334</v>
      </c>
      <c r="I268" s="123">
        <f t="shared" si="3316"/>
        <v>3615291.0233333334</v>
      </c>
      <c r="J268" s="123">
        <f t="shared" si="3316"/>
        <v>3615291.0233333334</v>
      </c>
      <c r="K268" s="123">
        <f t="shared" si="3316"/>
        <v>3615291.0233333334</v>
      </c>
      <c r="L268" s="123">
        <f t="shared" si="3316"/>
        <v>3615291.0233333334</v>
      </c>
      <c r="M268" s="123">
        <f t="shared" si="3316"/>
        <v>3615291.0233333334</v>
      </c>
      <c r="N268" s="123">
        <f t="shared" si="3316"/>
        <v>3615291.0233333334</v>
      </c>
      <c r="O268" s="123">
        <f t="shared" si="3316"/>
        <v>3615291.0233333334</v>
      </c>
      <c r="P268" s="123">
        <f t="shared" si="3316"/>
        <v>3615291.0233333334</v>
      </c>
      <c r="Q268" s="123">
        <f t="shared" si="3316"/>
        <v>3615291.0233333334</v>
      </c>
      <c r="R268" s="123">
        <f t="shared" si="3316"/>
        <v>3615291.0233333334</v>
      </c>
      <c r="S268" s="33">
        <f>+SUM(G268:R268)</f>
        <v>43383492.280000001</v>
      </c>
      <c r="T268" s="124">
        <v>0</v>
      </c>
      <c r="U268" s="124">
        <v>0</v>
      </c>
      <c r="V268" s="124">
        <v>0</v>
      </c>
      <c r="W268" s="124">
        <v>0</v>
      </c>
      <c r="X268" s="124">
        <v>0</v>
      </c>
      <c r="Y268" s="124">
        <v>0</v>
      </c>
      <c r="Z268" s="124">
        <v>0</v>
      </c>
      <c r="AA268" s="124">
        <v>0</v>
      </c>
      <c r="AB268" s="124">
        <v>0</v>
      </c>
      <c r="AC268" s="124">
        <v>0</v>
      </c>
      <c r="AD268" s="124">
        <v>0</v>
      </c>
      <c r="AE268" s="124">
        <v>0</v>
      </c>
      <c r="AF268" s="33">
        <f>+SUM(T268:AE268)</f>
        <v>0</v>
      </c>
      <c r="AG268" s="124">
        <v>0</v>
      </c>
      <c r="AH268" s="124">
        <v>0</v>
      </c>
      <c r="AI268" s="124">
        <v>0</v>
      </c>
      <c r="AJ268" s="124">
        <v>0</v>
      </c>
      <c r="AK268" s="124">
        <v>0</v>
      </c>
      <c r="AL268" s="124">
        <v>0</v>
      </c>
      <c r="AM268" s="124">
        <v>0</v>
      </c>
      <c r="AN268" s="124">
        <v>0</v>
      </c>
      <c r="AO268" s="124">
        <v>0</v>
      </c>
      <c r="AP268" s="124">
        <v>0</v>
      </c>
      <c r="AQ268" s="124">
        <v>0</v>
      </c>
      <c r="AR268" s="124">
        <v>0</v>
      </c>
      <c r="AS268" s="33">
        <f>+SUM(AG268:AR268)</f>
        <v>0</v>
      </c>
      <c r="AT268" s="124">
        <v>0</v>
      </c>
      <c r="AU268" s="124">
        <v>0</v>
      </c>
      <c r="AV268" s="124">
        <v>0</v>
      </c>
      <c r="AW268" s="124">
        <v>0</v>
      </c>
      <c r="AX268" s="124">
        <v>0</v>
      </c>
      <c r="AY268" s="124">
        <v>0</v>
      </c>
      <c r="AZ268" s="124">
        <v>0</v>
      </c>
      <c r="BA268" s="124">
        <v>0</v>
      </c>
      <c r="BB268" s="124">
        <v>0</v>
      </c>
      <c r="BC268" s="124">
        <v>0</v>
      </c>
      <c r="BD268" s="124">
        <v>0</v>
      </c>
      <c r="BE268" s="124">
        <v>0</v>
      </c>
      <c r="BF268" s="33">
        <f>+SUM(AT268:BE268)</f>
        <v>0</v>
      </c>
      <c r="BG268" s="124">
        <v>0</v>
      </c>
      <c r="BH268" s="124">
        <v>0</v>
      </c>
      <c r="BI268" s="124">
        <v>0</v>
      </c>
      <c r="BJ268" s="124">
        <v>0</v>
      </c>
      <c r="BK268" s="124">
        <v>0</v>
      </c>
      <c r="BL268" s="124">
        <v>0</v>
      </c>
      <c r="BM268" s="124">
        <v>0</v>
      </c>
      <c r="BN268" s="124">
        <v>0</v>
      </c>
      <c r="BO268" s="124">
        <v>0</v>
      </c>
      <c r="BP268" s="124">
        <v>0</v>
      </c>
      <c r="BQ268" s="124">
        <v>0</v>
      </c>
      <c r="BR268" s="124">
        <v>0</v>
      </c>
      <c r="BS268" s="33">
        <f>+SUM(BG268:BR268)</f>
        <v>0</v>
      </c>
      <c r="BT268" s="124">
        <v>0</v>
      </c>
      <c r="BU268" s="124">
        <v>0</v>
      </c>
      <c r="BV268" s="124">
        <v>0</v>
      </c>
      <c r="BW268" s="124">
        <v>0</v>
      </c>
      <c r="BX268" s="124">
        <v>0</v>
      </c>
      <c r="BY268" s="124">
        <v>0</v>
      </c>
      <c r="BZ268" s="124">
        <v>0</v>
      </c>
      <c r="CA268" s="124">
        <v>0</v>
      </c>
      <c r="CB268" s="124">
        <v>0</v>
      </c>
      <c r="CC268" s="124">
        <v>0</v>
      </c>
      <c r="CD268" s="124">
        <v>0</v>
      </c>
      <c r="CE268" s="124">
        <v>0</v>
      </c>
      <c r="CF268" s="33">
        <f>+SUM(BT268:CE268)</f>
        <v>0</v>
      </c>
      <c r="CG268" s="124">
        <v>0</v>
      </c>
      <c r="CH268" s="124">
        <v>0</v>
      </c>
      <c r="CI268" s="124">
        <v>0</v>
      </c>
      <c r="CJ268" s="124">
        <v>0</v>
      </c>
      <c r="CK268" s="124">
        <v>0</v>
      </c>
      <c r="CL268" s="124">
        <v>0</v>
      </c>
      <c r="CM268" s="124">
        <v>0</v>
      </c>
      <c r="CN268" s="124">
        <v>0</v>
      </c>
      <c r="CO268" s="124">
        <v>0</v>
      </c>
      <c r="CP268" s="124">
        <v>0</v>
      </c>
      <c r="CQ268" s="124">
        <v>0</v>
      </c>
      <c r="CR268" s="124">
        <v>0</v>
      </c>
      <c r="CS268" s="33">
        <f>+SUM(CG268:CR268)</f>
        <v>0</v>
      </c>
      <c r="CT268" s="124">
        <v>0</v>
      </c>
      <c r="CU268" s="124">
        <v>0</v>
      </c>
      <c r="CV268" s="124">
        <v>0</v>
      </c>
      <c r="CW268" s="124">
        <v>0</v>
      </c>
      <c r="CX268" s="124">
        <v>0</v>
      </c>
      <c r="CY268" s="124">
        <v>0</v>
      </c>
      <c r="CZ268" s="124">
        <v>0</v>
      </c>
      <c r="DA268" s="124">
        <v>0</v>
      </c>
      <c r="DB268" s="124">
        <v>0</v>
      </c>
      <c r="DC268" s="124">
        <v>0</v>
      </c>
      <c r="DD268" s="124">
        <v>0</v>
      </c>
      <c r="DE268" s="124">
        <v>0</v>
      </c>
      <c r="DF268" s="33">
        <f>+SUM(CT268:DE268)</f>
        <v>0</v>
      </c>
      <c r="DG268" s="124">
        <v>0</v>
      </c>
      <c r="DH268" s="124">
        <v>0</v>
      </c>
      <c r="DI268" s="124">
        <v>0</v>
      </c>
      <c r="DJ268" s="124">
        <v>0</v>
      </c>
      <c r="DK268" s="124">
        <v>0</v>
      </c>
      <c r="DL268" s="124">
        <v>0</v>
      </c>
      <c r="DM268" s="124">
        <v>0</v>
      </c>
      <c r="DN268" s="124">
        <v>0</v>
      </c>
      <c r="DO268" s="124">
        <v>0</v>
      </c>
      <c r="DP268" s="124">
        <v>0</v>
      </c>
      <c r="DQ268" s="124">
        <v>0</v>
      </c>
      <c r="DR268" s="124">
        <v>0</v>
      </c>
      <c r="DS268" s="33">
        <f>+SUM(DG268:DR268)</f>
        <v>0</v>
      </c>
      <c r="DT268" s="124">
        <v>0</v>
      </c>
      <c r="DU268" s="124">
        <v>0</v>
      </c>
      <c r="DV268" s="124">
        <v>0</v>
      </c>
      <c r="DW268" s="124">
        <v>0</v>
      </c>
      <c r="DX268" s="124">
        <v>0</v>
      </c>
      <c r="DY268" s="124">
        <v>0</v>
      </c>
      <c r="DZ268" s="124">
        <v>0</v>
      </c>
      <c r="EA268" s="124">
        <v>0</v>
      </c>
      <c r="EB268" s="124">
        <v>0</v>
      </c>
      <c r="EC268" s="124">
        <v>0</v>
      </c>
      <c r="ED268" s="124">
        <v>0</v>
      </c>
      <c r="EE268" s="124">
        <v>0</v>
      </c>
      <c r="EF268" s="33">
        <f>+SUM(DT268:EE268)</f>
        <v>0</v>
      </c>
      <c r="EG268" s="124">
        <v>0</v>
      </c>
      <c r="EH268" s="124">
        <v>0</v>
      </c>
      <c r="EI268" s="124">
        <v>0</v>
      </c>
      <c r="EJ268" s="124">
        <v>0</v>
      </c>
      <c r="EK268" s="124">
        <v>0</v>
      </c>
      <c r="EL268" s="124">
        <v>0</v>
      </c>
      <c r="EM268" s="124">
        <v>0</v>
      </c>
      <c r="EN268" s="124">
        <v>0</v>
      </c>
      <c r="EO268" s="124">
        <v>0</v>
      </c>
      <c r="EP268" s="124">
        <v>0</v>
      </c>
      <c r="EQ268" s="124">
        <v>0</v>
      </c>
      <c r="ER268" s="124">
        <v>0</v>
      </c>
      <c r="ES268" s="33">
        <f>+SUM(EG268:ER268)</f>
        <v>0</v>
      </c>
      <c r="ET268" s="261" t="s">
        <v>458</v>
      </c>
      <c r="EU268" s="33" t="s">
        <v>241</v>
      </c>
      <c r="EV268" s="38"/>
      <c r="EW268" s="174"/>
      <c r="EX268" s="37"/>
      <c r="EY268" s="37"/>
      <c r="FN268" s="17"/>
      <c r="FO268" s="201"/>
      <c r="FP268" s="2"/>
      <c r="FY268" s="1"/>
    </row>
    <row r="269" spans="1:181" ht="13.8">
      <c r="A269" s="150"/>
      <c r="B269" s="287"/>
      <c r="C269" s="53"/>
      <c r="D269" s="13">
        <v>60</v>
      </c>
      <c r="E269" s="12" t="s">
        <v>459</v>
      </c>
      <c r="F269" s="48">
        <f>SUM(F270:F297)</f>
        <v>-37668857900.400009</v>
      </c>
      <c r="G269" s="48">
        <f t="shared" ref="G269:BR269" si="3317">SUM(G270:G297)</f>
        <v>-5599408221.2965975</v>
      </c>
      <c r="H269" s="48">
        <f t="shared" si="3317"/>
        <v>-3622157349.25174</v>
      </c>
      <c r="I269" s="48">
        <f t="shared" si="3317"/>
        <v>-3575778392.7422323</v>
      </c>
      <c r="J269" s="48">
        <f t="shared" si="3317"/>
        <v>-3268775977.5013299</v>
      </c>
      <c r="K269" s="48">
        <f t="shared" si="3317"/>
        <v>-2935900423.2715988</v>
      </c>
      <c r="L269" s="48">
        <f t="shared" si="3317"/>
        <v>-3051325382.4392753</v>
      </c>
      <c r="M269" s="48">
        <f t="shared" si="3317"/>
        <v>-3055106708.6665688</v>
      </c>
      <c r="N269" s="48">
        <f t="shared" si="3317"/>
        <v>-3037833972.9823594</v>
      </c>
      <c r="O269" s="48">
        <f t="shared" si="3317"/>
        <v>-3115210691.0182695</v>
      </c>
      <c r="P269" s="48">
        <f t="shared" si="3317"/>
        <v>-3074076974.5334344</v>
      </c>
      <c r="Q269" s="48">
        <f t="shared" si="3317"/>
        <v>-3056611877.1197634</v>
      </c>
      <c r="R269" s="48">
        <f t="shared" si="3317"/>
        <v>-3115572089.891952</v>
      </c>
      <c r="S269" s="48">
        <f t="shared" si="3317"/>
        <v>-40507758060.715126</v>
      </c>
      <c r="T269" s="48">
        <f t="shared" si="3317"/>
        <v>-6132134711.550849</v>
      </c>
      <c r="U269" s="48">
        <f t="shared" si="3317"/>
        <v>-3810174099.0232072</v>
      </c>
      <c r="V269" s="48">
        <f t="shared" si="3317"/>
        <v>-3763136372.7188187</v>
      </c>
      <c r="W269" s="48">
        <f t="shared" si="3317"/>
        <v>-3472280729.7099161</v>
      </c>
      <c r="X269" s="48">
        <f t="shared" si="3317"/>
        <v>-3134363784.0150785</v>
      </c>
      <c r="Y269" s="48">
        <f t="shared" si="3317"/>
        <v>-3256860294.9024291</v>
      </c>
      <c r="Z269" s="48">
        <f t="shared" si="3317"/>
        <v>-3266244688.2175312</v>
      </c>
      <c r="AA269" s="48">
        <f t="shared" si="3317"/>
        <v>-3265157483.8220034</v>
      </c>
      <c r="AB269" s="48">
        <f t="shared" si="3317"/>
        <v>-3336534835.5763597</v>
      </c>
      <c r="AC269" s="48">
        <f t="shared" si="3317"/>
        <v>-3296344918.6411242</v>
      </c>
      <c r="AD269" s="48">
        <f t="shared" si="3317"/>
        <v>-3278490881.6908956</v>
      </c>
      <c r="AE269" s="48">
        <f t="shared" si="3317"/>
        <v>-3341222065.8246293</v>
      </c>
      <c r="AF269" s="48">
        <f t="shared" si="3317"/>
        <v>-43352944865.692848</v>
      </c>
      <c r="AG269" s="48">
        <f t="shared" si="3317"/>
        <v>-6156784244.6170626</v>
      </c>
      <c r="AH269" s="48">
        <f t="shared" si="3317"/>
        <v>-4042427527.5531688</v>
      </c>
      <c r="AI269" s="48">
        <f t="shared" si="3317"/>
        <v>-3992511942.8865457</v>
      </c>
      <c r="AJ269" s="48">
        <f t="shared" si="3317"/>
        <v>-3681500559.6382985</v>
      </c>
      <c r="AK269" s="48">
        <f t="shared" si="3317"/>
        <v>-3322078012.7967372</v>
      </c>
      <c r="AL269" s="48">
        <f t="shared" si="3317"/>
        <v>-3452010595.9568434</v>
      </c>
      <c r="AM269" s="48">
        <f t="shared" si="3317"/>
        <v>-3461870818.1131821</v>
      </c>
      <c r="AN269" s="48">
        <f t="shared" si="3317"/>
        <v>-3460214103.3684311</v>
      </c>
      <c r="AO269" s="48">
        <f t="shared" si="3317"/>
        <v>-3536068061.1366844</v>
      </c>
      <c r="AP269" s="48">
        <f t="shared" si="3317"/>
        <v>-3493223075.9920149</v>
      </c>
      <c r="AQ269" s="48">
        <f t="shared" si="3317"/>
        <v>-3473960539.2752376</v>
      </c>
      <c r="AR269" s="48">
        <f t="shared" si="3317"/>
        <v>-3540183415.3669343</v>
      </c>
      <c r="AS269" s="48">
        <f t="shared" si="3317"/>
        <v>-45612832896.701141</v>
      </c>
      <c r="AT269" s="48">
        <f t="shared" si="3317"/>
        <v>-6548543020.7413702</v>
      </c>
      <c r="AU269" s="48">
        <f t="shared" si="3317"/>
        <v>-4297782091.9133635</v>
      </c>
      <c r="AV269" s="48">
        <f t="shared" si="3317"/>
        <v>-4244628247.246098</v>
      </c>
      <c r="AW269" s="48">
        <f t="shared" si="3317"/>
        <v>-3912089401.8948479</v>
      </c>
      <c r="AX269" s="48">
        <f t="shared" si="3317"/>
        <v>-3529897862.8758354</v>
      </c>
      <c r="AY269" s="48">
        <f t="shared" si="3317"/>
        <v>-3667656346.8870459</v>
      </c>
      <c r="AZ269" s="48">
        <f t="shared" si="3317"/>
        <v>-3677889955.3780756</v>
      </c>
      <c r="BA269" s="48">
        <f t="shared" si="3317"/>
        <v>-3675418836.0102091</v>
      </c>
      <c r="BB269" s="48">
        <f t="shared" si="3317"/>
        <v>-3756065983.7117658</v>
      </c>
      <c r="BC269" s="48">
        <f t="shared" si="3317"/>
        <v>-3710415794.3412099</v>
      </c>
      <c r="BD269" s="48">
        <f t="shared" si="3317"/>
        <v>-3689680651.1738229</v>
      </c>
      <c r="BE269" s="48">
        <f t="shared" si="3317"/>
        <v>-3759456773.1519713</v>
      </c>
      <c r="BF269" s="48">
        <f t="shared" si="3317"/>
        <v>-48469524965.32563</v>
      </c>
      <c r="BG269" s="48">
        <f t="shared" si="3317"/>
        <v>-6955992972.6458702</v>
      </c>
      <c r="BH269" s="48">
        <f t="shared" si="3317"/>
        <v>-4559758815.1108427</v>
      </c>
      <c r="BI269" s="48">
        <f t="shared" si="3317"/>
        <v>-4503220988.6210423</v>
      </c>
      <c r="BJ269" s="48">
        <f t="shared" si="3317"/>
        <v>-4147864175.6361036</v>
      </c>
      <c r="BK269" s="48">
        <f t="shared" si="3317"/>
        <v>-3741336865.7474356</v>
      </c>
      <c r="BL269" s="48">
        <f t="shared" si="3317"/>
        <v>-3887508736.4120102</v>
      </c>
      <c r="BM269" s="48">
        <f t="shared" si="3317"/>
        <v>-3898192142.2559872</v>
      </c>
      <c r="BN269" s="48">
        <f t="shared" si="3317"/>
        <v>-3894813155.8453479</v>
      </c>
      <c r="BO269" s="48">
        <f t="shared" si="3317"/>
        <v>-3980643301.8182244</v>
      </c>
      <c r="BP269" s="48">
        <f t="shared" si="3317"/>
        <v>-3931978550.9279156</v>
      </c>
      <c r="BQ269" s="48">
        <f t="shared" si="3317"/>
        <v>-3909646695.6950431</v>
      </c>
      <c r="BR269" s="48">
        <f t="shared" si="3317"/>
        <v>-3983228152.741847</v>
      </c>
      <c r="BS269" s="48">
        <f t="shared" ref="BS269:ED269" si="3318">SUM(BS270:BS297)</f>
        <v>-51394184553.457664</v>
      </c>
      <c r="BT269" s="48">
        <f t="shared" si="3318"/>
        <v>-7390135918.3233938</v>
      </c>
      <c r="BU269" s="48">
        <f t="shared" si="3318"/>
        <v>-4838889692.2127352</v>
      </c>
      <c r="BV269" s="48">
        <f t="shared" si="3318"/>
        <v>-4778787575.2773581</v>
      </c>
      <c r="BW269" s="48">
        <f t="shared" si="3318"/>
        <v>-4399141111.2392464</v>
      </c>
      <c r="BX269" s="48">
        <f t="shared" si="3318"/>
        <v>-3966668842.8234363</v>
      </c>
      <c r="BY269" s="48">
        <f t="shared" si="3318"/>
        <v>-4121821549.7384276</v>
      </c>
      <c r="BZ269" s="48">
        <f t="shared" si="3318"/>
        <v>-4133006963.2055016</v>
      </c>
      <c r="CA269" s="48">
        <f t="shared" si="3318"/>
        <v>-4128628993.5572662</v>
      </c>
      <c r="CB269" s="48">
        <f t="shared" si="3318"/>
        <v>-4220009319.2158332</v>
      </c>
      <c r="CC269" s="48">
        <f t="shared" si="3318"/>
        <v>-4168120347.0602088</v>
      </c>
      <c r="CD269" s="48">
        <f t="shared" si="3318"/>
        <v>-4144065392.1044669</v>
      </c>
      <c r="CE269" s="48">
        <f t="shared" si="3318"/>
        <v>-4221692833.9226885</v>
      </c>
      <c r="CF269" s="48">
        <f t="shared" si="3318"/>
        <v>-54510968538.680588</v>
      </c>
      <c r="CG269" s="48">
        <f t="shared" si="3318"/>
        <v>-7851888034.0904484</v>
      </c>
      <c r="CH269" s="48">
        <f t="shared" si="3318"/>
        <v>-5135546355.0040216</v>
      </c>
      <c r="CI269" s="48">
        <f t="shared" si="3318"/>
        <v>-5071672608.182045</v>
      </c>
      <c r="CJ269" s="48">
        <f t="shared" si="3318"/>
        <v>-4666106096.2663994</v>
      </c>
      <c r="CK269" s="48">
        <f t="shared" si="3318"/>
        <v>-4206013029.5486355</v>
      </c>
      <c r="CL269" s="48">
        <f t="shared" si="3318"/>
        <v>-4370713536.9465628</v>
      </c>
      <c r="CM269" s="48">
        <f t="shared" si="3318"/>
        <v>-4382438219.8075838</v>
      </c>
      <c r="CN269" s="48">
        <f t="shared" si="3318"/>
        <v>-4376969220.9208422</v>
      </c>
      <c r="CO269" s="48">
        <f t="shared" si="3318"/>
        <v>-4474260169.9402094</v>
      </c>
      <c r="CP269" s="48">
        <f t="shared" si="3318"/>
        <v>-4418932043.2308512</v>
      </c>
      <c r="CQ269" s="48">
        <f t="shared" si="3318"/>
        <v>-4393022618.1983223</v>
      </c>
      <c r="CR269" s="48">
        <f t="shared" si="3318"/>
        <v>-4474934244.9519854</v>
      </c>
      <c r="CS269" s="48">
        <f t="shared" si="3318"/>
        <v>-57822496177.087898</v>
      </c>
      <c r="CT269" s="48">
        <f t="shared" si="3318"/>
        <v>-8344015122.6046906</v>
      </c>
      <c r="CU269" s="48">
        <f t="shared" si="3318"/>
        <v>-5451740298.7190065</v>
      </c>
      <c r="CV269" s="48">
        <f t="shared" si="3318"/>
        <v>-5383897288.2181797</v>
      </c>
      <c r="CW269" s="48">
        <f t="shared" si="3318"/>
        <v>-4950747216.2648096</v>
      </c>
      <c r="CX269" s="48">
        <f t="shared" si="3318"/>
        <v>-4461201509.0054283</v>
      </c>
      <c r="CY269" s="48">
        <f t="shared" si="3318"/>
        <v>-4636098870.2150278</v>
      </c>
      <c r="CZ269" s="48">
        <f t="shared" si="3318"/>
        <v>-4648426878.9684458</v>
      </c>
      <c r="DA269" s="48">
        <f t="shared" si="3318"/>
        <v>-4641760356.9777231</v>
      </c>
      <c r="DB269" s="48">
        <f t="shared" si="3318"/>
        <v>-4745383913.9332085</v>
      </c>
      <c r="DC269" s="48">
        <f t="shared" si="3318"/>
        <v>-4686376541.3135195</v>
      </c>
      <c r="DD269" s="48">
        <f t="shared" si="3318"/>
        <v>-4658466055.897543</v>
      </c>
      <c r="DE269" s="48">
        <f t="shared" si="3318"/>
        <v>-4744936085.9996147</v>
      </c>
      <c r="DF269" s="48">
        <f t="shared" si="3318"/>
        <v>-61353050138.117203</v>
      </c>
      <c r="DG269" s="48">
        <f t="shared" si="3318"/>
        <v>-8868105783.555603</v>
      </c>
      <c r="DH269" s="48">
        <f t="shared" si="3318"/>
        <v>-5788388465.1128511</v>
      </c>
      <c r="DI269" s="48">
        <f t="shared" si="3318"/>
        <v>-5716359953.7163401</v>
      </c>
      <c r="DJ269" s="48">
        <f t="shared" si="3318"/>
        <v>-5253824370.8777122</v>
      </c>
      <c r="DK269" s="48">
        <f t="shared" si="3318"/>
        <v>-4732892393.2802773</v>
      </c>
      <c r="DL269" s="48">
        <f t="shared" si="3318"/>
        <v>-4918660493.5684881</v>
      </c>
      <c r="DM269" s="48">
        <f t="shared" si="3318"/>
        <v>-4931652165.9971724</v>
      </c>
      <c r="DN269" s="48">
        <f t="shared" si="3318"/>
        <v>-4923676357.175684</v>
      </c>
      <c r="DO269" s="48">
        <f t="shared" si="3318"/>
        <v>-5034068012.2596283</v>
      </c>
      <c r="DP269" s="48">
        <f t="shared" si="3318"/>
        <v>-4971129268.5560408</v>
      </c>
      <c r="DQ269" s="48">
        <f t="shared" si="3318"/>
        <v>-4941062304.3429079</v>
      </c>
      <c r="DR269" s="48">
        <f t="shared" si="3318"/>
        <v>-5032374001.8689127</v>
      </c>
      <c r="DS269" s="48">
        <f t="shared" si="3318"/>
        <v>-65112193570.311607</v>
      </c>
      <c r="DT269" s="48">
        <f t="shared" si="3318"/>
        <v>-9426115245.2210064</v>
      </c>
      <c r="DU269" s="48">
        <f t="shared" si="3318"/>
        <v>-6146704840.707592</v>
      </c>
      <c r="DV269" s="48">
        <f t="shared" si="3318"/>
        <v>-6070260570.4781389</v>
      </c>
      <c r="DW269" s="48">
        <f t="shared" si="3318"/>
        <v>-5576410008.3540649</v>
      </c>
      <c r="DX269" s="48">
        <f t="shared" si="3318"/>
        <v>-5022037168.3671427</v>
      </c>
      <c r="DY269" s="48">
        <f t="shared" si="3318"/>
        <v>-5219388506.5891352</v>
      </c>
      <c r="DZ269" s="48">
        <f t="shared" si="3318"/>
        <v>-5233106571.47857</v>
      </c>
      <c r="EA269" s="48">
        <f t="shared" si="3318"/>
        <v>-5223702075.3945313</v>
      </c>
      <c r="EB269" s="48">
        <f t="shared" si="3318"/>
        <v>-5341321841.2551298</v>
      </c>
      <c r="EC269" s="48">
        <f t="shared" si="3318"/>
        <v>-5274183881.2957277</v>
      </c>
      <c r="ED269" s="48">
        <f t="shared" si="3318"/>
        <v>-5241794087.8372812</v>
      </c>
      <c r="EE269" s="48">
        <f t="shared" ref="EE269:ES269" si="3319">SUM(EE270:EE297)</f>
        <v>-5338246016.5105028</v>
      </c>
      <c r="EF269" s="48">
        <f t="shared" si="3319"/>
        <v>-69113270813.488815</v>
      </c>
      <c r="EG269" s="48">
        <f t="shared" si="3319"/>
        <v>-10020450890.890566</v>
      </c>
      <c r="EH269" s="48">
        <f t="shared" si="3319"/>
        <v>-6528275439.5152617</v>
      </c>
      <c r="EI269" s="48">
        <f t="shared" si="3319"/>
        <v>-6447177342.9360924</v>
      </c>
      <c r="EJ269" s="48">
        <f t="shared" si="3319"/>
        <v>-5919971126.8275146</v>
      </c>
      <c r="EK269" s="48">
        <f t="shared" si="3319"/>
        <v>-5329958517.3616743</v>
      </c>
      <c r="EL269" s="48">
        <f t="shared" si="3319"/>
        <v>-5539661730.4521198</v>
      </c>
      <c r="EM269" s="48">
        <f t="shared" si="3319"/>
        <v>-5554179288.5939093</v>
      </c>
      <c r="EN269" s="48">
        <f t="shared" si="3319"/>
        <v>-5543216082.8938293</v>
      </c>
      <c r="EO269" s="48">
        <f t="shared" si="3319"/>
        <v>-5668562596.1112394</v>
      </c>
      <c r="EP269" s="48">
        <f t="shared" si="3319"/>
        <v>-5596937254.6638775</v>
      </c>
      <c r="EQ269" s="48">
        <f t="shared" si="3319"/>
        <v>-5562044764.9217434</v>
      </c>
      <c r="ER269" s="48">
        <f t="shared" si="3319"/>
        <v>-5663958779.4969292</v>
      </c>
      <c r="ES269" s="48">
        <f t="shared" si="3319"/>
        <v>-73374393814.664764</v>
      </c>
      <c r="ET269" s="32"/>
      <c r="EU269" s="32"/>
      <c r="EV269" s="38"/>
      <c r="EW269" s="174"/>
      <c r="EX269" s="37"/>
      <c r="EY269" s="37"/>
      <c r="FO269" s="201"/>
      <c r="FY269" s="1"/>
    </row>
    <row r="270" spans="1:181">
      <c r="A270" s="149">
        <v>240</v>
      </c>
      <c r="B270" s="279" t="str">
        <f t="shared" ref="B270:B278" si="3320">CONCATENATE(C270,D270)</f>
        <v>911251010200020</v>
      </c>
      <c r="C270" s="231">
        <v>9112510102000</v>
      </c>
      <c r="D270" s="35">
        <v>20</v>
      </c>
      <c r="E270" s="37" t="s">
        <v>205</v>
      </c>
      <c r="F270" s="65">
        <v>-5256374662.7799997</v>
      </c>
      <c r="G270" s="125">
        <f t="shared" ref="G270:R270" si="3321">-G9</f>
        <v>-2185173093.025598</v>
      </c>
      <c r="H270" s="125">
        <f t="shared" si="3321"/>
        <v>-802992691.72891784</v>
      </c>
      <c r="I270" s="125">
        <f t="shared" si="3321"/>
        <v>-776723006.6016295</v>
      </c>
      <c r="J270" s="125">
        <f t="shared" si="3321"/>
        <v>-371363250.85058749</v>
      </c>
      <c r="K270" s="125">
        <f t="shared" si="3321"/>
        <v>-198422455.22239146</v>
      </c>
      <c r="L270" s="125">
        <f t="shared" si="3321"/>
        <v>-199736861.28544813</v>
      </c>
      <c r="M270" s="125">
        <f t="shared" si="3321"/>
        <v>-184052562.64591458</v>
      </c>
      <c r="N270" s="125">
        <f t="shared" si="3321"/>
        <v>-173011654.82235789</v>
      </c>
      <c r="O270" s="125">
        <f t="shared" si="3321"/>
        <v>-162135318.22130004</v>
      </c>
      <c r="P270" s="125">
        <f t="shared" si="3321"/>
        <v>-141816360.99725547</v>
      </c>
      <c r="Q270" s="125">
        <f t="shared" si="3321"/>
        <v>-109098410.97369438</v>
      </c>
      <c r="R270" s="125">
        <f t="shared" si="3321"/>
        <v>-99726616.401164085</v>
      </c>
      <c r="S270" s="92">
        <f t="shared" ref="S270:S297" si="3322">SUM(G270:R270)</f>
        <v>-5404252282.7762594</v>
      </c>
      <c r="T270" s="125">
        <f t="shared" ref="T270:AE270" si="3323">-T9</f>
        <v>-2215183876.1163287</v>
      </c>
      <c r="U270" s="125">
        <f t="shared" si="3323"/>
        <v>-814020852.18532896</v>
      </c>
      <c r="V270" s="125">
        <f t="shared" si="3323"/>
        <v>-787390383.82089889</v>
      </c>
      <c r="W270" s="125">
        <f t="shared" si="3323"/>
        <v>-376463488.44948375</v>
      </c>
      <c r="X270" s="125">
        <f t="shared" si="3323"/>
        <v>-201147554.33834496</v>
      </c>
      <c r="Y270" s="125">
        <f t="shared" si="3323"/>
        <v>-202480012.22318977</v>
      </c>
      <c r="Z270" s="125">
        <f t="shared" si="3323"/>
        <v>-186580308.18355149</v>
      </c>
      <c r="AA270" s="125">
        <f t="shared" si="3323"/>
        <v>-175387766.47301573</v>
      </c>
      <c r="AB270" s="125">
        <f t="shared" si="3323"/>
        <v>-164362056.17721584</v>
      </c>
      <c r="AC270" s="125">
        <f t="shared" si="3323"/>
        <v>-143764041.96687263</v>
      </c>
      <c r="AD270" s="125">
        <f t="shared" si="3323"/>
        <v>-110596749.36973494</v>
      </c>
      <c r="AE270" s="125">
        <f t="shared" si="3323"/>
        <v>-101096244.21817327</v>
      </c>
      <c r="AF270" s="92">
        <f t="shared" ref="AF270:AF297" si="3324">SUM(T270:AE270)</f>
        <v>-5478473333.5221376</v>
      </c>
      <c r="AG270" s="125">
        <f t="shared" ref="AG270:AR270" si="3325">-AG9</f>
        <v>-2360512597.1808176</v>
      </c>
      <c r="AH270" s="125">
        <f t="shared" si="3325"/>
        <v>-867425271.85604465</v>
      </c>
      <c r="AI270" s="125">
        <f t="shared" si="3325"/>
        <v>-839047692.5856179</v>
      </c>
      <c r="AJ270" s="125">
        <f t="shared" si="3325"/>
        <v>-401161644.61327767</v>
      </c>
      <c r="AK270" s="125">
        <f t="shared" si="3325"/>
        <v>-214343983.37180832</v>
      </c>
      <c r="AL270" s="125">
        <f t="shared" si="3325"/>
        <v>-215763858.10830352</v>
      </c>
      <c r="AM270" s="125">
        <f t="shared" si="3325"/>
        <v>-198821042.62392339</v>
      </c>
      <c r="AN270" s="125">
        <f t="shared" si="3325"/>
        <v>-186894206.21677545</v>
      </c>
      <c r="AO270" s="125">
        <f t="shared" si="3325"/>
        <v>-175145146.31853738</v>
      </c>
      <c r="AP270" s="125">
        <f t="shared" si="3325"/>
        <v>-153195784.66749975</v>
      </c>
      <c r="AQ270" s="125">
        <f t="shared" si="3325"/>
        <v>-117852528.13965468</v>
      </c>
      <c r="AR270" s="125">
        <f t="shared" si="3325"/>
        <v>-107728735.55898637</v>
      </c>
      <c r="AS270" s="92">
        <f t="shared" ref="AS270:AS297" si="3326">SUM(AG270:AR270)</f>
        <v>-5837892491.2412472</v>
      </c>
      <c r="AT270" s="125">
        <f t="shared" ref="AT270:BE270" si="3327">-AT9</f>
        <v>-2515375712.8361816</v>
      </c>
      <c r="AU270" s="125">
        <f t="shared" si="3327"/>
        <v>-924333326.63968039</v>
      </c>
      <c r="AV270" s="125">
        <f t="shared" si="3327"/>
        <v>-894094016.00386131</v>
      </c>
      <c r="AW270" s="125">
        <f t="shared" si="3327"/>
        <v>-427480140.96040106</v>
      </c>
      <c r="AX270" s="125">
        <f t="shared" si="3327"/>
        <v>-228406173.56159323</v>
      </c>
      <c r="AY270" s="125">
        <f t="shared" si="3327"/>
        <v>-229919200.19475552</v>
      </c>
      <c r="AZ270" s="125">
        <f t="shared" si="3327"/>
        <v>-211864839.19394025</v>
      </c>
      <c r="BA270" s="125">
        <f t="shared" si="3327"/>
        <v>-199155534.16191453</v>
      </c>
      <c r="BB270" s="125">
        <f t="shared" si="3327"/>
        <v>-186635668.79369688</v>
      </c>
      <c r="BC270" s="125">
        <f t="shared" si="3327"/>
        <v>-163246303.58750531</v>
      </c>
      <c r="BD270" s="125">
        <f t="shared" si="3327"/>
        <v>-125584327.46043177</v>
      </c>
      <c r="BE270" s="125">
        <f t="shared" si="3327"/>
        <v>-114796356.23349679</v>
      </c>
      <c r="BF270" s="92">
        <f t="shared" ref="BF270:BF297" si="3328">SUM(AT270:BE270)</f>
        <v>-6220891599.6274595</v>
      </c>
      <c r="BG270" s="125">
        <f t="shared" ref="BG270:BR270" si="3329">-BG9</f>
        <v>-2680398733.8524117</v>
      </c>
      <c r="BH270" s="125">
        <f t="shared" si="3329"/>
        <v>-984974875.02136195</v>
      </c>
      <c r="BI270" s="125">
        <f t="shared" si="3329"/>
        <v>-952751692.80361342</v>
      </c>
      <c r="BJ270" s="125">
        <f t="shared" si="3329"/>
        <v>-455525281.06640464</v>
      </c>
      <c r="BK270" s="125">
        <f t="shared" si="3329"/>
        <v>-243390923.78699479</v>
      </c>
      <c r="BL270" s="125">
        <f t="shared" si="3329"/>
        <v>-245003213.61356723</v>
      </c>
      <c r="BM270" s="125">
        <f t="shared" si="3329"/>
        <v>-225764383.35845006</v>
      </c>
      <c r="BN270" s="125">
        <f t="shared" si="3329"/>
        <v>-212221275.28829414</v>
      </c>
      <c r="BO270" s="125">
        <f t="shared" si="3329"/>
        <v>-198880035.20645565</v>
      </c>
      <c r="BP270" s="125">
        <f t="shared" si="3329"/>
        <v>-173956193.98291174</v>
      </c>
      <c r="BQ270" s="125">
        <f t="shared" si="3329"/>
        <v>-133823377.00044841</v>
      </c>
      <c r="BR270" s="125">
        <f t="shared" si="3329"/>
        <v>-122327653.21256591</v>
      </c>
      <c r="BS270" s="92">
        <f t="shared" ref="BS270:BS297" si="3330">SUM(BG270:BR270)</f>
        <v>-6629017638.1934795</v>
      </c>
      <c r="BT270" s="125">
        <f t="shared" ref="BT270:CE270" si="3331">-BT9</f>
        <v>-2856248208.080523</v>
      </c>
      <c r="BU270" s="125">
        <f t="shared" si="3331"/>
        <v>-1049594855.516377</v>
      </c>
      <c r="BV270" s="125">
        <f t="shared" si="3331"/>
        <v>-1015257648.4039801</v>
      </c>
      <c r="BW270" s="125">
        <f t="shared" si="3331"/>
        <v>-485410342.62887233</v>
      </c>
      <c r="BX270" s="125">
        <f t="shared" si="3331"/>
        <v>-259358759.2583698</v>
      </c>
      <c r="BY270" s="125">
        <f t="shared" si="3331"/>
        <v>-261076824.51108515</v>
      </c>
      <c r="BZ270" s="125">
        <f t="shared" si="3331"/>
        <v>-240575817.04986858</v>
      </c>
      <c r="CA270" s="125">
        <f t="shared" si="3331"/>
        <v>-226144203.69746739</v>
      </c>
      <c r="CB270" s="125">
        <f t="shared" si="3331"/>
        <v>-211927702.02700305</v>
      </c>
      <c r="CC270" s="125">
        <f t="shared" si="3331"/>
        <v>-185368714.39052013</v>
      </c>
      <c r="CD270" s="125">
        <f t="shared" si="3331"/>
        <v>-142602955.27279618</v>
      </c>
      <c r="CE270" s="125">
        <f t="shared" si="3331"/>
        <v>-130353046.31147672</v>
      </c>
      <c r="CF270" s="92">
        <f t="shared" ref="CF270:CF297" si="3332">SUM(BT270:CE270)</f>
        <v>-7063919077.1483402</v>
      </c>
      <c r="CG270" s="125">
        <f t="shared" ref="CG270:CR270" si="3333">-CG9</f>
        <v>-3043634412.7195835</v>
      </c>
      <c r="CH270" s="125">
        <f t="shared" si="3333"/>
        <v>-1118454276.0063319</v>
      </c>
      <c r="CI270" s="125">
        <f t="shared" si="3333"/>
        <v>-1081864351.8854852</v>
      </c>
      <c r="CJ270" s="125">
        <f t="shared" si="3333"/>
        <v>-517256035.00968164</v>
      </c>
      <c r="CK270" s="125">
        <f t="shared" si="3333"/>
        <v>-276374175.98574954</v>
      </c>
      <c r="CL270" s="125">
        <f t="shared" si="3333"/>
        <v>-278204956.13702226</v>
      </c>
      <c r="CM270" s="125">
        <f t="shared" si="3333"/>
        <v>-256358965.43220443</v>
      </c>
      <c r="CN270" s="125">
        <f t="shared" si="3333"/>
        <v>-240980555.77362993</v>
      </c>
      <c r="CO270" s="125">
        <f t="shared" si="3333"/>
        <v>-225831370.35259497</v>
      </c>
      <c r="CP270" s="125">
        <f t="shared" si="3333"/>
        <v>-197529961.3543492</v>
      </c>
      <c r="CQ270" s="125">
        <f t="shared" si="3333"/>
        <v>-151958524.05119753</v>
      </c>
      <c r="CR270" s="125">
        <f t="shared" si="3333"/>
        <v>-138904951.0592306</v>
      </c>
      <c r="CS270" s="92">
        <f t="shared" ref="CS270:CS297" si="3334">SUM(CG270:CR270)</f>
        <v>-7527352535.7670612</v>
      </c>
      <c r="CT270" s="125">
        <f t="shared" ref="CT270:DE270" si="3335">-CT9</f>
        <v>-3243314223.2118354</v>
      </c>
      <c r="CU270" s="125">
        <f t="shared" si="3335"/>
        <v>-1191831267.9814088</v>
      </c>
      <c r="CV270" s="125">
        <f t="shared" si="3335"/>
        <v>-1152840835.7430816</v>
      </c>
      <c r="CW270" s="125">
        <f t="shared" si="3335"/>
        <v>-551190986.79464912</v>
      </c>
      <c r="CX270" s="125">
        <f t="shared" si="3335"/>
        <v>-294505901.28598887</v>
      </c>
      <c r="CY270" s="125">
        <f t="shared" si="3335"/>
        <v>-296456791.07727993</v>
      </c>
      <c r="CZ270" s="125">
        <f t="shared" si="3335"/>
        <v>-273177578.54209918</v>
      </c>
      <c r="DA270" s="125">
        <f t="shared" si="3335"/>
        <v>-256790257.3291463</v>
      </c>
      <c r="DB270" s="125">
        <f t="shared" si="3335"/>
        <v>-240647198.7736302</v>
      </c>
      <c r="DC270" s="125">
        <f t="shared" si="3335"/>
        <v>-210489055.6151264</v>
      </c>
      <c r="DD270" s="125">
        <f t="shared" si="3335"/>
        <v>-161927871.60437918</v>
      </c>
      <c r="DE270" s="125">
        <f t="shared" si="3335"/>
        <v>-148017909.62877154</v>
      </c>
      <c r="DF270" s="92">
        <f t="shared" ref="DF270:DF297" si="3336">SUM(CT270:DE270)</f>
        <v>-8021189877.5873957</v>
      </c>
      <c r="DG270" s="125">
        <f t="shared" ref="DG270:DR270" si="3337">-DG9</f>
        <v>-3456094170.353744</v>
      </c>
      <c r="DH270" s="125">
        <f t="shared" si="3337"/>
        <v>-1270022209.9469461</v>
      </c>
      <c r="DI270" s="125">
        <f t="shared" si="3337"/>
        <v>-1228473782.5407948</v>
      </c>
      <c r="DJ270" s="125">
        <f t="shared" si="3337"/>
        <v>-587352265.33987689</v>
      </c>
      <c r="DK270" s="125">
        <f t="shared" si="3337"/>
        <v>-313827171.38067496</v>
      </c>
      <c r="DL270" s="125">
        <f t="shared" si="3337"/>
        <v>-315906050.69074279</v>
      </c>
      <c r="DM270" s="125">
        <f t="shared" si="3337"/>
        <v>-291099588.78290153</v>
      </c>
      <c r="DN270" s="125">
        <f t="shared" si="3337"/>
        <v>-273637165.65212202</v>
      </c>
      <c r="DO270" s="125">
        <f t="shared" si="3337"/>
        <v>-256435030.2049596</v>
      </c>
      <c r="DP270" s="125">
        <f t="shared" si="3337"/>
        <v>-224298340.51487434</v>
      </c>
      <c r="DQ270" s="125">
        <f t="shared" si="3337"/>
        <v>-172551265.32743973</v>
      </c>
      <c r="DR270" s="125">
        <f t="shared" si="3337"/>
        <v>-157728730.35698217</v>
      </c>
      <c r="DS270" s="92">
        <f t="shared" ref="DS270:DS297" si="3338">SUM(DG270:DR270)</f>
        <v>-8547425771.0920591</v>
      </c>
      <c r="DT270" s="125">
        <f t="shared" ref="DT270:EE270" si="3339">-DT9</f>
        <v>-3682833697.9709845</v>
      </c>
      <c r="DU270" s="125">
        <f t="shared" si="3339"/>
        <v>-1353342924.5319021</v>
      </c>
      <c r="DV270" s="125">
        <f t="shared" si="3339"/>
        <v>-1309068682.8571117</v>
      </c>
      <c r="DW270" s="125">
        <f t="shared" si="3339"/>
        <v>-625885930.40330553</v>
      </c>
      <c r="DX270" s="125">
        <f t="shared" si="3339"/>
        <v>-334416027.20604318</v>
      </c>
      <c r="DY270" s="125">
        <f t="shared" si="3339"/>
        <v>-336631292.87872267</v>
      </c>
      <c r="DZ270" s="125">
        <f t="shared" si="3339"/>
        <v>-310197385.31182313</v>
      </c>
      <c r="EA270" s="125">
        <f t="shared" si="3339"/>
        <v>-291589327.43367791</v>
      </c>
      <c r="EB270" s="125">
        <f t="shared" si="3339"/>
        <v>-273258633.59862345</v>
      </c>
      <c r="EC270" s="125">
        <f t="shared" si="3339"/>
        <v>-239013593.41797101</v>
      </c>
      <c r="ED270" s="125">
        <f t="shared" si="3339"/>
        <v>-183871614.38670632</v>
      </c>
      <c r="EE270" s="125">
        <f t="shared" si="3339"/>
        <v>-168076636.41798764</v>
      </c>
      <c r="EF270" s="92">
        <f t="shared" ref="EF270:EF297" si="3340">SUM(DT270:EE270)</f>
        <v>-9108185746.4148579</v>
      </c>
      <c r="EG270" s="125">
        <f t="shared" ref="EG270:ER270" si="3341">-EG9</f>
        <v>-3924448634.3155365</v>
      </c>
      <c r="EH270" s="125">
        <f t="shared" si="3341"/>
        <v>-1442129954.134481</v>
      </c>
      <c r="EI270" s="125">
        <f t="shared" si="3341"/>
        <v>-1394951069.1982121</v>
      </c>
      <c r="EJ270" s="125">
        <f t="shared" si="3341"/>
        <v>-666947624.09766376</v>
      </c>
      <c r="EK270" s="125">
        <f t="shared" si="3341"/>
        <v>-356355629.62971544</v>
      </c>
      <c r="EL270" s="125">
        <f t="shared" si="3341"/>
        <v>-358716229.38978142</v>
      </c>
      <c r="EM270" s="125">
        <f t="shared" si="3341"/>
        <v>-330548106.42846078</v>
      </c>
      <c r="EN270" s="125">
        <f t="shared" si="3341"/>
        <v>-310719253.6167292</v>
      </c>
      <c r="EO270" s="125">
        <f t="shared" si="3341"/>
        <v>-291185961.51432753</v>
      </c>
      <c r="EP270" s="125">
        <f t="shared" si="3341"/>
        <v>-254694251.00264066</v>
      </c>
      <c r="EQ270" s="125">
        <f t="shared" si="3341"/>
        <v>-195934643.03502411</v>
      </c>
      <c r="ER270" s="125">
        <f t="shared" si="3341"/>
        <v>-179103424.25027886</v>
      </c>
      <c r="ES270" s="92">
        <f t="shared" ref="ES270:ES297" si="3342">SUM(EG270:ER270)</f>
        <v>-9705734780.6128502</v>
      </c>
      <c r="ET270" s="33"/>
      <c r="EU270" s="33"/>
      <c r="EV270" s="38"/>
      <c r="EW270" s="136"/>
      <c r="EX270" s="37"/>
      <c r="EY270" s="37"/>
      <c r="FN270" s="17"/>
      <c r="FO270" s="201"/>
      <c r="FP270" s="2"/>
      <c r="FY270" s="1"/>
    </row>
    <row r="271" spans="1:181">
      <c r="A271" s="149">
        <v>241</v>
      </c>
      <c r="B271" s="279" t="str">
        <f t="shared" si="3320"/>
        <v>911251010300023</v>
      </c>
      <c r="C271" s="231">
        <v>9112510103000</v>
      </c>
      <c r="D271" s="35">
        <v>23</v>
      </c>
      <c r="E271" s="37" t="s">
        <v>206</v>
      </c>
      <c r="F271" s="65">
        <v>-1051274989.2099999</v>
      </c>
      <c r="G271" s="125">
        <f t="shared" ref="G271:R271" si="3343">-G10</f>
        <v>-437034618.60511965</v>
      </c>
      <c r="H271" s="125">
        <f t="shared" si="3343"/>
        <v>-160598538.34578356</v>
      </c>
      <c r="I271" s="125">
        <f t="shared" si="3343"/>
        <v>-155344601.32032591</v>
      </c>
      <c r="J271" s="125">
        <f t="shared" si="3343"/>
        <v>-74272650.170117497</v>
      </c>
      <c r="K271" s="125">
        <f t="shared" si="3343"/>
        <v>-39684491.04447829</v>
      </c>
      <c r="L271" s="125">
        <f t="shared" si="3343"/>
        <v>-39947372.25708963</v>
      </c>
      <c r="M271" s="125">
        <f t="shared" si="3343"/>
        <v>-36810512.529182918</v>
      </c>
      <c r="N271" s="125">
        <f t="shared" si="3343"/>
        <v>-34602330.964471579</v>
      </c>
      <c r="O271" s="125">
        <f t="shared" si="3343"/>
        <v>-32427063.644260008</v>
      </c>
      <c r="P271" s="125">
        <f t="shared" si="3343"/>
        <v>-28363272.199451096</v>
      </c>
      <c r="Q271" s="125">
        <f t="shared" si="3343"/>
        <v>-21819682.19473888</v>
      </c>
      <c r="R271" s="125">
        <f t="shared" si="3343"/>
        <v>-19945323.280232817</v>
      </c>
      <c r="S271" s="92">
        <f t="shared" si="3322"/>
        <v>-1080850456.5552518</v>
      </c>
      <c r="T271" s="125">
        <f t="shared" ref="T271:AE271" si="3344">-T10</f>
        <v>-443036775.22326577</v>
      </c>
      <c r="U271" s="125">
        <f t="shared" si="3344"/>
        <v>-162804170.43706581</v>
      </c>
      <c r="V271" s="125">
        <f t="shared" si="3344"/>
        <v>-157478076.7641798</v>
      </c>
      <c r="W271" s="125">
        <f t="shared" si="3344"/>
        <v>-75292697.689896747</v>
      </c>
      <c r="X271" s="125">
        <f t="shared" si="3344"/>
        <v>-40229510.867668994</v>
      </c>
      <c r="Y271" s="125">
        <f t="shared" si="3344"/>
        <v>-40496002.444637954</v>
      </c>
      <c r="Z271" s="125">
        <f t="shared" si="3344"/>
        <v>-37316061.636710301</v>
      </c>
      <c r="AA271" s="125">
        <f t="shared" si="3344"/>
        <v>-35077553.294603147</v>
      </c>
      <c r="AB271" s="125">
        <f t="shared" si="3344"/>
        <v>-32872411.235443171</v>
      </c>
      <c r="AC271" s="125">
        <f t="shared" si="3344"/>
        <v>-28752808.393374529</v>
      </c>
      <c r="AD271" s="125">
        <f t="shared" si="3344"/>
        <v>-22119349.873946991</v>
      </c>
      <c r="AE271" s="125">
        <f t="shared" si="3344"/>
        <v>-20219248.843634654</v>
      </c>
      <c r="AF271" s="92">
        <f t="shared" si="3324"/>
        <v>-1095694666.7044277</v>
      </c>
      <c r="AG271" s="125">
        <f t="shared" ref="AG271:AR271" si="3345">-AG10</f>
        <v>-472102519.43616354</v>
      </c>
      <c r="AH271" s="125">
        <f t="shared" si="3345"/>
        <v>-173485054.37120894</v>
      </c>
      <c r="AI271" s="125">
        <f t="shared" si="3345"/>
        <v>-167809538.51712358</v>
      </c>
      <c r="AJ271" s="125">
        <f t="shared" si="3345"/>
        <v>-80232328.922655538</v>
      </c>
      <c r="AK271" s="125">
        <f t="shared" si="3345"/>
        <v>-42868796.674361669</v>
      </c>
      <c r="AL271" s="125">
        <f t="shared" si="3345"/>
        <v>-43152771.621660709</v>
      </c>
      <c r="AM271" s="125">
        <f t="shared" si="3345"/>
        <v>-39764208.524784677</v>
      </c>
      <c r="AN271" s="125">
        <f t="shared" si="3345"/>
        <v>-37378841.243355088</v>
      </c>
      <c r="AO271" s="125">
        <f t="shared" si="3345"/>
        <v>-35029029.263707481</v>
      </c>
      <c r="AP271" s="125">
        <f t="shared" si="3345"/>
        <v>-30639156.933499951</v>
      </c>
      <c r="AQ271" s="125">
        <f t="shared" si="3345"/>
        <v>-23570505.627930939</v>
      </c>
      <c r="AR271" s="125">
        <f t="shared" si="3345"/>
        <v>-21545747.111797273</v>
      </c>
      <c r="AS271" s="92">
        <f t="shared" si="3326"/>
        <v>-1167578498.2482495</v>
      </c>
      <c r="AT271" s="125">
        <f t="shared" ref="AT271:BE271" si="3346">-AT10</f>
        <v>-503075142.56723636</v>
      </c>
      <c r="AU271" s="125">
        <f t="shared" si="3346"/>
        <v>-184866665.32793608</v>
      </c>
      <c r="AV271" s="125">
        <f t="shared" si="3346"/>
        <v>-178818803.20077229</v>
      </c>
      <c r="AW271" s="125">
        <f t="shared" si="3346"/>
        <v>-85496028.192080215</v>
      </c>
      <c r="AX271" s="125">
        <f t="shared" si="3346"/>
        <v>-45681234.712318651</v>
      </c>
      <c r="AY271" s="125">
        <f t="shared" si="3346"/>
        <v>-45983840.038951106</v>
      </c>
      <c r="AZ271" s="125">
        <f t="shared" si="3346"/>
        <v>-42372967.838788055</v>
      </c>
      <c r="BA271" s="125">
        <f t="shared" si="3346"/>
        <v>-39831106.83238291</v>
      </c>
      <c r="BB271" s="125">
        <f t="shared" si="3346"/>
        <v>-37327133.758739375</v>
      </c>
      <c r="BC271" s="125">
        <f t="shared" si="3346"/>
        <v>-32649260.717501063</v>
      </c>
      <c r="BD271" s="125">
        <f t="shared" si="3346"/>
        <v>-25116865.492086355</v>
      </c>
      <c r="BE271" s="125">
        <f t="shared" si="3346"/>
        <v>-22959271.246699359</v>
      </c>
      <c r="BF271" s="92">
        <f t="shared" si="3328"/>
        <v>-1244178319.9254923</v>
      </c>
      <c r="BG271" s="125">
        <f t="shared" ref="BG271:BR271" si="3347">-BG10</f>
        <v>-536079746.77048236</v>
      </c>
      <c r="BH271" s="125">
        <f t="shared" si="3347"/>
        <v>-196994975.0042724</v>
      </c>
      <c r="BI271" s="125">
        <f t="shared" si="3347"/>
        <v>-190550338.56072271</v>
      </c>
      <c r="BJ271" s="125">
        <f t="shared" si="3347"/>
        <v>-91105056.213280931</v>
      </c>
      <c r="BK271" s="125">
        <f t="shared" si="3347"/>
        <v>-48678184.757398963</v>
      </c>
      <c r="BL271" s="125">
        <f t="shared" si="3347"/>
        <v>-49000642.722713448</v>
      </c>
      <c r="BM271" s="125">
        <f t="shared" si="3347"/>
        <v>-45152876.671690017</v>
      </c>
      <c r="BN271" s="125">
        <f t="shared" si="3347"/>
        <v>-42444255.057658829</v>
      </c>
      <c r="BO271" s="125">
        <f t="shared" si="3347"/>
        <v>-39776007.041291133</v>
      </c>
      <c r="BP271" s="125">
        <f t="shared" si="3347"/>
        <v>-34791238.796582349</v>
      </c>
      <c r="BQ271" s="125">
        <f t="shared" si="3347"/>
        <v>-26764675.400089681</v>
      </c>
      <c r="BR271" s="125">
        <f t="shared" si="3347"/>
        <v>-24465530.642513186</v>
      </c>
      <c r="BS271" s="92">
        <f t="shared" si="3330"/>
        <v>-1325803527.6386964</v>
      </c>
      <c r="BT271" s="125">
        <f t="shared" ref="BT271:CE271" si="3348">-BT10</f>
        <v>-571249641.6161046</v>
      </c>
      <c r="BU271" s="125">
        <f t="shared" si="3348"/>
        <v>-209918971.10327542</v>
      </c>
      <c r="BV271" s="125">
        <f t="shared" si="3348"/>
        <v>-203051529.68079603</v>
      </c>
      <c r="BW271" s="125">
        <f t="shared" si="3348"/>
        <v>-97082068.525774479</v>
      </c>
      <c r="BX271" s="125">
        <f t="shared" si="3348"/>
        <v>-51871751.851673961</v>
      </c>
      <c r="BY271" s="125">
        <f t="shared" si="3348"/>
        <v>-52215364.902217031</v>
      </c>
      <c r="BZ271" s="125">
        <f t="shared" si="3348"/>
        <v>-48115163.409973718</v>
      </c>
      <c r="CA271" s="125">
        <f t="shared" si="3348"/>
        <v>-45228840.739493482</v>
      </c>
      <c r="CB271" s="125">
        <f t="shared" si="3348"/>
        <v>-42385540.405400611</v>
      </c>
      <c r="CC271" s="125">
        <f t="shared" si="3348"/>
        <v>-37073742.878104024</v>
      </c>
      <c r="CD271" s="125">
        <f t="shared" si="3348"/>
        <v>-28520591.054559238</v>
      </c>
      <c r="CE271" s="125">
        <f t="shared" si="3348"/>
        <v>-26070609.262295347</v>
      </c>
      <c r="CF271" s="92">
        <f t="shared" si="3332"/>
        <v>-1412783815.4296675</v>
      </c>
      <c r="CG271" s="125">
        <f t="shared" ref="CG271:CR271" si="3349">-CG10</f>
        <v>-608726882.5439167</v>
      </c>
      <c r="CH271" s="125">
        <f t="shared" si="3349"/>
        <v>-223690855.20126641</v>
      </c>
      <c r="CI271" s="125">
        <f t="shared" si="3349"/>
        <v>-216372870.37709704</v>
      </c>
      <c r="CJ271" s="125">
        <f t="shared" si="3349"/>
        <v>-103451207.00193633</v>
      </c>
      <c r="CK271" s="125">
        <f t="shared" si="3349"/>
        <v>-55274835.19714991</v>
      </c>
      <c r="CL271" s="125">
        <f t="shared" si="3349"/>
        <v>-55640991.227404453</v>
      </c>
      <c r="CM271" s="125">
        <f t="shared" si="3349"/>
        <v>-51271793.086440891</v>
      </c>
      <c r="CN271" s="125">
        <f t="shared" si="3349"/>
        <v>-48196111.154725991</v>
      </c>
      <c r="CO271" s="125">
        <f t="shared" si="3349"/>
        <v>-45166274.070519</v>
      </c>
      <c r="CP271" s="125">
        <f t="shared" si="3349"/>
        <v>-39505992.270869844</v>
      </c>
      <c r="CQ271" s="125">
        <f t="shared" si="3349"/>
        <v>-30391704.810239509</v>
      </c>
      <c r="CR271" s="125">
        <f t="shared" si="3349"/>
        <v>-27780990.211846121</v>
      </c>
      <c r="CS271" s="92">
        <f t="shared" si="3334"/>
        <v>-1505470507.1534121</v>
      </c>
      <c r="CT271" s="125">
        <f t="shared" ref="CT271:DE271" si="3350">-CT10</f>
        <v>-648662844.64236712</v>
      </c>
      <c r="CU271" s="125">
        <f t="shared" si="3350"/>
        <v>-238366253.59628177</v>
      </c>
      <c r="CV271" s="125">
        <f t="shared" si="3350"/>
        <v>-230568167.14861631</v>
      </c>
      <c r="CW271" s="125">
        <f t="shared" si="3350"/>
        <v>-110238197.35892983</v>
      </c>
      <c r="CX271" s="125">
        <f t="shared" si="3350"/>
        <v>-58901180.257197775</v>
      </c>
      <c r="CY271" s="125">
        <f t="shared" si="3350"/>
        <v>-59291358.215455987</v>
      </c>
      <c r="CZ271" s="125">
        <f t="shared" si="3350"/>
        <v>-54635515.708419837</v>
      </c>
      <c r="DA271" s="125">
        <f t="shared" si="3350"/>
        <v>-51358051.465829261</v>
      </c>
      <c r="DB271" s="125">
        <f t="shared" si="3350"/>
        <v>-48129439.754726045</v>
      </c>
      <c r="DC271" s="125">
        <f t="shared" si="3350"/>
        <v>-42097811.123025283</v>
      </c>
      <c r="DD271" s="125">
        <f t="shared" si="3350"/>
        <v>-32385574.320875838</v>
      </c>
      <c r="DE271" s="125">
        <f t="shared" si="3350"/>
        <v>-29603581.925754309</v>
      </c>
      <c r="DF271" s="92">
        <f t="shared" si="3336"/>
        <v>-1604237975.5174794</v>
      </c>
      <c r="DG271" s="125">
        <f t="shared" ref="DG271:DR271" si="3351">-DG10</f>
        <v>-691218834.07074881</v>
      </c>
      <c r="DH271" s="125">
        <f t="shared" si="3351"/>
        <v>-254004441.98938924</v>
      </c>
      <c r="DI271" s="125">
        <f t="shared" si="3351"/>
        <v>-245694756.50815898</v>
      </c>
      <c r="DJ271" s="125">
        <f t="shared" si="3351"/>
        <v>-117470453.06797539</v>
      </c>
      <c r="DK271" s="125">
        <f t="shared" si="3351"/>
        <v>-62765434.276134998</v>
      </c>
      <c r="DL271" s="125">
        <f t="shared" si="3351"/>
        <v>-63181210.138148561</v>
      </c>
      <c r="DM271" s="125">
        <f t="shared" si="3351"/>
        <v>-58219917.756580308</v>
      </c>
      <c r="DN271" s="125">
        <f t="shared" si="3351"/>
        <v>-54727433.13042441</v>
      </c>
      <c r="DO271" s="125">
        <f t="shared" si="3351"/>
        <v>-51287006.040991925</v>
      </c>
      <c r="DP271" s="125">
        <f t="shared" si="3351"/>
        <v>-44859668.102974869</v>
      </c>
      <c r="DQ271" s="125">
        <f t="shared" si="3351"/>
        <v>-34510253.065487944</v>
      </c>
      <c r="DR271" s="125">
        <f t="shared" si="3351"/>
        <v>-31545746.071396437</v>
      </c>
      <c r="DS271" s="92">
        <f t="shared" si="3338"/>
        <v>-1709485154.2184117</v>
      </c>
      <c r="DT271" s="125">
        <f t="shared" ref="DT271:EE271" si="3352">-DT10</f>
        <v>-736566739.59419692</v>
      </c>
      <c r="DU271" s="125">
        <f t="shared" si="3352"/>
        <v>-270668584.90638041</v>
      </c>
      <c r="DV271" s="125">
        <f t="shared" si="3352"/>
        <v>-261813736.57142234</v>
      </c>
      <c r="DW271" s="125">
        <f t="shared" si="3352"/>
        <v>-125177186.08066112</v>
      </c>
      <c r="DX271" s="125">
        <f t="shared" si="3352"/>
        <v>-66883205.441208638</v>
      </c>
      <c r="DY271" s="125">
        <f t="shared" si="3352"/>
        <v>-67326258.575744539</v>
      </c>
      <c r="DZ271" s="125">
        <f t="shared" si="3352"/>
        <v>-62039477.06236463</v>
      </c>
      <c r="EA271" s="125">
        <f t="shared" si="3352"/>
        <v>-58317865.486735582</v>
      </c>
      <c r="EB271" s="125">
        <f t="shared" si="3352"/>
        <v>-54651726.719724692</v>
      </c>
      <c r="EC271" s="125">
        <f t="shared" si="3352"/>
        <v>-47802718.683594204</v>
      </c>
      <c r="ED271" s="125">
        <f t="shared" si="3352"/>
        <v>-36774322.877341263</v>
      </c>
      <c r="EE271" s="125">
        <f t="shared" si="3352"/>
        <v>-33615327.283597529</v>
      </c>
      <c r="EF271" s="92">
        <f t="shared" si="3340"/>
        <v>-1821637149.2829716</v>
      </c>
      <c r="EG271" s="125">
        <f t="shared" ref="EG271:ER271" si="3353">-EG10</f>
        <v>-784889726.86310732</v>
      </c>
      <c r="EH271" s="125">
        <f t="shared" si="3353"/>
        <v>-288425990.82689619</v>
      </c>
      <c r="EI271" s="125">
        <f t="shared" si="3353"/>
        <v>-278990213.83964247</v>
      </c>
      <c r="EJ271" s="125">
        <f t="shared" si="3353"/>
        <v>-133389524.81953275</v>
      </c>
      <c r="EK271" s="125">
        <f t="shared" si="3353"/>
        <v>-71271125.925943092</v>
      </c>
      <c r="EL271" s="125">
        <f t="shared" si="3353"/>
        <v>-71743245.877956286</v>
      </c>
      <c r="EM271" s="125">
        <f t="shared" si="3353"/>
        <v>-66109621.285692155</v>
      </c>
      <c r="EN271" s="125">
        <f t="shared" si="3353"/>
        <v>-62143850.723345846</v>
      </c>
      <c r="EO271" s="125">
        <f t="shared" si="3353"/>
        <v>-58237192.302865505</v>
      </c>
      <c r="EP271" s="125">
        <f t="shared" si="3353"/>
        <v>-50938850.200528137</v>
      </c>
      <c r="EQ271" s="125">
        <f t="shared" si="3353"/>
        <v>-39186928.607004821</v>
      </c>
      <c r="ER271" s="125">
        <f t="shared" si="3353"/>
        <v>-35820684.850055777</v>
      </c>
      <c r="ES271" s="92">
        <f t="shared" si="3342"/>
        <v>-1941146956.1225705</v>
      </c>
      <c r="ET271" s="33"/>
      <c r="EU271" s="33"/>
      <c r="EV271" s="38"/>
      <c r="EW271" s="136"/>
      <c r="EX271" s="37"/>
      <c r="EY271" s="37"/>
      <c r="FN271" s="17"/>
      <c r="FO271" s="201"/>
      <c r="FP271" s="2"/>
      <c r="FY271" s="1"/>
    </row>
    <row r="272" spans="1:181">
      <c r="A272" s="149">
        <v>242</v>
      </c>
      <c r="B272" s="279" t="str">
        <f t="shared" si="3320"/>
        <v>911251020200020</v>
      </c>
      <c r="C272" s="231">
        <v>9112510202000</v>
      </c>
      <c r="D272" s="35">
        <v>20</v>
      </c>
      <c r="E272" s="37" t="s">
        <v>207</v>
      </c>
      <c r="F272" s="65">
        <v>-171799778.25999999</v>
      </c>
      <c r="G272" s="125">
        <f t="shared" ref="G272:R272" si="3354">-G13</f>
        <v>-102462949.07921025</v>
      </c>
      <c r="H272" s="125">
        <f t="shared" si="3354"/>
        <v>-37652394.46989394</v>
      </c>
      <c r="I272" s="125">
        <f t="shared" si="3354"/>
        <v>-36420606.737327032</v>
      </c>
      <c r="J272" s="125">
        <f t="shared" si="3354"/>
        <v>-17413253.88969906</v>
      </c>
      <c r="K272" s="125">
        <f t="shared" si="3354"/>
        <v>-9304045.5195581168</v>
      </c>
      <c r="L272" s="125">
        <f t="shared" si="3354"/>
        <v>-9365678.1297793537</v>
      </c>
      <c r="M272" s="125">
        <f t="shared" si="3354"/>
        <v>-8630240.0548850186</v>
      </c>
      <c r="N272" s="125">
        <f t="shared" si="3354"/>
        <v>-8112530.9636811875</v>
      </c>
      <c r="O272" s="125">
        <f t="shared" si="3354"/>
        <v>-7602538.6308635119</v>
      </c>
      <c r="P272" s="125">
        <f t="shared" si="3354"/>
        <v>-6649781.0273423782</v>
      </c>
      <c r="Q272" s="125">
        <f t="shared" si="3354"/>
        <v>-5115633.6145172585</v>
      </c>
      <c r="R272" s="125">
        <f t="shared" si="3354"/>
        <v>-4676189.3832429247</v>
      </c>
      <c r="S272" s="92">
        <f t="shared" si="3322"/>
        <v>-253405841.50000009</v>
      </c>
      <c r="T272" s="125">
        <f t="shared" ref="T272:AE272" si="3355">-T13</f>
        <v>-108436948.89766911</v>
      </c>
      <c r="U272" s="125">
        <f t="shared" si="3355"/>
        <v>-39847679.690054819</v>
      </c>
      <c r="V272" s="125">
        <f t="shared" si="3355"/>
        <v>-38544073.805103421</v>
      </c>
      <c r="W272" s="125">
        <f t="shared" si="3355"/>
        <v>-18428516.25049077</v>
      </c>
      <c r="X272" s="125">
        <f t="shared" si="3355"/>
        <v>-9846508.5927398615</v>
      </c>
      <c r="Y272" s="125">
        <f t="shared" si="3355"/>
        <v>-9911734.6306886971</v>
      </c>
      <c r="Z272" s="125">
        <f t="shared" si="3355"/>
        <v>-9133417.5740220342</v>
      </c>
      <c r="AA272" s="125">
        <f t="shared" si="3355"/>
        <v>-8585523.9717860688</v>
      </c>
      <c r="AB272" s="125">
        <f t="shared" si="3355"/>
        <v>-8045797.0458198711</v>
      </c>
      <c r="AC272" s="125">
        <f t="shared" si="3355"/>
        <v>-7037489.8626543889</v>
      </c>
      <c r="AD272" s="125">
        <f t="shared" si="3355"/>
        <v>-5413895.5185427088</v>
      </c>
      <c r="AE272" s="125">
        <f t="shared" si="3355"/>
        <v>-4948829.9306565709</v>
      </c>
      <c r="AF272" s="92">
        <f t="shared" si="3324"/>
        <v>-268180415.77022833</v>
      </c>
      <c r="AG272" s="125">
        <f t="shared" ref="AG272:AR272" si="3356">-AG13</f>
        <v>-114804366.53694023</v>
      </c>
      <c r="AH272" s="125">
        <f t="shared" si="3356"/>
        <v>-42187535.441454835</v>
      </c>
      <c r="AI272" s="125">
        <f t="shared" si="3356"/>
        <v>-40807381.81893909</v>
      </c>
      <c r="AJ272" s="125">
        <f t="shared" si="3356"/>
        <v>-19510638.724719588</v>
      </c>
      <c r="AK272" s="125">
        <f t="shared" si="3356"/>
        <v>-10424695.577305546</v>
      </c>
      <c r="AL272" s="125">
        <f t="shared" si="3356"/>
        <v>-10493751.688202737</v>
      </c>
      <c r="AM272" s="125">
        <f t="shared" si="3356"/>
        <v>-9669731.8539686073</v>
      </c>
      <c r="AN272" s="125">
        <f t="shared" si="3356"/>
        <v>-9089665.9394093473</v>
      </c>
      <c r="AO272" s="125">
        <f t="shared" si="3356"/>
        <v>-8518246.2483504135</v>
      </c>
      <c r="AP272" s="125">
        <f t="shared" si="3356"/>
        <v>-7450731.2673894539</v>
      </c>
      <c r="AQ272" s="125">
        <f t="shared" si="3356"/>
        <v>-5731799.4633915368</v>
      </c>
      <c r="AR272" s="125">
        <f t="shared" si="3356"/>
        <v>-5239425.2241847245</v>
      </c>
      <c r="AS272" s="92">
        <f t="shared" si="3326"/>
        <v>-283927969.78425616</v>
      </c>
      <c r="AT272" s="125">
        <f t="shared" ref="AT272:BE272" si="3357">-AT13</f>
        <v>-121204709.97137466</v>
      </c>
      <c r="AU272" s="125">
        <f t="shared" si="3357"/>
        <v>-44539490.542315945</v>
      </c>
      <c r="AV272" s="125">
        <f t="shared" si="3357"/>
        <v>-43082393.355344951</v>
      </c>
      <c r="AW272" s="125">
        <f t="shared" si="3357"/>
        <v>-20598356.833622705</v>
      </c>
      <c r="AX272" s="125">
        <f t="shared" si="3357"/>
        <v>-11005872.355740331</v>
      </c>
      <c r="AY272" s="125">
        <f t="shared" si="3357"/>
        <v>-11078778.344820041</v>
      </c>
      <c r="AZ272" s="125">
        <f t="shared" si="3357"/>
        <v>-10208819.404827358</v>
      </c>
      <c r="BA272" s="125">
        <f t="shared" si="3357"/>
        <v>-9596414.8155314196</v>
      </c>
      <c r="BB272" s="125">
        <f t="shared" si="3357"/>
        <v>-8993138.4766959511</v>
      </c>
      <c r="BC272" s="125">
        <f t="shared" si="3357"/>
        <v>-7866109.5355464173</v>
      </c>
      <c r="BD272" s="125">
        <f t="shared" si="3357"/>
        <v>-6051347.2834756151</v>
      </c>
      <c r="BE272" s="125">
        <f t="shared" si="3357"/>
        <v>-5531523.1804330228</v>
      </c>
      <c r="BF272" s="92">
        <f t="shared" si="3328"/>
        <v>-299756954.09972847</v>
      </c>
      <c r="BG272" s="125">
        <f t="shared" ref="BG272:BR272" si="3358">-BG13</f>
        <v>-127961872.55227879</v>
      </c>
      <c r="BH272" s="125">
        <f t="shared" si="3358"/>
        <v>-47022567.140050054</v>
      </c>
      <c r="BI272" s="125">
        <f t="shared" si="3358"/>
        <v>-45484236.784905426</v>
      </c>
      <c r="BJ272" s="125">
        <f t="shared" si="3358"/>
        <v>-21746715.227097169</v>
      </c>
      <c r="BK272" s="125">
        <f t="shared" si="3358"/>
        <v>-11619449.739572853</v>
      </c>
      <c r="BL272" s="125">
        <f t="shared" si="3358"/>
        <v>-11696420.237543756</v>
      </c>
      <c r="BM272" s="125">
        <f t="shared" si="3358"/>
        <v>-10777961.086646482</v>
      </c>
      <c r="BN272" s="125">
        <f t="shared" si="3358"/>
        <v>-10131414.941497294</v>
      </c>
      <c r="BO272" s="125">
        <f t="shared" si="3358"/>
        <v>-9494505.9467717484</v>
      </c>
      <c r="BP272" s="125">
        <f t="shared" si="3358"/>
        <v>-8304645.142153129</v>
      </c>
      <c r="BQ272" s="125">
        <f t="shared" si="3358"/>
        <v>-6388709.8945293799</v>
      </c>
      <c r="BR272" s="125">
        <f t="shared" si="3358"/>
        <v>-5839905.5977421636</v>
      </c>
      <c r="BS272" s="92">
        <f t="shared" si="3330"/>
        <v>-316468404.29078823</v>
      </c>
      <c r="BT272" s="125">
        <f t="shared" ref="BT272:CE272" si="3359">-BT13</f>
        <v>-135095746.94706833</v>
      </c>
      <c r="BU272" s="125">
        <f t="shared" si="3359"/>
        <v>-49644075.258107848</v>
      </c>
      <c r="BV272" s="125">
        <f t="shared" si="3359"/>
        <v>-48019982.985663906</v>
      </c>
      <c r="BW272" s="125">
        <f t="shared" si="3359"/>
        <v>-22959094.601007838</v>
      </c>
      <c r="BX272" s="125">
        <f t="shared" si="3359"/>
        <v>-12267234.062554039</v>
      </c>
      <c r="BY272" s="125">
        <f t="shared" si="3359"/>
        <v>-12348495.665786821</v>
      </c>
      <c r="BZ272" s="125">
        <f t="shared" si="3359"/>
        <v>-11378832.417227024</v>
      </c>
      <c r="CA272" s="125">
        <f t="shared" si="3359"/>
        <v>-10696241.324485769</v>
      </c>
      <c r="CB272" s="125">
        <f t="shared" si="3359"/>
        <v>-10023824.653304273</v>
      </c>
      <c r="CC272" s="125">
        <f t="shared" si="3359"/>
        <v>-8767629.1088281665</v>
      </c>
      <c r="CD272" s="125">
        <f t="shared" si="3359"/>
        <v>-6744880.4711493934</v>
      </c>
      <c r="CE272" s="125">
        <f t="shared" si="3359"/>
        <v>-6165480.3348162891</v>
      </c>
      <c r="CF272" s="92">
        <f t="shared" si="3332"/>
        <v>-334111517.82999969</v>
      </c>
      <c r="CG272" s="125">
        <f t="shared" ref="CG272:CR272" si="3360">-CG13</f>
        <v>-142627334.83936742</v>
      </c>
      <c r="CH272" s="125">
        <f t="shared" si="3360"/>
        <v>-52411732.453747369</v>
      </c>
      <c r="CI272" s="125">
        <f t="shared" si="3360"/>
        <v>-50697097.03711468</v>
      </c>
      <c r="CJ272" s="125">
        <f t="shared" si="3360"/>
        <v>-24239064.125014029</v>
      </c>
      <c r="CK272" s="125">
        <f t="shared" si="3360"/>
        <v>-12951132.36154143</v>
      </c>
      <c r="CL272" s="125">
        <f t="shared" si="3360"/>
        <v>-13036924.29915444</v>
      </c>
      <c r="CM272" s="125">
        <f t="shared" si="3360"/>
        <v>-12013202.324487433</v>
      </c>
      <c r="CN272" s="125">
        <f t="shared" si="3360"/>
        <v>-11292556.778325852</v>
      </c>
      <c r="CO272" s="125">
        <f t="shared" si="3360"/>
        <v>-10582652.877725989</v>
      </c>
      <c r="CP272" s="125">
        <f t="shared" si="3360"/>
        <v>-9256424.4316453375</v>
      </c>
      <c r="CQ272" s="125">
        <f t="shared" si="3360"/>
        <v>-7120907.5574159734</v>
      </c>
      <c r="CR272" s="125">
        <f t="shared" si="3360"/>
        <v>-6509205.8634822983</v>
      </c>
      <c r="CS272" s="92">
        <f t="shared" si="3334"/>
        <v>-352738234.94902229</v>
      </c>
      <c r="CT272" s="125">
        <f t="shared" ref="CT272:DE272" si="3361">-CT13</f>
        <v>-150578808.75666213</v>
      </c>
      <c r="CU272" s="125">
        <f t="shared" si="3361"/>
        <v>-55333686.538043775</v>
      </c>
      <c r="CV272" s="125">
        <f t="shared" si="3361"/>
        <v>-53523460.196933806</v>
      </c>
      <c r="CW272" s="125">
        <f t="shared" si="3361"/>
        <v>-25590391.949983556</v>
      </c>
      <c r="CX272" s="125">
        <f t="shared" si="3361"/>
        <v>-13673157.990697362</v>
      </c>
      <c r="CY272" s="125">
        <f t="shared" si="3361"/>
        <v>-13763732.828832297</v>
      </c>
      <c r="CZ272" s="125">
        <f t="shared" si="3361"/>
        <v>-12682938.354077606</v>
      </c>
      <c r="DA272" s="125">
        <f t="shared" si="3361"/>
        <v>-11922116.818717517</v>
      </c>
      <c r="DB272" s="125">
        <f t="shared" si="3361"/>
        <v>-11172635.775659211</v>
      </c>
      <c r="DC272" s="125">
        <f t="shared" si="3361"/>
        <v>-9772470.0937095638</v>
      </c>
      <c r="DD272" s="125">
        <f t="shared" si="3361"/>
        <v>-7517898.153741912</v>
      </c>
      <c r="DE272" s="125">
        <f t="shared" si="3361"/>
        <v>-6872094.0903714355</v>
      </c>
      <c r="DF272" s="92">
        <f t="shared" si="3336"/>
        <v>-372403391.54743016</v>
      </c>
      <c r="DG272" s="125">
        <f t="shared" ref="DG272:DR272" si="3362">-DG13</f>
        <v>-158973577.34484601</v>
      </c>
      <c r="DH272" s="125">
        <f t="shared" si="3362"/>
        <v>-58418539.562539712</v>
      </c>
      <c r="DI272" s="125">
        <f t="shared" si="3362"/>
        <v>-56507393.102912866</v>
      </c>
      <c r="DJ272" s="125">
        <f t="shared" si="3362"/>
        <v>-27017056.301195137</v>
      </c>
      <c r="DK272" s="125">
        <f t="shared" si="3362"/>
        <v>-14435436.548678739</v>
      </c>
      <c r="DL272" s="125">
        <f t="shared" si="3362"/>
        <v>-14531060.934039697</v>
      </c>
      <c r="DM272" s="125">
        <f t="shared" si="3362"/>
        <v>-13390012.16731743</v>
      </c>
      <c r="DN272" s="125">
        <f t="shared" si="3362"/>
        <v>-12586774.831361018</v>
      </c>
      <c r="DO272" s="125">
        <f t="shared" si="3362"/>
        <v>-11795510.22015221</v>
      </c>
      <c r="DP272" s="125">
        <f t="shared" si="3362"/>
        <v>-10317285.301433871</v>
      </c>
      <c r="DQ272" s="125">
        <f t="shared" si="3362"/>
        <v>-7937020.9758130228</v>
      </c>
      <c r="DR272" s="125">
        <f t="shared" si="3362"/>
        <v>-7255213.3359096423</v>
      </c>
      <c r="DS272" s="92">
        <f t="shared" si="3338"/>
        <v>-393164880.62619936</v>
      </c>
      <c r="DT272" s="125">
        <f t="shared" ref="DT272:EE272" si="3363">-DT13</f>
        <v>-167836354.28182116</v>
      </c>
      <c r="DU272" s="125">
        <f t="shared" si="3363"/>
        <v>-61675373.143151291</v>
      </c>
      <c r="DV272" s="125">
        <f t="shared" si="3363"/>
        <v>-59657680.268400252</v>
      </c>
      <c r="DW272" s="125">
        <f t="shared" si="3363"/>
        <v>-28523257.189986762</v>
      </c>
      <c r="DX272" s="125">
        <f t="shared" si="3363"/>
        <v>-15240212.136267576</v>
      </c>
      <c r="DY272" s="125">
        <f t="shared" si="3363"/>
        <v>-15341167.581112407</v>
      </c>
      <c r="DZ272" s="125">
        <f t="shared" si="3363"/>
        <v>-14136505.345645376</v>
      </c>
      <c r="EA272" s="125">
        <f t="shared" si="3363"/>
        <v>-13288487.528209392</v>
      </c>
      <c r="EB272" s="125">
        <f t="shared" si="3363"/>
        <v>-12453109.914925694</v>
      </c>
      <c r="EC272" s="125">
        <f t="shared" si="3363"/>
        <v>-10892473.956988808</v>
      </c>
      <c r="ED272" s="125">
        <f t="shared" si="3363"/>
        <v>-8379509.8952145977</v>
      </c>
      <c r="EE272" s="125">
        <f t="shared" si="3363"/>
        <v>-7659691.4793866035</v>
      </c>
      <c r="EF272" s="92">
        <f t="shared" si="3340"/>
        <v>-415083822.72110999</v>
      </c>
      <c r="EG272" s="125">
        <f t="shared" ref="EG272:ER272" si="3364">-EG13</f>
        <v>-177193231.03303272</v>
      </c>
      <c r="EH272" s="125">
        <f t="shared" si="3364"/>
        <v>-65113775.195881985</v>
      </c>
      <c r="EI272" s="125">
        <f t="shared" si="3364"/>
        <v>-62983595.943363577</v>
      </c>
      <c r="EJ272" s="125">
        <f t="shared" si="3364"/>
        <v>-30113428.77832853</v>
      </c>
      <c r="EK272" s="125">
        <f t="shared" si="3364"/>
        <v>-16089853.962864498</v>
      </c>
      <c r="EL272" s="125">
        <f t="shared" si="3364"/>
        <v>-16196437.673759427</v>
      </c>
      <c r="EM272" s="125">
        <f t="shared" si="3364"/>
        <v>-14924615.518665107</v>
      </c>
      <c r="EN272" s="125">
        <f t="shared" si="3364"/>
        <v>-14029320.707907069</v>
      </c>
      <c r="EO272" s="125">
        <f t="shared" si="3364"/>
        <v>-13147370.792682804</v>
      </c>
      <c r="EP272" s="125">
        <f t="shared" si="3364"/>
        <v>-11499729.380090935</v>
      </c>
      <c r="EQ272" s="125">
        <f t="shared" si="3364"/>
        <v>-8846667.5718728136</v>
      </c>
      <c r="ER272" s="125">
        <f t="shared" si="3364"/>
        <v>-8086719.2793624084</v>
      </c>
      <c r="ES272" s="92">
        <f t="shared" si="3342"/>
        <v>-438224745.83781195</v>
      </c>
      <c r="ET272" s="33"/>
      <c r="EU272" s="33"/>
      <c r="EV272" s="38"/>
      <c r="EW272" s="136"/>
      <c r="EX272" s="37"/>
      <c r="EY272" s="37"/>
      <c r="FN272" s="17"/>
      <c r="FO272" s="201"/>
      <c r="FP272" s="2"/>
      <c r="FY272" s="1"/>
    </row>
    <row r="273" spans="1:181">
      <c r="A273" s="149">
        <v>243</v>
      </c>
      <c r="B273" s="279" t="str">
        <f t="shared" si="3320"/>
        <v>911251020300023</v>
      </c>
      <c r="C273" s="231">
        <v>9112510203000</v>
      </c>
      <c r="D273" s="35">
        <v>23</v>
      </c>
      <c r="E273" s="37" t="s">
        <v>208</v>
      </c>
      <c r="F273" s="65">
        <v>-34359984.990000002</v>
      </c>
      <c r="G273" s="125">
        <f t="shared" ref="G273:R273" si="3365">-G14</f>
        <v>-20492589.815842051</v>
      </c>
      <c r="H273" s="125">
        <f t="shared" si="3365"/>
        <v>-7530478.8939787885</v>
      </c>
      <c r="I273" s="125">
        <f t="shared" si="3365"/>
        <v>-7284121.3474654071</v>
      </c>
      <c r="J273" s="125">
        <f t="shared" si="3365"/>
        <v>-3482650.7779398123</v>
      </c>
      <c r="K273" s="125">
        <f t="shared" si="3365"/>
        <v>-1860809.1039116234</v>
      </c>
      <c r="L273" s="125">
        <f t="shared" si="3365"/>
        <v>-1873135.6259558708</v>
      </c>
      <c r="M273" s="125">
        <f t="shared" si="3365"/>
        <v>-1726048.0109770037</v>
      </c>
      <c r="N273" s="125">
        <f t="shared" si="3365"/>
        <v>-1622506.1927362375</v>
      </c>
      <c r="O273" s="125">
        <f t="shared" si="3365"/>
        <v>-1520507.7261727024</v>
      </c>
      <c r="P273" s="125">
        <f t="shared" si="3365"/>
        <v>-1329956.2054684758</v>
      </c>
      <c r="Q273" s="125">
        <f t="shared" si="3365"/>
        <v>-1023126.7229034518</v>
      </c>
      <c r="R273" s="125">
        <f t="shared" si="3365"/>
        <v>-935237.87664858496</v>
      </c>
      <c r="S273" s="92">
        <f t="shared" si="3322"/>
        <v>-50681168.300000012</v>
      </c>
      <c r="T273" s="125">
        <f t="shared" ref="T273:AE273" si="3366">-T14</f>
        <v>-21687389.779533822</v>
      </c>
      <c r="U273" s="125">
        <f t="shared" si="3366"/>
        <v>-7969535.9380109645</v>
      </c>
      <c r="V273" s="125">
        <f t="shared" si="3366"/>
        <v>-7708814.7610206846</v>
      </c>
      <c r="W273" s="125">
        <f t="shared" si="3366"/>
        <v>-3685703.2500981539</v>
      </c>
      <c r="X273" s="125">
        <f t="shared" si="3366"/>
        <v>-1969301.7185479724</v>
      </c>
      <c r="Y273" s="125">
        <f t="shared" si="3366"/>
        <v>-1982346.9261377396</v>
      </c>
      <c r="Z273" s="125">
        <f t="shared" si="3366"/>
        <v>-1826683.514804407</v>
      </c>
      <c r="AA273" s="125">
        <f t="shared" si="3366"/>
        <v>-1717104.7943572139</v>
      </c>
      <c r="AB273" s="125">
        <f t="shared" si="3366"/>
        <v>-1609159.4091639742</v>
      </c>
      <c r="AC273" s="125">
        <f t="shared" si="3366"/>
        <v>-1407497.9725308779</v>
      </c>
      <c r="AD273" s="125">
        <f t="shared" si="3366"/>
        <v>-1082779.1037085417</v>
      </c>
      <c r="AE273" s="125">
        <f t="shared" si="3366"/>
        <v>-989765.98613131419</v>
      </c>
      <c r="AF273" s="92">
        <f t="shared" si="3324"/>
        <v>-53636083.154045656</v>
      </c>
      <c r="AG273" s="125">
        <f t="shared" ref="AG273:AR273" si="3367">-AG14</f>
        <v>-22960873.307388049</v>
      </c>
      <c r="AH273" s="125">
        <f t="shared" si="3367"/>
        <v>-8437507.088290967</v>
      </c>
      <c r="AI273" s="125">
        <f t="shared" si="3367"/>
        <v>-8161476.3637878187</v>
      </c>
      <c r="AJ273" s="125">
        <f t="shared" si="3367"/>
        <v>-3902127.7449439177</v>
      </c>
      <c r="AK273" s="125">
        <f t="shared" si="3367"/>
        <v>-2084939.1154611092</v>
      </c>
      <c r="AL273" s="125">
        <f t="shared" si="3367"/>
        <v>-2098750.3376405477</v>
      </c>
      <c r="AM273" s="125">
        <f t="shared" si="3367"/>
        <v>-1933946.3707937216</v>
      </c>
      <c r="AN273" s="125">
        <f t="shared" si="3367"/>
        <v>-1817933.1878818695</v>
      </c>
      <c r="AO273" s="125">
        <f t="shared" si="3367"/>
        <v>-1703649.2496700827</v>
      </c>
      <c r="AP273" s="125">
        <f t="shared" si="3367"/>
        <v>-1490146.253477891</v>
      </c>
      <c r="AQ273" s="125">
        <f t="shared" si="3367"/>
        <v>-1146359.8926783074</v>
      </c>
      <c r="AR273" s="125">
        <f t="shared" si="3367"/>
        <v>-1047885.0448369449</v>
      </c>
      <c r="AS273" s="92">
        <f t="shared" si="3326"/>
        <v>-56785593.956851229</v>
      </c>
      <c r="AT273" s="125">
        <f t="shared" ref="AT273:BE273" si="3368">-AT14</f>
        <v>-24240941.994274933</v>
      </c>
      <c r="AU273" s="125">
        <f t="shared" si="3368"/>
        <v>-8907898.1084631886</v>
      </c>
      <c r="AV273" s="125">
        <f t="shared" si="3368"/>
        <v>-8616478.6710689906</v>
      </c>
      <c r="AW273" s="125">
        <f t="shared" si="3368"/>
        <v>-4119671.3667245414</v>
      </c>
      <c r="AX273" s="125">
        <f t="shared" si="3368"/>
        <v>-2201174.4711480662</v>
      </c>
      <c r="AY273" s="125">
        <f t="shared" si="3368"/>
        <v>-2215755.6689640083</v>
      </c>
      <c r="AZ273" s="125">
        <f t="shared" si="3368"/>
        <v>-2041763.8809654717</v>
      </c>
      <c r="BA273" s="125">
        <f t="shared" si="3368"/>
        <v>-1919282.9631062839</v>
      </c>
      <c r="BB273" s="125">
        <f t="shared" si="3368"/>
        <v>-1798627.6953391903</v>
      </c>
      <c r="BC273" s="125">
        <f t="shared" si="3368"/>
        <v>-1573221.9071092836</v>
      </c>
      <c r="BD273" s="125">
        <f t="shared" si="3368"/>
        <v>-1210269.4566951231</v>
      </c>
      <c r="BE273" s="125">
        <f t="shared" si="3368"/>
        <v>-1106304.6360866046</v>
      </c>
      <c r="BF273" s="92">
        <f t="shared" si="3328"/>
        <v>-59951390.819945678</v>
      </c>
      <c r="BG273" s="125">
        <f t="shared" ref="BG273:BR273" si="3369">-BG14</f>
        <v>-25592374.510455757</v>
      </c>
      <c r="BH273" s="125">
        <f t="shared" si="3369"/>
        <v>-9404513.4280100111</v>
      </c>
      <c r="BI273" s="125">
        <f t="shared" si="3369"/>
        <v>-9096847.3569810856</v>
      </c>
      <c r="BJ273" s="125">
        <f t="shared" si="3369"/>
        <v>-4349343.0454194341</v>
      </c>
      <c r="BK273" s="125">
        <f t="shared" si="3369"/>
        <v>-2323889.9479145706</v>
      </c>
      <c r="BL273" s="125">
        <f t="shared" si="3369"/>
        <v>-2339284.0475087515</v>
      </c>
      <c r="BM273" s="125">
        <f t="shared" si="3369"/>
        <v>-2155592.2173292967</v>
      </c>
      <c r="BN273" s="125">
        <f t="shared" si="3369"/>
        <v>-2026282.988299459</v>
      </c>
      <c r="BO273" s="125">
        <f t="shared" si="3369"/>
        <v>-1898901.1893543499</v>
      </c>
      <c r="BP273" s="125">
        <f t="shared" si="3369"/>
        <v>-1660929.0284306258</v>
      </c>
      <c r="BQ273" s="125">
        <f t="shared" si="3369"/>
        <v>-1277741.9789058762</v>
      </c>
      <c r="BR273" s="125">
        <f t="shared" si="3369"/>
        <v>-1167981.1195484328</v>
      </c>
      <c r="BS273" s="92">
        <f t="shared" si="3330"/>
        <v>-63293680.85815765</v>
      </c>
      <c r="BT273" s="125">
        <f t="shared" ref="BT273:CE273" si="3370">-BT14</f>
        <v>-27019149.38941367</v>
      </c>
      <c r="BU273" s="125">
        <f t="shared" si="3370"/>
        <v>-9928815.0516215693</v>
      </c>
      <c r="BV273" s="125">
        <f t="shared" si="3370"/>
        <v>-9603996.5971327815</v>
      </c>
      <c r="BW273" s="125">
        <f t="shared" si="3370"/>
        <v>-4591818.9202015679</v>
      </c>
      <c r="BX273" s="125">
        <f t="shared" si="3370"/>
        <v>-2453446.812510808</v>
      </c>
      <c r="BY273" s="125">
        <f t="shared" si="3370"/>
        <v>-2469699.1331573646</v>
      </c>
      <c r="BZ273" s="125">
        <f t="shared" si="3370"/>
        <v>-2275766.483445405</v>
      </c>
      <c r="CA273" s="125">
        <f t="shared" si="3370"/>
        <v>-2139248.2648971542</v>
      </c>
      <c r="CB273" s="125">
        <f t="shared" si="3370"/>
        <v>-2004764.9306608548</v>
      </c>
      <c r="CC273" s="125">
        <f t="shared" si="3370"/>
        <v>-1753525.8217656333</v>
      </c>
      <c r="CD273" s="125">
        <f t="shared" si="3370"/>
        <v>-1348976.0942298789</v>
      </c>
      <c r="CE273" s="125">
        <f t="shared" si="3370"/>
        <v>-1233096.066963258</v>
      </c>
      <c r="CF273" s="92">
        <f t="shared" si="3332"/>
        <v>-66822303.56599994</v>
      </c>
      <c r="CG273" s="125">
        <f t="shared" ref="CG273:CR273" si="3371">-CG14</f>
        <v>-28525466.967873484</v>
      </c>
      <c r="CH273" s="125">
        <f t="shared" si="3371"/>
        <v>-10482346.490749475</v>
      </c>
      <c r="CI273" s="125">
        <f t="shared" si="3371"/>
        <v>-10139419.407422937</v>
      </c>
      <c r="CJ273" s="125">
        <f t="shared" si="3371"/>
        <v>-4847812.8250028063</v>
      </c>
      <c r="CK273" s="125">
        <f t="shared" si="3371"/>
        <v>-2590226.472308286</v>
      </c>
      <c r="CL273" s="125">
        <f t="shared" si="3371"/>
        <v>-2607384.859830888</v>
      </c>
      <c r="CM273" s="125">
        <f t="shared" si="3371"/>
        <v>-2402640.4648974868</v>
      </c>
      <c r="CN273" s="125">
        <f t="shared" si="3371"/>
        <v>-2258511.3556651706</v>
      </c>
      <c r="CO273" s="125">
        <f t="shared" si="3371"/>
        <v>-2116530.5755451978</v>
      </c>
      <c r="CP273" s="125">
        <f t="shared" si="3371"/>
        <v>-1851284.8863290676</v>
      </c>
      <c r="CQ273" s="125">
        <f t="shared" si="3371"/>
        <v>-1424181.5114831948</v>
      </c>
      <c r="CR273" s="125">
        <f t="shared" si="3371"/>
        <v>-1301841.1726964598</v>
      </c>
      <c r="CS273" s="92">
        <f t="shared" si="3334"/>
        <v>-70547646.989804447</v>
      </c>
      <c r="CT273" s="125">
        <f t="shared" ref="CT273:DE273" si="3372">-CT14</f>
        <v>-30115761.751332428</v>
      </c>
      <c r="CU273" s="125">
        <f t="shared" si="3372"/>
        <v>-11066737.307608755</v>
      </c>
      <c r="CV273" s="125">
        <f t="shared" si="3372"/>
        <v>-10704692.039386762</v>
      </c>
      <c r="CW273" s="125">
        <f t="shared" si="3372"/>
        <v>-5118078.3899967112</v>
      </c>
      <c r="CX273" s="125">
        <f t="shared" si="3372"/>
        <v>-2734631.5981394723</v>
      </c>
      <c r="CY273" s="125">
        <f t="shared" si="3372"/>
        <v>-2752746.5657664593</v>
      </c>
      <c r="CZ273" s="125">
        <f t="shared" si="3372"/>
        <v>-2536587.6708155214</v>
      </c>
      <c r="DA273" s="125">
        <f t="shared" si="3372"/>
        <v>-2384423.3637435036</v>
      </c>
      <c r="DB273" s="125">
        <f t="shared" si="3372"/>
        <v>-2234527.1551318425</v>
      </c>
      <c r="DC273" s="125">
        <f t="shared" si="3372"/>
        <v>-1954494.0187419129</v>
      </c>
      <c r="DD273" s="125">
        <f t="shared" si="3372"/>
        <v>-1503579.6307483825</v>
      </c>
      <c r="DE273" s="125">
        <f t="shared" si="3372"/>
        <v>-1374418.8180742871</v>
      </c>
      <c r="DF273" s="92">
        <f t="shared" si="3336"/>
        <v>-74480678.309486032</v>
      </c>
      <c r="DG273" s="125">
        <f t="shared" ref="DG273:DR273" si="3373">-DG14</f>
        <v>-31794715.468969204</v>
      </c>
      <c r="DH273" s="125">
        <f t="shared" si="3373"/>
        <v>-11683707.912507944</v>
      </c>
      <c r="DI273" s="125">
        <f t="shared" si="3373"/>
        <v>-11301478.620582573</v>
      </c>
      <c r="DJ273" s="125">
        <f t="shared" si="3373"/>
        <v>-5403411.2602390274</v>
      </c>
      <c r="DK273" s="125">
        <f t="shared" si="3373"/>
        <v>-2887087.309735748</v>
      </c>
      <c r="DL273" s="125">
        <f t="shared" si="3373"/>
        <v>-2906212.1868079398</v>
      </c>
      <c r="DM273" s="125">
        <f t="shared" si="3373"/>
        <v>-2678002.4334634859</v>
      </c>
      <c r="DN273" s="125">
        <f t="shared" si="3373"/>
        <v>-2517354.9662722037</v>
      </c>
      <c r="DO273" s="125">
        <f t="shared" si="3373"/>
        <v>-2359102.0440304424</v>
      </c>
      <c r="DP273" s="125">
        <f t="shared" si="3373"/>
        <v>-2063457.0602867743</v>
      </c>
      <c r="DQ273" s="125">
        <f t="shared" si="3373"/>
        <v>-1587404.1951626046</v>
      </c>
      <c r="DR273" s="125">
        <f t="shared" si="3373"/>
        <v>-1451042.6671819286</v>
      </c>
      <c r="DS273" s="92">
        <f t="shared" si="3338"/>
        <v>-78632976.125239879</v>
      </c>
      <c r="DT273" s="125">
        <f t="shared" ref="DT273:EE273" si="3374">-DT14</f>
        <v>-33567270.856364235</v>
      </c>
      <c r="DU273" s="125">
        <f t="shared" si="3374"/>
        <v>-12335074.628630258</v>
      </c>
      <c r="DV273" s="125">
        <f t="shared" si="3374"/>
        <v>-11931536.053680051</v>
      </c>
      <c r="DW273" s="125">
        <f t="shared" si="3374"/>
        <v>-5704651.4379973523</v>
      </c>
      <c r="DX273" s="125">
        <f t="shared" si="3374"/>
        <v>-3048042.4272535155</v>
      </c>
      <c r="DY273" s="125">
        <f t="shared" si="3374"/>
        <v>-3068233.5162224816</v>
      </c>
      <c r="DZ273" s="125">
        <f t="shared" si="3374"/>
        <v>-2827301.0691290754</v>
      </c>
      <c r="EA273" s="125">
        <f t="shared" si="3374"/>
        <v>-2657697.5056418786</v>
      </c>
      <c r="EB273" s="125">
        <f t="shared" si="3374"/>
        <v>-2490621.9829851389</v>
      </c>
      <c r="EC273" s="125">
        <f t="shared" si="3374"/>
        <v>-2178494.7913977616</v>
      </c>
      <c r="ED273" s="125">
        <f t="shared" si="3374"/>
        <v>-1675901.9790429196</v>
      </c>
      <c r="EE273" s="125">
        <f t="shared" si="3374"/>
        <v>-1531938.2958773207</v>
      </c>
      <c r="EF273" s="92">
        <f t="shared" si="3340"/>
        <v>-83016764.544221997</v>
      </c>
      <c r="EG273" s="125">
        <f t="shared" ref="EG273:ER273" si="3375">-EG14</f>
        <v>-35438646.206606545</v>
      </c>
      <c r="EH273" s="125">
        <f t="shared" si="3375"/>
        <v>-13022755.039176397</v>
      </c>
      <c r="EI273" s="125">
        <f t="shared" si="3375"/>
        <v>-12596719.188672716</v>
      </c>
      <c r="EJ273" s="125">
        <f t="shared" si="3375"/>
        <v>-6022685.7556657065</v>
      </c>
      <c r="EK273" s="125">
        <f t="shared" si="3375"/>
        <v>-3217970.7925728997</v>
      </c>
      <c r="EL273" s="125">
        <f t="shared" si="3375"/>
        <v>-3239287.5347518856</v>
      </c>
      <c r="EM273" s="125">
        <f t="shared" si="3375"/>
        <v>-2984923.1037330218</v>
      </c>
      <c r="EN273" s="125">
        <f t="shared" si="3375"/>
        <v>-2805864.1415814143</v>
      </c>
      <c r="EO273" s="125">
        <f t="shared" si="3375"/>
        <v>-2629474.1585365608</v>
      </c>
      <c r="EP273" s="125">
        <f t="shared" si="3375"/>
        <v>-2299945.876018187</v>
      </c>
      <c r="EQ273" s="125">
        <f t="shared" si="3375"/>
        <v>-1769333.5143745628</v>
      </c>
      <c r="ER273" s="125">
        <f t="shared" si="3375"/>
        <v>-1617343.8558724818</v>
      </c>
      <c r="ES273" s="92">
        <f t="shared" si="3342"/>
        <v>-87644949.167562366</v>
      </c>
      <c r="ET273" s="33"/>
      <c r="EU273" s="33"/>
      <c r="EV273" s="38"/>
      <c r="EW273" s="136"/>
      <c r="EX273" s="37"/>
      <c r="EY273" s="37"/>
      <c r="FN273" s="17"/>
      <c r="FO273" s="201"/>
      <c r="FP273" s="2"/>
      <c r="FY273" s="1"/>
    </row>
    <row r="274" spans="1:181">
      <c r="A274" s="149">
        <v>244</v>
      </c>
      <c r="B274" s="279" t="str">
        <f t="shared" si="3320"/>
        <v>911251030200020</v>
      </c>
      <c r="C274" s="231">
        <v>9112510302000</v>
      </c>
      <c r="D274" s="35">
        <v>20</v>
      </c>
      <c r="E274" s="37" t="s">
        <v>209</v>
      </c>
      <c r="F274" s="65">
        <v>-132308660.57999998</v>
      </c>
      <c r="G274" s="125">
        <f t="shared" ref="G274:R274" si="3376">-G18</f>
        <v>-51409577.746872358</v>
      </c>
      <c r="H274" s="125">
        <f t="shared" si="3376"/>
        <v>-18891645.402080975</v>
      </c>
      <c r="I274" s="125">
        <f t="shared" si="3376"/>
        <v>-18273610.417004686</v>
      </c>
      <c r="J274" s="125">
        <f t="shared" si="3376"/>
        <v>-8736895.0212086886</v>
      </c>
      <c r="K274" s="125">
        <f t="shared" si="3376"/>
        <v>-4668195.2432229286</v>
      </c>
      <c r="L274" s="125">
        <f t="shared" si="3376"/>
        <v>-4699118.6794053279</v>
      </c>
      <c r="M274" s="125">
        <f t="shared" si="3376"/>
        <v>-4330121.2883575438</v>
      </c>
      <c r="N274" s="125">
        <f t="shared" si="3376"/>
        <v>-4070366.8501563678</v>
      </c>
      <c r="O274" s="125">
        <f t="shared" si="3376"/>
        <v>-3814484.204576544</v>
      </c>
      <c r="P274" s="125">
        <f t="shared" si="3376"/>
        <v>-3336449.2999372268</v>
      </c>
      <c r="Q274" s="125">
        <f t="shared" si="3376"/>
        <v>-2566708.9069115999</v>
      </c>
      <c r="R274" s="125">
        <f t="shared" si="3376"/>
        <v>-2346222.9402657673</v>
      </c>
      <c r="S274" s="92">
        <f t="shared" si="3322"/>
        <v>-127143396</v>
      </c>
      <c r="T274" s="125">
        <f t="shared" ref="T274:AE274" si="3377">-T18</f>
        <v>-11933584.674787628</v>
      </c>
      <c r="U274" s="125">
        <f t="shared" si="3377"/>
        <v>-7867414.1656181803</v>
      </c>
      <c r="V274" s="125">
        <f t="shared" si="3377"/>
        <v>-8621339.4699426927</v>
      </c>
      <c r="W274" s="125">
        <f t="shared" si="3377"/>
        <v>-5692140.6533800894</v>
      </c>
      <c r="X274" s="125">
        <f t="shared" si="3377"/>
        <v>-7265734.1429527365</v>
      </c>
      <c r="Y274" s="125">
        <f t="shared" si="3377"/>
        <v>-5981599.8168810913</v>
      </c>
      <c r="Z274" s="125">
        <f t="shared" si="3377"/>
        <v>-9044550.752258772</v>
      </c>
      <c r="AA274" s="125">
        <f t="shared" si="3377"/>
        <v>-23241710.737826303</v>
      </c>
      <c r="AB274" s="125">
        <f t="shared" si="3377"/>
        <v>-12698319.627974283</v>
      </c>
      <c r="AC274" s="125">
        <f t="shared" si="3377"/>
        <v>-14250830.06231574</v>
      </c>
      <c r="AD274" s="125">
        <f t="shared" si="3377"/>
        <v>-12746551.365447916</v>
      </c>
      <c r="AE274" s="125">
        <f t="shared" si="3377"/>
        <v>-12885356.565239577</v>
      </c>
      <c r="AF274" s="92">
        <f t="shared" si="3324"/>
        <v>-132229132.03462502</v>
      </c>
      <c r="AG274" s="125">
        <f t="shared" ref="AG274:AR274" si="3378">-AG18</f>
        <v>-12410928.061779132</v>
      </c>
      <c r="AH274" s="125">
        <f t="shared" si="3378"/>
        <v>-8182110.7322429074</v>
      </c>
      <c r="AI274" s="125">
        <f t="shared" si="3378"/>
        <v>-8966193.0487404</v>
      </c>
      <c r="AJ274" s="125">
        <f t="shared" si="3378"/>
        <v>-5919826.2795152934</v>
      </c>
      <c r="AK274" s="125">
        <f t="shared" si="3378"/>
        <v>-7556363.508670846</v>
      </c>
      <c r="AL274" s="125">
        <f t="shared" si="3378"/>
        <v>-6220863.8095563352</v>
      </c>
      <c r="AM274" s="125">
        <f t="shared" si="3378"/>
        <v>-9406332.7823491246</v>
      </c>
      <c r="AN274" s="125">
        <f t="shared" si="3378"/>
        <v>-24171379.167339355</v>
      </c>
      <c r="AO274" s="125">
        <f t="shared" si="3378"/>
        <v>-13206252.413093256</v>
      </c>
      <c r="AP274" s="125">
        <f t="shared" si="3378"/>
        <v>-14820863.26480837</v>
      </c>
      <c r="AQ274" s="125">
        <f t="shared" si="3378"/>
        <v>-13256413.420065833</v>
      </c>
      <c r="AR274" s="125">
        <f t="shared" si="3378"/>
        <v>-13400770.827849159</v>
      </c>
      <c r="AS274" s="92">
        <f t="shared" si="3326"/>
        <v>-137518297.31601003</v>
      </c>
      <c r="AT274" s="125">
        <f t="shared" ref="AT274:BE274" si="3379">-AT18</f>
        <v>-12783255.903632505</v>
      </c>
      <c r="AU274" s="125">
        <f t="shared" si="3379"/>
        <v>-8427574.0542101935</v>
      </c>
      <c r="AV274" s="125">
        <f t="shared" si="3379"/>
        <v>-9235178.8402026128</v>
      </c>
      <c r="AW274" s="125">
        <f t="shared" si="3379"/>
        <v>-6097421.0679007517</v>
      </c>
      <c r="AX274" s="125">
        <f t="shared" si="3379"/>
        <v>-7783054.4139309712</v>
      </c>
      <c r="AY274" s="125">
        <f t="shared" si="3379"/>
        <v>-6407489.723843025</v>
      </c>
      <c r="AZ274" s="125">
        <f t="shared" si="3379"/>
        <v>-9688522.7658195961</v>
      </c>
      <c r="BA274" s="125">
        <f t="shared" si="3379"/>
        <v>-24896520.542359535</v>
      </c>
      <c r="BB274" s="125">
        <f t="shared" si="3379"/>
        <v>-13602439.985486053</v>
      </c>
      <c r="BC274" s="125">
        <f t="shared" si="3379"/>
        <v>-15265489.162752621</v>
      </c>
      <c r="BD274" s="125">
        <f t="shared" si="3379"/>
        <v>-13654105.822667807</v>
      </c>
      <c r="BE274" s="125">
        <f t="shared" si="3379"/>
        <v>-13802793.952684633</v>
      </c>
      <c r="BF274" s="92">
        <f t="shared" si="3328"/>
        <v>-141643846.23549032</v>
      </c>
      <c r="BG274" s="125">
        <f t="shared" ref="BG274:BR274" si="3380">-BG18</f>
        <v>-13166753.580741482</v>
      </c>
      <c r="BH274" s="125">
        <f t="shared" si="3380"/>
        <v>-8680401.2758365013</v>
      </c>
      <c r="BI274" s="125">
        <f t="shared" si="3380"/>
        <v>-9512234.2054086924</v>
      </c>
      <c r="BJ274" s="125">
        <f t="shared" si="3380"/>
        <v>-6280343.6999377757</v>
      </c>
      <c r="BK274" s="125">
        <f t="shared" si="3380"/>
        <v>-8016546.0463489005</v>
      </c>
      <c r="BL274" s="125">
        <f t="shared" si="3380"/>
        <v>-6599714.4155583167</v>
      </c>
      <c r="BM274" s="125">
        <f t="shared" si="3380"/>
        <v>-9979178.4487941861</v>
      </c>
      <c r="BN274" s="125">
        <f t="shared" si="3380"/>
        <v>-25643416.158630323</v>
      </c>
      <c r="BO274" s="125">
        <f t="shared" si="3380"/>
        <v>-14010513.185050635</v>
      </c>
      <c r="BP274" s="125">
        <f t="shared" si="3380"/>
        <v>-15723453.8376352</v>
      </c>
      <c r="BQ274" s="125">
        <f t="shared" si="3380"/>
        <v>-14063728.997347843</v>
      </c>
      <c r="BR274" s="125">
        <f t="shared" si="3380"/>
        <v>-14216877.771265173</v>
      </c>
      <c r="BS274" s="92">
        <f t="shared" si="3330"/>
        <v>-145893161.62255505</v>
      </c>
      <c r="BT274" s="125">
        <f t="shared" ref="BT274:CE274" si="3381">-BT18</f>
        <v>-13561756.188163726</v>
      </c>
      <c r="BU274" s="125">
        <f t="shared" si="3381"/>
        <v>-8940813.314111596</v>
      </c>
      <c r="BV274" s="125">
        <f t="shared" si="3381"/>
        <v>-9797601.2315709535</v>
      </c>
      <c r="BW274" s="125">
        <f t="shared" si="3381"/>
        <v>-6468754.0109359082</v>
      </c>
      <c r="BX274" s="125">
        <f t="shared" si="3381"/>
        <v>-8257042.4277393678</v>
      </c>
      <c r="BY274" s="125">
        <f t="shared" si="3381"/>
        <v>-6797705.8480250658</v>
      </c>
      <c r="BZ274" s="125">
        <f t="shared" si="3381"/>
        <v>-10278553.802258011</v>
      </c>
      <c r="CA274" s="125">
        <f t="shared" si="3381"/>
        <v>-26412718.643389232</v>
      </c>
      <c r="CB274" s="125">
        <f t="shared" si="3381"/>
        <v>-14430828.580602154</v>
      </c>
      <c r="CC274" s="125">
        <f t="shared" si="3381"/>
        <v>-16195157.452764256</v>
      </c>
      <c r="CD274" s="125">
        <f t="shared" si="3381"/>
        <v>-14485640.867268277</v>
      </c>
      <c r="CE274" s="125">
        <f t="shared" si="3381"/>
        <v>-14643384.104403129</v>
      </c>
      <c r="CF274" s="92">
        <f t="shared" si="3332"/>
        <v>-150269956.47123167</v>
      </c>
      <c r="CG274" s="125">
        <f t="shared" ref="CG274:CR274" si="3382">-CG18</f>
        <v>-13968608.873808641</v>
      </c>
      <c r="CH274" s="125">
        <f t="shared" si="3382"/>
        <v>-9209037.7135349456</v>
      </c>
      <c r="CI274" s="125">
        <f t="shared" si="3382"/>
        <v>-10091529.268518083</v>
      </c>
      <c r="CJ274" s="125">
        <f t="shared" si="3382"/>
        <v>-6662816.6312639872</v>
      </c>
      <c r="CK274" s="125">
        <f t="shared" si="3382"/>
        <v>-8504753.7005715501</v>
      </c>
      <c r="CL274" s="125">
        <f t="shared" si="3382"/>
        <v>-7001637.0234658197</v>
      </c>
      <c r="CM274" s="125">
        <f t="shared" si="3382"/>
        <v>-10586910.416325754</v>
      </c>
      <c r="CN274" s="125">
        <f t="shared" si="3382"/>
        <v>-27205100.202690914</v>
      </c>
      <c r="CO274" s="125">
        <f t="shared" si="3382"/>
        <v>-14863753.438020222</v>
      </c>
      <c r="CP274" s="125">
        <f t="shared" si="3382"/>
        <v>-16681012.176347187</v>
      </c>
      <c r="CQ274" s="125">
        <f t="shared" si="3382"/>
        <v>-14920210.09328633</v>
      </c>
      <c r="CR274" s="125">
        <f t="shared" si="3382"/>
        <v>-15082685.627535226</v>
      </c>
      <c r="CS274" s="92">
        <f t="shared" si="3334"/>
        <v>-154778055.16536865</v>
      </c>
      <c r="CT274" s="125">
        <f t="shared" ref="CT274:DE274" si="3383">-CT18</f>
        <v>-14387667.140022898</v>
      </c>
      <c r="CU274" s="125">
        <f t="shared" si="3383"/>
        <v>-9485308.8449409939</v>
      </c>
      <c r="CV274" s="125">
        <f t="shared" si="3383"/>
        <v>-10394275.146573626</v>
      </c>
      <c r="CW274" s="125">
        <f t="shared" si="3383"/>
        <v>-6862701.130201906</v>
      </c>
      <c r="CX274" s="125">
        <f t="shared" si="3383"/>
        <v>-8759896.3115886971</v>
      </c>
      <c r="CY274" s="125">
        <f t="shared" si="3383"/>
        <v>-7211686.1341697937</v>
      </c>
      <c r="CZ274" s="125">
        <f t="shared" si="3383"/>
        <v>-10904517.728815526</v>
      </c>
      <c r="DA274" s="125">
        <f t="shared" si="3383"/>
        <v>-28021253.208771639</v>
      </c>
      <c r="DB274" s="125">
        <f t="shared" si="3383"/>
        <v>-15309666.041160828</v>
      </c>
      <c r="DC274" s="125">
        <f t="shared" si="3383"/>
        <v>-17181442.541637603</v>
      </c>
      <c r="DD274" s="125">
        <f t="shared" si="3383"/>
        <v>-15367816.396084918</v>
      </c>
      <c r="DE274" s="125">
        <f t="shared" si="3383"/>
        <v>-15535166.196361281</v>
      </c>
      <c r="DF274" s="92">
        <f t="shared" si="3336"/>
        <v>-159421396.8203297</v>
      </c>
      <c r="DG274" s="125">
        <f t="shared" ref="DG274:DR274" si="3384">-DG18</f>
        <v>-14819297.154223584</v>
      </c>
      <c r="DH274" s="125">
        <f t="shared" si="3384"/>
        <v>-9769868.1102892216</v>
      </c>
      <c r="DI274" s="125">
        <f t="shared" si="3384"/>
        <v>-10706103.400970832</v>
      </c>
      <c r="DJ274" s="125">
        <f t="shared" si="3384"/>
        <v>-7068582.1641079616</v>
      </c>
      <c r="DK274" s="125">
        <f t="shared" si="3384"/>
        <v>-9022693.2009363547</v>
      </c>
      <c r="DL274" s="125">
        <f t="shared" si="3384"/>
        <v>-7428036.7181948861</v>
      </c>
      <c r="DM274" s="125">
        <f t="shared" si="3384"/>
        <v>-11231653.260679988</v>
      </c>
      <c r="DN274" s="125">
        <f t="shared" si="3384"/>
        <v>-28861890.805034783</v>
      </c>
      <c r="DO274" s="125">
        <f t="shared" si="3384"/>
        <v>-15768956.02239565</v>
      </c>
      <c r="DP274" s="125">
        <f t="shared" si="3384"/>
        <v>-17696885.817886725</v>
      </c>
      <c r="DQ274" s="125">
        <f t="shared" si="3384"/>
        <v>-15828850.887967462</v>
      </c>
      <c r="DR274" s="125">
        <f t="shared" si="3384"/>
        <v>-16001221.182252117</v>
      </c>
      <c r="DS274" s="92">
        <f t="shared" si="3338"/>
        <v>-164204038.72493955</v>
      </c>
      <c r="DT274" s="125">
        <f t="shared" ref="DT274:EE274" si="3385">-DT18</f>
        <v>-15263876.068850292</v>
      </c>
      <c r="DU274" s="125">
        <f t="shared" si="3385"/>
        <v>-10062964.153597899</v>
      </c>
      <c r="DV274" s="125">
        <f t="shared" si="3385"/>
        <v>-11027286.502999958</v>
      </c>
      <c r="DW274" s="125">
        <f t="shared" si="3385"/>
        <v>-7280639.6290312018</v>
      </c>
      <c r="DX274" s="125">
        <f t="shared" si="3385"/>
        <v>-9293373.9969644472</v>
      </c>
      <c r="DY274" s="125">
        <f t="shared" si="3385"/>
        <v>-7650877.8197407331</v>
      </c>
      <c r="DZ274" s="125">
        <f t="shared" si="3385"/>
        <v>-11568602.858500389</v>
      </c>
      <c r="EA274" s="125">
        <f t="shared" si="3385"/>
        <v>-29727747.529185828</v>
      </c>
      <c r="EB274" s="125">
        <f t="shared" si="3385"/>
        <v>-16242024.703067521</v>
      </c>
      <c r="EC274" s="125">
        <f t="shared" si="3385"/>
        <v>-18227792.392423328</v>
      </c>
      <c r="ED274" s="125">
        <f t="shared" si="3385"/>
        <v>-16303716.414606487</v>
      </c>
      <c r="EE274" s="125">
        <f t="shared" si="3385"/>
        <v>-16481257.817719681</v>
      </c>
      <c r="EF274" s="92">
        <f t="shared" si="3340"/>
        <v>-169130159.88668776</v>
      </c>
      <c r="EG274" s="125">
        <f t="shared" ref="EG274:ER274" si="3386">-EG18</f>
        <v>-15721792.350915801</v>
      </c>
      <c r="EH274" s="125">
        <f t="shared" si="3386"/>
        <v>-10364853.078205835</v>
      </c>
      <c r="EI274" s="125">
        <f t="shared" si="3386"/>
        <v>-11358105.098089956</v>
      </c>
      <c r="EJ274" s="125">
        <f t="shared" si="3386"/>
        <v>-7499058.8179021375</v>
      </c>
      <c r="EK274" s="125">
        <f t="shared" si="3386"/>
        <v>-9572175.2168733813</v>
      </c>
      <c r="EL274" s="125">
        <f t="shared" si="3386"/>
        <v>-7880404.1543329554</v>
      </c>
      <c r="EM274" s="125">
        <f t="shared" si="3386"/>
        <v>-11915660.944255402</v>
      </c>
      <c r="EN274" s="125">
        <f t="shared" si="3386"/>
        <v>-30619579.955061406</v>
      </c>
      <c r="EO274" s="125">
        <f t="shared" si="3386"/>
        <v>-16729285.444159547</v>
      </c>
      <c r="EP274" s="125">
        <f t="shared" si="3386"/>
        <v>-18774626.164196029</v>
      </c>
      <c r="EQ274" s="125">
        <f t="shared" si="3386"/>
        <v>-16792827.907044683</v>
      </c>
      <c r="ER274" s="125">
        <f t="shared" si="3386"/>
        <v>-16975695.552251272</v>
      </c>
      <c r="ES274" s="92">
        <f t="shared" si="3342"/>
        <v>-174204064.68328843</v>
      </c>
      <c r="ET274" s="33"/>
      <c r="EU274" s="33"/>
      <c r="EV274" s="38"/>
      <c r="EW274" s="136"/>
      <c r="EX274" s="37"/>
      <c r="EY274" s="37"/>
      <c r="FN274" s="17"/>
      <c r="FO274" s="201"/>
      <c r="FP274" s="2"/>
      <c r="FY274" s="1"/>
    </row>
    <row r="275" spans="1:181">
      <c r="A275" s="149">
        <v>245</v>
      </c>
      <c r="B275" s="279" t="str">
        <f t="shared" si="3320"/>
        <v>911251030300023</v>
      </c>
      <c r="C275" s="231">
        <v>9112510303000</v>
      </c>
      <c r="D275" s="35">
        <v>23</v>
      </c>
      <c r="E275" s="37" t="s">
        <v>210</v>
      </c>
      <c r="F275" s="65">
        <v>-26461732.370000001</v>
      </c>
      <c r="G275" s="125">
        <f t="shared" ref="G275:R275" si="3387">-G17</f>
        <v>-10281915.549374472</v>
      </c>
      <c r="H275" s="125">
        <f t="shared" si="3387"/>
        <v>-3778329.0804161951</v>
      </c>
      <c r="I275" s="125">
        <f t="shared" si="3387"/>
        <v>-3654722.0834009373</v>
      </c>
      <c r="J275" s="125">
        <f t="shared" si="3387"/>
        <v>-1747379.0042417378</v>
      </c>
      <c r="K275" s="125">
        <f t="shared" si="3387"/>
        <v>-933639.04864458577</v>
      </c>
      <c r="L275" s="125">
        <f t="shared" si="3387"/>
        <v>-939823.7358810656</v>
      </c>
      <c r="M275" s="125">
        <f t="shared" si="3387"/>
        <v>-866024.25767150882</v>
      </c>
      <c r="N275" s="125">
        <f t="shared" si="3387"/>
        <v>-814073.37003127357</v>
      </c>
      <c r="O275" s="125">
        <f t="shared" si="3387"/>
        <v>-762896.8409153088</v>
      </c>
      <c r="P275" s="125">
        <f t="shared" si="3387"/>
        <v>-667289.85998744541</v>
      </c>
      <c r="Q275" s="125">
        <f t="shared" si="3387"/>
        <v>-513341.78138231998</v>
      </c>
      <c r="R275" s="125">
        <f t="shared" si="3387"/>
        <v>-469244.58805315348</v>
      </c>
      <c r="S275" s="92">
        <f t="shared" si="3322"/>
        <v>-25428679.200000003</v>
      </c>
      <c r="T275" s="125">
        <f t="shared" ref="T275:AE275" si="3388">-T17</f>
        <v>-2386716.9349575257</v>
      </c>
      <c r="U275" s="125">
        <f t="shared" si="3388"/>
        <v>-1573482.8331236362</v>
      </c>
      <c r="V275" s="125">
        <f t="shared" si="3388"/>
        <v>-1724267.8939885385</v>
      </c>
      <c r="W275" s="125">
        <f t="shared" si="3388"/>
        <v>-1138428.1306760178</v>
      </c>
      <c r="X275" s="125">
        <f t="shared" si="3388"/>
        <v>-1453146.8285905474</v>
      </c>
      <c r="Y275" s="125">
        <f t="shared" si="3388"/>
        <v>-1196319.9633762182</v>
      </c>
      <c r="Z275" s="125">
        <f t="shared" si="3388"/>
        <v>-1808910.1504517545</v>
      </c>
      <c r="AA275" s="125">
        <f t="shared" si="3388"/>
        <v>-4648342.1475652605</v>
      </c>
      <c r="AB275" s="125">
        <f t="shared" si="3388"/>
        <v>-2539663.925594857</v>
      </c>
      <c r="AC275" s="125">
        <f t="shared" si="3388"/>
        <v>-2850166.0124631482</v>
      </c>
      <c r="AD275" s="125">
        <f t="shared" si="3388"/>
        <v>-2549310.2730895835</v>
      </c>
      <c r="AE275" s="125">
        <f t="shared" si="3388"/>
        <v>-2577071.3130479157</v>
      </c>
      <c r="AF275" s="92">
        <f t="shared" si="3324"/>
        <v>-26445826.406925008</v>
      </c>
      <c r="AG275" s="125">
        <f t="shared" ref="AG275:AR275" si="3389">-AG17</f>
        <v>-2482185.6123558264</v>
      </c>
      <c r="AH275" s="125">
        <f t="shared" si="3389"/>
        <v>-1636422.1464485815</v>
      </c>
      <c r="AI275" s="125">
        <f t="shared" si="3389"/>
        <v>-1793238.6097480801</v>
      </c>
      <c r="AJ275" s="125">
        <f t="shared" si="3389"/>
        <v>-1183965.2559030587</v>
      </c>
      <c r="AK275" s="125">
        <f t="shared" si="3389"/>
        <v>-1511272.7017341694</v>
      </c>
      <c r="AL275" s="125">
        <f t="shared" si="3389"/>
        <v>-1244172.7619112672</v>
      </c>
      <c r="AM275" s="125">
        <f t="shared" si="3389"/>
        <v>-1881266.5564698251</v>
      </c>
      <c r="AN275" s="125">
        <f t="shared" si="3389"/>
        <v>-4834275.833467871</v>
      </c>
      <c r="AO275" s="125">
        <f t="shared" si="3389"/>
        <v>-2641250.4826186514</v>
      </c>
      <c r="AP275" s="125">
        <f t="shared" si="3389"/>
        <v>-2964172.6529616741</v>
      </c>
      <c r="AQ275" s="125">
        <f t="shared" si="3389"/>
        <v>-2651282.6840131669</v>
      </c>
      <c r="AR275" s="125">
        <f t="shared" si="3389"/>
        <v>-2680154.1655698321</v>
      </c>
      <c r="AS275" s="92">
        <f t="shared" si="3326"/>
        <v>-27503659.463202003</v>
      </c>
      <c r="AT275" s="125">
        <f t="shared" ref="AT275:BE275" si="3390">-AT17</f>
        <v>-2556651.1807265012</v>
      </c>
      <c r="AU275" s="125">
        <f t="shared" si="3390"/>
        <v>-1685514.8108420388</v>
      </c>
      <c r="AV275" s="125">
        <f t="shared" si="3390"/>
        <v>-1847035.7680405227</v>
      </c>
      <c r="AW275" s="125">
        <f t="shared" si="3390"/>
        <v>-1219484.2135801504</v>
      </c>
      <c r="AX275" s="125">
        <f t="shared" si="3390"/>
        <v>-1556610.8827861943</v>
      </c>
      <c r="AY275" s="125">
        <f t="shared" si="3390"/>
        <v>-1281497.9447686051</v>
      </c>
      <c r="AZ275" s="125">
        <f t="shared" si="3390"/>
        <v>-1937704.5531639194</v>
      </c>
      <c r="BA275" s="125">
        <f t="shared" si="3390"/>
        <v>-4979304.1084719067</v>
      </c>
      <c r="BB275" s="125">
        <f t="shared" si="3390"/>
        <v>-2720487.997097211</v>
      </c>
      <c r="BC275" s="125">
        <f t="shared" si="3390"/>
        <v>-3053097.8325505243</v>
      </c>
      <c r="BD275" s="125">
        <f t="shared" si="3390"/>
        <v>-2730821.1645335616</v>
      </c>
      <c r="BE275" s="125">
        <f t="shared" si="3390"/>
        <v>-2760558.7905369271</v>
      </c>
      <c r="BF275" s="92">
        <f t="shared" si="3328"/>
        <v>-28328769.247098066</v>
      </c>
      <c r="BG275" s="125">
        <f t="shared" ref="BG275:BR275" si="3391">-BG17</f>
        <v>-2633350.7161482964</v>
      </c>
      <c r="BH275" s="125">
        <f t="shared" si="3391"/>
        <v>-1736080.2551673003</v>
      </c>
      <c r="BI275" s="125">
        <f t="shared" si="3391"/>
        <v>-1902446.8410817385</v>
      </c>
      <c r="BJ275" s="125">
        <f t="shared" si="3391"/>
        <v>-1256068.7399875552</v>
      </c>
      <c r="BK275" s="125">
        <f t="shared" si="3391"/>
        <v>-1603309.2092697802</v>
      </c>
      <c r="BL275" s="125">
        <f t="shared" si="3391"/>
        <v>-1319942.8831116634</v>
      </c>
      <c r="BM275" s="125">
        <f t="shared" si="3391"/>
        <v>-1995835.6897588372</v>
      </c>
      <c r="BN275" s="125">
        <f t="shared" si="3391"/>
        <v>-5128683.2317260653</v>
      </c>
      <c r="BO275" s="125">
        <f t="shared" si="3391"/>
        <v>-2802102.6370101273</v>
      </c>
      <c r="BP275" s="125">
        <f t="shared" si="3391"/>
        <v>-3144690.7675270401</v>
      </c>
      <c r="BQ275" s="125">
        <f t="shared" si="3391"/>
        <v>-2812745.7994695688</v>
      </c>
      <c r="BR275" s="125">
        <f t="shared" si="3391"/>
        <v>-2843375.5542530348</v>
      </c>
      <c r="BS275" s="92">
        <f t="shared" si="3330"/>
        <v>-29178632.324511003</v>
      </c>
      <c r="BT275" s="125">
        <f t="shared" ref="BT275:CE275" si="3392">-BT17</f>
        <v>-2712351.2376327454</v>
      </c>
      <c r="BU275" s="125">
        <f t="shared" si="3392"/>
        <v>-1788162.6628223192</v>
      </c>
      <c r="BV275" s="125">
        <f t="shared" si="3392"/>
        <v>-1959520.2463141908</v>
      </c>
      <c r="BW275" s="125">
        <f t="shared" si="3392"/>
        <v>-1293750.8021871818</v>
      </c>
      <c r="BX275" s="125">
        <f t="shared" si="3392"/>
        <v>-1651408.4855478737</v>
      </c>
      <c r="BY275" s="125">
        <f t="shared" si="3392"/>
        <v>-1359541.1696050132</v>
      </c>
      <c r="BZ275" s="125">
        <f t="shared" si="3392"/>
        <v>-2055710.7604516023</v>
      </c>
      <c r="CA275" s="125">
        <f t="shared" si="3392"/>
        <v>-5282543.7286778465</v>
      </c>
      <c r="CB275" s="125">
        <f t="shared" si="3392"/>
        <v>-2886165.7161204312</v>
      </c>
      <c r="CC275" s="125">
        <f t="shared" si="3392"/>
        <v>-3239031.4905528515</v>
      </c>
      <c r="CD275" s="125">
        <f t="shared" si="3392"/>
        <v>-2897128.1734536556</v>
      </c>
      <c r="CE275" s="125">
        <f t="shared" si="3392"/>
        <v>-2928676.8208806259</v>
      </c>
      <c r="CF275" s="92">
        <f t="shared" si="3332"/>
        <v>-30053991.294246331</v>
      </c>
      <c r="CG275" s="125">
        <f t="shared" ref="CG275:CR275" si="3393">-CG17</f>
        <v>-2793721.7747617285</v>
      </c>
      <c r="CH275" s="125">
        <f t="shared" si="3393"/>
        <v>-1841807.5427069892</v>
      </c>
      <c r="CI275" s="125">
        <f t="shared" si="3393"/>
        <v>-2018305.8537036167</v>
      </c>
      <c r="CJ275" s="125">
        <f t="shared" si="3393"/>
        <v>-1332563.3262527976</v>
      </c>
      <c r="CK275" s="125">
        <f t="shared" si="3393"/>
        <v>-1700950.7401143101</v>
      </c>
      <c r="CL275" s="125">
        <f t="shared" si="3393"/>
        <v>-1400327.4046931639</v>
      </c>
      <c r="CM275" s="125">
        <f t="shared" si="3393"/>
        <v>-2117382.0832651509</v>
      </c>
      <c r="CN275" s="125">
        <f t="shared" si="3393"/>
        <v>-5441020.0405381834</v>
      </c>
      <c r="CO275" s="125">
        <f t="shared" si="3393"/>
        <v>-2972750.6876040446</v>
      </c>
      <c r="CP275" s="125">
        <f t="shared" si="3393"/>
        <v>-3336202.4352694377</v>
      </c>
      <c r="CQ275" s="125">
        <f t="shared" si="3393"/>
        <v>-2984042.0186572662</v>
      </c>
      <c r="CR275" s="125">
        <f t="shared" si="3393"/>
        <v>-3016537.1255070455</v>
      </c>
      <c r="CS275" s="92">
        <f t="shared" si="3334"/>
        <v>-30955611.033073734</v>
      </c>
      <c r="CT275" s="125">
        <f t="shared" ref="CT275:DE275" si="3394">-CT17</f>
        <v>-2877533.4280045796</v>
      </c>
      <c r="CU275" s="125">
        <f t="shared" si="3394"/>
        <v>-1897061.7689881988</v>
      </c>
      <c r="CV275" s="125">
        <f t="shared" si="3394"/>
        <v>-2078855.0293147252</v>
      </c>
      <c r="CW275" s="125">
        <f t="shared" si="3394"/>
        <v>-1372540.2260403812</v>
      </c>
      <c r="CX275" s="125">
        <f t="shared" si="3394"/>
        <v>-1751979.2623177394</v>
      </c>
      <c r="CY275" s="125">
        <f t="shared" si="3394"/>
        <v>-1442337.2268339589</v>
      </c>
      <c r="CZ275" s="125">
        <f t="shared" si="3394"/>
        <v>-2180903.5457631052</v>
      </c>
      <c r="DA275" s="125">
        <f t="shared" si="3394"/>
        <v>-5604250.6417543283</v>
      </c>
      <c r="DB275" s="125">
        <f t="shared" si="3394"/>
        <v>-3061933.2082321658</v>
      </c>
      <c r="DC275" s="125">
        <f t="shared" si="3394"/>
        <v>-3436288.5083275209</v>
      </c>
      <c r="DD275" s="125">
        <f t="shared" si="3394"/>
        <v>-3073563.2792169838</v>
      </c>
      <c r="DE275" s="125">
        <f t="shared" si="3394"/>
        <v>-3107033.2392722564</v>
      </c>
      <c r="DF275" s="92">
        <f t="shared" si="3336"/>
        <v>-31884279.364065941</v>
      </c>
      <c r="DG275" s="125">
        <f t="shared" ref="DG275:DR275" si="3395">-DG17</f>
        <v>-2963859.4308447167</v>
      </c>
      <c r="DH275" s="125">
        <f t="shared" si="3395"/>
        <v>-1953973.6220578444</v>
      </c>
      <c r="DI275" s="125">
        <f t="shared" si="3395"/>
        <v>-2141220.6801941665</v>
      </c>
      <c r="DJ275" s="125">
        <f t="shared" si="3395"/>
        <v>-1413716.4328215923</v>
      </c>
      <c r="DK275" s="125">
        <f t="shared" si="3395"/>
        <v>-1804538.6401872709</v>
      </c>
      <c r="DL275" s="125">
        <f t="shared" si="3395"/>
        <v>-1485607.3436389773</v>
      </c>
      <c r="DM275" s="125">
        <f t="shared" si="3395"/>
        <v>-2246330.6521359975</v>
      </c>
      <c r="DN275" s="125">
        <f t="shared" si="3395"/>
        <v>-5772378.1610069573</v>
      </c>
      <c r="DO275" s="125">
        <f t="shared" si="3395"/>
        <v>-3153791.20447913</v>
      </c>
      <c r="DP275" s="125">
        <f t="shared" si="3395"/>
        <v>-3539377.1635773452</v>
      </c>
      <c r="DQ275" s="125">
        <f t="shared" si="3395"/>
        <v>-3165770.1775934924</v>
      </c>
      <c r="DR275" s="125">
        <f t="shared" si="3395"/>
        <v>-3200244.2364504235</v>
      </c>
      <c r="DS275" s="92">
        <f t="shared" si="3338"/>
        <v>-32840807.744987912</v>
      </c>
      <c r="DT275" s="125">
        <f t="shared" ref="DT275:EE275" si="3396">-DT17</f>
        <v>-3052775.2137700585</v>
      </c>
      <c r="DU275" s="125">
        <f t="shared" si="3396"/>
        <v>-2012592.8307195799</v>
      </c>
      <c r="DV275" s="125">
        <f t="shared" si="3396"/>
        <v>-2205457.3005999918</v>
      </c>
      <c r="DW275" s="125">
        <f t="shared" si="3396"/>
        <v>-1456127.9258062404</v>
      </c>
      <c r="DX275" s="125">
        <f t="shared" si="3396"/>
        <v>-1858674.7993928895</v>
      </c>
      <c r="DY275" s="125">
        <f t="shared" si="3396"/>
        <v>-1530175.5639481468</v>
      </c>
      <c r="DZ275" s="125">
        <f t="shared" si="3396"/>
        <v>-2313720.571700078</v>
      </c>
      <c r="EA275" s="125">
        <f t="shared" si="3396"/>
        <v>-5945549.5058371658</v>
      </c>
      <c r="EB275" s="125">
        <f t="shared" si="3396"/>
        <v>-3248404.9406135045</v>
      </c>
      <c r="EC275" s="125">
        <f t="shared" si="3396"/>
        <v>-3645558.478484666</v>
      </c>
      <c r="ED275" s="125">
        <f t="shared" si="3396"/>
        <v>-3260743.2829212975</v>
      </c>
      <c r="EE275" s="125">
        <f t="shared" si="3396"/>
        <v>-3296251.5635439362</v>
      </c>
      <c r="EF275" s="92">
        <f t="shared" si="3340"/>
        <v>-33826031.977337562</v>
      </c>
      <c r="EG275" s="125">
        <f t="shared" ref="EG275:ER275" si="3397">-EG17</f>
        <v>-3144358.4701831602</v>
      </c>
      <c r="EH275" s="125">
        <f t="shared" si="3397"/>
        <v>-2072970.6156411672</v>
      </c>
      <c r="EI275" s="125">
        <f t="shared" si="3397"/>
        <v>-2271621.0196179911</v>
      </c>
      <c r="EJ275" s="125">
        <f t="shared" si="3397"/>
        <v>-1499811.7635804275</v>
      </c>
      <c r="EK275" s="125">
        <f t="shared" si="3397"/>
        <v>-1914435.0433746763</v>
      </c>
      <c r="EL275" s="125">
        <f t="shared" si="3397"/>
        <v>-1576080.8308665911</v>
      </c>
      <c r="EM275" s="125">
        <f t="shared" si="3397"/>
        <v>-2383132.1888510804</v>
      </c>
      <c r="EN275" s="125">
        <f t="shared" si="3397"/>
        <v>-6123915.9910122817</v>
      </c>
      <c r="EO275" s="125">
        <f t="shared" si="3397"/>
        <v>-3345857.0888319095</v>
      </c>
      <c r="EP275" s="125">
        <f t="shared" si="3397"/>
        <v>-3754925.2328392062</v>
      </c>
      <c r="EQ275" s="125">
        <f t="shared" si="3397"/>
        <v>-3358565.5814089365</v>
      </c>
      <c r="ER275" s="125">
        <f t="shared" si="3397"/>
        <v>-3395139.1104502548</v>
      </c>
      <c r="ES275" s="92">
        <f t="shared" si="3342"/>
        <v>-34840812.936657682</v>
      </c>
      <c r="ET275" s="33"/>
      <c r="EU275" s="33"/>
      <c r="EV275" s="38"/>
      <c r="EW275" s="136"/>
      <c r="EX275" s="37"/>
      <c r="EY275" s="37"/>
      <c r="FN275" s="17"/>
      <c r="FO275" s="201"/>
      <c r="FP275" s="2"/>
      <c r="FY275" s="1"/>
    </row>
    <row r="276" spans="1:181">
      <c r="A276" s="149">
        <v>246</v>
      </c>
      <c r="B276" s="279" t="str">
        <f t="shared" si="3320"/>
        <v>911252010200023</v>
      </c>
      <c r="C276" s="231">
        <v>9112520102000</v>
      </c>
      <c r="D276" s="35">
        <v>23</v>
      </c>
      <c r="E276" s="37" t="s">
        <v>211</v>
      </c>
      <c r="F276" s="65">
        <v>-336519362.65999997</v>
      </c>
      <c r="G276" s="125">
        <f t="shared" ref="G276:R276" si="3398">-G21</f>
        <v>-19130578.27813039</v>
      </c>
      <c r="H276" s="125">
        <f t="shared" si="3398"/>
        <v>-21764246.886254042</v>
      </c>
      <c r="I276" s="125">
        <f t="shared" si="3398"/>
        <v>-31599386.248046041</v>
      </c>
      <c r="J276" s="125">
        <f t="shared" si="3398"/>
        <v>-26529396.835529797</v>
      </c>
      <c r="K276" s="125">
        <f t="shared" si="3398"/>
        <v>-27442864.611259915</v>
      </c>
      <c r="L276" s="125">
        <f t="shared" si="3398"/>
        <v>-25384313.582064856</v>
      </c>
      <c r="M276" s="125">
        <f t="shared" si="3398"/>
        <v>-27741330.593382861</v>
      </c>
      <c r="N276" s="125">
        <f t="shared" si="3398"/>
        <v>-31061481.37612899</v>
      </c>
      <c r="O276" s="125">
        <f t="shared" si="3398"/>
        <v>-31890413.515059575</v>
      </c>
      <c r="P276" s="125">
        <f t="shared" si="3398"/>
        <v>-30925873.57403852</v>
      </c>
      <c r="Q276" s="125">
        <f t="shared" si="3398"/>
        <v>-32051849.648085672</v>
      </c>
      <c r="R276" s="125">
        <f t="shared" si="3398"/>
        <v>-41084481.603012681</v>
      </c>
      <c r="S276" s="92">
        <f t="shared" si="3322"/>
        <v>-346606216.75099331</v>
      </c>
      <c r="T276" s="125">
        <f t="shared" ref="T276:AE276" si="3399">-T21</f>
        <v>-17227014.767634328</v>
      </c>
      <c r="U276" s="125">
        <f t="shared" si="3399"/>
        <v>-19598623.578700289</v>
      </c>
      <c r="V276" s="125">
        <f t="shared" si="3399"/>
        <v>-28455130.086975612</v>
      </c>
      <c r="W276" s="125">
        <f t="shared" si="3399"/>
        <v>-23889623.429970227</v>
      </c>
      <c r="X276" s="125">
        <f t="shared" si="3399"/>
        <v>-24712197.773175009</v>
      </c>
      <c r="Y276" s="125">
        <f t="shared" si="3399"/>
        <v>-22858480.208326895</v>
      </c>
      <c r="Z276" s="125">
        <f t="shared" si="3399"/>
        <v>-24980965.282808855</v>
      </c>
      <c r="AA276" s="125">
        <f t="shared" si="3399"/>
        <v>-27970748.745367624</v>
      </c>
      <c r="AB276" s="125">
        <f t="shared" si="3399"/>
        <v>-28717199.06125005</v>
      </c>
      <c r="AC276" s="125">
        <f t="shared" si="3399"/>
        <v>-27848634.422671504</v>
      </c>
      <c r="AD276" s="125">
        <f t="shared" si="3399"/>
        <v>-28862571.700134136</v>
      </c>
      <c r="AE276" s="125">
        <f t="shared" si="3399"/>
        <v>-36996423.265719973</v>
      </c>
      <c r="AF276" s="92">
        <f t="shared" si="3324"/>
        <v>-312117612.32273453</v>
      </c>
      <c r="AG276" s="125">
        <f t="shared" ref="AG276:AR276" si="3400">-AG21</f>
        <v>-17916095.358339697</v>
      </c>
      <c r="AH276" s="125">
        <f t="shared" si="3400"/>
        <v>-20382568.521848299</v>
      </c>
      <c r="AI276" s="125">
        <f t="shared" si="3400"/>
        <v>-29593335.290454634</v>
      </c>
      <c r="AJ276" s="125">
        <f t="shared" si="3400"/>
        <v>-24845208.367169034</v>
      </c>
      <c r="AK276" s="125">
        <f t="shared" si="3400"/>
        <v>-25700685.684102006</v>
      </c>
      <c r="AL276" s="125">
        <f t="shared" si="3400"/>
        <v>-23772819.416659966</v>
      </c>
      <c r="AM276" s="125">
        <f t="shared" si="3400"/>
        <v>-25980203.894121204</v>
      </c>
      <c r="AN276" s="125">
        <f t="shared" si="3400"/>
        <v>-29089578.695182323</v>
      </c>
      <c r="AO276" s="125">
        <f t="shared" si="3400"/>
        <v>-29865887.023700047</v>
      </c>
      <c r="AP276" s="125">
        <f t="shared" si="3400"/>
        <v>-28962579.799578357</v>
      </c>
      <c r="AQ276" s="125">
        <f t="shared" si="3400"/>
        <v>-30017074.568139493</v>
      </c>
      <c r="AR276" s="125">
        <f t="shared" si="3400"/>
        <v>-38476280.196348764</v>
      </c>
      <c r="AS276" s="92">
        <f t="shared" si="3326"/>
        <v>-324602316.81564391</v>
      </c>
      <c r="AT276" s="125">
        <f t="shared" ref="AT276:BE276" si="3401">-AT21</f>
        <v>-18453578.219089888</v>
      </c>
      <c r="AU276" s="125">
        <f t="shared" si="3401"/>
        <v>-20994045.577503745</v>
      </c>
      <c r="AV276" s="125">
        <f t="shared" si="3401"/>
        <v>-30481135.349168271</v>
      </c>
      <c r="AW276" s="125">
        <f t="shared" si="3401"/>
        <v>-25590564.618184105</v>
      </c>
      <c r="AX276" s="125">
        <f t="shared" si="3401"/>
        <v>-26471706.254625067</v>
      </c>
      <c r="AY276" s="125">
        <f t="shared" si="3401"/>
        <v>-24486003.999159764</v>
      </c>
      <c r="AZ276" s="125">
        <f t="shared" si="3401"/>
        <v>-26759610.01094484</v>
      </c>
      <c r="BA276" s="125">
        <f t="shared" si="3401"/>
        <v>-29962266.056037799</v>
      </c>
      <c r="BB276" s="125">
        <f t="shared" si="3401"/>
        <v>-30761863.634411052</v>
      </c>
      <c r="BC276" s="125">
        <f t="shared" si="3401"/>
        <v>-29831457.193565711</v>
      </c>
      <c r="BD276" s="125">
        <f t="shared" si="3401"/>
        <v>-30917586.805183679</v>
      </c>
      <c r="BE276" s="125">
        <f t="shared" si="3401"/>
        <v>-39630568.602239229</v>
      </c>
      <c r="BF276" s="92">
        <f t="shared" si="3328"/>
        <v>-334340386.32011318</v>
      </c>
      <c r="BG276" s="125">
        <f t="shared" ref="BG276:BR276" si="3402">-BG21</f>
        <v>-19007185.565662585</v>
      </c>
      <c r="BH276" s="125">
        <f t="shared" si="3402"/>
        <v>-21623866.94482886</v>
      </c>
      <c r="BI276" s="125">
        <f t="shared" si="3402"/>
        <v>-31395569.409643322</v>
      </c>
      <c r="BJ276" s="125">
        <f t="shared" si="3402"/>
        <v>-26358281.55672963</v>
      </c>
      <c r="BK276" s="125">
        <f t="shared" si="3402"/>
        <v>-27265857.442263819</v>
      </c>
      <c r="BL276" s="125">
        <f t="shared" si="3402"/>
        <v>-25220584.11913456</v>
      </c>
      <c r="BM276" s="125">
        <f t="shared" si="3402"/>
        <v>-27562398.311273187</v>
      </c>
      <c r="BN276" s="125">
        <f t="shared" si="3402"/>
        <v>-30861134.037718929</v>
      </c>
      <c r="BO276" s="125">
        <f t="shared" si="3402"/>
        <v>-31684719.543443382</v>
      </c>
      <c r="BP276" s="125">
        <f t="shared" si="3402"/>
        <v>-30726400.909372684</v>
      </c>
      <c r="BQ276" s="125">
        <f t="shared" si="3402"/>
        <v>-31845114.40933919</v>
      </c>
      <c r="BR276" s="125">
        <f t="shared" si="3402"/>
        <v>-40819485.660306409</v>
      </c>
      <c r="BS276" s="92">
        <f t="shared" si="3330"/>
        <v>-344370597.90971655</v>
      </c>
      <c r="BT276" s="125">
        <f t="shared" ref="BT276:CE276" si="3403">-BT21</f>
        <v>-19577401.132632464</v>
      </c>
      <c r="BU276" s="125">
        <f t="shared" si="3403"/>
        <v>-22272582.953173727</v>
      </c>
      <c r="BV276" s="125">
        <f t="shared" si="3403"/>
        <v>-32337436.491932627</v>
      </c>
      <c r="BW276" s="125">
        <f t="shared" si="3403"/>
        <v>-27149030.003431518</v>
      </c>
      <c r="BX276" s="125">
        <f t="shared" si="3403"/>
        <v>-28083833.16553174</v>
      </c>
      <c r="BY276" s="125">
        <f t="shared" si="3403"/>
        <v>-25977201.6427086</v>
      </c>
      <c r="BZ276" s="125">
        <f t="shared" si="3403"/>
        <v>-28389270.260611385</v>
      </c>
      <c r="CA276" s="125">
        <f t="shared" si="3403"/>
        <v>-31786968.058850504</v>
      </c>
      <c r="CB276" s="125">
        <f t="shared" si="3403"/>
        <v>-32635261.12974669</v>
      </c>
      <c r="CC276" s="125">
        <f t="shared" si="3403"/>
        <v>-31648192.936653867</v>
      </c>
      <c r="CD276" s="125">
        <f t="shared" si="3403"/>
        <v>-32800467.841619369</v>
      </c>
      <c r="CE276" s="125">
        <f t="shared" si="3403"/>
        <v>-42044070.2301156</v>
      </c>
      <c r="CF276" s="92">
        <f t="shared" si="3332"/>
        <v>-354701715.84700805</v>
      </c>
      <c r="CG276" s="125">
        <f t="shared" ref="CG276:CR276" si="3404">-CG21</f>
        <v>-20164723.166611437</v>
      </c>
      <c r="CH276" s="125">
        <f t="shared" si="3404"/>
        <v>-22940760.441768941</v>
      </c>
      <c r="CI276" s="125">
        <f t="shared" si="3404"/>
        <v>-33307559.586690601</v>
      </c>
      <c r="CJ276" s="125">
        <f t="shared" si="3404"/>
        <v>-27963500.903534461</v>
      </c>
      <c r="CK276" s="125">
        <f t="shared" si="3404"/>
        <v>-28926348.160497684</v>
      </c>
      <c r="CL276" s="125">
        <f t="shared" si="3404"/>
        <v>-26756517.691989854</v>
      </c>
      <c r="CM276" s="125">
        <f t="shared" si="3404"/>
        <v>-29240948.368429728</v>
      </c>
      <c r="CN276" s="125">
        <f t="shared" si="3404"/>
        <v>-32740577.100616015</v>
      </c>
      <c r="CO276" s="125">
        <f t="shared" si="3404"/>
        <v>-33614318.963639088</v>
      </c>
      <c r="CP276" s="125">
        <f t="shared" si="3404"/>
        <v>-32597638.724753484</v>
      </c>
      <c r="CQ276" s="125">
        <f t="shared" si="3404"/>
        <v>-33784481.876867943</v>
      </c>
      <c r="CR276" s="125">
        <f t="shared" si="3404"/>
        <v>-43305392.337019071</v>
      </c>
      <c r="CS276" s="92">
        <f t="shared" si="3334"/>
        <v>-365342767.32241827</v>
      </c>
      <c r="CT276" s="125">
        <f t="shared" ref="CT276:DE276" si="3405">-CT21</f>
        <v>-20769664.861609783</v>
      </c>
      <c r="CU276" s="125">
        <f t="shared" si="3405"/>
        <v>-23628983.255022008</v>
      </c>
      <c r="CV276" s="125">
        <f t="shared" si="3405"/>
        <v>-34306786.374291323</v>
      </c>
      <c r="CW276" s="125">
        <f t="shared" si="3405"/>
        <v>-28802405.930640504</v>
      </c>
      <c r="CX276" s="125">
        <f t="shared" si="3405"/>
        <v>-29794138.605312623</v>
      </c>
      <c r="CY276" s="125">
        <f t="shared" si="3405"/>
        <v>-27559213.222749557</v>
      </c>
      <c r="CZ276" s="125">
        <f t="shared" si="3405"/>
        <v>-30118176.819482621</v>
      </c>
      <c r="DA276" s="125">
        <f t="shared" si="3405"/>
        <v>-33722794.413634501</v>
      </c>
      <c r="DB276" s="125">
        <f t="shared" si="3405"/>
        <v>-34622748.532548264</v>
      </c>
      <c r="DC276" s="125">
        <f t="shared" si="3405"/>
        <v>-33575567.886496089</v>
      </c>
      <c r="DD276" s="125">
        <f t="shared" si="3405"/>
        <v>-34798016.33317399</v>
      </c>
      <c r="DE276" s="125">
        <f t="shared" si="3405"/>
        <v>-44604554.107129648</v>
      </c>
      <c r="DF276" s="92">
        <f t="shared" si="3336"/>
        <v>-376303050.3420909</v>
      </c>
      <c r="DG276" s="125">
        <f t="shared" ref="DG276:DR276" si="3406">-DG21</f>
        <v>-21392754.807458073</v>
      </c>
      <c r="DH276" s="125">
        <f t="shared" si="3406"/>
        <v>-24337852.752672665</v>
      </c>
      <c r="DI276" s="125">
        <f t="shared" si="3406"/>
        <v>-35335989.965520062</v>
      </c>
      <c r="DJ276" s="125">
        <f t="shared" si="3406"/>
        <v>-29666478.108559713</v>
      </c>
      <c r="DK276" s="125">
        <f t="shared" si="3406"/>
        <v>-30687962.763471991</v>
      </c>
      <c r="DL276" s="125">
        <f t="shared" si="3406"/>
        <v>-28385989.61943204</v>
      </c>
      <c r="DM276" s="125">
        <f t="shared" si="3406"/>
        <v>-31021722.124067094</v>
      </c>
      <c r="DN276" s="125">
        <f t="shared" si="3406"/>
        <v>-34734478.246043526</v>
      </c>
      <c r="DO276" s="125">
        <f t="shared" si="3406"/>
        <v>-35661430.988524705</v>
      </c>
      <c r="DP276" s="125">
        <f t="shared" si="3406"/>
        <v>-34582834.923090965</v>
      </c>
      <c r="DQ276" s="125">
        <f t="shared" si="3406"/>
        <v>-35841956.823169202</v>
      </c>
      <c r="DR276" s="125">
        <f t="shared" si="3406"/>
        <v>-45942690.730343528</v>
      </c>
      <c r="DS276" s="92">
        <f t="shared" si="3338"/>
        <v>-387592141.85235351</v>
      </c>
      <c r="DT276" s="125">
        <f t="shared" ref="DT276:EE276" si="3407">-DT21</f>
        <v>-22034537.451681815</v>
      </c>
      <c r="DU276" s="125">
        <f t="shared" si="3407"/>
        <v>-25067988.335252848</v>
      </c>
      <c r="DV276" s="125">
        <f t="shared" si="3407"/>
        <v>-36396069.664485656</v>
      </c>
      <c r="DW276" s="125">
        <f t="shared" si="3407"/>
        <v>-30556472.451816499</v>
      </c>
      <c r="DX276" s="125">
        <f t="shared" si="3407"/>
        <v>-31608601.646376152</v>
      </c>
      <c r="DY276" s="125">
        <f t="shared" si="3407"/>
        <v>-29237569.308014996</v>
      </c>
      <c r="DZ276" s="125">
        <f t="shared" si="3407"/>
        <v>-31952373.787789106</v>
      </c>
      <c r="EA276" s="125">
        <f t="shared" si="3407"/>
        <v>-35776512.593424834</v>
      </c>
      <c r="EB276" s="125">
        <f t="shared" si="3407"/>
        <v>-36731273.918180451</v>
      </c>
      <c r="EC276" s="125">
        <f t="shared" si="3407"/>
        <v>-35620319.970783696</v>
      </c>
      <c r="ED276" s="125">
        <f t="shared" si="3407"/>
        <v>-36917215.527864277</v>
      </c>
      <c r="EE276" s="125">
        <f t="shared" si="3407"/>
        <v>-47320971.452253833</v>
      </c>
      <c r="EF276" s="92">
        <f t="shared" si="3340"/>
        <v>-399219906.10792416</v>
      </c>
      <c r="EG276" s="125">
        <f t="shared" ref="EG276:ER276" si="3408">-EG21</f>
        <v>-22695573.575232275</v>
      </c>
      <c r="EH276" s="125">
        <f t="shared" si="3408"/>
        <v>-25820027.985310435</v>
      </c>
      <c r="EI276" s="125">
        <f t="shared" si="3408"/>
        <v>-37487951.754420243</v>
      </c>
      <c r="EJ276" s="125">
        <f t="shared" si="3408"/>
        <v>-31473166.625371005</v>
      </c>
      <c r="EK276" s="125">
        <f t="shared" si="3408"/>
        <v>-32556859.695767447</v>
      </c>
      <c r="EL276" s="125">
        <f t="shared" si="3408"/>
        <v>-30114696.387255456</v>
      </c>
      <c r="EM276" s="125">
        <f t="shared" si="3408"/>
        <v>-32910945.001422789</v>
      </c>
      <c r="EN276" s="125">
        <f t="shared" si="3408"/>
        <v>-36849807.971227586</v>
      </c>
      <c r="EO276" s="125">
        <f t="shared" si="3408"/>
        <v>-37833212.135725871</v>
      </c>
      <c r="EP276" s="125">
        <f t="shared" si="3408"/>
        <v>-36688929.569907218</v>
      </c>
      <c r="EQ276" s="125">
        <f t="shared" si="3408"/>
        <v>-38024731.993700221</v>
      </c>
      <c r="ER276" s="125">
        <f t="shared" si="3408"/>
        <v>-48740600.595821463</v>
      </c>
      <c r="ES276" s="92">
        <f t="shared" si="3342"/>
        <v>-411196503.29116201</v>
      </c>
      <c r="ET276" s="33"/>
      <c r="EU276" s="33"/>
      <c r="EV276" s="38"/>
      <c r="EW276" s="136"/>
      <c r="EX276" s="37"/>
      <c r="EY276" s="37"/>
      <c r="FN276" s="17"/>
      <c r="FO276" s="201"/>
      <c r="FP276" s="2"/>
      <c r="FY276" s="1"/>
    </row>
    <row r="277" spans="1:181">
      <c r="A277" s="149">
        <v>247</v>
      </c>
      <c r="B277" s="279" t="str">
        <f t="shared" si="3320"/>
        <v>911252020200023</v>
      </c>
      <c r="C277" s="231">
        <v>9112520202000</v>
      </c>
      <c r="D277" s="35">
        <v>23</v>
      </c>
      <c r="E277" s="37" t="s">
        <v>212</v>
      </c>
      <c r="F277" s="65">
        <v>-31723814.380000003</v>
      </c>
      <c r="G277" s="125">
        <f t="shared" ref="G277:R277" si="3409">-G24</f>
        <v>-1469995.1640328132</v>
      </c>
      <c r="H277" s="125">
        <f t="shared" si="3409"/>
        <v>-1672366.4703948679</v>
      </c>
      <c r="I277" s="125">
        <f t="shared" si="3409"/>
        <v>-2428099.3650952126</v>
      </c>
      <c r="J277" s="125">
        <f t="shared" si="3409"/>
        <v>-2038520.9733841592</v>
      </c>
      <c r="K277" s="125">
        <f t="shared" si="3409"/>
        <v>-2108711.9102863716</v>
      </c>
      <c r="L277" s="125">
        <f t="shared" si="3409"/>
        <v>-1950532.6846593646</v>
      </c>
      <c r="M277" s="125">
        <f t="shared" si="3409"/>
        <v>-2131646.0602096175</v>
      </c>
      <c r="N277" s="125">
        <f t="shared" si="3409"/>
        <v>-2386766.7117414097</v>
      </c>
      <c r="O277" s="125">
        <f t="shared" si="3409"/>
        <v>-2450461.9235548615</v>
      </c>
      <c r="P277" s="125">
        <f t="shared" si="3409"/>
        <v>-2376346.5973894037</v>
      </c>
      <c r="Q277" s="125">
        <f t="shared" si="3409"/>
        <v>-2462866.6889204648</v>
      </c>
      <c r="R277" s="125">
        <f t="shared" si="3409"/>
        <v>-3156934.8503314541</v>
      </c>
      <c r="S277" s="92">
        <f t="shared" si="3322"/>
        <v>-26633249.400000002</v>
      </c>
      <c r="T277" s="125">
        <f t="shared" ref="T277:AE277" si="3410">-T24</f>
        <v>-1528794.975623549</v>
      </c>
      <c r="U277" s="125">
        <f t="shared" si="3410"/>
        <v>-1739261.134932477</v>
      </c>
      <c r="V277" s="125">
        <f t="shared" si="3410"/>
        <v>-2525223.3480064906</v>
      </c>
      <c r="W277" s="125">
        <f t="shared" si="3410"/>
        <v>-2120061.8192940964</v>
      </c>
      <c r="X277" s="125">
        <f t="shared" si="3410"/>
        <v>-2193060.3939125477</v>
      </c>
      <c r="Y277" s="125">
        <f t="shared" si="3410"/>
        <v>-2028553.998719268</v>
      </c>
      <c r="Z277" s="125">
        <f t="shared" si="3410"/>
        <v>-2216911.9099111902</v>
      </c>
      <c r="AA277" s="125">
        <f t="shared" si="3410"/>
        <v>-2482237.3883771203</v>
      </c>
      <c r="AB277" s="125">
        <f t="shared" si="3410"/>
        <v>-2548480.4088810366</v>
      </c>
      <c r="AC277" s="125">
        <f t="shared" si="3410"/>
        <v>-2471400.4694153829</v>
      </c>
      <c r="AD277" s="125">
        <f t="shared" si="3410"/>
        <v>-2561381.3649037052</v>
      </c>
      <c r="AE277" s="125">
        <f t="shared" si="3410"/>
        <v>-3283212.2551458101</v>
      </c>
      <c r="AF277" s="92">
        <f t="shared" si="3324"/>
        <v>-27698579.467122667</v>
      </c>
      <c r="AG277" s="125">
        <f t="shared" ref="AG277:AR277" si="3411">-AG24</f>
        <v>-1589946.7746484913</v>
      </c>
      <c r="AH277" s="125">
        <f t="shared" si="3411"/>
        <v>-1808831.5803297767</v>
      </c>
      <c r="AI277" s="125">
        <f t="shared" si="3411"/>
        <v>-2626232.2819267507</v>
      </c>
      <c r="AJ277" s="125">
        <f t="shared" si="3411"/>
        <v>-2204864.2920658612</v>
      </c>
      <c r="AK277" s="125">
        <f t="shared" si="3411"/>
        <v>-2280782.8096690504</v>
      </c>
      <c r="AL277" s="125">
        <f t="shared" si="3411"/>
        <v>-2109696.1586680389</v>
      </c>
      <c r="AM277" s="125">
        <f t="shared" si="3411"/>
        <v>-2305588.3863076381</v>
      </c>
      <c r="AN277" s="125">
        <f t="shared" si="3411"/>
        <v>-2581526.8839122057</v>
      </c>
      <c r="AO277" s="125">
        <f t="shared" si="3411"/>
        <v>-2650419.6252362784</v>
      </c>
      <c r="AP277" s="125">
        <f t="shared" si="3411"/>
        <v>-2570256.4881919995</v>
      </c>
      <c r="AQ277" s="125">
        <f t="shared" si="3411"/>
        <v>-2663836.6194998543</v>
      </c>
      <c r="AR277" s="125">
        <f t="shared" si="3411"/>
        <v>-3414540.7453516433</v>
      </c>
      <c r="AS277" s="92">
        <f t="shared" si="3326"/>
        <v>-28806522.645807587</v>
      </c>
      <c r="AT277" s="125">
        <f t="shared" ref="AT277:BE277" si="3412">-AT24</f>
        <v>-1637645.1778879464</v>
      </c>
      <c r="AU277" s="125">
        <f t="shared" si="3412"/>
        <v>-1863096.5277396701</v>
      </c>
      <c r="AV277" s="125">
        <f t="shared" si="3412"/>
        <v>-2705019.2503845533</v>
      </c>
      <c r="AW277" s="125">
        <f t="shared" si="3412"/>
        <v>-2271010.220827837</v>
      </c>
      <c r="AX277" s="125">
        <f t="shared" si="3412"/>
        <v>-2349206.2939591217</v>
      </c>
      <c r="AY277" s="125">
        <f t="shared" si="3412"/>
        <v>-2172987.0434280806</v>
      </c>
      <c r="AZ277" s="125">
        <f t="shared" si="3412"/>
        <v>-2374756.0378968674</v>
      </c>
      <c r="BA277" s="125">
        <f t="shared" si="3412"/>
        <v>-2658972.690429572</v>
      </c>
      <c r="BB277" s="125">
        <f t="shared" si="3412"/>
        <v>-2729932.2139933668</v>
      </c>
      <c r="BC277" s="125">
        <f t="shared" si="3412"/>
        <v>-2647364.1828377596</v>
      </c>
      <c r="BD277" s="125">
        <f t="shared" si="3412"/>
        <v>-2743751.7180848499</v>
      </c>
      <c r="BE277" s="125">
        <f t="shared" si="3412"/>
        <v>-3516976.9677121933</v>
      </c>
      <c r="BF277" s="92">
        <f t="shared" si="3328"/>
        <v>-29670718.325181819</v>
      </c>
      <c r="BG277" s="125">
        <f t="shared" ref="BG277:BR277" si="3413">-BG24</f>
        <v>-1686774.5332245843</v>
      </c>
      <c r="BH277" s="125">
        <f t="shared" si="3413"/>
        <v>-1918989.4235718597</v>
      </c>
      <c r="BI277" s="125">
        <f t="shared" si="3413"/>
        <v>-2786169.8278960893</v>
      </c>
      <c r="BJ277" s="125">
        <f t="shared" si="3413"/>
        <v>-2339140.5274526714</v>
      </c>
      <c r="BK277" s="125">
        <f t="shared" si="3413"/>
        <v>-2419682.4827778949</v>
      </c>
      <c r="BL277" s="125">
        <f t="shared" si="3413"/>
        <v>-2238176.6547309225</v>
      </c>
      <c r="BM277" s="125">
        <f t="shared" si="3413"/>
        <v>-2445998.7190337731</v>
      </c>
      <c r="BN277" s="125">
        <f t="shared" si="3413"/>
        <v>-2738741.8711424586</v>
      </c>
      <c r="BO277" s="125">
        <f t="shared" si="3413"/>
        <v>-2811830.1804131679</v>
      </c>
      <c r="BP277" s="125">
        <f t="shared" si="3413"/>
        <v>-2726785.1083228919</v>
      </c>
      <c r="BQ277" s="125">
        <f t="shared" si="3413"/>
        <v>-2826064.2696273951</v>
      </c>
      <c r="BR277" s="125">
        <f t="shared" si="3413"/>
        <v>-3622486.2767435582</v>
      </c>
      <c r="BS277" s="92">
        <f t="shared" si="3330"/>
        <v>-30560839.87493727</v>
      </c>
      <c r="BT277" s="125">
        <f t="shared" ref="BT277:CE277" si="3414">-BT24</f>
        <v>-1737377.7692213219</v>
      </c>
      <c r="BU277" s="125">
        <f t="shared" si="3414"/>
        <v>-1976559.1062790155</v>
      </c>
      <c r="BV277" s="125">
        <f t="shared" si="3414"/>
        <v>-2869754.9227329721</v>
      </c>
      <c r="BW277" s="125">
        <f t="shared" si="3414"/>
        <v>-2409314.7432762519</v>
      </c>
      <c r="BX277" s="125">
        <f t="shared" si="3414"/>
        <v>-2492272.9572612322</v>
      </c>
      <c r="BY277" s="125">
        <f t="shared" si="3414"/>
        <v>-2305321.9543728502</v>
      </c>
      <c r="BZ277" s="125">
        <f t="shared" si="3414"/>
        <v>-2519378.6806047861</v>
      </c>
      <c r="CA277" s="125">
        <f t="shared" si="3414"/>
        <v>-2820904.1272767331</v>
      </c>
      <c r="CB277" s="125">
        <f t="shared" si="3414"/>
        <v>-2896185.0858255625</v>
      </c>
      <c r="CC277" s="125">
        <f t="shared" si="3414"/>
        <v>-2808588.6615725784</v>
      </c>
      <c r="CD277" s="125">
        <f t="shared" si="3414"/>
        <v>-2910846.197716217</v>
      </c>
      <c r="CE277" s="125">
        <f t="shared" si="3414"/>
        <v>-3731160.8650458651</v>
      </c>
      <c r="CF277" s="92">
        <f t="shared" si="3332"/>
        <v>-31477665.071185388</v>
      </c>
      <c r="CG277" s="125">
        <f t="shared" ref="CG277:CR277" si="3415">-CG24</f>
        <v>-1789499.1022979617</v>
      </c>
      <c r="CH277" s="125">
        <f t="shared" si="3415"/>
        <v>-2035855.8794673865</v>
      </c>
      <c r="CI277" s="125">
        <f t="shared" si="3415"/>
        <v>-2955847.5704149613</v>
      </c>
      <c r="CJ277" s="125">
        <f t="shared" si="3415"/>
        <v>-2481594.1855745399</v>
      </c>
      <c r="CK277" s="125">
        <f t="shared" si="3415"/>
        <v>-2567041.1459790692</v>
      </c>
      <c r="CL277" s="125">
        <f t="shared" si="3415"/>
        <v>-2374481.6130040358</v>
      </c>
      <c r="CM277" s="125">
        <f t="shared" si="3415"/>
        <v>-2594960.0410229303</v>
      </c>
      <c r="CN277" s="125">
        <f t="shared" si="3415"/>
        <v>-2905531.2510950346</v>
      </c>
      <c r="CO277" s="125">
        <f t="shared" si="3415"/>
        <v>-2983070.6384003297</v>
      </c>
      <c r="CP277" s="125">
        <f t="shared" si="3415"/>
        <v>-2892846.3214197559</v>
      </c>
      <c r="CQ277" s="125">
        <f t="shared" si="3415"/>
        <v>-2998171.5836477038</v>
      </c>
      <c r="CR277" s="125">
        <f t="shared" si="3415"/>
        <v>-3843095.6909972411</v>
      </c>
      <c r="CS277" s="92">
        <f t="shared" si="3334"/>
        <v>-32421995.023320951</v>
      </c>
      <c r="CT277" s="125">
        <f t="shared" ref="CT277:DE277" si="3416">-CT24</f>
        <v>-1843184.0753669005</v>
      </c>
      <c r="CU277" s="125">
        <f t="shared" si="3416"/>
        <v>-2096931.5558514078</v>
      </c>
      <c r="CV277" s="125">
        <f t="shared" si="3416"/>
        <v>-3044522.9975274103</v>
      </c>
      <c r="CW277" s="125">
        <f t="shared" si="3416"/>
        <v>-2556042.0111417756</v>
      </c>
      <c r="CX277" s="125">
        <f t="shared" si="3416"/>
        <v>-2644052.3803584408</v>
      </c>
      <c r="CY277" s="125">
        <f t="shared" si="3416"/>
        <v>-2445716.0613941569</v>
      </c>
      <c r="CZ277" s="125">
        <f t="shared" si="3416"/>
        <v>-2672808.8422536179</v>
      </c>
      <c r="DA277" s="125">
        <f t="shared" si="3416"/>
        <v>-2992697.1886278857</v>
      </c>
      <c r="DB277" s="125">
        <f t="shared" si="3416"/>
        <v>-3072562.7575523397</v>
      </c>
      <c r="DC277" s="125">
        <f t="shared" si="3416"/>
        <v>-2979631.7110623484</v>
      </c>
      <c r="DD277" s="125">
        <f t="shared" si="3416"/>
        <v>-3088116.7311571348</v>
      </c>
      <c r="DE277" s="125">
        <f t="shared" si="3416"/>
        <v>-3958388.5617271583</v>
      </c>
      <c r="DF277" s="92">
        <f t="shared" si="3336"/>
        <v>-33394654.87402058</v>
      </c>
      <c r="DG277" s="125">
        <f t="shared" ref="DG277:DR277" si="3417">-DG24</f>
        <v>-1898479.5976279073</v>
      </c>
      <c r="DH277" s="125">
        <f t="shared" si="3417"/>
        <v>-2159839.5025269496</v>
      </c>
      <c r="DI277" s="125">
        <f t="shared" si="3417"/>
        <v>-3135858.6874532322</v>
      </c>
      <c r="DJ277" s="125">
        <f t="shared" si="3417"/>
        <v>-2632723.2714760285</v>
      </c>
      <c r="DK277" s="125">
        <f t="shared" si="3417"/>
        <v>-2723373.9517691941</v>
      </c>
      <c r="DL277" s="125">
        <f t="shared" si="3417"/>
        <v>-2519087.5432359814</v>
      </c>
      <c r="DM277" s="125">
        <f t="shared" si="3417"/>
        <v>-2752993.1075212262</v>
      </c>
      <c r="DN277" s="125">
        <f t="shared" si="3417"/>
        <v>-3082478.1042867219</v>
      </c>
      <c r="DO277" s="125">
        <f t="shared" si="3417"/>
        <v>-3164739.6402789094</v>
      </c>
      <c r="DP277" s="125">
        <f t="shared" si="3417"/>
        <v>-3069020.6623942186</v>
      </c>
      <c r="DQ277" s="125">
        <f t="shared" si="3417"/>
        <v>-3180760.233091848</v>
      </c>
      <c r="DR277" s="125">
        <f t="shared" si="3417"/>
        <v>-4077140.2185789719</v>
      </c>
      <c r="DS277" s="92">
        <f t="shared" si="3338"/>
        <v>-34396494.520241186</v>
      </c>
      <c r="DT277" s="125">
        <f t="shared" ref="DT277:EE277" si="3418">-DT24</f>
        <v>-1955433.9855567452</v>
      </c>
      <c r="DU277" s="125">
        <f t="shared" si="3418"/>
        <v>-2224634.6876027589</v>
      </c>
      <c r="DV277" s="125">
        <f t="shared" si="3418"/>
        <v>-3229934.4480768302</v>
      </c>
      <c r="DW277" s="125">
        <f t="shared" si="3418"/>
        <v>-2711704.9696203107</v>
      </c>
      <c r="DX277" s="125">
        <f t="shared" si="3418"/>
        <v>-2805075.1703222711</v>
      </c>
      <c r="DY277" s="125">
        <f t="shared" si="3418"/>
        <v>-2594660.1695330618</v>
      </c>
      <c r="DZ277" s="125">
        <f t="shared" si="3418"/>
        <v>-2835582.9007468638</v>
      </c>
      <c r="EA277" s="125">
        <f t="shared" si="3418"/>
        <v>-3174952.4474153249</v>
      </c>
      <c r="EB277" s="125">
        <f t="shared" si="3418"/>
        <v>-3259681.8294872777</v>
      </c>
      <c r="EC277" s="125">
        <f t="shared" si="3418"/>
        <v>-3161091.2822660464</v>
      </c>
      <c r="ED277" s="125">
        <f t="shared" si="3418"/>
        <v>-3276183.0400846051</v>
      </c>
      <c r="EE277" s="125">
        <f t="shared" si="3418"/>
        <v>-4199454.4251363426</v>
      </c>
      <c r="EF277" s="92">
        <f t="shared" si="3340"/>
        <v>-35428389.355848439</v>
      </c>
      <c r="EG277" s="125">
        <f t="shared" ref="EG277:ER277" si="3419">-EG24</f>
        <v>-2014097.0051234474</v>
      </c>
      <c r="EH277" s="125">
        <f t="shared" si="3419"/>
        <v>-2291373.7282308415</v>
      </c>
      <c r="EI277" s="125">
        <f t="shared" si="3419"/>
        <v>-3326832.4815191347</v>
      </c>
      <c r="EJ277" s="125">
        <f t="shared" si="3419"/>
        <v>-2793056.1187089197</v>
      </c>
      <c r="EK277" s="125">
        <f t="shared" si="3419"/>
        <v>-2889227.4254319388</v>
      </c>
      <c r="EL277" s="125">
        <f t="shared" si="3419"/>
        <v>-2672499.9746190533</v>
      </c>
      <c r="EM277" s="125">
        <f t="shared" si="3419"/>
        <v>-2920650.3877692693</v>
      </c>
      <c r="EN277" s="125">
        <f t="shared" si="3419"/>
        <v>-3270201.0208377838</v>
      </c>
      <c r="EO277" s="125">
        <f t="shared" si="3419"/>
        <v>-3357472.2843718957</v>
      </c>
      <c r="EP277" s="125">
        <f t="shared" si="3419"/>
        <v>-3255924.020734027</v>
      </c>
      <c r="EQ277" s="125">
        <f t="shared" si="3419"/>
        <v>-3374468.531287143</v>
      </c>
      <c r="ER277" s="125">
        <f t="shared" si="3419"/>
        <v>-4325438.0578904329</v>
      </c>
      <c r="ES277" s="92">
        <f t="shared" si="3342"/>
        <v>-36491241.036523886</v>
      </c>
      <c r="ET277" s="33"/>
      <c r="EU277" s="33"/>
      <c r="EV277" s="38"/>
      <c r="EW277" s="136"/>
      <c r="EX277" s="37"/>
      <c r="EY277" s="37"/>
      <c r="FN277" s="17"/>
      <c r="FO277" s="201"/>
      <c r="FP277" s="2"/>
      <c r="FY277" s="1"/>
    </row>
    <row r="278" spans="1:181">
      <c r="A278" s="149">
        <v>248</v>
      </c>
      <c r="B278" s="279" t="str">
        <f t="shared" si="3320"/>
        <v>911252030200023</v>
      </c>
      <c r="C278" s="231">
        <v>9112520302000</v>
      </c>
      <c r="D278" s="35">
        <v>23</v>
      </c>
      <c r="E278" s="37" t="s">
        <v>213</v>
      </c>
      <c r="F278" s="65">
        <v>-3909353.54</v>
      </c>
      <c r="G278" s="125">
        <f t="shared" ref="G278:R278" si="3420">-G27</f>
        <v>-143983.4333737019</v>
      </c>
      <c r="H278" s="125">
        <f t="shared" si="3420"/>
        <v>-163805.34586652389</v>
      </c>
      <c r="I278" s="125">
        <f t="shared" si="3420"/>
        <v>-237828.04985548274</v>
      </c>
      <c r="J278" s="125">
        <f t="shared" si="3420"/>
        <v>-199669.53356970381</v>
      </c>
      <c r="K278" s="125">
        <f t="shared" si="3420"/>
        <v>-206544.61202858223</v>
      </c>
      <c r="L278" s="125">
        <f t="shared" si="3420"/>
        <v>-191051.2358927805</v>
      </c>
      <c r="M278" s="125">
        <f t="shared" si="3420"/>
        <v>-208790.97155972314</v>
      </c>
      <c r="N278" s="125">
        <f t="shared" si="3420"/>
        <v>-233779.5893666748</v>
      </c>
      <c r="O278" s="125">
        <f t="shared" si="3420"/>
        <v>-240018.42301100181</v>
      </c>
      <c r="P278" s="125">
        <f t="shared" si="3420"/>
        <v>-232758.95754606911</v>
      </c>
      <c r="Q278" s="125">
        <f t="shared" si="3420"/>
        <v>-241233.44789763808</v>
      </c>
      <c r="R278" s="125">
        <f t="shared" si="3420"/>
        <v>-309216.20003211801</v>
      </c>
      <c r="S278" s="92">
        <f t="shared" si="3322"/>
        <v>-2608679.7999999998</v>
      </c>
      <c r="T278" s="125">
        <f t="shared" ref="T278:AE278" si="3421">-T27</f>
        <v>-149742.77194697366</v>
      </c>
      <c r="U278" s="125">
        <f t="shared" si="3421"/>
        <v>-170357.56110998613</v>
      </c>
      <c r="V278" s="125">
        <f t="shared" si="3421"/>
        <v>-247341.17389513255</v>
      </c>
      <c r="W278" s="125">
        <f t="shared" si="3421"/>
        <v>-207656.31662974172</v>
      </c>
      <c r="X278" s="125">
        <f t="shared" si="3421"/>
        <v>-214806.39828610409</v>
      </c>
      <c r="Y278" s="125">
        <f t="shared" si="3421"/>
        <v>-198693.28697162014</v>
      </c>
      <c r="Z278" s="125">
        <f t="shared" si="3421"/>
        <v>-217142.61221781035</v>
      </c>
      <c r="AA278" s="125">
        <f t="shared" si="3421"/>
        <v>-243130.77495195367</v>
      </c>
      <c r="AB278" s="125">
        <f t="shared" si="3421"/>
        <v>-249619.16199571063</v>
      </c>
      <c r="AC278" s="125">
        <f t="shared" si="3421"/>
        <v>-242069.31784974586</v>
      </c>
      <c r="AD278" s="125">
        <f t="shared" si="3421"/>
        <v>-250882.78788826207</v>
      </c>
      <c r="AE278" s="125">
        <f t="shared" si="3421"/>
        <v>-321584.85069280409</v>
      </c>
      <c r="AF278" s="92">
        <f t="shared" si="3324"/>
        <v>-2713027.0144358445</v>
      </c>
      <c r="AG278" s="125">
        <f t="shared" ref="AG278:AR278" si="3422">-AG27</f>
        <v>-155732.48282485266</v>
      </c>
      <c r="AH278" s="125">
        <f t="shared" si="3422"/>
        <v>-177171.86355438567</v>
      </c>
      <c r="AI278" s="125">
        <f t="shared" si="3422"/>
        <v>-257234.82085093798</v>
      </c>
      <c r="AJ278" s="125">
        <f t="shared" si="3422"/>
        <v>-215962.56929493151</v>
      </c>
      <c r="AK278" s="125">
        <f t="shared" si="3422"/>
        <v>-223398.65421754835</v>
      </c>
      <c r="AL278" s="125">
        <f t="shared" si="3422"/>
        <v>-206641.01845048505</v>
      </c>
      <c r="AM278" s="125">
        <f t="shared" si="3422"/>
        <v>-225828.31670652283</v>
      </c>
      <c r="AN278" s="125">
        <f t="shared" si="3422"/>
        <v>-252856.00595003195</v>
      </c>
      <c r="AO278" s="125">
        <f t="shared" si="3422"/>
        <v>-259603.9284755392</v>
      </c>
      <c r="AP278" s="125">
        <f t="shared" si="3422"/>
        <v>-251752.09056373584</v>
      </c>
      <c r="AQ278" s="125">
        <f t="shared" si="3422"/>
        <v>-260918.09940379273</v>
      </c>
      <c r="AR278" s="125">
        <f t="shared" si="3422"/>
        <v>-334448.24472051649</v>
      </c>
      <c r="AS278" s="92">
        <f t="shared" si="3326"/>
        <v>-2821548.0950132804</v>
      </c>
      <c r="AT278" s="125">
        <f t="shared" ref="AT278:BE278" si="3423">-AT27</f>
        <v>-160404.45730959825</v>
      </c>
      <c r="AU278" s="125">
        <f t="shared" si="3423"/>
        <v>-182487.01946101722</v>
      </c>
      <c r="AV278" s="125">
        <f t="shared" si="3423"/>
        <v>-264951.86547646613</v>
      </c>
      <c r="AW278" s="125">
        <f t="shared" si="3423"/>
        <v>-222441.44637377944</v>
      </c>
      <c r="AX278" s="125">
        <f t="shared" si="3423"/>
        <v>-230100.61384407477</v>
      </c>
      <c r="AY278" s="125">
        <f t="shared" si="3423"/>
        <v>-212840.2490039996</v>
      </c>
      <c r="AZ278" s="125">
        <f t="shared" si="3423"/>
        <v>-232603.16620771855</v>
      </c>
      <c r="BA278" s="125">
        <f t="shared" si="3423"/>
        <v>-260441.68612853289</v>
      </c>
      <c r="BB278" s="125">
        <f t="shared" si="3423"/>
        <v>-267392.04632980534</v>
      </c>
      <c r="BC278" s="125">
        <f t="shared" si="3423"/>
        <v>-259304.65328064791</v>
      </c>
      <c r="BD278" s="125">
        <f t="shared" si="3423"/>
        <v>-268745.64238590648</v>
      </c>
      <c r="BE278" s="125">
        <f t="shared" si="3423"/>
        <v>-344481.69206213194</v>
      </c>
      <c r="BF278" s="92">
        <f t="shared" si="3328"/>
        <v>-2906194.5378636788</v>
      </c>
      <c r="BG278" s="125">
        <f t="shared" ref="BG278:BR278" si="3424">-BG27</f>
        <v>-165216.59102888618</v>
      </c>
      <c r="BH278" s="125">
        <f t="shared" si="3424"/>
        <v>-187961.63004484773</v>
      </c>
      <c r="BI278" s="125">
        <f t="shared" si="3424"/>
        <v>-272900.42144076008</v>
      </c>
      <c r="BJ278" s="125">
        <f t="shared" si="3424"/>
        <v>-229114.6897649928</v>
      </c>
      <c r="BK278" s="125">
        <f t="shared" si="3424"/>
        <v>-237003.63225939704</v>
      </c>
      <c r="BL278" s="125">
        <f t="shared" si="3424"/>
        <v>-219225.45647411956</v>
      </c>
      <c r="BM278" s="125">
        <f t="shared" si="3424"/>
        <v>-239581.26119395008</v>
      </c>
      <c r="BN278" s="125">
        <f t="shared" si="3424"/>
        <v>-268254.93671238882</v>
      </c>
      <c r="BO278" s="125">
        <f t="shared" si="3424"/>
        <v>-275413.80771969951</v>
      </c>
      <c r="BP278" s="125">
        <f t="shared" si="3424"/>
        <v>-267083.7928790673</v>
      </c>
      <c r="BQ278" s="125">
        <f t="shared" si="3424"/>
        <v>-276808.01165748364</v>
      </c>
      <c r="BR278" s="125">
        <f t="shared" si="3424"/>
        <v>-354816.14282399585</v>
      </c>
      <c r="BS278" s="92">
        <f t="shared" si="3330"/>
        <v>-2993380.3739995891</v>
      </c>
      <c r="BT278" s="125">
        <f t="shared" ref="BT278:CE278" si="3425">-BT27</f>
        <v>-170173.08875975281</v>
      </c>
      <c r="BU278" s="125">
        <f t="shared" si="3425"/>
        <v>-193600.47894619321</v>
      </c>
      <c r="BV278" s="125">
        <f t="shared" si="3425"/>
        <v>-281087.43408398295</v>
      </c>
      <c r="BW278" s="125">
        <f t="shared" si="3425"/>
        <v>-235988.13045794267</v>
      </c>
      <c r="BX278" s="125">
        <f t="shared" si="3425"/>
        <v>-244113.74122717898</v>
      </c>
      <c r="BY278" s="125">
        <f t="shared" si="3425"/>
        <v>-225802.22016834319</v>
      </c>
      <c r="BZ278" s="125">
        <f t="shared" si="3425"/>
        <v>-246768.69902976864</v>
      </c>
      <c r="CA278" s="125">
        <f t="shared" si="3425"/>
        <v>-276302.58481376059</v>
      </c>
      <c r="CB278" s="125">
        <f t="shared" si="3425"/>
        <v>-283676.22195129056</v>
      </c>
      <c r="CC278" s="125">
        <f t="shared" si="3425"/>
        <v>-275096.30666543939</v>
      </c>
      <c r="CD278" s="125">
        <f t="shared" si="3425"/>
        <v>-285112.25200720824</v>
      </c>
      <c r="CE278" s="125">
        <f t="shared" si="3425"/>
        <v>-365460.62710871582</v>
      </c>
      <c r="CF278" s="92">
        <f t="shared" si="3332"/>
        <v>-3083181.7852195771</v>
      </c>
      <c r="CG278" s="125">
        <f t="shared" ref="CG278:CR278" si="3426">-CG27</f>
        <v>-175278.28142254538</v>
      </c>
      <c r="CH278" s="125">
        <f t="shared" si="3426"/>
        <v>-199408.49331457895</v>
      </c>
      <c r="CI278" s="125">
        <f t="shared" si="3426"/>
        <v>-289520.05710650235</v>
      </c>
      <c r="CJ278" s="125">
        <f t="shared" si="3426"/>
        <v>-243067.77437168092</v>
      </c>
      <c r="CK278" s="125">
        <f t="shared" si="3426"/>
        <v>-251437.1534639943</v>
      </c>
      <c r="CL278" s="125">
        <f t="shared" si="3426"/>
        <v>-232576.28677339345</v>
      </c>
      <c r="CM278" s="125">
        <f t="shared" si="3426"/>
        <v>-254171.76000066163</v>
      </c>
      <c r="CN278" s="125">
        <f t="shared" si="3426"/>
        <v>-284591.66235817334</v>
      </c>
      <c r="CO278" s="125">
        <f t="shared" si="3426"/>
        <v>-292186.50860982924</v>
      </c>
      <c r="CP278" s="125">
        <f t="shared" si="3426"/>
        <v>-283349.19586540252</v>
      </c>
      <c r="CQ278" s="125">
        <f t="shared" si="3426"/>
        <v>-293665.61956742441</v>
      </c>
      <c r="CR278" s="125">
        <f t="shared" si="3426"/>
        <v>-376424.44592197723</v>
      </c>
      <c r="CS278" s="92">
        <f t="shared" si="3334"/>
        <v>-3175677.2387761637</v>
      </c>
      <c r="CT278" s="125">
        <f t="shared" ref="CT278:DE278" si="3427">-CT27</f>
        <v>-180536.62986522174</v>
      </c>
      <c r="CU278" s="125">
        <f t="shared" si="3427"/>
        <v>-205390.74811401634</v>
      </c>
      <c r="CV278" s="125">
        <f t="shared" si="3427"/>
        <v>-298205.65881969745</v>
      </c>
      <c r="CW278" s="125">
        <f t="shared" si="3427"/>
        <v>-250359.80760283131</v>
      </c>
      <c r="CX278" s="125">
        <f t="shared" si="3427"/>
        <v>-258980.26806791412</v>
      </c>
      <c r="CY278" s="125">
        <f t="shared" si="3427"/>
        <v>-239553.57537659525</v>
      </c>
      <c r="CZ278" s="125">
        <f t="shared" si="3427"/>
        <v>-261796.91280068152</v>
      </c>
      <c r="DA278" s="125">
        <f t="shared" si="3427"/>
        <v>-293129.41222891858</v>
      </c>
      <c r="DB278" s="125">
        <f t="shared" si="3427"/>
        <v>-300952.10386812408</v>
      </c>
      <c r="DC278" s="125">
        <f t="shared" si="3427"/>
        <v>-291849.67174136458</v>
      </c>
      <c r="DD278" s="125">
        <f t="shared" si="3427"/>
        <v>-302475.58815444715</v>
      </c>
      <c r="DE278" s="125">
        <f t="shared" si="3427"/>
        <v>-387717.17929963651</v>
      </c>
      <c r="DF278" s="92">
        <f t="shared" si="3336"/>
        <v>-3270947.555939449</v>
      </c>
      <c r="DG278" s="125">
        <f t="shared" ref="DG278:DR278" si="3428">-DG27</f>
        <v>-185952.72876117841</v>
      </c>
      <c r="DH278" s="125">
        <f t="shared" si="3428"/>
        <v>-211552.47055743681</v>
      </c>
      <c r="DI278" s="125">
        <f t="shared" si="3428"/>
        <v>-307151.82858428842</v>
      </c>
      <c r="DJ278" s="125">
        <f t="shared" si="3428"/>
        <v>-257870.60183091625</v>
      </c>
      <c r="DK278" s="125">
        <f t="shared" si="3428"/>
        <v>-266749.67610995157</v>
      </c>
      <c r="DL278" s="125">
        <f t="shared" si="3428"/>
        <v>-246740.18263789313</v>
      </c>
      <c r="DM278" s="125">
        <f t="shared" si="3428"/>
        <v>-269650.820184702</v>
      </c>
      <c r="DN278" s="125">
        <f t="shared" si="3428"/>
        <v>-301923.29459578614</v>
      </c>
      <c r="DO278" s="125">
        <f t="shared" si="3428"/>
        <v>-309980.66698416782</v>
      </c>
      <c r="DP278" s="125">
        <f t="shared" si="3428"/>
        <v>-300605.16189360555</v>
      </c>
      <c r="DQ278" s="125">
        <f t="shared" si="3428"/>
        <v>-311549.85579908057</v>
      </c>
      <c r="DR278" s="125">
        <f t="shared" si="3428"/>
        <v>-399348.69467862567</v>
      </c>
      <c r="DS278" s="92">
        <f t="shared" si="3338"/>
        <v>-3369075.982617632</v>
      </c>
      <c r="DT278" s="125">
        <f t="shared" ref="DT278:EE278" si="3429">-DT27</f>
        <v>-191531.31062401377</v>
      </c>
      <c r="DU278" s="125">
        <f t="shared" si="3429"/>
        <v>-217899.04467415993</v>
      </c>
      <c r="DV278" s="125">
        <f t="shared" si="3429"/>
        <v>-316366.38344181702</v>
      </c>
      <c r="DW278" s="125">
        <f t="shared" si="3429"/>
        <v>-265606.71988584375</v>
      </c>
      <c r="DX278" s="125">
        <f t="shared" si="3429"/>
        <v>-274752.16639325017</v>
      </c>
      <c r="DY278" s="125">
        <f t="shared" si="3429"/>
        <v>-254142.38811702994</v>
      </c>
      <c r="DZ278" s="125">
        <f t="shared" si="3429"/>
        <v>-277740.34479024302</v>
      </c>
      <c r="EA278" s="125">
        <f t="shared" si="3429"/>
        <v>-310980.99343365972</v>
      </c>
      <c r="EB278" s="125">
        <f t="shared" si="3429"/>
        <v>-319280.08699369291</v>
      </c>
      <c r="EC278" s="125">
        <f t="shared" si="3429"/>
        <v>-309623.31675041368</v>
      </c>
      <c r="ED278" s="125">
        <f t="shared" si="3429"/>
        <v>-320896.35147305299</v>
      </c>
      <c r="EE278" s="125">
        <f t="shared" si="3429"/>
        <v>-411329.15551898442</v>
      </c>
      <c r="EF278" s="92">
        <f t="shared" si="3340"/>
        <v>-3470148.2620961615</v>
      </c>
      <c r="EG278" s="125">
        <f t="shared" ref="EG278:ER278" si="3430">-EG27</f>
        <v>-197277.2499427342</v>
      </c>
      <c r="EH278" s="125">
        <f t="shared" si="3430"/>
        <v>-224436.01601438478</v>
      </c>
      <c r="EI278" s="125">
        <f t="shared" si="3430"/>
        <v>-325857.37494507158</v>
      </c>
      <c r="EJ278" s="125">
        <f t="shared" si="3430"/>
        <v>-273574.92148241907</v>
      </c>
      <c r="EK278" s="125">
        <f t="shared" si="3430"/>
        <v>-282994.73138504766</v>
      </c>
      <c r="EL278" s="125">
        <f t="shared" si="3430"/>
        <v>-261766.65976054082</v>
      </c>
      <c r="EM278" s="125">
        <f t="shared" si="3430"/>
        <v>-286072.55513395037</v>
      </c>
      <c r="EN278" s="125">
        <f t="shared" si="3430"/>
        <v>-320310.42323666957</v>
      </c>
      <c r="EO278" s="125">
        <f t="shared" si="3430"/>
        <v>-328858.48960350372</v>
      </c>
      <c r="EP278" s="125">
        <f t="shared" si="3430"/>
        <v>-318912.01625292614</v>
      </c>
      <c r="EQ278" s="125">
        <f t="shared" si="3430"/>
        <v>-330523.24201724463</v>
      </c>
      <c r="ER278" s="125">
        <f t="shared" si="3430"/>
        <v>-423669.03018455405</v>
      </c>
      <c r="ES278" s="92">
        <f t="shared" si="3342"/>
        <v>-3574252.709959046</v>
      </c>
      <c r="ET278" s="33"/>
      <c r="EU278" s="33"/>
      <c r="EV278" s="38"/>
      <c r="EW278" s="136"/>
      <c r="EX278" s="37"/>
      <c r="EY278" s="37"/>
      <c r="FN278" s="17"/>
      <c r="FO278" s="201"/>
      <c r="FP278" s="2"/>
      <c r="FY278" s="1"/>
    </row>
    <row r="279" spans="1:181">
      <c r="A279" s="149">
        <v>249</v>
      </c>
      <c r="B279" s="279" t="str">
        <f>CONCATENATE(C279,D279)</f>
        <v>911450110200020</v>
      </c>
      <c r="C279" s="231">
        <v>9114501102000</v>
      </c>
      <c r="D279" s="35">
        <v>20</v>
      </c>
      <c r="E279" s="37" t="s">
        <v>215</v>
      </c>
      <c r="F279" s="65">
        <v>-17676331379.75</v>
      </c>
      <c r="G279" s="125">
        <f t="shared" ref="G279:R279" si="3431">-G31</f>
        <v>-1582310237.7936602</v>
      </c>
      <c r="H279" s="125">
        <f t="shared" si="3431"/>
        <v>-1426600013.6825268</v>
      </c>
      <c r="I279" s="125">
        <f t="shared" si="3431"/>
        <v>-1460910523.0140908</v>
      </c>
      <c r="J279" s="125">
        <f t="shared" si="3431"/>
        <v>-1582541887.2113404</v>
      </c>
      <c r="K279" s="125">
        <f t="shared" si="3431"/>
        <v>-1506547038.7143135</v>
      </c>
      <c r="L279" s="125">
        <f t="shared" si="3431"/>
        <v>-1580417075.5547547</v>
      </c>
      <c r="M279" s="125">
        <f t="shared" si="3431"/>
        <v>-1618559944.8984473</v>
      </c>
      <c r="N279" s="125">
        <f t="shared" si="3431"/>
        <v>-1606565253.8274443</v>
      </c>
      <c r="O279" s="125">
        <f t="shared" si="3431"/>
        <v>-1667998299.9809232</v>
      </c>
      <c r="P279" s="125">
        <f t="shared" si="3431"/>
        <v>-1650546750.4325588</v>
      </c>
      <c r="Q279" s="125">
        <f t="shared" si="3431"/>
        <v>-1641746024.8663507</v>
      </c>
      <c r="R279" s="125">
        <f t="shared" si="3431"/>
        <v>-1676310347.5471451</v>
      </c>
      <c r="S279" s="92">
        <f t="shared" si="3322"/>
        <v>-19001053397.523556</v>
      </c>
      <c r="T279" s="125">
        <f t="shared" ref="T279:AE279" si="3432">-T31</f>
        <v>-1698330732.5270433</v>
      </c>
      <c r="U279" s="125">
        <f t="shared" si="3432"/>
        <v>-1531331036.3823342</v>
      </c>
      <c r="V279" s="125">
        <f t="shared" si="3432"/>
        <v>-1568129163.5807889</v>
      </c>
      <c r="W279" s="125">
        <f t="shared" si="3432"/>
        <v>-1698579177.242768</v>
      </c>
      <c r="X279" s="125">
        <f t="shared" si="3432"/>
        <v>-1617074467.5808718</v>
      </c>
      <c r="Y279" s="125">
        <f t="shared" si="3432"/>
        <v>-1696300310.1803117</v>
      </c>
      <c r="Z279" s="125">
        <f t="shared" si="3432"/>
        <v>-1737208655.3249292</v>
      </c>
      <c r="AA279" s="125">
        <f t="shared" si="3432"/>
        <v>-1724344312.1153433</v>
      </c>
      <c r="AB279" s="125">
        <f t="shared" si="3432"/>
        <v>-1790231443.8013954</v>
      </c>
      <c r="AC279" s="125">
        <f t="shared" si="3432"/>
        <v>-1771514603.0257301</v>
      </c>
      <c r="AD279" s="125">
        <f t="shared" si="3432"/>
        <v>-1762075797.682025</v>
      </c>
      <c r="AE279" s="125">
        <f t="shared" si="3432"/>
        <v>-1799146140.4812274</v>
      </c>
      <c r="AF279" s="92">
        <f t="shared" si="3324"/>
        <v>-20394265839.924767</v>
      </c>
      <c r="AG279" s="125">
        <f t="shared" ref="AG279:AR279" si="3433">-AG31</f>
        <v>-1799905720.9233215</v>
      </c>
      <c r="AH279" s="125">
        <f t="shared" si="3433"/>
        <v>-1622930222.0960987</v>
      </c>
      <c r="AI279" s="125">
        <f t="shared" si="3433"/>
        <v>-1661926502.1325064</v>
      </c>
      <c r="AJ279" s="125">
        <f t="shared" si="3433"/>
        <v>-1800169006.5969567</v>
      </c>
      <c r="AK279" s="125">
        <f t="shared" si="3433"/>
        <v>-1713795576.0927298</v>
      </c>
      <c r="AL279" s="125">
        <f t="shared" si="3433"/>
        <v>-1797754010.3757081</v>
      </c>
      <c r="AM279" s="125">
        <f t="shared" si="3433"/>
        <v>-1841106034.0937121</v>
      </c>
      <c r="AN279" s="125">
        <f t="shared" si="3433"/>
        <v>-1827473233.5009</v>
      </c>
      <c r="AO279" s="125">
        <f t="shared" si="3433"/>
        <v>-1897296162.9170704</v>
      </c>
      <c r="AP279" s="125">
        <f t="shared" si="3433"/>
        <v>-1877461263.158494</v>
      </c>
      <c r="AQ279" s="125">
        <f t="shared" si="3433"/>
        <v>-1867458626.4914918</v>
      </c>
      <c r="AR279" s="125">
        <f t="shared" si="3433"/>
        <v>-1906743383.0511692</v>
      </c>
      <c r="AS279" s="92">
        <f t="shared" si="3326"/>
        <v>-21614019741.430161</v>
      </c>
      <c r="AT279" s="125">
        <f t="shared" ref="AT279:BE279" si="3434">-AT31</f>
        <v>-1927125061.2258799</v>
      </c>
      <c r="AU279" s="125">
        <f t="shared" si="3434"/>
        <v>-1739703583.8258924</v>
      </c>
      <c r="AV279" s="125">
        <f t="shared" si="3434"/>
        <v>-1781001619.2373509</v>
      </c>
      <c r="AW279" s="125">
        <f t="shared" si="3434"/>
        <v>-1927403887.3360364</v>
      </c>
      <c r="AX279" s="125">
        <f t="shared" si="3434"/>
        <v>-1835932265.2161202</v>
      </c>
      <c r="AY279" s="125">
        <f t="shared" si="3434"/>
        <v>-1924846345.9661789</v>
      </c>
      <c r="AZ279" s="125">
        <f t="shared" si="3434"/>
        <v>-1970757222.823997</v>
      </c>
      <c r="BA279" s="125">
        <f t="shared" si="3434"/>
        <v>-1956319746.1951065</v>
      </c>
      <c r="BB279" s="125">
        <f t="shared" si="3434"/>
        <v>-2030263973.9232035</v>
      </c>
      <c r="BC279" s="125">
        <f t="shared" si="3434"/>
        <v>-2009258319.2338934</v>
      </c>
      <c r="BD279" s="125">
        <f t="shared" si="3434"/>
        <v>-1998665276.9514978</v>
      </c>
      <c r="BE279" s="125">
        <f t="shared" si="3434"/>
        <v>-2040268816.2126117</v>
      </c>
      <c r="BF279" s="92">
        <f t="shared" si="3328"/>
        <v>-23141546118.14777</v>
      </c>
      <c r="BG279" s="125">
        <f t="shared" ref="BG279:BR279" si="3435">-BG31</f>
        <v>-2042486570.9980156</v>
      </c>
      <c r="BH279" s="125">
        <f t="shared" si="3435"/>
        <v>-1843845674.0431638</v>
      </c>
      <c r="BI279" s="125">
        <f t="shared" si="3435"/>
        <v>-1887615891.3651509</v>
      </c>
      <c r="BJ279" s="125">
        <f t="shared" si="3435"/>
        <v>-2042782088.1894507</v>
      </c>
      <c r="BK279" s="125">
        <f t="shared" si="3435"/>
        <v>-1945834794.2299774</v>
      </c>
      <c r="BL279" s="125">
        <f t="shared" si="3435"/>
        <v>-2040071447.3453205</v>
      </c>
      <c r="BM279" s="125">
        <f t="shared" si="3435"/>
        <v>-2088730639.9071085</v>
      </c>
      <c r="BN279" s="125">
        <f t="shared" si="3435"/>
        <v>-2073428907.4316621</v>
      </c>
      <c r="BO279" s="125">
        <f t="shared" si="3435"/>
        <v>-2151799582.5768361</v>
      </c>
      <c r="BP279" s="125">
        <f t="shared" si="3435"/>
        <v>-2129536487.9385226</v>
      </c>
      <c r="BQ279" s="125">
        <f t="shared" si="3435"/>
        <v>-2118309325.2373931</v>
      </c>
      <c r="BR279" s="125">
        <f t="shared" si="3435"/>
        <v>-2162403334.4724555</v>
      </c>
      <c r="BS279" s="92">
        <f t="shared" si="3330"/>
        <v>-24526844743.735054</v>
      </c>
      <c r="BT279" s="125">
        <f t="shared" ref="BT279:CE279" si="3436">-BT31</f>
        <v>-2165524811.4218812</v>
      </c>
      <c r="BU279" s="125">
        <f t="shared" si="3436"/>
        <v>-1954917898.7367027</v>
      </c>
      <c r="BV279" s="125">
        <f t="shared" si="3436"/>
        <v>-2001324809.2926805</v>
      </c>
      <c r="BW279" s="125">
        <f t="shared" si="3436"/>
        <v>-2165838130.402452</v>
      </c>
      <c r="BX279" s="125">
        <f t="shared" si="3436"/>
        <v>-2063050786.0690854</v>
      </c>
      <c r="BY279" s="125">
        <f t="shared" si="3436"/>
        <v>-2162964202.0808821</v>
      </c>
      <c r="BZ279" s="125">
        <f t="shared" si="3436"/>
        <v>-2214554596.9909544</v>
      </c>
      <c r="CA279" s="125">
        <f t="shared" si="3436"/>
        <v>-2198331096.771255</v>
      </c>
      <c r="CB279" s="125">
        <f t="shared" si="3436"/>
        <v>-2281422777.2378893</v>
      </c>
      <c r="CC279" s="125">
        <f t="shared" si="3436"/>
        <v>-2257818566.320241</v>
      </c>
      <c r="CD279" s="125">
        <f t="shared" si="3436"/>
        <v>-2245915085.6626978</v>
      </c>
      <c r="CE279" s="125">
        <f t="shared" si="3436"/>
        <v>-2292665293.1741896</v>
      </c>
      <c r="CF279" s="92">
        <f t="shared" si="3332"/>
        <v>-26004328054.160912</v>
      </c>
      <c r="CG279" s="125">
        <f t="shared" ref="CG279:CR279" si="3437">-CG31</f>
        <v>-2296228083.095346</v>
      </c>
      <c r="CH279" s="125">
        <f t="shared" si="3437"/>
        <v>-2072909696.3232341</v>
      </c>
      <c r="CI279" s="125">
        <f t="shared" si="3437"/>
        <v>-2122117560.7200234</v>
      </c>
      <c r="CJ279" s="125">
        <f t="shared" si="3437"/>
        <v>-2296560312.8801813</v>
      </c>
      <c r="CK279" s="125">
        <f t="shared" si="3437"/>
        <v>-2187569094.9545388</v>
      </c>
      <c r="CL279" s="125">
        <f t="shared" si="3437"/>
        <v>-2293512924.6046071</v>
      </c>
      <c r="CM279" s="125">
        <f t="shared" si="3437"/>
        <v>-2348217129.7864928</v>
      </c>
      <c r="CN279" s="125">
        <f t="shared" si="3437"/>
        <v>-2331014437.5734596</v>
      </c>
      <c r="CO279" s="125">
        <f t="shared" si="3437"/>
        <v>-2419121232.3572116</v>
      </c>
      <c r="CP279" s="125">
        <f t="shared" si="3437"/>
        <v>-2394092356.3533287</v>
      </c>
      <c r="CQ279" s="125">
        <f t="shared" si="3437"/>
        <v>-2381470424.511095</v>
      </c>
      <c r="CR279" s="125">
        <f t="shared" si="3437"/>
        <v>-2431042306.03017</v>
      </c>
      <c r="CS279" s="92">
        <f t="shared" si="3334"/>
        <v>-27573855559.189686</v>
      </c>
      <c r="CT279" s="125">
        <f t="shared" ref="CT279:DE279" si="3438">-CT31</f>
        <v>-2435702702.6898117</v>
      </c>
      <c r="CU279" s="125">
        <f t="shared" si="3438"/>
        <v>-2198819789.2607908</v>
      </c>
      <c r="CV279" s="125">
        <f t="shared" si="3438"/>
        <v>-2251016576.3252907</v>
      </c>
      <c r="CW279" s="125">
        <f t="shared" si="3438"/>
        <v>-2436055112.3614793</v>
      </c>
      <c r="CX279" s="125">
        <f t="shared" si="3438"/>
        <v>-2320443685.9420776</v>
      </c>
      <c r="CY279" s="125">
        <f t="shared" si="3438"/>
        <v>-2432822623.431653</v>
      </c>
      <c r="CZ279" s="125">
        <f t="shared" si="3438"/>
        <v>-2490849603.1515436</v>
      </c>
      <c r="DA279" s="125">
        <f t="shared" si="3438"/>
        <v>-2472602006.4840808</v>
      </c>
      <c r="DB279" s="125">
        <f t="shared" si="3438"/>
        <v>-2566060474.2033825</v>
      </c>
      <c r="DC279" s="125">
        <f t="shared" si="3438"/>
        <v>-2539511325.4595146</v>
      </c>
      <c r="DD279" s="125">
        <f t="shared" si="3438"/>
        <v>-2526122727.9906378</v>
      </c>
      <c r="DE279" s="125">
        <f t="shared" si="3438"/>
        <v>-2578705642.8510237</v>
      </c>
      <c r="DF279" s="92">
        <f t="shared" si="3336"/>
        <v>-29248712270.151291</v>
      </c>
      <c r="DG279" s="125">
        <f t="shared" ref="DG279:DR279" si="3439">-DG31</f>
        <v>-2584278758.6364002</v>
      </c>
      <c r="DH279" s="125">
        <f t="shared" si="3439"/>
        <v>-2332946163.4134746</v>
      </c>
      <c r="DI279" s="125">
        <f t="shared" si="3439"/>
        <v>-2388326915.7240467</v>
      </c>
      <c r="DJ279" s="125">
        <f t="shared" si="3439"/>
        <v>-2584652665.0363159</v>
      </c>
      <c r="DK279" s="125">
        <f t="shared" si="3439"/>
        <v>-2461989027.4661918</v>
      </c>
      <c r="DL279" s="125">
        <f t="shared" si="3439"/>
        <v>-2581222996.6824355</v>
      </c>
      <c r="DM279" s="125">
        <f t="shared" si="3439"/>
        <v>-2642789579.0704813</v>
      </c>
      <c r="DN279" s="125">
        <f t="shared" si="3439"/>
        <v>-2623428892.5582018</v>
      </c>
      <c r="DO279" s="125">
        <f t="shared" si="3439"/>
        <v>-2722588257.3998051</v>
      </c>
      <c r="DP279" s="125">
        <f t="shared" si="3439"/>
        <v>-2694419630.2997537</v>
      </c>
      <c r="DQ279" s="125">
        <f t="shared" si="3439"/>
        <v>-2680214338.3285527</v>
      </c>
      <c r="DR279" s="125">
        <f t="shared" si="3439"/>
        <v>-2736004771.9437952</v>
      </c>
      <c r="DS279" s="92">
        <f t="shared" si="3338"/>
        <v>-31032861996.559452</v>
      </c>
      <c r="DT279" s="125">
        <f t="shared" ref="DT279:EE279" si="3440">-DT31</f>
        <v>-2742472368.2740698</v>
      </c>
      <c r="DU279" s="125">
        <f t="shared" si="3440"/>
        <v>-2475754741.4151235</v>
      </c>
      <c r="DV279" s="125">
        <f t="shared" si="3440"/>
        <v>-2534525561.8765016</v>
      </c>
      <c r="DW279" s="125">
        <f t="shared" si="3440"/>
        <v>-2742869162.9180932</v>
      </c>
      <c r="DX279" s="125">
        <f t="shared" si="3440"/>
        <v>-2612696813.8617735</v>
      </c>
      <c r="DY279" s="125">
        <f t="shared" si="3440"/>
        <v>-2739229551.4166527</v>
      </c>
      <c r="DZ279" s="125">
        <f t="shared" si="3440"/>
        <v>-2804564860.3279004</v>
      </c>
      <c r="EA279" s="125">
        <f t="shared" si="3440"/>
        <v>-2784019031.9750957</v>
      </c>
      <c r="EB279" s="125">
        <f t="shared" si="3440"/>
        <v>-2889248321.6656528</v>
      </c>
      <c r="EC279" s="125">
        <f t="shared" si="3440"/>
        <v>-2859355384.9164963</v>
      </c>
      <c r="ED279" s="125">
        <f t="shared" si="3440"/>
        <v>-2844280532.5678124</v>
      </c>
      <c r="EE279" s="125">
        <f t="shared" si="3440"/>
        <v>-2903486112.4970312</v>
      </c>
      <c r="EF279" s="92">
        <f t="shared" si="3340"/>
        <v>-32932502443.712204</v>
      </c>
      <c r="EG279" s="125">
        <f t="shared" ref="EG279:ER279" si="3441">-EG31</f>
        <v>-2911036322.1518998</v>
      </c>
      <c r="EH279" s="125">
        <f t="shared" si="3441"/>
        <v>-2627925101.5881062</v>
      </c>
      <c r="EI279" s="125">
        <f t="shared" si="3441"/>
        <v>-2690308225.3070188</v>
      </c>
      <c r="EJ279" s="125">
        <f t="shared" si="3441"/>
        <v>-2911457505.4733982</v>
      </c>
      <c r="EK279" s="125">
        <f t="shared" si="3441"/>
        <v>-2773284213.1454759</v>
      </c>
      <c r="EL279" s="125">
        <f t="shared" si="3441"/>
        <v>-2907594188.0515776</v>
      </c>
      <c r="EM279" s="125">
        <f t="shared" si="3441"/>
        <v>-2976945281.4517827</v>
      </c>
      <c r="EN279" s="125">
        <f t="shared" si="3441"/>
        <v>-2955136619.5685806</v>
      </c>
      <c r="EO279" s="125">
        <f t="shared" si="3441"/>
        <v>-3066833746.5796504</v>
      </c>
      <c r="EP279" s="125">
        <f t="shared" si="3441"/>
        <v>-3035103463.474793</v>
      </c>
      <c r="EQ279" s="125">
        <f t="shared" si="3441"/>
        <v>-3019102046.9260774</v>
      </c>
      <c r="ER279" s="125">
        <f t="shared" si="3441"/>
        <v>-3081946652.2689891</v>
      </c>
      <c r="ES279" s="92">
        <f t="shared" si="3342"/>
        <v>-34956673365.98735</v>
      </c>
      <c r="ET279" s="33"/>
      <c r="EU279" s="33"/>
      <c r="EV279" s="38"/>
      <c r="EW279" s="136"/>
      <c r="EX279" s="37"/>
      <c r="EY279" s="37"/>
      <c r="FN279" s="17"/>
      <c r="FO279" s="201"/>
      <c r="FP279" s="2"/>
      <c r="FY279" s="1"/>
    </row>
    <row r="280" spans="1:181">
      <c r="A280" s="149">
        <v>250</v>
      </c>
      <c r="B280" s="279" t="str">
        <f>CONCATENATE(C280,D280)</f>
        <v>911450110300023</v>
      </c>
      <c r="C280" s="231">
        <v>9114501103000</v>
      </c>
      <c r="D280" s="35">
        <v>23</v>
      </c>
      <c r="E280" s="37" t="s">
        <v>216</v>
      </c>
      <c r="F280" s="65">
        <v>-10605798827.85</v>
      </c>
      <c r="G280" s="125">
        <f t="shared" ref="G280:R280" si="3442">-G30</f>
        <v>-949386142.6761961</v>
      </c>
      <c r="H280" s="125">
        <f t="shared" si="3442"/>
        <v>-855960008.20951605</v>
      </c>
      <c r="I280" s="125">
        <f t="shared" si="3442"/>
        <v>-876546313.80845439</v>
      </c>
      <c r="J280" s="125">
        <f t="shared" si="3442"/>
        <v>-949525132.32680428</v>
      </c>
      <c r="K280" s="125">
        <f t="shared" si="3442"/>
        <v>-903928223.2285881</v>
      </c>
      <c r="L280" s="125">
        <f t="shared" si="3442"/>
        <v>-948250245.33285284</v>
      </c>
      <c r="M280" s="125">
        <f t="shared" si="3442"/>
        <v>-971135966.93906832</v>
      </c>
      <c r="N280" s="125">
        <f t="shared" si="3442"/>
        <v>-963939152.29646659</v>
      </c>
      <c r="O280" s="125">
        <f t="shared" si="3442"/>
        <v>-1000798979.9885539</v>
      </c>
      <c r="P280" s="125">
        <f t="shared" si="3442"/>
        <v>-990328050.25953519</v>
      </c>
      <c r="Q280" s="125">
        <f t="shared" si="3442"/>
        <v>-985047614.9198103</v>
      </c>
      <c r="R280" s="125">
        <f t="shared" si="3442"/>
        <v>-1005786208.5282871</v>
      </c>
      <c r="S280" s="92">
        <f t="shared" si="3322"/>
        <v>-11400632038.514135</v>
      </c>
      <c r="T280" s="125">
        <f t="shared" ref="T280:AE280" si="3443">-T30</f>
        <v>-1018998439.5162259</v>
      </c>
      <c r="U280" s="125">
        <f t="shared" si="3443"/>
        <v>-918798621.82940054</v>
      </c>
      <c r="V280" s="125">
        <f t="shared" si="3443"/>
        <v>-940877498.14847326</v>
      </c>
      <c r="W280" s="125">
        <f t="shared" si="3443"/>
        <v>-1019147506.3456608</v>
      </c>
      <c r="X280" s="125">
        <f t="shared" si="3443"/>
        <v>-970244680.54852307</v>
      </c>
      <c r="Y280" s="125">
        <f t="shared" si="3443"/>
        <v>-1017780186.108187</v>
      </c>
      <c r="Z280" s="125">
        <f t="shared" si="3443"/>
        <v>-1042325193.1949575</v>
      </c>
      <c r="AA280" s="125">
        <f t="shared" si="3443"/>
        <v>-1034606587.2692059</v>
      </c>
      <c r="AB280" s="125">
        <f t="shared" si="3443"/>
        <v>-1074138866.2808373</v>
      </c>
      <c r="AC280" s="125">
        <f t="shared" si="3443"/>
        <v>-1062908761.815438</v>
      </c>
      <c r="AD280" s="125">
        <f t="shared" si="3443"/>
        <v>-1057245478.6092149</v>
      </c>
      <c r="AE280" s="125">
        <f t="shared" si="3443"/>
        <v>-1079487684.2887363</v>
      </c>
      <c r="AF280" s="92">
        <f t="shared" si="3324"/>
        <v>-12236559503.954861</v>
      </c>
      <c r="AG280" s="125">
        <f t="shared" ref="AG280:AR280" si="3444">-AG30</f>
        <v>-1079943432.5539927</v>
      </c>
      <c r="AH280" s="125">
        <f t="shared" si="3444"/>
        <v>-973758133.2576592</v>
      </c>
      <c r="AI280" s="125">
        <f t="shared" si="3444"/>
        <v>-997155901.27950382</v>
      </c>
      <c r="AJ280" s="125">
        <f t="shared" si="3444"/>
        <v>-1080101403.958174</v>
      </c>
      <c r="AK280" s="125">
        <f t="shared" si="3444"/>
        <v>-1028277345.6556379</v>
      </c>
      <c r="AL280" s="125">
        <f t="shared" si="3444"/>
        <v>-1078652406.2254248</v>
      </c>
      <c r="AM280" s="125">
        <f t="shared" si="3444"/>
        <v>-1104663620.4562273</v>
      </c>
      <c r="AN280" s="125">
        <f t="shared" si="3444"/>
        <v>-1096483940.1005399</v>
      </c>
      <c r="AO280" s="125">
        <f t="shared" si="3444"/>
        <v>-1138377697.7502422</v>
      </c>
      <c r="AP280" s="125">
        <f t="shared" si="3444"/>
        <v>-1126476757.8950963</v>
      </c>
      <c r="AQ280" s="125">
        <f t="shared" si="3444"/>
        <v>-1120475175.8948951</v>
      </c>
      <c r="AR280" s="125">
        <f t="shared" si="3444"/>
        <v>-1144046029.8307014</v>
      </c>
      <c r="AS280" s="92">
        <f t="shared" si="3326"/>
        <v>-12968411844.858095</v>
      </c>
      <c r="AT280" s="125">
        <f t="shared" ref="AT280:BE280" si="3445">-AT30</f>
        <v>-1156275036.735528</v>
      </c>
      <c r="AU280" s="125">
        <f t="shared" si="3445"/>
        <v>-1043822150.2955354</v>
      </c>
      <c r="AV280" s="125">
        <f t="shared" si="3445"/>
        <v>-1068600971.5424105</v>
      </c>
      <c r="AW280" s="125">
        <f t="shared" si="3445"/>
        <v>-1156442332.4016218</v>
      </c>
      <c r="AX280" s="125">
        <f t="shared" si="3445"/>
        <v>-1101559359.1296721</v>
      </c>
      <c r="AY280" s="125">
        <f t="shared" si="3445"/>
        <v>-1154907807.5797074</v>
      </c>
      <c r="AZ280" s="125">
        <f t="shared" si="3445"/>
        <v>-1182454333.6943982</v>
      </c>
      <c r="BA280" s="125">
        <f t="shared" si="3445"/>
        <v>-1173791847.7170639</v>
      </c>
      <c r="BB280" s="125">
        <f t="shared" si="3445"/>
        <v>-1218158384.3539221</v>
      </c>
      <c r="BC280" s="125">
        <f t="shared" si="3445"/>
        <v>-1205554991.5403359</v>
      </c>
      <c r="BD280" s="125">
        <f t="shared" si="3445"/>
        <v>-1199199166.1708987</v>
      </c>
      <c r="BE280" s="125">
        <f t="shared" si="3445"/>
        <v>-1224161289.727567</v>
      </c>
      <c r="BF280" s="92">
        <f t="shared" si="3328"/>
        <v>-13884927670.88866</v>
      </c>
      <c r="BG280" s="125">
        <f t="shared" ref="BG280:BR280" si="3446">-BG30</f>
        <v>-1225491942.5988092</v>
      </c>
      <c r="BH280" s="125">
        <f t="shared" si="3446"/>
        <v>-1106307404.4258983</v>
      </c>
      <c r="BI280" s="125">
        <f t="shared" si="3446"/>
        <v>-1132569534.8190906</v>
      </c>
      <c r="BJ280" s="125">
        <f t="shared" si="3446"/>
        <v>-1225669252.9136703</v>
      </c>
      <c r="BK280" s="125">
        <f t="shared" si="3446"/>
        <v>-1167500876.5379863</v>
      </c>
      <c r="BL280" s="125">
        <f t="shared" si="3446"/>
        <v>-1224042868.4071922</v>
      </c>
      <c r="BM280" s="125">
        <f t="shared" si="3446"/>
        <v>-1253238383.9442651</v>
      </c>
      <c r="BN280" s="125">
        <f t="shared" si="3446"/>
        <v>-1244057344.4589972</v>
      </c>
      <c r="BO280" s="125">
        <f t="shared" si="3446"/>
        <v>-1291079749.5461016</v>
      </c>
      <c r="BP280" s="125">
        <f t="shared" si="3446"/>
        <v>-1277721892.7631135</v>
      </c>
      <c r="BQ280" s="125">
        <f t="shared" si="3446"/>
        <v>-1270985595.1424358</v>
      </c>
      <c r="BR280" s="125">
        <f t="shared" si="3446"/>
        <v>-1297442000.6834733</v>
      </c>
      <c r="BS280" s="92">
        <f t="shared" si="3330"/>
        <v>-14716106846.241034</v>
      </c>
      <c r="BT280" s="125">
        <f t="shared" ref="BT280:CE280" si="3447">-BT30</f>
        <v>-1299314886.8531287</v>
      </c>
      <c r="BU280" s="125">
        <f t="shared" si="3447"/>
        <v>-1172950739.2420216</v>
      </c>
      <c r="BV280" s="125">
        <f t="shared" si="3447"/>
        <v>-1200794885.5756083</v>
      </c>
      <c r="BW280" s="125">
        <f t="shared" si="3447"/>
        <v>-1299502878.2414711</v>
      </c>
      <c r="BX280" s="125">
        <f t="shared" si="3447"/>
        <v>-1237830471.6414511</v>
      </c>
      <c r="BY280" s="125">
        <f t="shared" si="3447"/>
        <v>-1297778521.2485292</v>
      </c>
      <c r="BZ280" s="125">
        <f t="shared" si="3447"/>
        <v>-1328732758.1945727</v>
      </c>
      <c r="CA280" s="125">
        <f t="shared" si="3447"/>
        <v>-1318998658.062753</v>
      </c>
      <c r="CB280" s="125">
        <f t="shared" si="3447"/>
        <v>-1368853666.3427336</v>
      </c>
      <c r="CC280" s="125">
        <f t="shared" si="3447"/>
        <v>-1354691139.7921445</v>
      </c>
      <c r="CD280" s="125">
        <f t="shared" si="3447"/>
        <v>-1347549051.3976185</v>
      </c>
      <c r="CE280" s="125">
        <f t="shared" si="3447"/>
        <v>-1375599175.9045136</v>
      </c>
      <c r="CF280" s="92">
        <f t="shared" si="3332"/>
        <v>-15602596832.496548</v>
      </c>
      <c r="CG280" s="125">
        <f t="shared" ref="CG280:CR280" si="3448">-CG30</f>
        <v>-1377736849.8572075</v>
      </c>
      <c r="CH280" s="125">
        <f t="shared" si="3448"/>
        <v>-1243745817.7939403</v>
      </c>
      <c r="CI280" s="125">
        <f t="shared" si="3448"/>
        <v>-1273270536.432014</v>
      </c>
      <c r="CJ280" s="125">
        <f t="shared" si="3448"/>
        <v>-1377936187.7281086</v>
      </c>
      <c r="CK280" s="125">
        <f t="shared" si="3448"/>
        <v>-1312541456.9727232</v>
      </c>
      <c r="CL280" s="125">
        <f t="shared" si="3448"/>
        <v>-1376107754.7627642</v>
      </c>
      <c r="CM280" s="125">
        <f t="shared" si="3448"/>
        <v>-1408930277.8718956</v>
      </c>
      <c r="CN280" s="125">
        <f t="shared" si="3448"/>
        <v>-1398608662.5440757</v>
      </c>
      <c r="CO280" s="125">
        <f t="shared" si="3448"/>
        <v>-1451472739.4143269</v>
      </c>
      <c r="CP280" s="125">
        <f t="shared" si="3448"/>
        <v>-1436455413.8119972</v>
      </c>
      <c r="CQ280" s="125">
        <f t="shared" si="3448"/>
        <v>-1428882254.7066569</v>
      </c>
      <c r="CR280" s="125">
        <f t="shared" si="3448"/>
        <v>-1458625383.6181018</v>
      </c>
      <c r="CS280" s="92">
        <f t="shared" si="3334"/>
        <v>-16544313335.513811</v>
      </c>
      <c r="CT280" s="125">
        <f t="shared" ref="CT280:DE280" si="3449">-CT30</f>
        <v>-1461421621.6138871</v>
      </c>
      <c r="CU280" s="125">
        <f t="shared" si="3449"/>
        <v>-1319291873.5564744</v>
      </c>
      <c r="CV280" s="125">
        <f t="shared" si="3449"/>
        <v>-1350609945.7951744</v>
      </c>
      <c r="CW280" s="125">
        <f t="shared" si="3449"/>
        <v>-1461633067.4168875</v>
      </c>
      <c r="CX280" s="125">
        <f t="shared" si="3449"/>
        <v>-1392266211.5652466</v>
      </c>
      <c r="CY280" s="125">
        <f t="shared" si="3449"/>
        <v>-1459693574.0589917</v>
      </c>
      <c r="CZ280" s="125">
        <f t="shared" si="3449"/>
        <v>-1494509761.8909261</v>
      </c>
      <c r="DA280" s="125">
        <f t="shared" si="3449"/>
        <v>-1483561203.8904483</v>
      </c>
      <c r="DB280" s="125">
        <f t="shared" si="3449"/>
        <v>-1539636284.5220294</v>
      </c>
      <c r="DC280" s="125">
        <f t="shared" si="3449"/>
        <v>-1523706795.2757087</v>
      </c>
      <c r="DD280" s="125">
        <f t="shared" si="3449"/>
        <v>-1515673636.7943826</v>
      </c>
      <c r="DE280" s="125">
        <f t="shared" si="3449"/>
        <v>-1547223385.7106142</v>
      </c>
      <c r="DF280" s="92">
        <f t="shared" si="3336"/>
        <v>-17549227362.090771</v>
      </c>
      <c r="DG280" s="125">
        <f t="shared" ref="DG280:DR280" si="3450">-DG30</f>
        <v>-1550567255.1818402</v>
      </c>
      <c r="DH280" s="125">
        <f t="shared" si="3450"/>
        <v>-1399767698.0480847</v>
      </c>
      <c r="DI280" s="125">
        <f t="shared" si="3450"/>
        <v>-1432996149.434428</v>
      </c>
      <c r="DJ280" s="125">
        <f t="shared" si="3450"/>
        <v>-1550791599.0217896</v>
      </c>
      <c r="DK280" s="125">
        <f t="shared" si="3450"/>
        <v>-1477193416.4797151</v>
      </c>
      <c r="DL280" s="125">
        <f t="shared" si="3450"/>
        <v>-1548733798.0094612</v>
      </c>
      <c r="DM280" s="125">
        <f t="shared" si="3450"/>
        <v>-1585673747.4422886</v>
      </c>
      <c r="DN280" s="125">
        <f t="shared" si="3450"/>
        <v>-1574057335.5349209</v>
      </c>
      <c r="DO280" s="125">
        <f t="shared" si="3450"/>
        <v>-1633552954.439883</v>
      </c>
      <c r="DP280" s="125">
        <f t="shared" si="3450"/>
        <v>-1616651778.1798522</v>
      </c>
      <c r="DQ280" s="125">
        <f t="shared" si="3450"/>
        <v>-1608128602.9971316</v>
      </c>
      <c r="DR280" s="125">
        <f t="shared" si="3450"/>
        <v>-1641602863.1662772</v>
      </c>
      <c r="DS280" s="92">
        <f t="shared" si="3338"/>
        <v>-18619717197.935673</v>
      </c>
      <c r="DT280" s="125">
        <f t="shared" ref="DT280:EE280" si="3451">-DT30</f>
        <v>-1645483420.9644418</v>
      </c>
      <c r="DU280" s="125">
        <f t="shared" si="3451"/>
        <v>-1485452844.8490741</v>
      </c>
      <c r="DV280" s="125">
        <f t="shared" si="3451"/>
        <v>-1520715337.125901</v>
      </c>
      <c r="DW280" s="125">
        <f t="shared" si="3451"/>
        <v>-1645721497.7508559</v>
      </c>
      <c r="DX280" s="125">
        <f t="shared" si="3451"/>
        <v>-1567618088.317064</v>
      </c>
      <c r="DY280" s="125">
        <f t="shared" si="3451"/>
        <v>-1643537730.8499916</v>
      </c>
      <c r="DZ280" s="125">
        <f t="shared" si="3451"/>
        <v>-1682738916.1967402</v>
      </c>
      <c r="EA280" s="125">
        <f t="shared" si="3451"/>
        <v>-1670411419.1850574</v>
      </c>
      <c r="EB280" s="125">
        <f t="shared" si="3451"/>
        <v>-1733548992.9993916</v>
      </c>
      <c r="EC280" s="125">
        <f t="shared" si="3451"/>
        <v>-1715613230.9498978</v>
      </c>
      <c r="ED280" s="125">
        <f t="shared" si="3451"/>
        <v>-1706568319.5406873</v>
      </c>
      <c r="EE280" s="125">
        <f t="shared" si="3451"/>
        <v>-1742091667.4982188</v>
      </c>
      <c r="EF280" s="92">
        <f t="shared" si="3340"/>
        <v>-19759501466.227322</v>
      </c>
      <c r="EG280" s="125">
        <f t="shared" ref="EG280:ER280" si="3452">-EG30</f>
        <v>-1746621793.2911398</v>
      </c>
      <c r="EH280" s="125">
        <f t="shared" si="3452"/>
        <v>-1576755060.9528637</v>
      </c>
      <c r="EI280" s="125">
        <f t="shared" si="3452"/>
        <v>-1614184935.1842113</v>
      </c>
      <c r="EJ280" s="125">
        <f t="shared" si="3452"/>
        <v>-1746874503.2840388</v>
      </c>
      <c r="EK280" s="125">
        <f t="shared" si="3452"/>
        <v>-1663970527.8872855</v>
      </c>
      <c r="EL280" s="125">
        <f t="shared" si="3452"/>
        <v>-1744556512.8309464</v>
      </c>
      <c r="EM280" s="125">
        <f t="shared" si="3452"/>
        <v>-1786167168.8710697</v>
      </c>
      <c r="EN280" s="125">
        <f t="shared" si="3452"/>
        <v>-1773081971.7411482</v>
      </c>
      <c r="EO280" s="125">
        <f t="shared" si="3452"/>
        <v>-1840100247.9477901</v>
      </c>
      <c r="EP280" s="125">
        <f t="shared" si="3452"/>
        <v>-1821062078.0848758</v>
      </c>
      <c r="EQ280" s="125">
        <f t="shared" si="3452"/>
        <v>-1811461228.1556463</v>
      </c>
      <c r="ER280" s="125">
        <f t="shared" si="3452"/>
        <v>-1849167991.3613935</v>
      </c>
      <c r="ES280" s="92">
        <f t="shared" si="3342"/>
        <v>-20974004019.592407</v>
      </c>
      <c r="ET280" s="33"/>
      <c r="EU280" s="33"/>
      <c r="EV280" s="38"/>
      <c r="EW280" s="136"/>
      <c r="EX280" s="37"/>
      <c r="EY280" s="37"/>
      <c r="FN280" s="17"/>
      <c r="FO280" s="201"/>
      <c r="FP280" s="2"/>
      <c r="FY280" s="1"/>
    </row>
    <row r="281" spans="1:181">
      <c r="A281" s="149">
        <v>251</v>
      </c>
      <c r="B281" s="279" t="str">
        <f t="shared" ref="B281:B293" si="3453">CONCATENATE(C281,D281)</f>
        <v>911450120200020</v>
      </c>
      <c r="C281" s="231">
        <v>9114501202000</v>
      </c>
      <c r="D281" s="35">
        <v>20</v>
      </c>
      <c r="E281" s="37" t="s">
        <v>218</v>
      </c>
      <c r="F281" s="65">
        <v>-162598170.65000004</v>
      </c>
      <c r="G281" s="125">
        <f t="shared" ref="G281:R281" si="3454">-G38</f>
        <v>-12706197.918491051</v>
      </c>
      <c r="H281" s="125">
        <f t="shared" si="3454"/>
        <v>-11470463.697638055</v>
      </c>
      <c r="I281" s="125">
        <f t="shared" si="3454"/>
        <v>-11742755.840032307</v>
      </c>
      <c r="J281" s="125">
        <f t="shared" si="3454"/>
        <v>-12708036.314873191</v>
      </c>
      <c r="K281" s="125">
        <f t="shared" si="3454"/>
        <v>-12104932.469686443</v>
      </c>
      <c r="L281" s="125">
        <f t="shared" si="3454"/>
        <v>-12691173.565545717</v>
      </c>
      <c r="M281" s="125">
        <f t="shared" si="3454"/>
        <v>-12993879.757117858</v>
      </c>
      <c r="N281" s="125">
        <f t="shared" si="3454"/>
        <v>-12898688.511266079</v>
      </c>
      <c r="O281" s="125">
        <f t="shared" si="3454"/>
        <v>-13386228.22072609</v>
      </c>
      <c r="P281" s="125">
        <f t="shared" si="3454"/>
        <v>-13247730.719313249</v>
      </c>
      <c r="Q281" s="125">
        <f t="shared" si="3454"/>
        <v>-13177887.150513703</v>
      </c>
      <c r="R281" s="125">
        <f t="shared" si="3454"/>
        <v>-13452193.584796259</v>
      </c>
      <c r="S281" s="92">
        <f t="shared" si="3322"/>
        <v>-152580167.75</v>
      </c>
      <c r="T281" s="125">
        <f t="shared" ref="T281:AE281" si="3455">-T38</f>
        <v>-13621044.163001571</v>
      </c>
      <c r="U281" s="125">
        <f t="shared" si="3455"/>
        <v>-12296337.078793813</v>
      </c>
      <c r="V281" s="125">
        <f t="shared" si="3455"/>
        <v>-12588234.255319996</v>
      </c>
      <c r="W281" s="125">
        <f t="shared" si="3455"/>
        <v>-13623014.923922412</v>
      </c>
      <c r="X281" s="125">
        <f t="shared" si="3455"/>
        <v>-12976487.602149012</v>
      </c>
      <c r="Y281" s="125">
        <f t="shared" si="3455"/>
        <v>-13604938.056650823</v>
      </c>
      <c r="Z281" s="125">
        <f t="shared" si="3455"/>
        <v>-13929439.093882248</v>
      </c>
      <c r="AA281" s="125">
        <f t="shared" si="3455"/>
        <v>-13827394.078371253</v>
      </c>
      <c r="AB281" s="125">
        <f t="shared" si="3455"/>
        <v>-14350036.646696713</v>
      </c>
      <c r="AC281" s="125">
        <f t="shared" si="3455"/>
        <v>-14201567.325243413</v>
      </c>
      <c r="AD281" s="125">
        <f t="shared" si="3455"/>
        <v>-14126695.019521195</v>
      </c>
      <c r="AE281" s="125">
        <f t="shared" si="3455"/>
        <v>-14420751.516950751</v>
      </c>
      <c r="AF281" s="92">
        <f t="shared" si="3324"/>
        <v>-163565939.76050323</v>
      </c>
      <c r="AG281" s="125">
        <f t="shared" ref="AG281:AR281" si="3456">-AG38</f>
        <v>-14601759.342737682</v>
      </c>
      <c r="AH281" s="125">
        <f t="shared" si="3456"/>
        <v>-13181673.348466966</v>
      </c>
      <c r="AI281" s="125">
        <f t="shared" si="3456"/>
        <v>-13494587.121703032</v>
      </c>
      <c r="AJ281" s="125">
        <f t="shared" si="3456"/>
        <v>-14603871.998444824</v>
      </c>
      <c r="AK281" s="125">
        <f t="shared" si="3456"/>
        <v>-13910794.709503738</v>
      </c>
      <c r="AL281" s="125">
        <f t="shared" si="3456"/>
        <v>-14584493.596729679</v>
      </c>
      <c r="AM281" s="125">
        <f t="shared" si="3456"/>
        <v>-14932358.708641768</v>
      </c>
      <c r="AN281" s="125">
        <f t="shared" si="3456"/>
        <v>-14822966.452013981</v>
      </c>
      <c r="AO281" s="125">
        <f t="shared" si="3456"/>
        <v>-15383239.285258874</v>
      </c>
      <c r="AP281" s="125">
        <f t="shared" si="3456"/>
        <v>-15224080.172660938</v>
      </c>
      <c r="AQ281" s="125">
        <f t="shared" si="3456"/>
        <v>-15143817.060926719</v>
      </c>
      <c r="AR281" s="125">
        <f t="shared" si="3456"/>
        <v>-15459045.626171203</v>
      </c>
      <c r="AS281" s="92">
        <f t="shared" si="3326"/>
        <v>-175342687.42325941</v>
      </c>
      <c r="AT281" s="125">
        <f t="shared" ref="AT281:BE281" si="3457">-AT38</f>
        <v>-15653086.015414795</v>
      </c>
      <c r="AU281" s="125">
        <f t="shared" si="3457"/>
        <v>-14130753.829556588</v>
      </c>
      <c r="AV281" s="125">
        <f t="shared" si="3457"/>
        <v>-14466197.394465651</v>
      </c>
      <c r="AW281" s="125">
        <f t="shared" si="3457"/>
        <v>-15655350.782332851</v>
      </c>
      <c r="AX281" s="125">
        <f t="shared" si="3457"/>
        <v>-14912371.928588009</v>
      </c>
      <c r="AY281" s="125">
        <f t="shared" si="3457"/>
        <v>-15634577.135694217</v>
      </c>
      <c r="AZ281" s="125">
        <f t="shared" si="3457"/>
        <v>-16007488.535663974</v>
      </c>
      <c r="BA281" s="125">
        <f t="shared" si="3457"/>
        <v>-15890220.036558988</v>
      </c>
      <c r="BB281" s="125">
        <f t="shared" si="3457"/>
        <v>-16490832.513797512</v>
      </c>
      <c r="BC281" s="125">
        <f t="shared" si="3457"/>
        <v>-16320213.945092523</v>
      </c>
      <c r="BD281" s="125">
        <f t="shared" si="3457"/>
        <v>-16234171.889313443</v>
      </c>
      <c r="BE281" s="125">
        <f t="shared" si="3457"/>
        <v>-16572096.911255529</v>
      </c>
      <c r="BF281" s="92">
        <f t="shared" si="3328"/>
        <v>-187967360.91773409</v>
      </c>
      <c r="BG281" s="125">
        <f t="shared" ref="BG281:BR281" si="3458">-BG38</f>
        <v>-16780108.208524663</v>
      </c>
      <c r="BH281" s="125">
        <f t="shared" si="3458"/>
        <v>-15148168.105284665</v>
      </c>
      <c r="BI281" s="125">
        <f t="shared" si="3458"/>
        <v>-15507763.606867181</v>
      </c>
      <c r="BJ281" s="125">
        <f t="shared" si="3458"/>
        <v>-16782536.038660821</v>
      </c>
      <c r="BK281" s="125">
        <f t="shared" si="3458"/>
        <v>-15986062.707446348</v>
      </c>
      <c r="BL281" s="125">
        <f t="shared" si="3458"/>
        <v>-16760266.689464204</v>
      </c>
      <c r="BM281" s="125">
        <f t="shared" si="3458"/>
        <v>-17160027.710231785</v>
      </c>
      <c r="BN281" s="125">
        <f t="shared" si="3458"/>
        <v>-17034315.879191238</v>
      </c>
      <c r="BO281" s="125">
        <f t="shared" si="3458"/>
        <v>-17678172.454790939</v>
      </c>
      <c r="BP281" s="125">
        <f t="shared" si="3458"/>
        <v>-17495269.349139187</v>
      </c>
      <c r="BQ281" s="125">
        <f t="shared" si="3458"/>
        <v>-17403032.265344013</v>
      </c>
      <c r="BR281" s="125">
        <f t="shared" si="3458"/>
        <v>-17765287.888865929</v>
      </c>
      <c r="BS281" s="92">
        <f t="shared" si="3330"/>
        <v>-201501010.90381095</v>
      </c>
      <c r="BT281" s="125">
        <f t="shared" ref="BT281:CE281" si="3459">-BT38</f>
        <v>-17988275.99953844</v>
      </c>
      <c r="BU281" s="125">
        <f t="shared" si="3459"/>
        <v>-16238836.208865162</v>
      </c>
      <c r="BV281" s="125">
        <f t="shared" si="3459"/>
        <v>-16624322.58656162</v>
      </c>
      <c r="BW281" s="125">
        <f t="shared" si="3459"/>
        <v>-17990878.633444399</v>
      </c>
      <c r="BX281" s="125">
        <f t="shared" si="3459"/>
        <v>-17137059.222382486</v>
      </c>
      <c r="BY281" s="125">
        <f t="shared" si="3459"/>
        <v>-17967005.89110563</v>
      </c>
      <c r="BZ281" s="125">
        <f t="shared" si="3459"/>
        <v>-18395549.705368474</v>
      </c>
      <c r="CA281" s="125">
        <f t="shared" si="3459"/>
        <v>-18260786.622493006</v>
      </c>
      <c r="CB281" s="125">
        <f t="shared" si="3459"/>
        <v>-18951000.871535886</v>
      </c>
      <c r="CC281" s="125">
        <f t="shared" si="3459"/>
        <v>-18754928.742277212</v>
      </c>
      <c r="CD281" s="125">
        <f t="shared" si="3459"/>
        <v>-18656050.588448785</v>
      </c>
      <c r="CE281" s="125">
        <f t="shared" si="3459"/>
        <v>-19044388.616864279</v>
      </c>
      <c r="CF281" s="92">
        <f t="shared" si="3332"/>
        <v>-216009083.68888539</v>
      </c>
      <c r="CG281" s="125">
        <f t="shared" ref="CG281:CR281" si="3460">-CG38</f>
        <v>-19283431.871505208</v>
      </c>
      <c r="CH281" s="125">
        <f t="shared" si="3460"/>
        <v>-17408032.415903453</v>
      </c>
      <c r="CI281" s="125">
        <f t="shared" si="3460"/>
        <v>-17821273.812794056</v>
      </c>
      <c r="CJ281" s="125">
        <f t="shared" si="3460"/>
        <v>-19286221.895052396</v>
      </c>
      <c r="CK281" s="125">
        <f t="shared" si="3460"/>
        <v>-18370927.486394025</v>
      </c>
      <c r="CL281" s="125">
        <f t="shared" si="3460"/>
        <v>-19260630.315265235</v>
      </c>
      <c r="CM281" s="125">
        <f t="shared" si="3460"/>
        <v>-19720029.284155004</v>
      </c>
      <c r="CN281" s="125">
        <f t="shared" si="3460"/>
        <v>-19575563.259312503</v>
      </c>
      <c r="CO281" s="125">
        <f t="shared" si="3460"/>
        <v>-20315472.934286471</v>
      </c>
      <c r="CP281" s="125">
        <f t="shared" si="3460"/>
        <v>-20105283.611721173</v>
      </c>
      <c r="CQ281" s="125">
        <f t="shared" si="3460"/>
        <v>-19999286.230817098</v>
      </c>
      <c r="CR281" s="125">
        <f t="shared" si="3460"/>
        <v>-20415584.597278509</v>
      </c>
      <c r="CS281" s="92">
        <f t="shared" si="3334"/>
        <v>-231561737.71448517</v>
      </c>
      <c r="CT281" s="125">
        <f t="shared" ref="CT281:DE281" si="3461">-CT38</f>
        <v>-20671838.966253582</v>
      </c>
      <c r="CU281" s="125">
        <f t="shared" si="3461"/>
        <v>-18661410.7498485</v>
      </c>
      <c r="CV281" s="125">
        <f t="shared" si="3461"/>
        <v>-19104405.527315225</v>
      </c>
      <c r="CW281" s="125">
        <f t="shared" si="3461"/>
        <v>-20674829.871496167</v>
      </c>
      <c r="CX281" s="125">
        <f t="shared" si="3461"/>
        <v>-19693634.265414394</v>
      </c>
      <c r="CY281" s="125">
        <f t="shared" si="3461"/>
        <v>-20647395.697964329</v>
      </c>
      <c r="CZ281" s="125">
        <f t="shared" si="3461"/>
        <v>-21139871.39261416</v>
      </c>
      <c r="DA281" s="125">
        <f t="shared" si="3461"/>
        <v>-20985003.813983001</v>
      </c>
      <c r="DB281" s="125">
        <f t="shared" si="3461"/>
        <v>-21778186.985555094</v>
      </c>
      <c r="DC281" s="125">
        <f t="shared" si="3461"/>
        <v>-21552864.031765096</v>
      </c>
      <c r="DD281" s="125">
        <f t="shared" si="3461"/>
        <v>-21439234.839435924</v>
      </c>
      <c r="DE281" s="125">
        <f t="shared" si="3461"/>
        <v>-21885506.688282557</v>
      </c>
      <c r="DF281" s="92">
        <f t="shared" si="3336"/>
        <v>-248234182.82992804</v>
      </c>
      <c r="DG281" s="125">
        <f t="shared" ref="DG281:DR281" si="3462">-DG38</f>
        <v>-22160211.371823847</v>
      </c>
      <c r="DH281" s="125">
        <f t="shared" si="3462"/>
        <v>-20005032.323837601</v>
      </c>
      <c r="DI281" s="125">
        <f t="shared" si="3462"/>
        <v>-20479922.725281928</v>
      </c>
      <c r="DJ281" s="125">
        <f t="shared" si="3462"/>
        <v>-22163417.6222439</v>
      </c>
      <c r="DK281" s="125">
        <f t="shared" si="3462"/>
        <v>-21111575.932524238</v>
      </c>
      <c r="DL281" s="125">
        <f t="shared" si="3462"/>
        <v>-22134008.188217767</v>
      </c>
      <c r="DM281" s="125">
        <f t="shared" si="3462"/>
        <v>-22661942.13288239</v>
      </c>
      <c r="DN281" s="125">
        <f t="shared" si="3462"/>
        <v>-22495924.088589787</v>
      </c>
      <c r="DO281" s="125">
        <f t="shared" si="3462"/>
        <v>-23346216.448515069</v>
      </c>
      <c r="DP281" s="125">
        <f t="shared" si="3462"/>
        <v>-23104670.24205219</v>
      </c>
      <c r="DQ281" s="125">
        <f t="shared" si="3462"/>
        <v>-22982859.747875322</v>
      </c>
      <c r="DR281" s="125">
        <f t="shared" si="3462"/>
        <v>-23461263.169838909</v>
      </c>
      <c r="DS281" s="92">
        <f t="shared" si="3338"/>
        <v>-266107043.99368295</v>
      </c>
      <c r="DT281" s="125">
        <f t="shared" ref="DT281:EE281" si="3463">-DT38</f>
        <v>-23755746.590595163</v>
      </c>
      <c r="DU281" s="125">
        <f t="shared" si="3463"/>
        <v>-21445394.651153907</v>
      </c>
      <c r="DV281" s="125">
        <f t="shared" si="3463"/>
        <v>-21954477.161502227</v>
      </c>
      <c r="DW281" s="125">
        <f t="shared" si="3463"/>
        <v>-23759183.691045459</v>
      </c>
      <c r="DX281" s="125">
        <f t="shared" si="3463"/>
        <v>-22631609.399665982</v>
      </c>
      <c r="DY281" s="125">
        <f t="shared" si="3463"/>
        <v>-23727656.777769446</v>
      </c>
      <c r="DZ281" s="125">
        <f t="shared" si="3463"/>
        <v>-24293601.96644992</v>
      </c>
      <c r="EA281" s="125">
        <f t="shared" si="3463"/>
        <v>-24115630.622968249</v>
      </c>
      <c r="EB281" s="125">
        <f t="shared" si="3463"/>
        <v>-25027144.032808151</v>
      </c>
      <c r="EC281" s="125">
        <f t="shared" si="3463"/>
        <v>-24768206.499479946</v>
      </c>
      <c r="ED281" s="125">
        <f t="shared" si="3463"/>
        <v>-24637625.649722341</v>
      </c>
      <c r="EE281" s="125">
        <f t="shared" si="3463"/>
        <v>-25150474.118067313</v>
      </c>
      <c r="EF281" s="92">
        <f t="shared" si="3340"/>
        <v>-285266751.16122812</v>
      </c>
      <c r="EG281" s="125">
        <f t="shared" ref="EG281:ER281" si="3464">-EG38</f>
        <v>-25466160.345118012</v>
      </c>
      <c r="EH281" s="125">
        <f t="shared" si="3464"/>
        <v>-22989463.066036984</v>
      </c>
      <c r="EI281" s="125">
        <f t="shared" si="3464"/>
        <v>-23535199.517130386</v>
      </c>
      <c r="EJ281" s="125">
        <f t="shared" si="3464"/>
        <v>-25469844.91680073</v>
      </c>
      <c r="EK281" s="125">
        <f t="shared" si="3464"/>
        <v>-24261085.276441928</v>
      </c>
      <c r="EL281" s="125">
        <f t="shared" si="3464"/>
        <v>-25436048.065768842</v>
      </c>
      <c r="EM281" s="125">
        <f t="shared" si="3464"/>
        <v>-26042741.308034312</v>
      </c>
      <c r="EN281" s="125">
        <f t="shared" si="3464"/>
        <v>-25851956.027821962</v>
      </c>
      <c r="EO281" s="125">
        <f t="shared" si="3464"/>
        <v>-26829098.403170336</v>
      </c>
      <c r="EP281" s="125">
        <f t="shared" si="3464"/>
        <v>-26551517.3674425</v>
      </c>
      <c r="EQ281" s="125">
        <f t="shared" si="3464"/>
        <v>-26411534.696502347</v>
      </c>
      <c r="ER281" s="125">
        <f t="shared" si="3464"/>
        <v>-26961308.254568156</v>
      </c>
      <c r="ES281" s="92">
        <f t="shared" si="3342"/>
        <v>-305805957.24483651</v>
      </c>
      <c r="ET281" s="33"/>
      <c r="EU281" s="33"/>
      <c r="EV281" s="38"/>
      <c r="EW281" s="136"/>
      <c r="EX281" s="37"/>
      <c r="EY281" s="37"/>
      <c r="FN281" s="17"/>
      <c r="FO281" s="201"/>
      <c r="FP281" s="2"/>
      <c r="FY281" s="1"/>
    </row>
    <row r="282" spans="1:181">
      <c r="A282" s="149">
        <v>252</v>
      </c>
      <c r="B282" s="279" t="str">
        <f t="shared" si="3453"/>
        <v>911450120300023</v>
      </c>
      <c r="C282" s="231">
        <v>9114501203000</v>
      </c>
      <c r="D282" s="35">
        <v>23</v>
      </c>
      <c r="E282" s="37" t="s">
        <v>219</v>
      </c>
      <c r="F282" s="65">
        <v>-97558902.390000001</v>
      </c>
      <c r="G282" s="125">
        <f t="shared" ref="G282:R282" si="3465">-G36</f>
        <v>-7623718.75109463</v>
      </c>
      <c r="H282" s="125">
        <f t="shared" si="3465"/>
        <v>-6882278.2185828332</v>
      </c>
      <c r="I282" s="125">
        <f t="shared" si="3465"/>
        <v>-7045653.5040193843</v>
      </c>
      <c r="J282" s="125">
        <f t="shared" si="3465"/>
        <v>-7624821.7889239136</v>
      </c>
      <c r="K282" s="125">
        <f t="shared" si="3465"/>
        <v>-7262959.4818118652</v>
      </c>
      <c r="L282" s="125">
        <f t="shared" si="3465"/>
        <v>-7614704.1393274302</v>
      </c>
      <c r="M282" s="125">
        <f t="shared" si="3465"/>
        <v>-7796327.8542707143</v>
      </c>
      <c r="N282" s="125">
        <f t="shared" si="3465"/>
        <v>-7739213.1067596469</v>
      </c>
      <c r="O282" s="125">
        <f t="shared" si="3465"/>
        <v>-8031736.9324356532</v>
      </c>
      <c r="P282" s="125">
        <f t="shared" si="3465"/>
        <v>-7948638.4315879494</v>
      </c>
      <c r="Q282" s="125">
        <f t="shared" si="3465"/>
        <v>-7906732.2903082212</v>
      </c>
      <c r="R282" s="125">
        <f t="shared" si="3465"/>
        <v>-8071316.1508777551</v>
      </c>
      <c r="S282" s="92">
        <f t="shared" si="3322"/>
        <v>-91548100.649999991</v>
      </c>
      <c r="T282" s="125">
        <f t="shared" ref="T282:AE282" si="3466">-T36</f>
        <v>-8172626.4978009425</v>
      </c>
      <c r="U282" s="125">
        <f t="shared" si="3466"/>
        <v>-7377802.2472762875</v>
      </c>
      <c r="V282" s="125">
        <f t="shared" si="3466"/>
        <v>-7552940.5531919971</v>
      </c>
      <c r="W282" s="125">
        <f t="shared" si="3466"/>
        <v>-8173808.9543534471</v>
      </c>
      <c r="X282" s="125">
        <f t="shared" si="3466"/>
        <v>-7785892.5612894064</v>
      </c>
      <c r="Y282" s="125">
        <f t="shared" si="3466"/>
        <v>-8162962.8339904938</v>
      </c>
      <c r="Z282" s="125">
        <f t="shared" si="3466"/>
        <v>-8357663.4563293485</v>
      </c>
      <c r="AA282" s="125">
        <f t="shared" si="3466"/>
        <v>-8296436.447022751</v>
      </c>
      <c r="AB282" s="125">
        <f t="shared" si="3466"/>
        <v>-8610021.9880180266</v>
      </c>
      <c r="AC282" s="125">
        <f t="shared" si="3466"/>
        <v>-8520940.3951460477</v>
      </c>
      <c r="AD282" s="125">
        <f t="shared" si="3466"/>
        <v>-8476017.0117127169</v>
      </c>
      <c r="AE282" s="125">
        <f t="shared" si="3466"/>
        <v>-8652450.9101704508</v>
      </c>
      <c r="AF282" s="92">
        <f t="shared" si="3324"/>
        <v>-98139563.856301904</v>
      </c>
      <c r="AG282" s="125">
        <f t="shared" ref="AG282:AR282" si="3467">-AG36</f>
        <v>-8761055.6056426093</v>
      </c>
      <c r="AH282" s="125">
        <f t="shared" si="3467"/>
        <v>-7909004.009080179</v>
      </c>
      <c r="AI282" s="125">
        <f t="shared" si="3467"/>
        <v>-8096752.2730218191</v>
      </c>
      <c r="AJ282" s="125">
        <f t="shared" si="3467"/>
        <v>-8762323.1990668941</v>
      </c>
      <c r="AK282" s="125">
        <f t="shared" si="3467"/>
        <v>-8346476.8257022426</v>
      </c>
      <c r="AL282" s="125">
        <f t="shared" si="3467"/>
        <v>-8750696.1580378078</v>
      </c>
      <c r="AM282" s="125">
        <f t="shared" si="3467"/>
        <v>-8959415.2251850609</v>
      </c>
      <c r="AN282" s="125">
        <f t="shared" si="3467"/>
        <v>-8893779.8712083884</v>
      </c>
      <c r="AO282" s="125">
        <f t="shared" si="3467"/>
        <v>-9229943.5711553246</v>
      </c>
      <c r="AP282" s="125">
        <f t="shared" si="3467"/>
        <v>-9134448.1035965625</v>
      </c>
      <c r="AQ282" s="125">
        <f t="shared" si="3467"/>
        <v>-9086290.2365560308</v>
      </c>
      <c r="AR282" s="125">
        <f t="shared" si="3467"/>
        <v>-9275427.375702722</v>
      </c>
      <c r="AS282" s="92">
        <f t="shared" si="3326"/>
        <v>-105205612.45395564</v>
      </c>
      <c r="AT282" s="125">
        <f t="shared" ref="AT282:BE282" si="3468">-AT36</f>
        <v>-9391851.6092488766</v>
      </c>
      <c r="AU282" s="125">
        <f t="shared" si="3468"/>
        <v>-8478452.2977339532</v>
      </c>
      <c r="AV282" s="125">
        <f t="shared" si="3468"/>
        <v>-8679718.4366793912</v>
      </c>
      <c r="AW282" s="125">
        <f t="shared" si="3468"/>
        <v>-9393210.4693997093</v>
      </c>
      <c r="AX282" s="125">
        <f t="shared" si="3468"/>
        <v>-8947423.1571528055</v>
      </c>
      <c r="AY282" s="125">
        <f t="shared" si="3468"/>
        <v>-9380746.2814165298</v>
      </c>
      <c r="AZ282" s="125">
        <f t="shared" si="3468"/>
        <v>-9604493.1213983838</v>
      </c>
      <c r="BA282" s="125">
        <f t="shared" si="3468"/>
        <v>-9534132.0219353922</v>
      </c>
      <c r="BB282" s="125">
        <f t="shared" si="3468"/>
        <v>-9894499.5082785077</v>
      </c>
      <c r="BC282" s="125">
        <f t="shared" si="3468"/>
        <v>-9792128.367055513</v>
      </c>
      <c r="BD282" s="125">
        <f t="shared" si="3468"/>
        <v>-9740503.1335880645</v>
      </c>
      <c r="BE282" s="125">
        <f t="shared" si="3468"/>
        <v>-9943258.1467533167</v>
      </c>
      <c r="BF282" s="92">
        <f t="shared" si="3328"/>
        <v>-112780416.55064042</v>
      </c>
      <c r="BG282" s="125">
        <f t="shared" ref="BG282:BR282" si="3469">-BG36</f>
        <v>-10068064.925114797</v>
      </c>
      <c r="BH282" s="125">
        <f t="shared" si="3469"/>
        <v>-9088900.8631707989</v>
      </c>
      <c r="BI282" s="125">
        <f t="shared" si="3469"/>
        <v>-9304658.1641203091</v>
      </c>
      <c r="BJ282" s="125">
        <f t="shared" si="3469"/>
        <v>-10069521.623196492</v>
      </c>
      <c r="BK282" s="125">
        <f t="shared" si="3469"/>
        <v>-9591637.6244678088</v>
      </c>
      <c r="BL282" s="125">
        <f t="shared" si="3469"/>
        <v>-10056160.013678523</v>
      </c>
      <c r="BM282" s="125">
        <f t="shared" si="3469"/>
        <v>-10296016.626139071</v>
      </c>
      <c r="BN282" s="125">
        <f t="shared" si="3469"/>
        <v>-10220589.527514743</v>
      </c>
      <c r="BO282" s="125">
        <f t="shared" si="3469"/>
        <v>-10606903.472874563</v>
      </c>
      <c r="BP282" s="125">
        <f t="shared" si="3469"/>
        <v>-10497161.609483512</v>
      </c>
      <c r="BQ282" s="125">
        <f t="shared" si="3469"/>
        <v>-10441819.359206406</v>
      </c>
      <c r="BR282" s="125">
        <f t="shared" si="3469"/>
        <v>-10659172.733319556</v>
      </c>
      <c r="BS282" s="92">
        <f t="shared" si="3330"/>
        <v>-120900606.54228657</v>
      </c>
      <c r="BT282" s="125">
        <f t="shared" ref="BT282:CE282" si="3470">-BT36</f>
        <v>-10792965.599723063</v>
      </c>
      <c r="BU282" s="125">
        <f t="shared" si="3470"/>
        <v>-9743301.7253190968</v>
      </c>
      <c r="BV282" s="125">
        <f t="shared" si="3470"/>
        <v>-9974593.551936971</v>
      </c>
      <c r="BW282" s="125">
        <f t="shared" si="3470"/>
        <v>-10794527.18006664</v>
      </c>
      <c r="BX282" s="125">
        <f t="shared" si="3470"/>
        <v>-10282235.53342949</v>
      </c>
      <c r="BY282" s="125">
        <f t="shared" si="3470"/>
        <v>-10780203.534663377</v>
      </c>
      <c r="BZ282" s="125">
        <f t="shared" si="3470"/>
        <v>-11037329.823221084</v>
      </c>
      <c r="CA282" s="125">
        <f t="shared" si="3470"/>
        <v>-10956471.973495804</v>
      </c>
      <c r="CB282" s="125">
        <f t="shared" si="3470"/>
        <v>-11370600.522921531</v>
      </c>
      <c r="CC282" s="125">
        <f t="shared" si="3470"/>
        <v>-11252957.245366327</v>
      </c>
      <c r="CD282" s="125">
        <f t="shared" si="3470"/>
        <v>-11193630.35306927</v>
      </c>
      <c r="CE282" s="125">
        <f t="shared" si="3470"/>
        <v>-11426633.170118567</v>
      </c>
      <c r="CF282" s="92">
        <f t="shared" si="3332"/>
        <v>-129605450.21333122</v>
      </c>
      <c r="CG282" s="125">
        <f t="shared" ref="CG282:CR282" si="3471">-CG36</f>
        <v>-11570059.122903125</v>
      </c>
      <c r="CH282" s="125">
        <f t="shared" si="3471"/>
        <v>-10444819.449542072</v>
      </c>
      <c r="CI282" s="125">
        <f t="shared" si="3471"/>
        <v>-10692764.287676433</v>
      </c>
      <c r="CJ282" s="125">
        <f t="shared" si="3471"/>
        <v>-11571733.137031438</v>
      </c>
      <c r="CK282" s="125">
        <f t="shared" si="3471"/>
        <v>-11022556.491836416</v>
      </c>
      <c r="CL282" s="125">
        <f t="shared" si="3471"/>
        <v>-11556378.18915914</v>
      </c>
      <c r="CM282" s="125">
        <f t="shared" si="3471"/>
        <v>-11832017.570493001</v>
      </c>
      <c r="CN282" s="125">
        <f t="shared" si="3471"/>
        <v>-11745337.955587501</v>
      </c>
      <c r="CO282" s="125">
        <f t="shared" si="3471"/>
        <v>-12189283.760571882</v>
      </c>
      <c r="CP282" s="125">
        <f t="shared" si="3471"/>
        <v>-12063170.167032704</v>
      </c>
      <c r="CQ282" s="125">
        <f t="shared" si="3471"/>
        <v>-11999571.738490259</v>
      </c>
      <c r="CR282" s="125">
        <f t="shared" si="3471"/>
        <v>-12249350.758367104</v>
      </c>
      <c r="CS282" s="92">
        <f t="shared" si="3334"/>
        <v>-138937042.62869108</v>
      </c>
      <c r="CT282" s="125">
        <f t="shared" ref="CT282:DE282" si="3472">-CT36</f>
        <v>-12403103.37975215</v>
      </c>
      <c r="CU282" s="125">
        <f t="shared" si="3472"/>
        <v>-11196846.4499091</v>
      </c>
      <c r="CV282" s="125">
        <f t="shared" si="3472"/>
        <v>-11462643.316389134</v>
      </c>
      <c r="CW282" s="125">
        <f t="shared" si="3472"/>
        <v>-12404897.9228977</v>
      </c>
      <c r="CX282" s="125">
        <f t="shared" si="3472"/>
        <v>-11816180.559248636</v>
      </c>
      <c r="CY282" s="125">
        <f t="shared" si="3472"/>
        <v>-12388437.418778596</v>
      </c>
      <c r="CZ282" s="125">
        <f t="shared" si="3472"/>
        <v>-12683922.835568495</v>
      </c>
      <c r="DA282" s="125">
        <f t="shared" si="3472"/>
        <v>-12591002.2883898</v>
      </c>
      <c r="DB282" s="125">
        <f t="shared" si="3472"/>
        <v>-13066912.191333055</v>
      </c>
      <c r="DC282" s="125">
        <f t="shared" si="3472"/>
        <v>-12931718.419059057</v>
      </c>
      <c r="DD282" s="125">
        <f t="shared" si="3472"/>
        <v>-12863540.903661555</v>
      </c>
      <c r="DE282" s="125">
        <f t="shared" si="3472"/>
        <v>-13131304.012969533</v>
      </c>
      <c r="DF282" s="92">
        <f t="shared" si="3336"/>
        <v>-148940509.6979568</v>
      </c>
      <c r="DG282" s="125">
        <f t="shared" ref="DG282:DR282" si="3473">-DG36</f>
        <v>-13296126.823094308</v>
      </c>
      <c r="DH282" s="125">
        <f t="shared" si="3473"/>
        <v>-12003019.39430256</v>
      </c>
      <c r="DI282" s="125">
        <f t="shared" si="3473"/>
        <v>-12287953.635169156</v>
      </c>
      <c r="DJ282" s="125">
        <f t="shared" si="3473"/>
        <v>-13298050.573346339</v>
      </c>
      <c r="DK282" s="125">
        <f t="shared" si="3473"/>
        <v>-12666945.559514543</v>
      </c>
      <c r="DL282" s="125">
        <f t="shared" si="3473"/>
        <v>-13280404.91293066</v>
      </c>
      <c r="DM282" s="125">
        <f t="shared" si="3473"/>
        <v>-13597165.279729433</v>
      </c>
      <c r="DN282" s="125">
        <f t="shared" si="3473"/>
        <v>-13497554.453153873</v>
      </c>
      <c r="DO282" s="125">
        <f t="shared" si="3473"/>
        <v>-14007729.86910904</v>
      </c>
      <c r="DP282" s="125">
        <f t="shared" si="3473"/>
        <v>-13862802.145231314</v>
      </c>
      <c r="DQ282" s="125">
        <f t="shared" si="3473"/>
        <v>-13789715.848725192</v>
      </c>
      <c r="DR282" s="125">
        <f t="shared" si="3473"/>
        <v>-14076757.901903344</v>
      </c>
      <c r="DS282" s="92">
        <f t="shared" si="3338"/>
        <v>-159664226.39620975</v>
      </c>
      <c r="DT282" s="125">
        <f t="shared" ref="DT282:EE282" si="3474">-DT36</f>
        <v>-14253447.954357097</v>
      </c>
      <c r="DU282" s="125">
        <f t="shared" si="3474"/>
        <v>-12867236.790692344</v>
      </c>
      <c r="DV282" s="125">
        <f t="shared" si="3474"/>
        <v>-13172686.296901336</v>
      </c>
      <c r="DW282" s="125">
        <f t="shared" si="3474"/>
        <v>-14255510.214627275</v>
      </c>
      <c r="DX282" s="125">
        <f t="shared" si="3474"/>
        <v>-13578965.639799589</v>
      </c>
      <c r="DY282" s="125">
        <f t="shared" si="3474"/>
        <v>-14236594.066661667</v>
      </c>
      <c r="DZ282" s="125">
        <f t="shared" si="3474"/>
        <v>-14576161.179869952</v>
      </c>
      <c r="EA282" s="125">
        <f t="shared" si="3474"/>
        <v>-14469378.373780949</v>
      </c>
      <c r="EB282" s="125">
        <f t="shared" si="3474"/>
        <v>-15016286.419684891</v>
      </c>
      <c r="EC282" s="125">
        <f t="shared" si="3474"/>
        <v>-14860923.899687966</v>
      </c>
      <c r="ED282" s="125">
        <f t="shared" si="3474"/>
        <v>-14782575.389833404</v>
      </c>
      <c r="EE282" s="125">
        <f t="shared" si="3474"/>
        <v>-15090284.470840387</v>
      </c>
      <c r="EF282" s="92">
        <f t="shared" si="3340"/>
        <v>-171160050.69673684</v>
      </c>
      <c r="EG282" s="125">
        <f t="shared" ref="EG282:ER282" si="3475">-EG36</f>
        <v>-15279696.207070807</v>
      </c>
      <c r="EH282" s="125">
        <f t="shared" si="3475"/>
        <v>-13793677.83962219</v>
      </c>
      <c r="EI282" s="125">
        <f t="shared" si="3475"/>
        <v>-14121119.710278232</v>
      </c>
      <c r="EJ282" s="125">
        <f t="shared" si="3475"/>
        <v>-15281906.950080438</v>
      </c>
      <c r="EK282" s="125">
        <f t="shared" si="3475"/>
        <v>-14556651.165865157</v>
      </c>
      <c r="EL282" s="125">
        <f t="shared" si="3475"/>
        <v>-15261628.839461304</v>
      </c>
      <c r="EM282" s="125">
        <f t="shared" si="3475"/>
        <v>-15625644.784820586</v>
      </c>
      <c r="EN282" s="125">
        <f t="shared" si="3475"/>
        <v>-15511173.616693176</v>
      </c>
      <c r="EO282" s="125">
        <f t="shared" si="3475"/>
        <v>-16097459.041902201</v>
      </c>
      <c r="EP282" s="125">
        <f t="shared" si="3475"/>
        <v>-15930910.420465499</v>
      </c>
      <c r="EQ282" s="125">
        <f t="shared" si="3475"/>
        <v>-15846920.817901406</v>
      </c>
      <c r="ER282" s="125">
        <f t="shared" si="3475"/>
        <v>-16176784.952740893</v>
      </c>
      <c r="ES282" s="92">
        <f t="shared" si="3342"/>
        <v>-183483574.34690189</v>
      </c>
      <c r="ET282" s="33"/>
      <c r="EU282" s="33"/>
      <c r="EV282" s="38"/>
      <c r="EW282" s="136"/>
      <c r="EX282" s="37"/>
      <c r="EY282" s="37"/>
      <c r="FN282" s="17"/>
      <c r="FO282" s="201"/>
      <c r="FP282" s="2"/>
      <c r="FY282" s="1"/>
    </row>
    <row r="283" spans="1:181">
      <c r="A283" s="149">
        <v>253</v>
      </c>
      <c r="B283" s="279" t="str">
        <f t="shared" si="3453"/>
        <v>911450130100210</v>
      </c>
      <c r="C283" s="231">
        <v>9114501301002</v>
      </c>
      <c r="D283" s="35">
        <v>10</v>
      </c>
      <c r="E283" s="37" t="s">
        <v>220</v>
      </c>
      <c r="F283" s="65">
        <v>-7417645.5500000007</v>
      </c>
      <c r="G283" s="125">
        <f t="shared" ref="G283:R283" si="3476">-G45</f>
        <v>-1487436.1721223579</v>
      </c>
      <c r="H283" s="125">
        <f t="shared" si="3476"/>
        <v>-1342776.3934051329</v>
      </c>
      <c r="I283" s="125">
        <f t="shared" si="3476"/>
        <v>-1374651.9540236627</v>
      </c>
      <c r="J283" s="125">
        <f t="shared" si="3476"/>
        <v>-1487651.3818408775</v>
      </c>
      <c r="K283" s="125">
        <f t="shared" si="3476"/>
        <v>-1417049.7368301891</v>
      </c>
      <c r="L283" s="125">
        <f t="shared" si="3476"/>
        <v>-1485677.3638480827</v>
      </c>
      <c r="M283" s="125">
        <f t="shared" si="3476"/>
        <v>-1521113.3094990279</v>
      </c>
      <c r="N283" s="125">
        <f t="shared" si="3476"/>
        <v>-1509969.8578341303</v>
      </c>
      <c r="O283" s="125">
        <f t="shared" si="3476"/>
        <v>-1567043.1226965876</v>
      </c>
      <c r="P283" s="125">
        <f t="shared" si="3476"/>
        <v>-1550830.0749641713</v>
      </c>
      <c r="Q283" s="125">
        <f t="shared" si="3476"/>
        <v>-1542653.9194148092</v>
      </c>
      <c r="R283" s="125">
        <f t="shared" si="3476"/>
        <v>-1574765.2807532002</v>
      </c>
      <c r="S283" s="92">
        <f t="shared" si="3322"/>
        <v>-17861618.567232229</v>
      </c>
      <c r="T283" s="125">
        <f t="shared" ref="T283:AE283" si="3477">-T45</f>
        <v>0</v>
      </c>
      <c r="U283" s="125">
        <f t="shared" si="3477"/>
        <v>0</v>
      </c>
      <c r="V283" s="125">
        <f t="shared" si="3477"/>
        <v>0</v>
      </c>
      <c r="W283" s="125">
        <f t="shared" si="3477"/>
        <v>0</v>
      </c>
      <c r="X283" s="125">
        <f t="shared" si="3477"/>
        <v>0</v>
      </c>
      <c r="Y283" s="125">
        <f t="shared" si="3477"/>
        <v>0</v>
      </c>
      <c r="Z283" s="125">
        <f t="shared" si="3477"/>
        <v>0</v>
      </c>
      <c r="AA283" s="125">
        <f t="shared" si="3477"/>
        <v>0</v>
      </c>
      <c r="AB283" s="125">
        <f t="shared" si="3477"/>
        <v>0</v>
      </c>
      <c r="AC283" s="125">
        <f t="shared" si="3477"/>
        <v>0</v>
      </c>
      <c r="AD283" s="125">
        <f t="shared" si="3477"/>
        <v>0</v>
      </c>
      <c r="AE283" s="125">
        <f t="shared" si="3477"/>
        <v>0</v>
      </c>
      <c r="AF283" s="92">
        <f t="shared" si="3324"/>
        <v>0</v>
      </c>
      <c r="AG283" s="125">
        <f t="shared" ref="AG283:AR283" si="3478">-AG45</f>
        <v>0</v>
      </c>
      <c r="AH283" s="125">
        <f t="shared" si="3478"/>
        <v>0</v>
      </c>
      <c r="AI283" s="125">
        <f t="shared" si="3478"/>
        <v>0</v>
      </c>
      <c r="AJ283" s="125">
        <f t="shared" si="3478"/>
        <v>0</v>
      </c>
      <c r="AK283" s="125">
        <f t="shared" si="3478"/>
        <v>0</v>
      </c>
      <c r="AL283" s="125">
        <f t="shared" si="3478"/>
        <v>0</v>
      </c>
      <c r="AM283" s="125">
        <f t="shared" si="3478"/>
        <v>0</v>
      </c>
      <c r="AN283" s="125">
        <f t="shared" si="3478"/>
        <v>0</v>
      </c>
      <c r="AO283" s="125">
        <f t="shared" si="3478"/>
        <v>0</v>
      </c>
      <c r="AP283" s="125">
        <f t="shared" si="3478"/>
        <v>0</v>
      </c>
      <c r="AQ283" s="125">
        <f t="shared" si="3478"/>
        <v>0</v>
      </c>
      <c r="AR283" s="125">
        <f t="shared" si="3478"/>
        <v>0</v>
      </c>
      <c r="AS283" s="92">
        <f t="shared" si="3326"/>
        <v>0</v>
      </c>
      <c r="AT283" s="125">
        <f t="shared" ref="AT283:BE283" si="3479">-AT45</f>
        <v>0</v>
      </c>
      <c r="AU283" s="125">
        <f t="shared" si="3479"/>
        <v>0</v>
      </c>
      <c r="AV283" s="125">
        <f t="shared" si="3479"/>
        <v>0</v>
      </c>
      <c r="AW283" s="125">
        <f t="shared" si="3479"/>
        <v>0</v>
      </c>
      <c r="AX283" s="125">
        <f t="shared" si="3479"/>
        <v>0</v>
      </c>
      <c r="AY283" s="125">
        <f t="shared" si="3479"/>
        <v>0</v>
      </c>
      <c r="AZ283" s="125">
        <f t="shared" si="3479"/>
        <v>0</v>
      </c>
      <c r="BA283" s="125">
        <f t="shared" si="3479"/>
        <v>0</v>
      </c>
      <c r="BB283" s="125">
        <f t="shared" si="3479"/>
        <v>0</v>
      </c>
      <c r="BC283" s="125">
        <f t="shared" si="3479"/>
        <v>0</v>
      </c>
      <c r="BD283" s="125">
        <f t="shared" si="3479"/>
        <v>0</v>
      </c>
      <c r="BE283" s="125">
        <f t="shared" si="3479"/>
        <v>0</v>
      </c>
      <c r="BF283" s="92">
        <f t="shared" si="3328"/>
        <v>0</v>
      </c>
      <c r="BG283" s="125">
        <f t="shared" ref="BG283:BR283" si="3480">-BG45</f>
        <v>0</v>
      </c>
      <c r="BH283" s="125">
        <f t="shared" si="3480"/>
        <v>0</v>
      </c>
      <c r="BI283" s="125">
        <f t="shared" si="3480"/>
        <v>0</v>
      </c>
      <c r="BJ283" s="125">
        <f t="shared" si="3480"/>
        <v>0</v>
      </c>
      <c r="BK283" s="125">
        <f t="shared" si="3480"/>
        <v>0</v>
      </c>
      <c r="BL283" s="125">
        <f t="shared" si="3480"/>
        <v>0</v>
      </c>
      <c r="BM283" s="125">
        <f t="shared" si="3480"/>
        <v>0</v>
      </c>
      <c r="BN283" s="125">
        <f t="shared" si="3480"/>
        <v>0</v>
      </c>
      <c r="BO283" s="125">
        <f t="shared" si="3480"/>
        <v>0</v>
      </c>
      <c r="BP283" s="125">
        <f t="shared" si="3480"/>
        <v>0</v>
      </c>
      <c r="BQ283" s="125">
        <f t="shared" si="3480"/>
        <v>0</v>
      </c>
      <c r="BR283" s="125">
        <f t="shared" si="3480"/>
        <v>0</v>
      </c>
      <c r="BS283" s="92">
        <f t="shared" si="3330"/>
        <v>0</v>
      </c>
      <c r="BT283" s="125">
        <f t="shared" ref="BT283:CE283" si="3481">-BT45</f>
        <v>0</v>
      </c>
      <c r="BU283" s="125">
        <f t="shared" si="3481"/>
        <v>0</v>
      </c>
      <c r="BV283" s="125">
        <f t="shared" si="3481"/>
        <v>0</v>
      </c>
      <c r="BW283" s="125">
        <f t="shared" si="3481"/>
        <v>0</v>
      </c>
      <c r="BX283" s="125">
        <f t="shared" si="3481"/>
        <v>0</v>
      </c>
      <c r="BY283" s="125">
        <f t="shared" si="3481"/>
        <v>0</v>
      </c>
      <c r="BZ283" s="125">
        <f t="shared" si="3481"/>
        <v>0</v>
      </c>
      <c r="CA283" s="125">
        <f t="shared" si="3481"/>
        <v>0</v>
      </c>
      <c r="CB283" s="125">
        <f t="shared" si="3481"/>
        <v>0</v>
      </c>
      <c r="CC283" s="125">
        <f t="shared" si="3481"/>
        <v>0</v>
      </c>
      <c r="CD283" s="125">
        <f t="shared" si="3481"/>
        <v>0</v>
      </c>
      <c r="CE283" s="125">
        <f t="shared" si="3481"/>
        <v>0</v>
      </c>
      <c r="CF283" s="92">
        <f t="shared" si="3332"/>
        <v>0</v>
      </c>
      <c r="CG283" s="125">
        <f t="shared" ref="CG283:CR283" si="3482">-CG45</f>
        <v>0</v>
      </c>
      <c r="CH283" s="125">
        <f t="shared" si="3482"/>
        <v>0</v>
      </c>
      <c r="CI283" s="125">
        <f t="shared" si="3482"/>
        <v>0</v>
      </c>
      <c r="CJ283" s="125">
        <f t="shared" si="3482"/>
        <v>0</v>
      </c>
      <c r="CK283" s="125">
        <f t="shared" si="3482"/>
        <v>0</v>
      </c>
      <c r="CL283" s="125">
        <f t="shared" si="3482"/>
        <v>0</v>
      </c>
      <c r="CM283" s="125">
        <f t="shared" si="3482"/>
        <v>0</v>
      </c>
      <c r="CN283" s="125">
        <f t="shared" si="3482"/>
        <v>0</v>
      </c>
      <c r="CO283" s="125">
        <f t="shared" si="3482"/>
        <v>0</v>
      </c>
      <c r="CP283" s="125">
        <f t="shared" si="3482"/>
        <v>0</v>
      </c>
      <c r="CQ283" s="125">
        <f t="shared" si="3482"/>
        <v>0</v>
      </c>
      <c r="CR283" s="125">
        <f t="shared" si="3482"/>
        <v>0</v>
      </c>
      <c r="CS283" s="92">
        <f t="shared" si="3334"/>
        <v>0</v>
      </c>
      <c r="CT283" s="125">
        <f t="shared" ref="CT283:DE283" si="3483">-CT45</f>
        <v>0</v>
      </c>
      <c r="CU283" s="125">
        <f t="shared" si="3483"/>
        <v>0</v>
      </c>
      <c r="CV283" s="125">
        <f t="shared" si="3483"/>
        <v>0</v>
      </c>
      <c r="CW283" s="125">
        <f t="shared" si="3483"/>
        <v>0</v>
      </c>
      <c r="CX283" s="125">
        <f t="shared" si="3483"/>
        <v>0</v>
      </c>
      <c r="CY283" s="125">
        <f t="shared" si="3483"/>
        <v>0</v>
      </c>
      <c r="CZ283" s="125">
        <f t="shared" si="3483"/>
        <v>0</v>
      </c>
      <c r="DA283" s="125">
        <f t="shared" si="3483"/>
        <v>0</v>
      </c>
      <c r="DB283" s="125">
        <f t="shared" si="3483"/>
        <v>0</v>
      </c>
      <c r="DC283" s="125">
        <f t="shared" si="3483"/>
        <v>0</v>
      </c>
      <c r="DD283" s="125">
        <f t="shared" si="3483"/>
        <v>0</v>
      </c>
      <c r="DE283" s="125">
        <f t="shared" si="3483"/>
        <v>0</v>
      </c>
      <c r="DF283" s="92">
        <f t="shared" si="3336"/>
        <v>0</v>
      </c>
      <c r="DG283" s="125">
        <f t="shared" ref="DG283:DR283" si="3484">-DG45</f>
        <v>0</v>
      </c>
      <c r="DH283" s="125">
        <f t="shared" si="3484"/>
        <v>0</v>
      </c>
      <c r="DI283" s="125">
        <f t="shared" si="3484"/>
        <v>0</v>
      </c>
      <c r="DJ283" s="125">
        <f t="shared" si="3484"/>
        <v>0</v>
      </c>
      <c r="DK283" s="125">
        <f t="shared" si="3484"/>
        <v>0</v>
      </c>
      <c r="DL283" s="125">
        <f t="shared" si="3484"/>
        <v>0</v>
      </c>
      <c r="DM283" s="125">
        <f t="shared" si="3484"/>
        <v>0</v>
      </c>
      <c r="DN283" s="125">
        <f t="shared" si="3484"/>
        <v>0</v>
      </c>
      <c r="DO283" s="125">
        <f t="shared" si="3484"/>
        <v>0</v>
      </c>
      <c r="DP283" s="125">
        <f t="shared" si="3484"/>
        <v>0</v>
      </c>
      <c r="DQ283" s="125">
        <f t="shared" si="3484"/>
        <v>0</v>
      </c>
      <c r="DR283" s="125">
        <f t="shared" si="3484"/>
        <v>0</v>
      </c>
      <c r="DS283" s="92">
        <f t="shared" si="3338"/>
        <v>0</v>
      </c>
      <c r="DT283" s="125">
        <f t="shared" ref="DT283:EE283" si="3485">-DT45</f>
        <v>0</v>
      </c>
      <c r="DU283" s="125">
        <f t="shared" si="3485"/>
        <v>0</v>
      </c>
      <c r="DV283" s="125">
        <f t="shared" si="3485"/>
        <v>0</v>
      </c>
      <c r="DW283" s="125">
        <f t="shared" si="3485"/>
        <v>0</v>
      </c>
      <c r="DX283" s="125">
        <f t="shared" si="3485"/>
        <v>0</v>
      </c>
      <c r="DY283" s="125">
        <f t="shared" si="3485"/>
        <v>0</v>
      </c>
      <c r="DZ283" s="125">
        <f t="shared" si="3485"/>
        <v>0</v>
      </c>
      <c r="EA283" s="125">
        <f t="shared" si="3485"/>
        <v>0</v>
      </c>
      <c r="EB283" s="125">
        <f t="shared" si="3485"/>
        <v>0</v>
      </c>
      <c r="EC283" s="125">
        <f t="shared" si="3485"/>
        <v>0</v>
      </c>
      <c r="ED283" s="125">
        <f t="shared" si="3485"/>
        <v>0</v>
      </c>
      <c r="EE283" s="125">
        <f t="shared" si="3485"/>
        <v>0</v>
      </c>
      <c r="EF283" s="92">
        <f t="shared" si="3340"/>
        <v>0</v>
      </c>
      <c r="EG283" s="125">
        <f t="shared" ref="EG283:ER283" si="3486">-EG45</f>
        <v>0</v>
      </c>
      <c r="EH283" s="125">
        <f t="shared" si="3486"/>
        <v>0</v>
      </c>
      <c r="EI283" s="125">
        <f t="shared" si="3486"/>
        <v>0</v>
      </c>
      <c r="EJ283" s="125">
        <f t="shared" si="3486"/>
        <v>0</v>
      </c>
      <c r="EK283" s="125">
        <f t="shared" si="3486"/>
        <v>0</v>
      </c>
      <c r="EL283" s="125">
        <f t="shared" si="3486"/>
        <v>0</v>
      </c>
      <c r="EM283" s="125">
        <f t="shared" si="3486"/>
        <v>0</v>
      </c>
      <c r="EN283" s="125">
        <f t="shared" si="3486"/>
        <v>0</v>
      </c>
      <c r="EO283" s="125">
        <f t="shared" si="3486"/>
        <v>0</v>
      </c>
      <c r="EP283" s="125">
        <f t="shared" si="3486"/>
        <v>0</v>
      </c>
      <c r="EQ283" s="125">
        <f t="shared" si="3486"/>
        <v>0</v>
      </c>
      <c r="ER283" s="125">
        <f t="shared" si="3486"/>
        <v>0</v>
      </c>
      <c r="ES283" s="92">
        <f t="shared" si="3342"/>
        <v>0</v>
      </c>
      <c r="ET283" s="33"/>
      <c r="EU283" s="33"/>
      <c r="EV283" s="38"/>
      <c r="EW283" s="136"/>
      <c r="EX283" s="37"/>
      <c r="EY283" s="37"/>
      <c r="FN283" s="17"/>
      <c r="FO283" s="201"/>
      <c r="FP283" s="2"/>
      <c r="FY283" s="1"/>
    </row>
    <row r="284" spans="1:181">
      <c r="A284" s="149">
        <v>254</v>
      </c>
      <c r="B284" s="279" t="str">
        <f t="shared" si="3453"/>
        <v>911450130200020</v>
      </c>
      <c r="C284" s="231">
        <v>9114501302000</v>
      </c>
      <c r="D284" s="35">
        <v>20</v>
      </c>
      <c r="E284" s="37" t="s">
        <v>221</v>
      </c>
      <c r="F284" s="65">
        <v>-136996684.69999999</v>
      </c>
      <c r="G284" s="125">
        <f t="shared" ref="G284:R284" si="3487">-G44</f>
        <v>-10824579.626055229</v>
      </c>
      <c r="H284" s="125">
        <f t="shared" si="3487"/>
        <v>-9771841.147080468</v>
      </c>
      <c r="I284" s="125">
        <f t="shared" si="3487"/>
        <v>-10003810.45810516</v>
      </c>
      <c r="J284" s="125">
        <f t="shared" si="3487"/>
        <v>-10826145.780474544</v>
      </c>
      <c r="K284" s="125">
        <f t="shared" si="3487"/>
        <v>-10312353.563724678</v>
      </c>
      <c r="L284" s="125">
        <f t="shared" si="3487"/>
        <v>-10811780.179215981</v>
      </c>
      <c r="M284" s="125">
        <f t="shared" si="3487"/>
        <v>-11069659.624742648</v>
      </c>
      <c r="N284" s="125">
        <f t="shared" si="3487"/>
        <v>-10988564.931661686</v>
      </c>
      <c r="O284" s="125">
        <f t="shared" si="3487"/>
        <v>-11403906.518481581</v>
      </c>
      <c r="P284" s="125">
        <f t="shared" si="3487"/>
        <v>-11285918.648178438</v>
      </c>
      <c r="Q284" s="125">
        <f t="shared" si="3487"/>
        <v>-11226417.979552906</v>
      </c>
      <c r="R284" s="125">
        <f t="shared" si="3487"/>
        <v>-11460103.292726701</v>
      </c>
      <c r="S284" s="92">
        <f t="shared" si="3322"/>
        <v>-129985081.75000001</v>
      </c>
      <c r="T284" s="125">
        <f t="shared" ref="T284:AE284" si="3488">-T44</f>
        <v>-11603507.448923072</v>
      </c>
      <c r="U284" s="125">
        <f t="shared" si="3488"/>
        <v>-10475014.77719396</v>
      </c>
      <c r="V284" s="125">
        <f t="shared" si="3488"/>
        <v>-10723676.408535061</v>
      </c>
      <c r="W284" s="125">
        <f t="shared" si="3488"/>
        <v>-11605186.302522793</v>
      </c>
      <c r="X284" s="125">
        <f t="shared" si="3488"/>
        <v>-11054422.021579683</v>
      </c>
      <c r="Y284" s="125">
        <f t="shared" si="3488"/>
        <v>-11589786.964444967</v>
      </c>
      <c r="Z284" s="125">
        <f t="shared" si="3488"/>
        <v>-11866223.202198736</v>
      </c>
      <c r="AA284" s="125">
        <f t="shared" si="3488"/>
        <v>-11779293.001882406</v>
      </c>
      <c r="AB284" s="125">
        <f t="shared" si="3488"/>
        <v>-12224522.226757953</v>
      </c>
      <c r="AC284" s="125">
        <f t="shared" si="3488"/>
        <v>-12098044.046612306</v>
      </c>
      <c r="AD284" s="125">
        <f t="shared" si="3488"/>
        <v>-12034261.758942639</v>
      </c>
      <c r="AE284" s="125">
        <f t="shared" si="3488"/>
        <v>-12284762.87453231</v>
      </c>
      <c r="AF284" s="92">
        <f t="shared" si="3324"/>
        <v>-139338701.03412589</v>
      </c>
      <c r="AG284" s="125">
        <f t="shared" ref="AG284:AR284" si="3489">-AG44</f>
        <v>-12438959.985245533</v>
      </c>
      <c r="AH284" s="125">
        <f t="shared" si="3489"/>
        <v>-11229215.841151925</v>
      </c>
      <c r="AI284" s="125">
        <f t="shared" si="3489"/>
        <v>-11495781.109949585</v>
      </c>
      <c r="AJ284" s="125">
        <f t="shared" si="3489"/>
        <v>-12440759.716304434</v>
      </c>
      <c r="AK284" s="125">
        <f t="shared" si="3489"/>
        <v>-11850340.407133419</v>
      </c>
      <c r="AL284" s="125">
        <f t="shared" si="3489"/>
        <v>-12424251.625885004</v>
      </c>
      <c r="AM284" s="125">
        <f t="shared" si="3489"/>
        <v>-12720591.272757044</v>
      </c>
      <c r="AN284" s="125">
        <f t="shared" si="3489"/>
        <v>-12627402.098017938</v>
      </c>
      <c r="AO284" s="125">
        <f t="shared" si="3489"/>
        <v>-13104687.827084525</v>
      </c>
      <c r="AP284" s="125">
        <f t="shared" si="3489"/>
        <v>-12969103.217968391</v>
      </c>
      <c r="AQ284" s="125">
        <f t="shared" si="3489"/>
        <v>-12900728.605586508</v>
      </c>
      <c r="AR284" s="125">
        <f t="shared" si="3489"/>
        <v>-13169265.801498637</v>
      </c>
      <c r="AS284" s="92">
        <f t="shared" si="3326"/>
        <v>-149371087.50858295</v>
      </c>
      <c r="AT284" s="125">
        <f t="shared" ref="AT284:BE284" si="3490">-AT44</f>
        <v>-13334565.104183212</v>
      </c>
      <c r="AU284" s="125">
        <f t="shared" si="3490"/>
        <v>-12037719.381714864</v>
      </c>
      <c r="AV284" s="125">
        <f t="shared" si="3490"/>
        <v>-12323477.349865956</v>
      </c>
      <c r="AW284" s="125">
        <f t="shared" si="3490"/>
        <v>-13336494.415878356</v>
      </c>
      <c r="AX284" s="125">
        <f t="shared" si="3490"/>
        <v>-12703564.916447027</v>
      </c>
      <c r="AY284" s="125">
        <f t="shared" si="3490"/>
        <v>-13318797.742948726</v>
      </c>
      <c r="AZ284" s="125">
        <f t="shared" si="3490"/>
        <v>-13636473.844395554</v>
      </c>
      <c r="BA284" s="125">
        <f t="shared" si="3490"/>
        <v>-13536575.049075233</v>
      </c>
      <c r="BB284" s="125">
        <f t="shared" si="3490"/>
        <v>-14048225.350634612</v>
      </c>
      <c r="BC284" s="125">
        <f t="shared" si="3490"/>
        <v>-13902878.649662118</v>
      </c>
      <c r="BD284" s="125">
        <f t="shared" si="3490"/>
        <v>-13829581.065188739</v>
      </c>
      <c r="BE284" s="125">
        <f t="shared" si="3490"/>
        <v>-14117452.939206541</v>
      </c>
      <c r="BF284" s="92">
        <f t="shared" si="3328"/>
        <v>-160125805.80920094</v>
      </c>
      <c r="BG284" s="125">
        <f t="shared" ref="BG284:BR284" si="3491">-BG44</f>
        <v>-14294653.791684404</v>
      </c>
      <c r="BH284" s="125">
        <f t="shared" si="3491"/>
        <v>-12904435.177198336</v>
      </c>
      <c r="BI284" s="125">
        <f t="shared" si="3491"/>
        <v>-13210767.719056306</v>
      </c>
      <c r="BJ284" s="125">
        <f t="shared" si="3491"/>
        <v>-14296722.013821598</v>
      </c>
      <c r="BK284" s="125">
        <f t="shared" si="3491"/>
        <v>-13618221.590431213</v>
      </c>
      <c r="BL284" s="125">
        <f t="shared" si="3491"/>
        <v>-14277751.180441035</v>
      </c>
      <c r="BM284" s="125">
        <f t="shared" si="3491"/>
        <v>-14618299.961192034</v>
      </c>
      <c r="BN284" s="125">
        <f t="shared" si="3491"/>
        <v>-14511208.452608651</v>
      </c>
      <c r="BO284" s="125">
        <f t="shared" si="3491"/>
        <v>-15059697.575880304</v>
      </c>
      <c r="BP284" s="125">
        <f t="shared" si="3491"/>
        <v>-14903885.912437791</v>
      </c>
      <c r="BQ284" s="125">
        <f t="shared" si="3491"/>
        <v>-14825310.901882328</v>
      </c>
      <c r="BR284" s="125">
        <f t="shared" si="3491"/>
        <v>-15133909.550829412</v>
      </c>
      <c r="BS284" s="92">
        <f t="shared" si="3330"/>
        <v>-171654863.82746339</v>
      </c>
      <c r="BT284" s="125">
        <f t="shared" ref="BT284:CE284" si="3492">-BT44</f>
        <v>-15323868.864685683</v>
      </c>
      <c r="BU284" s="125">
        <f t="shared" si="3492"/>
        <v>-13833554.509956617</v>
      </c>
      <c r="BV284" s="125">
        <f t="shared" si="3492"/>
        <v>-14161942.994828362</v>
      </c>
      <c r="BW284" s="125">
        <f t="shared" si="3492"/>
        <v>-15326085.998816755</v>
      </c>
      <c r="BX284" s="125">
        <f t="shared" si="3492"/>
        <v>-14598733.544942262</v>
      </c>
      <c r="BY284" s="125">
        <f t="shared" si="3492"/>
        <v>-15305749.26543279</v>
      </c>
      <c r="BZ284" s="125">
        <f t="shared" si="3492"/>
        <v>-15670817.558397861</v>
      </c>
      <c r="CA284" s="125">
        <f t="shared" si="3492"/>
        <v>-15556015.461196475</v>
      </c>
      <c r="CB284" s="125">
        <f t="shared" si="3492"/>
        <v>-16143995.801343689</v>
      </c>
      <c r="CC284" s="125">
        <f t="shared" si="3492"/>
        <v>-15976965.698133312</v>
      </c>
      <c r="CD284" s="125">
        <f t="shared" si="3492"/>
        <v>-15892733.286817858</v>
      </c>
      <c r="CE284" s="125">
        <f t="shared" si="3492"/>
        <v>-16223551.038489131</v>
      </c>
      <c r="CF284" s="92">
        <f t="shared" si="3332"/>
        <v>-184014014.02304077</v>
      </c>
      <c r="CG284" s="125">
        <f t="shared" ref="CG284:CR284" si="3493">-CG44</f>
        <v>-16427187.422943054</v>
      </c>
      <c r="CH284" s="125">
        <f t="shared" si="3493"/>
        <v>-14829570.434673496</v>
      </c>
      <c r="CI284" s="125">
        <f t="shared" si="3493"/>
        <v>-15181602.890456006</v>
      </c>
      <c r="CJ284" s="125">
        <f t="shared" si="3493"/>
        <v>-16429564.190731563</v>
      </c>
      <c r="CK284" s="125">
        <f t="shared" si="3493"/>
        <v>-15649842.360178107</v>
      </c>
      <c r="CL284" s="125">
        <f t="shared" si="3493"/>
        <v>-16407763.212543953</v>
      </c>
      <c r="CM284" s="125">
        <f t="shared" si="3493"/>
        <v>-16799116.422602508</v>
      </c>
      <c r="CN284" s="125">
        <f t="shared" si="3493"/>
        <v>-16676048.574402623</v>
      </c>
      <c r="CO284" s="125">
        <f t="shared" si="3493"/>
        <v>-17306363.499040436</v>
      </c>
      <c r="CP284" s="125">
        <f t="shared" si="3493"/>
        <v>-17127307.228398915</v>
      </c>
      <c r="CQ284" s="125">
        <f t="shared" si="3493"/>
        <v>-17037010.083468746</v>
      </c>
      <c r="CR284" s="125">
        <f t="shared" si="3493"/>
        <v>-17391646.713260349</v>
      </c>
      <c r="CS284" s="92">
        <f t="shared" si="3334"/>
        <v>-197263023.03269973</v>
      </c>
      <c r="CT284" s="125">
        <f t="shared" ref="CT284:DE284" si="3494">-CT44</f>
        <v>-17609944.917394951</v>
      </c>
      <c r="CU284" s="125">
        <f t="shared" si="3494"/>
        <v>-15897299.505969983</v>
      </c>
      <c r="CV284" s="125">
        <f t="shared" si="3494"/>
        <v>-16274678.298568835</v>
      </c>
      <c r="CW284" s="125">
        <f t="shared" si="3494"/>
        <v>-17612492.812464233</v>
      </c>
      <c r="CX284" s="125">
        <f t="shared" si="3494"/>
        <v>-16776631.010110928</v>
      </c>
      <c r="CY284" s="125">
        <f t="shared" si="3494"/>
        <v>-17589122.163847115</v>
      </c>
      <c r="CZ284" s="125">
        <f t="shared" si="3494"/>
        <v>-18008652.805029888</v>
      </c>
      <c r="DA284" s="125">
        <f t="shared" si="3494"/>
        <v>-17876724.071759608</v>
      </c>
      <c r="DB284" s="125">
        <f t="shared" si="3494"/>
        <v>-18552421.670971341</v>
      </c>
      <c r="DC284" s="125">
        <f t="shared" si="3494"/>
        <v>-18360473.34884363</v>
      </c>
      <c r="DD284" s="125">
        <f t="shared" si="3494"/>
        <v>-18263674.809478492</v>
      </c>
      <c r="DE284" s="125">
        <f t="shared" si="3494"/>
        <v>-18643845.276615091</v>
      </c>
      <c r="DF284" s="92">
        <f t="shared" si="3336"/>
        <v>-211465960.69105408</v>
      </c>
      <c r="DG284" s="125">
        <f t="shared" ref="DG284:DR284" si="3495">-DG44</f>
        <v>-18877860.95144739</v>
      </c>
      <c r="DH284" s="125">
        <f t="shared" si="3495"/>
        <v>-17041905.070399825</v>
      </c>
      <c r="DI284" s="125">
        <f t="shared" si="3495"/>
        <v>-17446455.136065796</v>
      </c>
      <c r="DJ284" s="125">
        <f t="shared" si="3495"/>
        <v>-18880592.294961661</v>
      </c>
      <c r="DK284" s="125">
        <f t="shared" si="3495"/>
        <v>-17984548.442838918</v>
      </c>
      <c r="DL284" s="125">
        <f t="shared" si="3495"/>
        <v>-18855538.959644109</v>
      </c>
      <c r="DM284" s="125">
        <f t="shared" si="3495"/>
        <v>-19305275.806992043</v>
      </c>
      <c r="DN284" s="125">
        <f t="shared" si="3495"/>
        <v>-19163848.204926305</v>
      </c>
      <c r="DO284" s="125">
        <f t="shared" si="3495"/>
        <v>-19888196.031281285</v>
      </c>
      <c r="DP284" s="125">
        <f t="shared" si="3495"/>
        <v>-19682427.429960378</v>
      </c>
      <c r="DQ284" s="125">
        <f t="shared" si="3495"/>
        <v>-19578659.395760946</v>
      </c>
      <c r="DR284" s="125">
        <f t="shared" si="3495"/>
        <v>-19986202.136531383</v>
      </c>
      <c r="DS284" s="92">
        <f t="shared" si="3338"/>
        <v>-226691509.86081004</v>
      </c>
      <c r="DT284" s="125">
        <f t="shared" ref="DT284:EE284" si="3496">-DT44</f>
        <v>-20237066.939951606</v>
      </c>
      <c r="DU284" s="125">
        <f t="shared" si="3496"/>
        <v>-18268922.235468615</v>
      </c>
      <c r="DV284" s="125">
        <f t="shared" si="3496"/>
        <v>-18702599.905862533</v>
      </c>
      <c r="DW284" s="125">
        <f t="shared" si="3496"/>
        <v>-20239994.940198902</v>
      </c>
      <c r="DX284" s="125">
        <f t="shared" si="3496"/>
        <v>-19279435.930723321</v>
      </c>
      <c r="DY284" s="125">
        <f t="shared" si="3496"/>
        <v>-20213137.764738489</v>
      </c>
      <c r="DZ284" s="125">
        <f t="shared" si="3496"/>
        <v>-20695255.665095471</v>
      </c>
      <c r="EA284" s="125">
        <f t="shared" si="3496"/>
        <v>-20543645.275680996</v>
      </c>
      <c r="EB284" s="125">
        <f t="shared" si="3496"/>
        <v>-21320146.145533539</v>
      </c>
      <c r="EC284" s="125">
        <f t="shared" si="3496"/>
        <v>-21099562.204917524</v>
      </c>
      <c r="ED284" s="125">
        <f t="shared" si="3496"/>
        <v>-20988322.872255735</v>
      </c>
      <c r="EE284" s="125">
        <f t="shared" si="3496"/>
        <v>-21425208.690361645</v>
      </c>
      <c r="EF284" s="92">
        <f t="shared" si="3340"/>
        <v>-243013298.57078838</v>
      </c>
      <c r="EG284" s="125">
        <f t="shared" ref="EG284:ER284" si="3497">-EG44</f>
        <v>-21694135.759628125</v>
      </c>
      <c r="EH284" s="125">
        <f t="shared" si="3497"/>
        <v>-19584284.636422358</v>
      </c>
      <c r="EI284" s="125">
        <f t="shared" si="3497"/>
        <v>-20049187.099084638</v>
      </c>
      <c r="EJ284" s="125">
        <f t="shared" si="3497"/>
        <v>-21697274.575893227</v>
      </c>
      <c r="EK284" s="125">
        <f t="shared" si="3497"/>
        <v>-20667555.317735404</v>
      </c>
      <c r="EL284" s="125">
        <f t="shared" si="3497"/>
        <v>-21668483.683799662</v>
      </c>
      <c r="EM284" s="125">
        <f t="shared" si="3497"/>
        <v>-22185314.072982349</v>
      </c>
      <c r="EN284" s="125">
        <f t="shared" si="3497"/>
        <v>-22022787.735530034</v>
      </c>
      <c r="EO284" s="125">
        <f t="shared" si="3497"/>
        <v>-22855196.668011956</v>
      </c>
      <c r="EP284" s="125">
        <f t="shared" si="3497"/>
        <v>-22618730.68367159</v>
      </c>
      <c r="EQ284" s="125">
        <f t="shared" si="3497"/>
        <v>-22499482.119058155</v>
      </c>
      <c r="ER284" s="125">
        <f t="shared" si="3497"/>
        <v>-22967823.716067687</v>
      </c>
      <c r="ES284" s="92">
        <f t="shared" si="3342"/>
        <v>-260510256.06788522</v>
      </c>
      <c r="ET284" s="33"/>
      <c r="EU284" s="33"/>
      <c r="EV284" s="38"/>
      <c r="EW284" s="136"/>
      <c r="EX284" s="37"/>
      <c r="EY284" s="37"/>
      <c r="FN284" s="17"/>
      <c r="FO284" s="201"/>
      <c r="FP284" s="2"/>
      <c r="FY284" s="1"/>
    </row>
    <row r="285" spans="1:181">
      <c r="A285" s="149">
        <v>255</v>
      </c>
      <c r="B285" s="149" t="str">
        <f t="shared" si="3453"/>
        <v>911450130300023</v>
      </c>
      <c r="C285" s="231">
        <v>9114501303000</v>
      </c>
      <c r="D285" s="35">
        <v>23</v>
      </c>
      <c r="E285" s="37" t="s">
        <v>222</v>
      </c>
      <c r="F285" s="65">
        <v>-82198010.819999993</v>
      </c>
      <c r="G285" s="125">
        <f t="shared" ref="G285:R285" si="3498">-G42</f>
        <v>-6494747.7756331377</v>
      </c>
      <c r="H285" s="125">
        <f t="shared" si="3498"/>
        <v>-5863104.6882482804</v>
      </c>
      <c r="I285" s="125">
        <f t="shared" si="3498"/>
        <v>-6002286.274863096</v>
      </c>
      <c r="J285" s="125">
        <f t="shared" si="3498"/>
        <v>-6495687.4682847261</v>
      </c>
      <c r="K285" s="125">
        <f t="shared" si="3498"/>
        <v>-6187412.1382348062</v>
      </c>
      <c r="L285" s="125">
        <f t="shared" si="3498"/>
        <v>-6487068.107529588</v>
      </c>
      <c r="M285" s="125">
        <f t="shared" si="3498"/>
        <v>-6641795.774845588</v>
      </c>
      <c r="N285" s="125">
        <f t="shared" si="3498"/>
        <v>-6593138.9589970112</v>
      </c>
      <c r="O285" s="125">
        <f t="shared" si="3498"/>
        <v>-6842343.9110889481</v>
      </c>
      <c r="P285" s="125">
        <f t="shared" si="3498"/>
        <v>-6771551.1889070626</v>
      </c>
      <c r="Q285" s="125">
        <f t="shared" si="3498"/>
        <v>-6735850.7877317434</v>
      </c>
      <c r="R285" s="125">
        <f t="shared" si="3498"/>
        <v>-6876061.9756360203</v>
      </c>
      <c r="S285" s="92">
        <f t="shared" si="3322"/>
        <v>-77991049.049999997</v>
      </c>
      <c r="T285" s="125">
        <f t="shared" ref="T285:AE285" si="3499">-T42</f>
        <v>-6962104.4693538425</v>
      </c>
      <c r="U285" s="125">
        <f t="shared" si="3499"/>
        <v>-6285008.8663163753</v>
      </c>
      <c r="V285" s="125">
        <f t="shared" si="3499"/>
        <v>-6434205.8451210363</v>
      </c>
      <c r="W285" s="125">
        <f t="shared" si="3499"/>
        <v>-6963111.781513676</v>
      </c>
      <c r="X285" s="125">
        <f t="shared" si="3499"/>
        <v>-6632653.2129478091</v>
      </c>
      <c r="Y285" s="125">
        <f t="shared" si="3499"/>
        <v>-6953872.17866698</v>
      </c>
      <c r="Z285" s="125">
        <f t="shared" si="3499"/>
        <v>-7119733.9213192416</v>
      </c>
      <c r="AA285" s="125">
        <f t="shared" si="3499"/>
        <v>-7067575.8011294436</v>
      </c>
      <c r="AB285" s="125">
        <f t="shared" si="3499"/>
        <v>-7334713.3360547712</v>
      </c>
      <c r="AC285" s="125">
        <f t="shared" si="3499"/>
        <v>-7258826.4279673835</v>
      </c>
      <c r="AD285" s="125">
        <f t="shared" si="3499"/>
        <v>-7220557.0553655839</v>
      </c>
      <c r="AE285" s="125">
        <f t="shared" si="3499"/>
        <v>-7370857.7247193856</v>
      </c>
      <c r="AF285" s="92">
        <f t="shared" si="3324"/>
        <v>-83603220.620475531</v>
      </c>
      <c r="AG285" s="125">
        <f t="shared" ref="AG285:AR285" si="3500">-AG42</f>
        <v>-7463375.9911473198</v>
      </c>
      <c r="AH285" s="125">
        <f t="shared" si="3500"/>
        <v>-6737529.5046911547</v>
      </c>
      <c r="AI285" s="125">
        <f t="shared" si="3500"/>
        <v>-6897468.6659697508</v>
      </c>
      <c r="AJ285" s="125">
        <f t="shared" si="3500"/>
        <v>-7464455.8297826601</v>
      </c>
      <c r="AK285" s="125">
        <f t="shared" si="3500"/>
        <v>-7110204.2442800514</v>
      </c>
      <c r="AL285" s="125">
        <f t="shared" si="3500"/>
        <v>-7454550.9755310025</v>
      </c>
      <c r="AM285" s="125">
        <f t="shared" si="3500"/>
        <v>-7632354.7636542264</v>
      </c>
      <c r="AN285" s="125">
        <f t="shared" si="3500"/>
        <v>-7576441.2588107623</v>
      </c>
      <c r="AO285" s="125">
        <f t="shared" si="3500"/>
        <v>-7862812.6962507144</v>
      </c>
      <c r="AP285" s="125">
        <f t="shared" si="3500"/>
        <v>-7781461.9307810348</v>
      </c>
      <c r="AQ285" s="125">
        <f t="shared" si="3500"/>
        <v>-7740437.1633519046</v>
      </c>
      <c r="AR285" s="125">
        <f t="shared" si="3500"/>
        <v>-7901559.4808991812</v>
      </c>
      <c r="AS285" s="92">
        <f t="shared" si="3326"/>
        <v>-89622652.505149767</v>
      </c>
      <c r="AT285" s="125">
        <f t="shared" ref="AT285:BE285" si="3501">-AT42</f>
        <v>-8000739.062509927</v>
      </c>
      <c r="AU285" s="125">
        <f t="shared" si="3501"/>
        <v>-7222631.6290289182</v>
      </c>
      <c r="AV285" s="125">
        <f t="shared" si="3501"/>
        <v>-7394086.4099195739</v>
      </c>
      <c r="AW285" s="125">
        <f t="shared" si="3501"/>
        <v>-8001896.6495270133</v>
      </c>
      <c r="AX285" s="125">
        <f t="shared" si="3501"/>
        <v>-7622138.9498682152</v>
      </c>
      <c r="AY285" s="125">
        <f t="shared" si="3501"/>
        <v>-7991278.6457692347</v>
      </c>
      <c r="AZ285" s="125">
        <f t="shared" si="3501"/>
        <v>-8181884.3066373318</v>
      </c>
      <c r="BA285" s="125">
        <f t="shared" si="3501"/>
        <v>-8121945.0294451397</v>
      </c>
      <c r="BB285" s="125">
        <f t="shared" si="3501"/>
        <v>-8428935.2103807665</v>
      </c>
      <c r="BC285" s="125">
        <f t="shared" si="3501"/>
        <v>-8341727.189797271</v>
      </c>
      <c r="BD285" s="125">
        <f t="shared" si="3501"/>
        <v>-8297748.6391132437</v>
      </c>
      <c r="BE285" s="125">
        <f t="shared" si="3501"/>
        <v>-8470471.7635239232</v>
      </c>
      <c r="BF285" s="92">
        <f t="shared" si="3328"/>
        <v>-96075483.485520557</v>
      </c>
      <c r="BG285" s="125">
        <f t="shared" ref="BG285:BR285" si="3502">-BG42</f>
        <v>-8576792.2750106417</v>
      </c>
      <c r="BH285" s="125">
        <f t="shared" si="3502"/>
        <v>-7742661.1063190009</v>
      </c>
      <c r="BI285" s="125">
        <f t="shared" si="3502"/>
        <v>-7926460.6314337831</v>
      </c>
      <c r="BJ285" s="125">
        <f t="shared" si="3502"/>
        <v>-8578033.2082929593</v>
      </c>
      <c r="BK285" s="125">
        <f t="shared" si="3502"/>
        <v>-8170932.9542587278</v>
      </c>
      <c r="BL285" s="125">
        <f t="shared" si="3502"/>
        <v>-8566650.708264621</v>
      </c>
      <c r="BM285" s="125">
        <f t="shared" si="3502"/>
        <v>-8770979.9767152201</v>
      </c>
      <c r="BN285" s="125">
        <f t="shared" si="3502"/>
        <v>-8706725.0715651903</v>
      </c>
      <c r="BO285" s="125">
        <f t="shared" si="3502"/>
        <v>-9035818.5455281828</v>
      </c>
      <c r="BP285" s="125">
        <f t="shared" si="3502"/>
        <v>-8942331.5474626739</v>
      </c>
      <c r="BQ285" s="125">
        <f t="shared" si="3502"/>
        <v>-8895186.5411293972</v>
      </c>
      <c r="BR285" s="125">
        <f t="shared" si="3502"/>
        <v>-9080345.7304976471</v>
      </c>
      <c r="BS285" s="92">
        <f t="shared" si="3330"/>
        <v>-102992918.29647803</v>
      </c>
      <c r="BT285" s="125">
        <f t="shared" ref="BT285:CE285" si="3503">-BT42</f>
        <v>-9194321.3188114092</v>
      </c>
      <c r="BU285" s="125">
        <f t="shared" si="3503"/>
        <v>-8300132.7059739698</v>
      </c>
      <c r="BV285" s="125">
        <f t="shared" si="3503"/>
        <v>-8497165.7968970165</v>
      </c>
      <c r="BW285" s="125">
        <f t="shared" si="3503"/>
        <v>-9195651.5992900524</v>
      </c>
      <c r="BX285" s="125">
        <f t="shared" si="3503"/>
        <v>-8759240.126965357</v>
      </c>
      <c r="BY285" s="125">
        <f t="shared" si="3503"/>
        <v>-9183449.5592596736</v>
      </c>
      <c r="BZ285" s="125">
        <f t="shared" si="3503"/>
        <v>-9402490.5350387171</v>
      </c>
      <c r="CA285" s="125">
        <f t="shared" si="3503"/>
        <v>-9333609.2767178845</v>
      </c>
      <c r="CB285" s="125">
        <f t="shared" si="3503"/>
        <v>-9686397.4808062129</v>
      </c>
      <c r="CC285" s="125">
        <f t="shared" si="3503"/>
        <v>-9586179.4188799877</v>
      </c>
      <c r="CD285" s="125">
        <f t="shared" si="3503"/>
        <v>-9535639.9720907137</v>
      </c>
      <c r="CE285" s="125">
        <f t="shared" si="3503"/>
        <v>-9734130.6230934784</v>
      </c>
      <c r="CF285" s="92">
        <f t="shared" si="3332"/>
        <v>-110408408.41382447</v>
      </c>
      <c r="CG285" s="125">
        <f t="shared" ref="CG285:CR285" si="3504">-CG42</f>
        <v>-9856312.4537658319</v>
      </c>
      <c r="CH285" s="125">
        <f t="shared" si="3504"/>
        <v>-8897742.2608040962</v>
      </c>
      <c r="CI285" s="125">
        <f t="shared" si="3504"/>
        <v>-9108961.7342736032</v>
      </c>
      <c r="CJ285" s="125">
        <f t="shared" si="3504"/>
        <v>-9857738.5144389365</v>
      </c>
      <c r="CK285" s="125">
        <f t="shared" si="3504"/>
        <v>-9389905.4161068648</v>
      </c>
      <c r="CL285" s="125">
        <f t="shared" si="3504"/>
        <v>-9844657.9275263716</v>
      </c>
      <c r="CM285" s="125">
        <f t="shared" si="3504"/>
        <v>-10079469.853561504</v>
      </c>
      <c r="CN285" s="125">
        <f t="shared" si="3504"/>
        <v>-10005629.144641573</v>
      </c>
      <c r="CO285" s="125">
        <f t="shared" si="3504"/>
        <v>-10383818.099424262</v>
      </c>
      <c r="CP285" s="125">
        <f t="shared" si="3504"/>
        <v>-10276384.33703935</v>
      </c>
      <c r="CQ285" s="125">
        <f t="shared" si="3504"/>
        <v>-10222206.050081247</v>
      </c>
      <c r="CR285" s="125">
        <f t="shared" si="3504"/>
        <v>-10434988.027956208</v>
      </c>
      <c r="CS285" s="92">
        <f t="shared" si="3334"/>
        <v>-118357813.81961985</v>
      </c>
      <c r="CT285" s="125">
        <f t="shared" ref="CT285:DE285" si="3505">-CT42</f>
        <v>-10565966.95043697</v>
      </c>
      <c r="CU285" s="125">
        <f t="shared" si="3505"/>
        <v>-9538379.7035819888</v>
      </c>
      <c r="CV285" s="125">
        <f t="shared" si="3505"/>
        <v>-9764806.9791413005</v>
      </c>
      <c r="CW285" s="125">
        <f t="shared" si="3505"/>
        <v>-10567495.68747854</v>
      </c>
      <c r="CX285" s="125">
        <f t="shared" si="3505"/>
        <v>-10065978.606066557</v>
      </c>
      <c r="CY285" s="125">
        <f t="shared" si="3505"/>
        <v>-10553473.298308268</v>
      </c>
      <c r="CZ285" s="125">
        <f t="shared" si="3505"/>
        <v>-10805191.683017932</v>
      </c>
      <c r="DA285" s="125">
        <f t="shared" si="3505"/>
        <v>-10726034.443055764</v>
      </c>
      <c r="DB285" s="125">
        <f t="shared" si="3505"/>
        <v>-11131453.002582805</v>
      </c>
      <c r="DC285" s="125">
        <f t="shared" si="3505"/>
        <v>-11016284.009306177</v>
      </c>
      <c r="DD285" s="125">
        <f t="shared" si="3505"/>
        <v>-10958204.885687094</v>
      </c>
      <c r="DE285" s="125">
        <f t="shared" si="3505"/>
        <v>-11186307.165969053</v>
      </c>
      <c r="DF285" s="92">
        <f t="shared" si="3336"/>
        <v>-126879576.41463245</v>
      </c>
      <c r="DG285" s="125">
        <f t="shared" ref="DG285:DR285" si="3506">-DG42</f>
        <v>-11326716.570868434</v>
      </c>
      <c r="DH285" s="125">
        <f t="shared" si="3506"/>
        <v>-10225143.042239895</v>
      </c>
      <c r="DI285" s="125">
        <f t="shared" si="3506"/>
        <v>-10467873.081639478</v>
      </c>
      <c r="DJ285" s="125">
        <f t="shared" si="3506"/>
        <v>-11328355.376976997</v>
      </c>
      <c r="DK285" s="125">
        <f t="shared" si="3506"/>
        <v>-10790729.065703351</v>
      </c>
      <c r="DL285" s="125">
        <f t="shared" si="3506"/>
        <v>-11313323.375786465</v>
      </c>
      <c r="DM285" s="125">
        <f t="shared" si="3506"/>
        <v>-11583165.484195225</v>
      </c>
      <c r="DN285" s="125">
        <f t="shared" si="3506"/>
        <v>-11498308.922955783</v>
      </c>
      <c r="DO285" s="125">
        <f t="shared" si="3506"/>
        <v>-11932917.61876877</v>
      </c>
      <c r="DP285" s="125">
        <f t="shared" si="3506"/>
        <v>-11809456.457976226</v>
      </c>
      <c r="DQ285" s="125">
        <f t="shared" si="3506"/>
        <v>-11747195.637456568</v>
      </c>
      <c r="DR285" s="125">
        <f t="shared" si="3506"/>
        <v>-11991721.281918829</v>
      </c>
      <c r="DS285" s="92">
        <f t="shared" si="3338"/>
        <v>-136014905.91648602</v>
      </c>
      <c r="DT285" s="125">
        <f t="shared" ref="DT285:EE285" si="3507">-DT42</f>
        <v>-12142240.163970964</v>
      </c>
      <c r="DU285" s="125">
        <f t="shared" si="3507"/>
        <v>-10961353.341281168</v>
      </c>
      <c r="DV285" s="125">
        <f t="shared" si="3507"/>
        <v>-11221559.943517519</v>
      </c>
      <c r="DW285" s="125">
        <f t="shared" si="3507"/>
        <v>-12143996.964119341</v>
      </c>
      <c r="DX285" s="125">
        <f t="shared" si="3507"/>
        <v>-11567661.558433993</v>
      </c>
      <c r="DY285" s="125">
        <f t="shared" si="3507"/>
        <v>-12127882.658843093</v>
      </c>
      <c r="DZ285" s="125">
        <f t="shared" si="3507"/>
        <v>-12417153.399057282</v>
      </c>
      <c r="EA285" s="125">
        <f t="shared" si="3507"/>
        <v>-12326187.165408598</v>
      </c>
      <c r="EB285" s="125">
        <f t="shared" si="3507"/>
        <v>-12792087.687320122</v>
      </c>
      <c r="EC285" s="125">
        <f t="shared" si="3507"/>
        <v>-12659737.322950514</v>
      </c>
      <c r="ED285" s="125">
        <f t="shared" si="3507"/>
        <v>-12592993.72335344</v>
      </c>
      <c r="EE285" s="125">
        <f t="shared" si="3507"/>
        <v>-12855125.214216987</v>
      </c>
      <c r="EF285" s="92">
        <f t="shared" si="3340"/>
        <v>-145807979.14247304</v>
      </c>
      <c r="EG285" s="125">
        <f t="shared" ref="EG285:ER285" si="3508">-EG42</f>
        <v>-13016481.455776874</v>
      </c>
      <c r="EH285" s="125">
        <f t="shared" si="3508"/>
        <v>-11750570.781853415</v>
      </c>
      <c r="EI285" s="125">
        <f t="shared" si="3508"/>
        <v>-12029512.259450782</v>
      </c>
      <c r="EJ285" s="125">
        <f t="shared" si="3508"/>
        <v>-13018364.745535936</v>
      </c>
      <c r="EK285" s="125">
        <f t="shared" si="3508"/>
        <v>-12400533.190641241</v>
      </c>
      <c r="EL285" s="125">
        <f t="shared" si="3508"/>
        <v>-13001090.210279796</v>
      </c>
      <c r="EM285" s="125">
        <f t="shared" si="3508"/>
        <v>-13311188.443789409</v>
      </c>
      <c r="EN285" s="125">
        <f t="shared" si="3508"/>
        <v>-13213672.641318019</v>
      </c>
      <c r="EO285" s="125">
        <f t="shared" si="3508"/>
        <v>-13713118.000807174</v>
      </c>
      <c r="EP285" s="125">
        <f t="shared" si="3508"/>
        <v>-13571238.410202954</v>
      </c>
      <c r="EQ285" s="125">
        <f t="shared" si="3508"/>
        <v>-13499689.271434892</v>
      </c>
      <c r="ER285" s="125">
        <f t="shared" si="3508"/>
        <v>-13780694.229640612</v>
      </c>
      <c r="ES285" s="92">
        <f t="shared" si="3342"/>
        <v>-156306153.6407311</v>
      </c>
      <c r="ET285" s="33"/>
      <c r="EU285" s="33"/>
      <c r="EV285" s="38"/>
      <c r="EW285" s="136"/>
      <c r="EX285" s="37"/>
      <c r="EY285" s="37"/>
      <c r="FN285" s="17"/>
      <c r="FO285" s="201"/>
      <c r="FP285" s="2"/>
      <c r="FY285" s="1"/>
    </row>
    <row r="286" spans="1:181">
      <c r="A286" s="149">
        <v>256</v>
      </c>
      <c r="B286" s="149" t="str">
        <f t="shared" si="3453"/>
        <v>911450240200023</v>
      </c>
      <c r="C286" s="231">
        <v>9114502402000</v>
      </c>
      <c r="D286" s="35">
        <v>23</v>
      </c>
      <c r="E286" s="37" t="s">
        <v>226</v>
      </c>
      <c r="F286" s="65">
        <v>-141103.13</v>
      </c>
      <c r="G286" s="125">
        <f t="shared" ref="G286:R286" si="3509">-G48</f>
        <v>0</v>
      </c>
      <c r="H286" s="125">
        <f t="shared" si="3509"/>
        <v>0</v>
      </c>
      <c r="I286" s="125">
        <f t="shared" si="3509"/>
        <v>0</v>
      </c>
      <c r="J286" s="125">
        <f t="shared" si="3509"/>
        <v>0</v>
      </c>
      <c r="K286" s="125">
        <f t="shared" si="3509"/>
        <v>0</v>
      </c>
      <c r="L286" s="125">
        <f t="shared" si="3509"/>
        <v>0</v>
      </c>
      <c r="M286" s="125">
        <f t="shared" si="3509"/>
        <v>0</v>
      </c>
      <c r="N286" s="125">
        <f t="shared" si="3509"/>
        <v>0</v>
      </c>
      <c r="O286" s="125">
        <f t="shared" si="3509"/>
        <v>0</v>
      </c>
      <c r="P286" s="125">
        <f t="shared" si="3509"/>
        <v>0</v>
      </c>
      <c r="Q286" s="125">
        <f t="shared" si="3509"/>
        <v>0</v>
      </c>
      <c r="R286" s="125">
        <f t="shared" si="3509"/>
        <v>0</v>
      </c>
      <c r="S286" s="92">
        <f t="shared" si="3322"/>
        <v>0</v>
      </c>
      <c r="T286" s="125">
        <f t="shared" ref="T286:AE286" si="3510">-T48</f>
        <v>0</v>
      </c>
      <c r="U286" s="125">
        <f t="shared" si="3510"/>
        <v>0</v>
      </c>
      <c r="V286" s="125">
        <f t="shared" si="3510"/>
        <v>0</v>
      </c>
      <c r="W286" s="125">
        <f t="shared" si="3510"/>
        <v>0</v>
      </c>
      <c r="X286" s="125">
        <f t="shared" si="3510"/>
        <v>0</v>
      </c>
      <c r="Y286" s="125">
        <f t="shared" si="3510"/>
        <v>0</v>
      </c>
      <c r="Z286" s="125">
        <f t="shared" si="3510"/>
        <v>0</v>
      </c>
      <c r="AA286" s="125">
        <f t="shared" si="3510"/>
        <v>0</v>
      </c>
      <c r="AB286" s="125">
        <f t="shared" si="3510"/>
        <v>0</v>
      </c>
      <c r="AC286" s="125">
        <f t="shared" si="3510"/>
        <v>0</v>
      </c>
      <c r="AD286" s="125">
        <f t="shared" si="3510"/>
        <v>0</v>
      </c>
      <c r="AE286" s="125">
        <f t="shared" si="3510"/>
        <v>0</v>
      </c>
      <c r="AF286" s="92">
        <f t="shared" si="3324"/>
        <v>0</v>
      </c>
      <c r="AG286" s="125">
        <f t="shared" ref="AG286:AR286" si="3511">-AG48</f>
        <v>0</v>
      </c>
      <c r="AH286" s="125">
        <f t="shared" si="3511"/>
        <v>0</v>
      </c>
      <c r="AI286" s="125">
        <f t="shared" si="3511"/>
        <v>0</v>
      </c>
      <c r="AJ286" s="125">
        <f t="shared" si="3511"/>
        <v>0</v>
      </c>
      <c r="AK286" s="125">
        <f t="shared" si="3511"/>
        <v>0</v>
      </c>
      <c r="AL286" s="125">
        <f t="shared" si="3511"/>
        <v>0</v>
      </c>
      <c r="AM286" s="125">
        <f t="shared" si="3511"/>
        <v>0</v>
      </c>
      <c r="AN286" s="125">
        <f t="shared" si="3511"/>
        <v>0</v>
      </c>
      <c r="AO286" s="125">
        <f t="shared" si="3511"/>
        <v>0</v>
      </c>
      <c r="AP286" s="125">
        <f t="shared" si="3511"/>
        <v>0</v>
      </c>
      <c r="AQ286" s="125">
        <f t="shared" si="3511"/>
        <v>0</v>
      </c>
      <c r="AR286" s="125">
        <f t="shared" si="3511"/>
        <v>0</v>
      </c>
      <c r="AS286" s="92">
        <f t="shared" si="3326"/>
        <v>0</v>
      </c>
      <c r="AT286" s="125">
        <f t="shared" ref="AT286:BE286" si="3512">-AT48</f>
        <v>0</v>
      </c>
      <c r="AU286" s="125">
        <f t="shared" si="3512"/>
        <v>0</v>
      </c>
      <c r="AV286" s="125">
        <f t="shared" si="3512"/>
        <v>0</v>
      </c>
      <c r="AW286" s="125">
        <f t="shared" si="3512"/>
        <v>0</v>
      </c>
      <c r="AX286" s="125">
        <f t="shared" si="3512"/>
        <v>0</v>
      </c>
      <c r="AY286" s="125">
        <f t="shared" si="3512"/>
        <v>0</v>
      </c>
      <c r="AZ286" s="125">
        <f t="shared" si="3512"/>
        <v>0</v>
      </c>
      <c r="BA286" s="125">
        <f t="shared" si="3512"/>
        <v>0</v>
      </c>
      <c r="BB286" s="125">
        <f t="shared" si="3512"/>
        <v>0</v>
      </c>
      <c r="BC286" s="125">
        <f t="shared" si="3512"/>
        <v>0</v>
      </c>
      <c r="BD286" s="125">
        <f t="shared" si="3512"/>
        <v>0</v>
      </c>
      <c r="BE286" s="125">
        <f t="shared" si="3512"/>
        <v>0</v>
      </c>
      <c r="BF286" s="92">
        <f t="shared" si="3328"/>
        <v>0</v>
      </c>
      <c r="BG286" s="125">
        <f t="shared" ref="BG286:BR286" si="3513">-BG48</f>
        <v>0</v>
      </c>
      <c r="BH286" s="125">
        <f t="shared" si="3513"/>
        <v>0</v>
      </c>
      <c r="BI286" s="125">
        <f t="shared" si="3513"/>
        <v>0</v>
      </c>
      <c r="BJ286" s="125">
        <f t="shared" si="3513"/>
        <v>0</v>
      </c>
      <c r="BK286" s="125">
        <f t="shared" si="3513"/>
        <v>0</v>
      </c>
      <c r="BL286" s="125">
        <f t="shared" si="3513"/>
        <v>0</v>
      </c>
      <c r="BM286" s="125">
        <f t="shared" si="3513"/>
        <v>0</v>
      </c>
      <c r="BN286" s="125">
        <f t="shared" si="3513"/>
        <v>0</v>
      </c>
      <c r="BO286" s="125">
        <f t="shared" si="3513"/>
        <v>0</v>
      </c>
      <c r="BP286" s="125">
        <f t="shared" si="3513"/>
        <v>0</v>
      </c>
      <c r="BQ286" s="125">
        <f t="shared" si="3513"/>
        <v>0</v>
      </c>
      <c r="BR286" s="125">
        <f t="shared" si="3513"/>
        <v>0</v>
      </c>
      <c r="BS286" s="92">
        <f t="shared" si="3330"/>
        <v>0</v>
      </c>
      <c r="BT286" s="125">
        <f t="shared" ref="BT286:CE286" si="3514">-BT48</f>
        <v>0</v>
      </c>
      <c r="BU286" s="125">
        <f t="shared" si="3514"/>
        <v>0</v>
      </c>
      <c r="BV286" s="125">
        <f t="shared" si="3514"/>
        <v>0</v>
      </c>
      <c r="BW286" s="125">
        <f t="shared" si="3514"/>
        <v>0</v>
      </c>
      <c r="BX286" s="125">
        <f t="shared" si="3514"/>
        <v>0</v>
      </c>
      <c r="BY286" s="125">
        <f t="shared" si="3514"/>
        <v>0</v>
      </c>
      <c r="BZ286" s="125">
        <f t="shared" si="3514"/>
        <v>0</v>
      </c>
      <c r="CA286" s="125">
        <f t="shared" si="3514"/>
        <v>0</v>
      </c>
      <c r="CB286" s="125">
        <f t="shared" si="3514"/>
        <v>0</v>
      </c>
      <c r="CC286" s="125">
        <f t="shared" si="3514"/>
        <v>0</v>
      </c>
      <c r="CD286" s="125">
        <f t="shared" si="3514"/>
        <v>0</v>
      </c>
      <c r="CE286" s="125">
        <f t="shared" si="3514"/>
        <v>0</v>
      </c>
      <c r="CF286" s="92">
        <f t="shared" si="3332"/>
        <v>0</v>
      </c>
      <c r="CG286" s="125">
        <f t="shared" ref="CG286:CR286" si="3515">-CG48</f>
        <v>0</v>
      </c>
      <c r="CH286" s="125">
        <f t="shared" si="3515"/>
        <v>0</v>
      </c>
      <c r="CI286" s="125">
        <f t="shared" si="3515"/>
        <v>0</v>
      </c>
      <c r="CJ286" s="125">
        <f t="shared" si="3515"/>
        <v>0</v>
      </c>
      <c r="CK286" s="125">
        <f t="shared" si="3515"/>
        <v>0</v>
      </c>
      <c r="CL286" s="125">
        <f t="shared" si="3515"/>
        <v>0</v>
      </c>
      <c r="CM286" s="125">
        <f t="shared" si="3515"/>
        <v>0</v>
      </c>
      <c r="CN286" s="125">
        <f t="shared" si="3515"/>
        <v>0</v>
      </c>
      <c r="CO286" s="125">
        <f t="shared" si="3515"/>
        <v>0</v>
      </c>
      <c r="CP286" s="125">
        <f t="shared" si="3515"/>
        <v>0</v>
      </c>
      <c r="CQ286" s="125">
        <f t="shared" si="3515"/>
        <v>0</v>
      </c>
      <c r="CR286" s="125">
        <f t="shared" si="3515"/>
        <v>0</v>
      </c>
      <c r="CS286" s="92">
        <f t="shared" si="3334"/>
        <v>0</v>
      </c>
      <c r="CT286" s="125">
        <f t="shared" ref="CT286:DE286" si="3516">-CT48</f>
        <v>0</v>
      </c>
      <c r="CU286" s="125">
        <f t="shared" si="3516"/>
        <v>0</v>
      </c>
      <c r="CV286" s="125">
        <f t="shared" si="3516"/>
        <v>0</v>
      </c>
      <c r="CW286" s="125">
        <f t="shared" si="3516"/>
        <v>0</v>
      </c>
      <c r="CX286" s="125">
        <f t="shared" si="3516"/>
        <v>0</v>
      </c>
      <c r="CY286" s="125">
        <f t="shared" si="3516"/>
        <v>0</v>
      </c>
      <c r="CZ286" s="125">
        <f t="shared" si="3516"/>
        <v>0</v>
      </c>
      <c r="DA286" s="125">
        <f t="shared" si="3516"/>
        <v>0</v>
      </c>
      <c r="DB286" s="125">
        <f t="shared" si="3516"/>
        <v>0</v>
      </c>
      <c r="DC286" s="125">
        <f t="shared" si="3516"/>
        <v>0</v>
      </c>
      <c r="DD286" s="125">
        <f t="shared" si="3516"/>
        <v>0</v>
      </c>
      <c r="DE286" s="125">
        <f t="shared" si="3516"/>
        <v>0</v>
      </c>
      <c r="DF286" s="92">
        <f t="shared" si="3336"/>
        <v>0</v>
      </c>
      <c r="DG286" s="125">
        <f t="shared" ref="DG286:DR286" si="3517">-DG48</f>
        <v>0</v>
      </c>
      <c r="DH286" s="125">
        <f t="shared" si="3517"/>
        <v>0</v>
      </c>
      <c r="DI286" s="125">
        <f t="shared" si="3517"/>
        <v>0</v>
      </c>
      <c r="DJ286" s="125">
        <f t="shared" si="3517"/>
        <v>0</v>
      </c>
      <c r="DK286" s="125">
        <f t="shared" si="3517"/>
        <v>0</v>
      </c>
      <c r="DL286" s="125">
        <f t="shared" si="3517"/>
        <v>0</v>
      </c>
      <c r="DM286" s="125">
        <f t="shared" si="3517"/>
        <v>0</v>
      </c>
      <c r="DN286" s="125">
        <f t="shared" si="3517"/>
        <v>0</v>
      </c>
      <c r="DO286" s="125">
        <f t="shared" si="3517"/>
        <v>0</v>
      </c>
      <c r="DP286" s="125">
        <f t="shared" si="3517"/>
        <v>0</v>
      </c>
      <c r="DQ286" s="125">
        <f t="shared" si="3517"/>
        <v>0</v>
      </c>
      <c r="DR286" s="125">
        <f t="shared" si="3517"/>
        <v>0</v>
      </c>
      <c r="DS286" s="92">
        <f t="shared" si="3338"/>
        <v>0</v>
      </c>
      <c r="DT286" s="125">
        <f t="shared" ref="DT286:EE286" si="3518">-DT48</f>
        <v>0</v>
      </c>
      <c r="DU286" s="125">
        <f t="shared" si="3518"/>
        <v>0</v>
      </c>
      <c r="DV286" s="125">
        <f t="shared" si="3518"/>
        <v>0</v>
      </c>
      <c r="DW286" s="125">
        <f t="shared" si="3518"/>
        <v>0</v>
      </c>
      <c r="DX286" s="125">
        <f t="shared" si="3518"/>
        <v>0</v>
      </c>
      <c r="DY286" s="125">
        <f t="shared" si="3518"/>
        <v>0</v>
      </c>
      <c r="DZ286" s="125">
        <f t="shared" si="3518"/>
        <v>0</v>
      </c>
      <c r="EA286" s="125">
        <f t="shared" si="3518"/>
        <v>0</v>
      </c>
      <c r="EB286" s="125">
        <f t="shared" si="3518"/>
        <v>0</v>
      </c>
      <c r="EC286" s="125">
        <f t="shared" si="3518"/>
        <v>0</v>
      </c>
      <c r="ED286" s="125">
        <f t="shared" si="3518"/>
        <v>0</v>
      </c>
      <c r="EE286" s="125">
        <f t="shared" si="3518"/>
        <v>0</v>
      </c>
      <c r="EF286" s="92">
        <f t="shared" si="3340"/>
        <v>0</v>
      </c>
      <c r="EG286" s="125">
        <f t="shared" ref="EG286:ER286" si="3519">-EG48</f>
        <v>0</v>
      </c>
      <c r="EH286" s="125">
        <f t="shared" si="3519"/>
        <v>0</v>
      </c>
      <c r="EI286" s="125">
        <f t="shared" si="3519"/>
        <v>0</v>
      </c>
      <c r="EJ286" s="125">
        <f t="shared" si="3519"/>
        <v>0</v>
      </c>
      <c r="EK286" s="125">
        <f t="shared" si="3519"/>
        <v>0</v>
      </c>
      <c r="EL286" s="125">
        <f t="shared" si="3519"/>
        <v>0</v>
      </c>
      <c r="EM286" s="125">
        <f t="shared" si="3519"/>
        <v>0</v>
      </c>
      <c r="EN286" s="125">
        <f t="shared" si="3519"/>
        <v>0</v>
      </c>
      <c r="EO286" s="125">
        <f t="shared" si="3519"/>
        <v>0</v>
      </c>
      <c r="EP286" s="125">
        <f t="shared" si="3519"/>
        <v>0</v>
      </c>
      <c r="EQ286" s="125">
        <f t="shared" si="3519"/>
        <v>0</v>
      </c>
      <c r="ER286" s="125">
        <f t="shared" si="3519"/>
        <v>0</v>
      </c>
      <c r="ES286" s="92">
        <f t="shared" si="3342"/>
        <v>0</v>
      </c>
      <c r="ET286" s="33"/>
      <c r="EU286" s="33"/>
      <c r="EV286" s="38"/>
      <c r="EW286" s="136"/>
      <c r="EX286" s="37"/>
      <c r="EY286" s="37"/>
      <c r="FN286" s="17"/>
      <c r="FO286" s="201"/>
      <c r="FP286" s="2"/>
      <c r="FY286" s="1"/>
    </row>
    <row r="287" spans="1:181">
      <c r="A287" s="149">
        <v>257</v>
      </c>
      <c r="B287" s="149" t="str">
        <f t="shared" si="3453"/>
        <v>911450210200023</v>
      </c>
      <c r="C287" s="231">
        <v>9114502102000</v>
      </c>
      <c r="D287" s="35">
        <v>23</v>
      </c>
      <c r="E287" s="37" t="s">
        <v>223</v>
      </c>
      <c r="F287" s="65">
        <v>-21196896.300000001</v>
      </c>
      <c r="G287" s="125">
        <f t="shared" ref="G287:R287" si="3520">-G33</f>
        <v>-15000000</v>
      </c>
      <c r="H287" s="125">
        <f t="shared" si="3520"/>
        <v>-15000000</v>
      </c>
      <c r="I287" s="125">
        <f t="shared" si="3520"/>
        <v>-15000000</v>
      </c>
      <c r="J287" s="125">
        <f t="shared" si="3520"/>
        <v>-15000000</v>
      </c>
      <c r="K287" s="125">
        <f t="shared" si="3520"/>
        <v>-15000000</v>
      </c>
      <c r="L287" s="125">
        <f t="shared" si="3520"/>
        <v>-15000000</v>
      </c>
      <c r="M287" s="125">
        <f t="shared" si="3520"/>
        <v>-15000000</v>
      </c>
      <c r="N287" s="125">
        <f t="shared" si="3520"/>
        <v>-15000000</v>
      </c>
      <c r="O287" s="125">
        <f t="shared" si="3520"/>
        <v>-15000000</v>
      </c>
      <c r="P287" s="125">
        <f t="shared" si="3520"/>
        <v>-15000000</v>
      </c>
      <c r="Q287" s="125">
        <f t="shared" si="3520"/>
        <v>-15000000</v>
      </c>
      <c r="R287" s="125">
        <f t="shared" si="3520"/>
        <v>-15000000</v>
      </c>
      <c r="S287" s="92">
        <f t="shared" si="3322"/>
        <v>-180000000</v>
      </c>
      <c r="T287" s="125">
        <f t="shared" ref="T287:AE287" si="3521">-T33</f>
        <v>-20065403.830065541</v>
      </c>
      <c r="U287" s="125">
        <f t="shared" si="3521"/>
        <v>-20065403.830065541</v>
      </c>
      <c r="V287" s="125">
        <f t="shared" si="3521"/>
        <v>-20065403.830065541</v>
      </c>
      <c r="W287" s="125">
        <f t="shared" si="3521"/>
        <v>-20065403.830065541</v>
      </c>
      <c r="X287" s="125">
        <f t="shared" si="3521"/>
        <v>-20065403.830065541</v>
      </c>
      <c r="Y287" s="125">
        <f t="shared" si="3521"/>
        <v>-20065403.830065541</v>
      </c>
      <c r="Z287" s="125">
        <f t="shared" si="3521"/>
        <v>-20065403.830065541</v>
      </c>
      <c r="AA287" s="125">
        <f t="shared" si="3521"/>
        <v>-20065403.830065541</v>
      </c>
      <c r="AB287" s="125">
        <f t="shared" si="3521"/>
        <v>-20065403.830065541</v>
      </c>
      <c r="AC287" s="125">
        <f t="shared" si="3521"/>
        <v>-20065403.830065541</v>
      </c>
      <c r="AD287" s="125">
        <f t="shared" si="3521"/>
        <v>-20065403.830065541</v>
      </c>
      <c r="AE287" s="125">
        <f t="shared" si="3521"/>
        <v>-20065403.830065541</v>
      </c>
      <c r="AF287" s="92">
        <f t="shared" si="3324"/>
        <v>-240784845.96078655</v>
      </c>
      <c r="AG287" s="125">
        <f t="shared" ref="AG287:AR287" si="3522">-AG33</f>
        <v>-21131293.557240624</v>
      </c>
      <c r="AH287" s="125">
        <f t="shared" si="3522"/>
        <v>-21131293.557240624</v>
      </c>
      <c r="AI287" s="125">
        <f t="shared" si="3522"/>
        <v>-21131293.557240624</v>
      </c>
      <c r="AJ287" s="125">
        <f t="shared" si="3522"/>
        <v>-21131293.557240624</v>
      </c>
      <c r="AK287" s="125">
        <f t="shared" si="3522"/>
        <v>-21131293.557240624</v>
      </c>
      <c r="AL287" s="125">
        <f t="shared" si="3522"/>
        <v>-21131293.557240624</v>
      </c>
      <c r="AM287" s="125">
        <f t="shared" si="3522"/>
        <v>-21131293.557240624</v>
      </c>
      <c r="AN287" s="125">
        <f t="shared" si="3522"/>
        <v>-21131293.557240624</v>
      </c>
      <c r="AO287" s="125">
        <f t="shared" si="3522"/>
        <v>-21131293.557240624</v>
      </c>
      <c r="AP287" s="125">
        <f t="shared" si="3522"/>
        <v>-21131293.557240624</v>
      </c>
      <c r="AQ287" s="125">
        <f t="shared" si="3522"/>
        <v>-21131293.557240624</v>
      </c>
      <c r="AR287" s="125">
        <f t="shared" si="3522"/>
        <v>-21131293.557240624</v>
      </c>
      <c r="AS287" s="92">
        <f t="shared" si="3326"/>
        <v>-253575522.68688753</v>
      </c>
      <c r="AT287" s="125">
        <f t="shared" ref="AT287:BE287" si="3523">-AT33</f>
        <v>0</v>
      </c>
      <c r="AU287" s="125">
        <f t="shared" si="3523"/>
        <v>0</v>
      </c>
      <c r="AV287" s="125">
        <f t="shared" si="3523"/>
        <v>0</v>
      </c>
      <c r="AW287" s="125">
        <f t="shared" si="3523"/>
        <v>0</v>
      </c>
      <c r="AX287" s="125">
        <f t="shared" si="3523"/>
        <v>0</v>
      </c>
      <c r="AY287" s="125">
        <f t="shared" si="3523"/>
        <v>0</v>
      </c>
      <c r="AZ287" s="125">
        <f t="shared" si="3523"/>
        <v>0</v>
      </c>
      <c r="BA287" s="125">
        <f t="shared" si="3523"/>
        <v>0</v>
      </c>
      <c r="BB287" s="125">
        <f t="shared" si="3523"/>
        <v>0</v>
      </c>
      <c r="BC287" s="125">
        <f t="shared" si="3523"/>
        <v>0</v>
      </c>
      <c r="BD287" s="125">
        <f t="shared" si="3523"/>
        <v>0</v>
      </c>
      <c r="BE287" s="125">
        <f t="shared" si="3523"/>
        <v>0</v>
      </c>
      <c r="BF287" s="92">
        <f t="shared" si="3328"/>
        <v>0</v>
      </c>
      <c r="BG287" s="125">
        <f t="shared" ref="BG287:BR287" si="3524">-BG33</f>
        <v>0</v>
      </c>
      <c r="BH287" s="125">
        <f t="shared" si="3524"/>
        <v>0</v>
      </c>
      <c r="BI287" s="125">
        <f t="shared" si="3524"/>
        <v>0</v>
      </c>
      <c r="BJ287" s="125">
        <f t="shared" si="3524"/>
        <v>0</v>
      </c>
      <c r="BK287" s="125">
        <f t="shared" si="3524"/>
        <v>0</v>
      </c>
      <c r="BL287" s="125">
        <f t="shared" si="3524"/>
        <v>0</v>
      </c>
      <c r="BM287" s="125">
        <f t="shared" si="3524"/>
        <v>0</v>
      </c>
      <c r="BN287" s="125">
        <f t="shared" si="3524"/>
        <v>0</v>
      </c>
      <c r="BO287" s="125">
        <f t="shared" si="3524"/>
        <v>0</v>
      </c>
      <c r="BP287" s="125">
        <f t="shared" si="3524"/>
        <v>0</v>
      </c>
      <c r="BQ287" s="125">
        <f t="shared" si="3524"/>
        <v>0</v>
      </c>
      <c r="BR287" s="125">
        <f t="shared" si="3524"/>
        <v>0</v>
      </c>
      <c r="BS287" s="92">
        <f t="shared" si="3330"/>
        <v>0</v>
      </c>
      <c r="BT287" s="125">
        <f t="shared" ref="BT287:CE287" si="3525">-BT33</f>
        <v>0</v>
      </c>
      <c r="BU287" s="125">
        <f t="shared" si="3525"/>
        <v>0</v>
      </c>
      <c r="BV287" s="125">
        <f t="shared" si="3525"/>
        <v>0</v>
      </c>
      <c r="BW287" s="125">
        <f t="shared" si="3525"/>
        <v>0</v>
      </c>
      <c r="BX287" s="125">
        <f t="shared" si="3525"/>
        <v>0</v>
      </c>
      <c r="BY287" s="125">
        <f t="shared" si="3525"/>
        <v>0</v>
      </c>
      <c r="BZ287" s="125">
        <f t="shared" si="3525"/>
        <v>0</v>
      </c>
      <c r="CA287" s="125">
        <f t="shared" si="3525"/>
        <v>0</v>
      </c>
      <c r="CB287" s="125">
        <f t="shared" si="3525"/>
        <v>0</v>
      </c>
      <c r="CC287" s="125">
        <f t="shared" si="3525"/>
        <v>0</v>
      </c>
      <c r="CD287" s="125">
        <f t="shared" si="3525"/>
        <v>0</v>
      </c>
      <c r="CE287" s="125">
        <f t="shared" si="3525"/>
        <v>0</v>
      </c>
      <c r="CF287" s="92">
        <f t="shared" si="3332"/>
        <v>0</v>
      </c>
      <c r="CG287" s="125">
        <f t="shared" ref="CG287:CR287" si="3526">-CG33</f>
        <v>0</v>
      </c>
      <c r="CH287" s="125">
        <f t="shared" si="3526"/>
        <v>0</v>
      </c>
      <c r="CI287" s="125">
        <f t="shared" si="3526"/>
        <v>0</v>
      </c>
      <c r="CJ287" s="125">
        <f t="shared" si="3526"/>
        <v>0</v>
      </c>
      <c r="CK287" s="125">
        <f t="shared" si="3526"/>
        <v>0</v>
      </c>
      <c r="CL287" s="125">
        <f t="shared" si="3526"/>
        <v>0</v>
      </c>
      <c r="CM287" s="125">
        <f t="shared" si="3526"/>
        <v>0</v>
      </c>
      <c r="CN287" s="125">
        <f t="shared" si="3526"/>
        <v>0</v>
      </c>
      <c r="CO287" s="125">
        <f t="shared" si="3526"/>
        <v>0</v>
      </c>
      <c r="CP287" s="125">
        <f t="shared" si="3526"/>
        <v>0</v>
      </c>
      <c r="CQ287" s="125">
        <f t="shared" si="3526"/>
        <v>0</v>
      </c>
      <c r="CR287" s="125">
        <f t="shared" si="3526"/>
        <v>0</v>
      </c>
      <c r="CS287" s="92">
        <f t="shared" si="3334"/>
        <v>0</v>
      </c>
      <c r="CT287" s="125">
        <f t="shared" ref="CT287:DE287" si="3527">-CT33</f>
        <v>0</v>
      </c>
      <c r="CU287" s="125">
        <f t="shared" si="3527"/>
        <v>0</v>
      </c>
      <c r="CV287" s="125">
        <f t="shared" si="3527"/>
        <v>0</v>
      </c>
      <c r="CW287" s="125">
        <f t="shared" si="3527"/>
        <v>0</v>
      </c>
      <c r="CX287" s="125">
        <f t="shared" si="3527"/>
        <v>0</v>
      </c>
      <c r="CY287" s="125">
        <f t="shared" si="3527"/>
        <v>0</v>
      </c>
      <c r="CZ287" s="125">
        <f t="shared" si="3527"/>
        <v>0</v>
      </c>
      <c r="DA287" s="125">
        <f t="shared" si="3527"/>
        <v>0</v>
      </c>
      <c r="DB287" s="125">
        <f t="shared" si="3527"/>
        <v>0</v>
      </c>
      <c r="DC287" s="125">
        <f t="shared" si="3527"/>
        <v>0</v>
      </c>
      <c r="DD287" s="125">
        <f t="shared" si="3527"/>
        <v>0</v>
      </c>
      <c r="DE287" s="125">
        <f t="shared" si="3527"/>
        <v>0</v>
      </c>
      <c r="DF287" s="92">
        <f t="shared" si="3336"/>
        <v>0</v>
      </c>
      <c r="DG287" s="125">
        <f t="shared" ref="DG287:DR287" si="3528">-DG33</f>
        <v>0</v>
      </c>
      <c r="DH287" s="125">
        <f t="shared" si="3528"/>
        <v>0</v>
      </c>
      <c r="DI287" s="125">
        <f t="shared" si="3528"/>
        <v>0</v>
      </c>
      <c r="DJ287" s="125">
        <f t="shared" si="3528"/>
        <v>0</v>
      </c>
      <c r="DK287" s="125">
        <f t="shared" si="3528"/>
        <v>0</v>
      </c>
      <c r="DL287" s="125">
        <f t="shared" si="3528"/>
        <v>0</v>
      </c>
      <c r="DM287" s="125">
        <f t="shared" si="3528"/>
        <v>0</v>
      </c>
      <c r="DN287" s="125">
        <f t="shared" si="3528"/>
        <v>0</v>
      </c>
      <c r="DO287" s="125">
        <f t="shared" si="3528"/>
        <v>0</v>
      </c>
      <c r="DP287" s="125">
        <f t="shared" si="3528"/>
        <v>0</v>
      </c>
      <c r="DQ287" s="125">
        <f t="shared" si="3528"/>
        <v>0</v>
      </c>
      <c r="DR287" s="125">
        <f t="shared" si="3528"/>
        <v>0</v>
      </c>
      <c r="DS287" s="92">
        <f t="shared" si="3338"/>
        <v>0</v>
      </c>
      <c r="DT287" s="125">
        <f t="shared" ref="DT287:EE287" si="3529">-DT33</f>
        <v>0</v>
      </c>
      <c r="DU287" s="125">
        <f t="shared" si="3529"/>
        <v>0</v>
      </c>
      <c r="DV287" s="125">
        <f t="shared" si="3529"/>
        <v>0</v>
      </c>
      <c r="DW287" s="125">
        <f t="shared" si="3529"/>
        <v>0</v>
      </c>
      <c r="DX287" s="125">
        <f t="shared" si="3529"/>
        <v>0</v>
      </c>
      <c r="DY287" s="125">
        <f t="shared" si="3529"/>
        <v>0</v>
      </c>
      <c r="DZ287" s="125">
        <f t="shared" si="3529"/>
        <v>0</v>
      </c>
      <c r="EA287" s="125">
        <f t="shared" si="3529"/>
        <v>0</v>
      </c>
      <c r="EB287" s="125">
        <f t="shared" si="3529"/>
        <v>0</v>
      </c>
      <c r="EC287" s="125">
        <f t="shared" si="3529"/>
        <v>0</v>
      </c>
      <c r="ED287" s="125">
        <f t="shared" si="3529"/>
        <v>0</v>
      </c>
      <c r="EE287" s="125">
        <f t="shared" si="3529"/>
        <v>0</v>
      </c>
      <c r="EF287" s="92">
        <f t="shared" si="3340"/>
        <v>0</v>
      </c>
      <c r="EG287" s="125">
        <f t="shared" ref="EG287:ER287" si="3530">-EG33</f>
        <v>0</v>
      </c>
      <c r="EH287" s="125">
        <f t="shared" si="3530"/>
        <v>0</v>
      </c>
      <c r="EI287" s="125">
        <f t="shared" si="3530"/>
        <v>0</v>
      </c>
      <c r="EJ287" s="125">
        <f t="shared" si="3530"/>
        <v>0</v>
      </c>
      <c r="EK287" s="125">
        <f t="shared" si="3530"/>
        <v>0</v>
      </c>
      <c r="EL287" s="125">
        <f t="shared" si="3530"/>
        <v>0</v>
      </c>
      <c r="EM287" s="125">
        <f t="shared" si="3530"/>
        <v>0</v>
      </c>
      <c r="EN287" s="125">
        <f t="shared" si="3530"/>
        <v>0</v>
      </c>
      <c r="EO287" s="125">
        <f t="shared" si="3530"/>
        <v>0</v>
      </c>
      <c r="EP287" s="125">
        <f t="shared" si="3530"/>
        <v>0</v>
      </c>
      <c r="EQ287" s="125">
        <f t="shared" si="3530"/>
        <v>0</v>
      </c>
      <c r="ER287" s="125">
        <f t="shared" si="3530"/>
        <v>0</v>
      </c>
      <c r="ES287" s="92">
        <f t="shared" si="3342"/>
        <v>0</v>
      </c>
      <c r="ET287" s="33"/>
      <c r="EU287" s="33"/>
      <c r="EV287" s="38"/>
      <c r="EW287" s="136"/>
      <c r="EX287" s="37"/>
      <c r="EY287" s="37"/>
      <c r="FN287" s="17"/>
      <c r="FO287" s="201"/>
      <c r="FP287" s="2"/>
      <c r="FY287" s="1"/>
    </row>
    <row r="288" spans="1:181">
      <c r="A288" s="149">
        <v>258</v>
      </c>
      <c r="B288" s="279" t="str">
        <f t="shared" si="3453"/>
        <v>911450220200023</v>
      </c>
      <c r="C288" s="231">
        <v>9114502202000</v>
      </c>
      <c r="D288" s="35">
        <v>23</v>
      </c>
      <c r="E288" s="37" t="s">
        <v>224</v>
      </c>
      <c r="F288" s="65">
        <v>-470507.3000000001</v>
      </c>
      <c r="G288" s="125">
        <f t="shared" ref="G288:R288" si="3531">-G37</f>
        <v>0</v>
      </c>
      <c r="H288" s="125">
        <f t="shared" si="3531"/>
        <v>0</v>
      </c>
      <c r="I288" s="125">
        <f t="shared" si="3531"/>
        <v>0</v>
      </c>
      <c r="J288" s="125">
        <f t="shared" si="3531"/>
        <v>0</v>
      </c>
      <c r="K288" s="125">
        <f t="shared" si="3531"/>
        <v>0</v>
      </c>
      <c r="L288" s="125">
        <f t="shared" si="3531"/>
        <v>0</v>
      </c>
      <c r="M288" s="125">
        <f t="shared" si="3531"/>
        <v>0</v>
      </c>
      <c r="N288" s="125">
        <f t="shared" si="3531"/>
        <v>0</v>
      </c>
      <c r="O288" s="125">
        <f t="shared" si="3531"/>
        <v>0</v>
      </c>
      <c r="P288" s="125">
        <f t="shared" si="3531"/>
        <v>0</v>
      </c>
      <c r="Q288" s="125">
        <f t="shared" si="3531"/>
        <v>0</v>
      </c>
      <c r="R288" s="125">
        <f t="shared" si="3531"/>
        <v>0</v>
      </c>
      <c r="S288" s="92">
        <f t="shared" si="3322"/>
        <v>0</v>
      </c>
      <c r="T288" s="125">
        <f t="shared" ref="T288:AE288" si="3532">-T37</f>
        <v>0</v>
      </c>
      <c r="U288" s="125">
        <f t="shared" si="3532"/>
        <v>0</v>
      </c>
      <c r="V288" s="125">
        <f t="shared" si="3532"/>
        <v>0</v>
      </c>
      <c r="W288" s="125">
        <f t="shared" si="3532"/>
        <v>0</v>
      </c>
      <c r="X288" s="125">
        <f t="shared" si="3532"/>
        <v>0</v>
      </c>
      <c r="Y288" s="125">
        <f t="shared" si="3532"/>
        <v>0</v>
      </c>
      <c r="Z288" s="125">
        <f t="shared" si="3532"/>
        <v>0</v>
      </c>
      <c r="AA288" s="125">
        <f t="shared" si="3532"/>
        <v>0</v>
      </c>
      <c r="AB288" s="125">
        <f t="shared" si="3532"/>
        <v>0</v>
      </c>
      <c r="AC288" s="125">
        <f t="shared" si="3532"/>
        <v>0</v>
      </c>
      <c r="AD288" s="125">
        <f t="shared" si="3532"/>
        <v>0</v>
      </c>
      <c r="AE288" s="125">
        <f t="shared" si="3532"/>
        <v>0</v>
      </c>
      <c r="AF288" s="92">
        <f t="shared" si="3324"/>
        <v>0</v>
      </c>
      <c r="AG288" s="125">
        <f t="shared" ref="AG288:AR288" si="3533">-AG37</f>
        <v>0</v>
      </c>
      <c r="AH288" s="125">
        <f t="shared" si="3533"/>
        <v>0</v>
      </c>
      <c r="AI288" s="125">
        <f t="shared" si="3533"/>
        <v>0</v>
      </c>
      <c r="AJ288" s="125">
        <f t="shared" si="3533"/>
        <v>0</v>
      </c>
      <c r="AK288" s="125">
        <f t="shared" si="3533"/>
        <v>0</v>
      </c>
      <c r="AL288" s="125">
        <f t="shared" si="3533"/>
        <v>0</v>
      </c>
      <c r="AM288" s="125">
        <f t="shared" si="3533"/>
        <v>0</v>
      </c>
      <c r="AN288" s="125">
        <f t="shared" si="3533"/>
        <v>0</v>
      </c>
      <c r="AO288" s="125">
        <f t="shared" si="3533"/>
        <v>0</v>
      </c>
      <c r="AP288" s="125">
        <f t="shared" si="3533"/>
        <v>0</v>
      </c>
      <c r="AQ288" s="125">
        <f t="shared" si="3533"/>
        <v>0</v>
      </c>
      <c r="AR288" s="125">
        <f t="shared" si="3533"/>
        <v>0</v>
      </c>
      <c r="AS288" s="92">
        <f t="shared" si="3326"/>
        <v>0</v>
      </c>
      <c r="AT288" s="125">
        <f t="shared" ref="AT288:BE288" si="3534">-AT37</f>
        <v>0</v>
      </c>
      <c r="AU288" s="125">
        <f t="shared" si="3534"/>
        <v>0</v>
      </c>
      <c r="AV288" s="125">
        <f t="shared" si="3534"/>
        <v>0</v>
      </c>
      <c r="AW288" s="125">
        <f t="shared" si="3534"/>
        <v>0</v>
      </c>
      <c r="AX288" s="125">
        <f t="shared" si="3534"/>
        <v>0</v>
      </c>
      <c r="AY288" s="125">
        <f t="shared" si="3534"/>
        <v>0</v>
      </c>
      <c r="AZ288" s="125">
        <f t="shared" si="3534"/>
        <v>0</v>
      </c>
      <c r="BA288" s="125">
        <f t="shared" si="3534"/>
        <v>0</v>
      </c>
      <c r="BB288" s="125">
        <f t="shared" si="3534"/>
        <v>0</v>
      </c>
      <c r="BC288" s="125">
        <f t="shared" si="3534"/>
        <v>0</v>
      </c>
      <c r="BD288" s="125">
        <f t="shared" si="3534"/>
        <v>0</v>
      </c>
      <c r="BE288" s="125">
        <f t="shared" si="3534"/>
        <v>0</v>
      </c>
      <c r="BF288" s="92">
        <f t="shared" si="3328"/>
        <v>0</v>
      </c>
      <c r="BG288" s="125">
        <f t="shared" ref="BG288:BR288" si="3535">-BG37</f>
        <v>0</v>
      </c>
      <c r="BH288" s="125">
        <f t="shared" si="3535"/>
        <v>0</v>
      </c>
      <c r="BI288" s="125">
        <f t="shared" si="3535"/>
        <v>0</v>
      </c>
      <c r="BJ288" s="125">
        <f t="shared" si="3535"/>
        <v>0</v>
      </c>
      <c r="BK288" s="125">
        <f t="shared" si="3535"/>
        <v>0</v>
      </c>
      <c r="BL288" s="125">
        <f t="shared" si="3535"/>
        <v>0</v>
      </c>
      <c r="BM288" s="125">
        <f t="shared" si="3535"/>
        <v>0</v>
      </c>
      <c r="BN288" s="125">
        <f t="shared" si="3535"/>
        <v>0</v>
      </c>
      <c r="BO288" s="125">
        <f t="shared" si="3535"/>
        <v>0</v>
      </c>
      <c r="BP288" s="125">
        <f t="shared" si="3535"/>
        <v>0</v>
      </c>
      <c r="BQ288" s="125">
        <f t="shared" si="3535"/>
        <v>0</v>
      </c>
      <c r="BR288" s="125">
        <f t="shared" si="3535"/>
        <v>0</v>
      </c>
      <c r="BS288" s="92">
        <f t="shared" si="3330"/>
        <v>0</v>
      </c>
      <c r="BT288" s="125">
        <f t="shared" ref="BT288:CE288" si="3536">-BT37</f>
        <v>0</v>
      </c>
      <c r="BU288" s="125">
        <f t="shared" si="3536"/>
        <v>0</v>
      </c>
      <c r="BV288" s="125">
        <f t="shared" si="3536"/>
        <v>0</v>
      </c>
      <c r="BW288" s="125">
        <f t="shared" si="3536"/>
        <v>0</v>
      </c>
      <c r="BX288" s="125">
        <f t="shared" si="3536"/>
        <v>0</v>
      </c>
      <c r="BY288" s="125">
        <f t="shared" si="3536"/>
        <v>0</v>
      </c>
      <c r="BZ288" s="125">
        <f t="shared" si="3536"/>
        <v>0</v>
      </c>
      <c r="CA288" s="125">
        <f t="shared" si="3536"/>
        <v>0</v>
      </c>
      <c r="CB288" s="125">
        <f t="shared" si="3536"/>
        <v>0</v>
      </c>
      <c r="CC288" s="125">
        <f t="shared" si="3536"/>
        <v>0</v>
      </c>
      <c r="CD288" s="125">
        <f t="shared" si="3536"/>
        <v>0</v>
      </c>
      <c r="CE288" s="125">
        <f t="shared" si="3536"/>
        <v>0</v>
      </c>
      <c r="CF288" s="92">
        <f t="shared" si="3332"/>
        <v>0</v>
      </c>
      <c r="CG288" s="125">
        <f t="shared" ref="CG288:CR288" si="3537">-CG37</f>
        <v>0</v>
      </c>
      <c r="CH288" s="125">
        <f t="shared" si="3537"/>
        <v>0</v>
      </c>
      <c r="CI288" s="125">
        <f t="shared" si="3537"/>
        <v>0</v>
      </c>
      <c r="CJ288" s="125">
        <f t="shared" si="3537"/>
        <v>0</v>
      </c>
      <c r="CK288" s="125">
        <f t="shared" si="3537"/>
        <v>0</v>
      </c>
      <c r="CL288" s="125">
        <f t="shared" si="3537"/>
        <v>0</v>
      </c>
      <c r="CM288" s="125">
        <f t="shared" si="3537"/>
        <v>0</v>
      </c>
      <c r="CN288" s="125">
        <f t="shared" si="3537"/>
        <v>0</v>
      </c>
      <c r="CO288" s="125">
        <f t="shared" si="3537"/>
        <v>0</v>
      </c>
      <c r="CP288" s="125">
        <f t="shared" si="3537"/>
        <v>0</v>
      </c>
      <c r="CQ288" s="125">
        <f t="shared" si="3537"/>
        <v>0</v>
      </c>
      <c r="CR288" s="125">
        <f t="shared" si="3537"/>
        <v>0</v>
      </c>
      <c r="CS288" s="92">
        <f t="shared" si="3334"/>
        <v>0</v>
      </c>
      <c r="CT288" s="125">
        <f t="shared" ref="CT288:DE288" si="3538">-CT37</f>
        <v>0</v>
      </c>
      <c r="CU288" s="125">
        <f t="shared" si="3538"/>
        <v>0</v>
      </c>
      <c r="CV288" s="125">
        <f t="shared" si="3538"/>
        <v>0</v>
      </c>
      <c r="CW288" s="125">
        <f t="shared" si="3538"/>
        <v>0</v>
      </c>
      <c r="CX288" s="125">
        <f t="shared" si="3538"/>
        <v>0</v>
      </c>
      <c r="CY288" s="125">
        <f t="shared" si="3538"/>
        <v>0</v>
      </c>
      <c r="CZ288" s="125">
        <f t="shared" si="3538"/>
        <v>0</v>
      </c>
      <c r="DA288" s="125">
        <f t="shared" si="3538"/>
        <v>0</v>
      </c>
      <c r="DB288" s="125">
        <f t="shared" si="3538"/>
        <v>0</v>
      </c>
      <c r="DC288" s="125">
        <f t="shared" si="3538"/>
        <v>0</v>
      </c>
      <c r="DD288" s="125">
        <f t="shared" si="3538"/>
        <v>0</v>
      </c>
      <c r="DE288" s="125">
        <f t="shared" si="3538"/>
        <v>0</v>
      </c>
      <c r="DF288" s="92">
        <f t="shared" si="3336"/>
        <v>0</v>
      </c>
      <c r="DG288" s="125">
        <f t="shared" ref="DG288:DR288" si="3539">-DG37</f>
        <v>0</v>
      </c>
      <c r="DH288" s="125">
        <f t="shared" si="3539"/>
        <v>0</v>
      </c>
      <c r="DI288" s="125">
        <f t="shared" si="3539"/>
        <v>0</v>
      </c>
      <c r="DJ288" s="125">
        <f t="shared" si="3539"/>
        <v>0</v>
      </c>
      <c r="DK288" s="125">
        <f t="shared" si="3539"/>
        <v>0</v>
      </c>
      <c r="DL288" s="125">
        <f t="shared" si="3539"/>
        <v>0</v>
      </c>
      <c r="DM288" s="125">
        <f t="shared" si="3539"/>
        <v>0</v>
      </c>
      <c r="DN288" s="125">
        <f t="shared" si="3539"/>
        <v>0</v>
      </c>
      <c r="DO288" s="125">
        <f t="shared" si="3539"/>
        <v>0</v>
      </c>
      <c r="DP288" s="125">
        <f t="shared" si="3539"/>
        <v>0</v>
      </c>
      <c r="DQ288" s="125">
        <f t="shared" si="3539"/>
        <v>0</v>
      </c>
      <c r="DR288" s="125">
        <f t="shared" si="3539"/>
        <v>0</v>
      </c>
      <c r="DS288" s="92">
        <f t="shared" si="3338"/>
        <v>0</v>
      </c>
      <c r="DT288" s="125">
        <f t="shared" ref="DT288:EE288" si="3540">-DT37</f>
        <v>0</v>
      </c>
      <c r="DU288" s="125">
        <f t="shared" si="3540"/>
        <v>0</v>
      </c>
      <c r="DV288" s="125">
        <f t="shared" si="3540"/>
        <v>0</v>
      </c>
      <c r="DW288" s="125">
        <f t="shared" si="3540"/>
        <v>0</v>
      </c>
      <c r="DX288" s="125">
        <f t="shared" si="3540"/>
        <v>0</v>
      </c>
      <c r="DY288" s="125">
        <f t="shared" si="3540"/>
        <v>0</v>
      </c>
      <c r="DZ288" s="125">
        <f t="shared" si="3540"/>
        <v>0</v>
      </c>
      <c r="EA288" s="125">
        <f t="shared" si="3540"/>
        <v>0</v>
      </c>
      <c r="EB288" s="125">
        <f t="shared" si="3540"/>
        <v>0</v>
      </c>
      <c r="EC288" s="125">
        <f t="shared" si="3540"/>
        <v>0</v>
      </c>
      <c r="ED288" s="125">
        <f t="shared" si="3540"/>
        <v>0</v>
      </c>
      <c r="EE288" s="125">
        <f t="shared" si="3540"/>
        <v>0</v>
      </c>
      <c r="EF288" s="92">
        <f t="shared" si="3340"/>
        <v>0</v>
      </c>
      <c r="EG288" s="125">
        <f t="shared" ref="EG288:ER288" si="3541">-EG37</f>
        <v>0</v>
      </c>
      <c r="EH288" s="125">
        <f t="shared" si="3541"/>
        <v>0</v>
      </c>
      <c r="EI288" s="125">
        <f t="shared" si="3541"/>
        <v>0</v>
      </c>
      <c r="EJ288" s="125">
        <f t="shared" si="3541"/>
        <v>0</v>
      </c>
      <c r="EK288" s="125">
        <f t="shared" si="3541"/>
        <v>0</v>
      </c>
      <c r="EL288" s="125">
        <f t="shared" si="3541"/>
        <v>0</v>
      </c>
      <c r="EM288" s="125">
        <f t="shared" si="3541"/>
        <v>0</v>
      </c>
      <c r="EN288" s="125">
        <f t="shared" si="3541"/>
        <v>0</v>
      </c>
      <c r="EO288" s="125">
        <f t="shared" si="3541"/>
        <v>0</v>
      </c>
      <c r="EP288" s="125">
        <f t="shared" si="3541"/>
        <v>0</v>
      </c>
      <c r="EQ288" s="125">
        <f t="shared" si="3541"/>
        <v>0</v>
      </c>
      <c r="ER288" s="125">
        <f t="shared" si="3541"/>
        <v>0</v>
      </c>
      <c r="ES288" s="92">
        <f t="shared" si="3342"/>
        <v>0</v>
      </c>
      <c r="ET288" s="33"/>
      <c r="EU288" s="33"/>
      <c r="EV288" s="38"/>
      <c r="EW288" s="136"/>
      <c r="EX288" s="37"/>
      <c r="EY288" s="37"/>
      <c r="FN288" s="17"/>
      <c r="FO288" s="201"/>
      <c r="FP288" s="2"/>
      <c r="FY288" s="1"/>
    </row>
    <row r="289" spans="1:181">
      <c r="A289" s="149">
        <v>259</v>
      </c>
      <c r="B289" s="279" t="str">
        <f t="shared" si="3453"/>
        <v>911450230200023</v>
      </c>
      <c r="C289" s="231">
        <v>9114502302000</v>
      </c>
      <c r="D289" s="35">
        <v>23</v>
      </c>
      <c r="E289" s="37" t="s">
        <v>225</v>
      </c>
      <c r="F289" s="65">
        <v>-215287.12</v>
      </c>
      <c r="G289" s="125">
        <f t="shared" ref="G289:R289" si="3542">-G43</f>
        <v>0</v>
      </c>
      <c r="H289" s="125">
        <f t="shared" si="3542"/>
        <v>0</v>
      </c>
      <c r="I289" s="125">
        <f t="shared" si="3542"/>
        <v>0</v>
      </c>
      <c r="J289" s="125">
        <f t="shared" si="3542"/>
        <v>0</v>
      </c>
      <c r="K289" s="125">
        <f t="shared" si="3542"/>
        <v>0</v>
      </c>
      <c r="L289" s="125">
        <f t="shared" si="3542"/>
        <v>0</v>
      </c>
      <c r="M289" s="125">
        <f t="shared" si="3542"/>
        <v>0</v>
      </c>
      <c r="N289" s="125">
        <f t="shared" si="3542"/>
        <v>0</v>
      </c>
      <c r="O289" s="125">
        <f t="shared" si="3542"/>
        <v>0</v>
      </c>
      <c r="P289" s="125">
        <f t="shared" si="3542"/>
        <v>0</v>
      </c>
      <c r="Q289" s="125">
        <f t="shared" si="3542"/>
        <v>0</v>
      </c>
      <c r="R289" s="125">
        <f t="shared" si="3542"/>
        <v>0</v>
      </c>
      <c r="S289" s="92">
        <f t="shared" si="3322"/>
        <v>0</v>
      </c>
      <c r="T289" s="125">
        <f t="shared" ref="T289:AE289" si="3543">-T43</f>
        <v>0</v>
      </c>
      <c r="U289" s="125">
        <f t="shared" si="3543"/>
        <v>0</v>
      </c>
      <c r="V289" s="125">
        <f t="shared" si="3543"/>
        <v>0</v>
      </c>
      <c r="W289" s="125">
        <f t="shared" si="3543"/>
        <v>0</v>
      </c>
      <c r="X289" s="125">
        <f t="shared" si="3543"/>
        <v>0</v>
      </c>
      <c r="Y289" s="125">
        <f t="shared" si="3543"/>
        <v>0</v>
      </c>
      <c r="Z289" s="125">
        <f t="shared" si="3543"/>
        <v>0</v>
      </c>
      <c r="AA289" s="125">
        <f t="shared" si="3543"/>
        <v>0</v>
      </c>
      <c r="AB289" s="125">
        <f t="shared" si="3543"/>
        <v>0</v>
      </c>
      <c r="AC289" s="125">
        <f t="shared" si="3543"/>
        <v>0</v>
      </c>
      <c r="AD289" s="125">
        <f t="shared" si="3543"/>
        <v>0</v>
      </c>
      <c r="AE289" s="125">
        <f t="shared" si="3543"/>
        <v>0</v>
      </c>
      <c r="AF289" s="92">
        <f t="shared" si="3324"/>
        <v>0</v>
      </c>
      <c r="AG289" s="125">
        <f t="shared" ref="AG289:AR289" si="3544">-AG43</f>
        <v>0</v>
      </c>
      <c r="AH289" s="125">
        <f t="shared" si="3544"/>
        <v>0</v>
      </c>
      <c r="AI289" s="125">
        <f t="shared" si="3544"/>
        <v>0</v>
      </c>
      <c r="AJ289" s="125">
        <f t="shared" si="3544"/>
        <v>0</v>
      </c>
      <c r="AK289" s="125">
        <f t="shared" si="3544"/>
        <v>0</v>
      </c>
      <c r="AL289" s="125">
        <f t="shared" si="3544"/>
        <v>0</v>
      </c>
      <c r="AM289" s="125">
        <f t="shared" si="3544"/>
        <v>0</v>
      </c>
      <c r="AN289" s="125">
        <f t="shared" si="3544"/>
        <v>0</v>
      </c>
      <c r="AO289" s="125">
        <f t="shared" si="3544"/>
        <v>0</v>
      </c>
      <c r="AP289" s="125">
        <f t="shared" si="3544"/>
        <v>0</v>
      </c>
      <c r="AQ289" s="125">
        <f t="shared" si="3544"/>
        <v>0</v>
      </c>
      <c r="AR289" s="125">
        <f t="shared" si="3544"/>
        <v>0</v>
      </c>
      <c r="AS289" s="92">
        <f t="shared" si="3326"/>
        <v>0</v>
      </c>
      <c r="AT289" s="125">
        <f t="shared" ref="AT289:BE289" si="3545">-AT43</f>
        <v>0</v>
      </c>
      <c r="AU289" s="125">
        <f t="shared" si="3545"/>
        <v>0</v>
      </c>
      <c r="AV289" s="125">
        <f t="shared" si="3545"/>
        <v>0</v>
      </c>
      <c r="AW289" s="125">
        <f t="shared" si="3545"/>
        <v>0</v>
      </c>
      <c r="AX289" s="125">
        <f t="shared" si="3545"/>
        <v>0</v>
      </c>
      <c r="AY289" s="125">
        <f t="shared" si="3545"/>
        <v>0</v>
      </c>
      <c r="AZ289" s="125">
        <f t="shared" si="3545"/>
        <v>0</v>
      </c>
      <c r="BA289" s="125">
        <f t="shared" si="3545"/>
        <v>0</v>
      </c>
      <c r="BB289" s="125">
        <f t="shared" si="3545"/>
        <v>0</v>
      </c>
      <c r="BC289" s="125">
        <f t="shared" si="3545"/>
        <v>0</v>
      </c>
      <c r="BD289" s="125">
        <f t="shared" si="3545"/>
        <v>0</v>
      </c>
      <c r="BE289" s="125">
        <f t="shared" si="3545"/>
        <v>0</v>
      </c>
      <c r="BF289" s="92">
        <f t="shared" si="3328"/>
        <v>0</v>
      </c>
      <c r="BG289" s="125">
        <f t="shared" ref="BG289:BR289" si="3546">-BG43</f>
        <v>0</v>
      </c>
      <c r="BH289" s="125">
        <f t="shared" si="3546"/>
        <v>0</v>
      </c>
      <c r="BI289" s="125">
        <f t="shared" si="3546"/>
        <v>0</v>
      </c>
      <c r="BJ289" s="125">
        <f t="shared" si="3546"/>
        <v>0</v>
      </c>
      <c r="BK289" s="125">
        <f t="shared" si="3546"/>
        <v>0</v>
      </c>
      <c r="BL289" s="125">
        <f t="shared" si="3546"/>
        <v>0</v>
      </c>
      <c r="BM289" s="125">
        <f t="shared" si="3546"/>
        <v>0</v>
      </c>
      <c r="BN289" s="125">
        <f t="shared" si="3546"/>
        <v>0</v>
      </c>
      <c r="BO289" s="125">
        <f t="shared" si="3546"/>
        <v>0</v>
      </c>
      <c r="BP289" s="125">
        <f t="shared" si="3546"/>
        <v>0</v>
      </c>
      <c r="BQ289" s="125">
        <f t="shared" si="3546"/>
        <v>0</v>
      </c>
      <c r="BR289" s="125">
        <f t="shared" si="3546"/>
        <v>0</v>
      </c>
      <c r="BS289" s="92">
        <f t="shared" si="3330"/>
        <v>0</v>
      </c>
      <c r="BT289" s="125">
        <f t="shared" ref="BT289:CE289" si="3547">-BT43</f>
        <v>0</v>
      </c>
      <c r="BU289" s="125">
        <f t="shared" si="3547"/>
        <v>0</v>
      </c>
      <c r="BV289" s="125">
        <f t="shared" si="3547"/>
        <v>0</v>
      </c>
      <c r="BW289" s="125">
        <f t="shared" si="3547"/>
        <v>0</v>
      </c>
      <c r="BX289" s="125">
        <f t="shared" si="3547"/>
        <v>0</v>
      </c>
      <c r="BY289" s="125">
        <f t="shared" si="3547"/>
        <v>0</v>
      </c>
      <c r="BZ289" s="125">
        <f t="shared" si="3547"/>
        <v>0</v>
      </c>
      <c r="CA289" s="125">
        <f t="shared" si="3547"/>
        <v>0</v>
      </c>
      <c r="CB289" s="125">
        <f t="shared" si="3547"/>
        <v>0</v>
      </c>
      <c r="CC289" s="125">
        <f t="shared" si="3547"/>
        <v>0</v>
      </c>
      <c r="CD289" s="125">
        <f t="shared" si="3547"/>
        <v>0</v>
      </c>
      <c r="CE289" s="125">
        <f t="shared" si="3547"/>
        <v>0</v>
      </c>
      <c r="CF289" s="92">
        <f t="shared" si="3332"/>
        <v>0</v>
      </c>
      <c r="CG289" s="125">
        <f t="shared" ref="CG289:CR289" si="3548">-CG43</f>
        <v>0</v>
      </c>
      <c r="CH289" s="125">
        <f t="shared" si="3548"/>
        <v>0</v>
      </c>
      <c r="CI289" s="125">
        <f t="shared" si="3548"/>
        <v>0</v>
      </c>
      <c r="CJ289" s="125">
        <f t="shared" si="3548"/>
        <v>0</v>
      </c>
      <c r="CK289" s="125">
        <f t="shared" si="3548"/>
        <v>0</v>
      </c>
      <c r="CL289" s="125">
        <f t="shared" si="3548"/>
        <v>0</v>
      </c>
      <c r="CM289" s="125">
        <f t="shared" si="3548"/>
        <v>0</v>
      </c>
      <c r="CN289" s="125">
        <f t="shared" si="3548"/>
        <v>0</v>
      </c>
      <c r="CO289" s="125">
        <f t="shared" si="3548"/>
        <v>0</v>
      </c>
      <c r="CP289" s="125">
        <f t="shared" si="3548"/>
        <v>0</v>
      </c>
      <c r="CQ289" s="125">
        <f t="shared" si="3548"/>
        <v>0</v>
      </c>
      <c r="CR289" s="125">
        <f t="shared" si="3548"/>
        <v>0</v>
      </c>
      <c r="CS289" s="92">
        <f t="shared" si="3334"/>
        <v>0</v>
      </c>
      <c r="CT289" s="125">
        <f t="shared" ref="CT289:DE289" si="3549">-CT43</f>
        <v>0</v>
      </c>
      <c r="CU289" s="125">
        <f t="shared" si="3549"/>
        <v>0</v>
      </c>
      <c r="CV289" s="125">
        <f t="shared" si="3549"/>
        <v>0</v>
      </c>
      <c r="CW289" s="125">
        <f t="shared" si="3549"/>
        <v>0</v>
      </c>
      <c r="CX289" s="125">
        <f t="shared" si="3549"/>
        <v>0</v>
      </c>
      <c r="CY289" s="125">
        <f t="shared" si="3549"/>
        <v>0</v>
      </c>
      <c r="CZ289" s="125">
        <f t="shared" si="3549"/>
        <v>0</v>
      </c>
      <c r="DA289" s="125">
        <f t="shared" si="3549"/>
        <v>0</v>
      </c>
      <c r="DB289" s="125">
        <f t="shared" si="3549"/>
        <v>0</v>
      </c>
      <c r="DC289" s="125">
        <f t="shared" si="3549"/>
        <v>0</v>
      </c>
      <c r="DD289" s="125">
        <f t="shared" si="3549"/>
        <v>0</v>
      </c>
      <c r="DE289" s="125">
        <f t="shared" si="3549"/>
        <v>0</v>
      </c>
      <c r="DF289" s="92">
        <f t="shared" si="3336"/>
        <v>0</v>
      </c>
      <c r="DG289" s="125">
        <f t="shared" ref="DG289:DR289" si="3550">-DG43</f>
        <v>0</v>
      </c>
      <c r="DH289" s="125">
        <f t="shared" si="3550"/>
        <v>0</v>
      </c>
      <c r="DI289" s="125">
        <f t="shared" si="3550"/>
        <v>0</v>
      </c>
      <c r="DJ289" s="125">
        <f t="shared" si="3550"/>
        <v>0</v>
      </c>
      <c r="DK289" s="125">
        <f t="shared" si="3550"/>
        <v>0</v>
      </c>
      <c r="DL289" s="125">
        <f t="shared" si="3550"/>
        <v>0</v>
      </c>
      <c r="DM289" s="125">
        <f t="shared" si="3550"/>
        <v>0</v>
      </c>
      <c r="DN289" s="125">
        <f t="shared" si="3550"/>
        <v>0</v>
      </c>
      <c r="DO289" s="125">
        <f t="shared" si="3550"/>
        <v>0</v>
      </c>
      <c r="DP289" s="125">
        <f t="shared" si="3550"/>
        <v>0</v>
      </c>
      <c r="DQ289" s="125">
        <f t="shared" si="3550"/>
        <v>0</v>
      </c>
      <c r="DR289" s="125">
        <f t="shared" si="3550"/>
        <v>0</v>
      </c>
      <c r="DS289" s="92">
        <f t="shared" si="3338"/>
        <v>0</v>
      </c>
      <c r="DT289" s="125">
        <f t="shared" ref="DT289:EE289" si="3551">-DT43</f>
        <v>0</v>
      </c>
      <c r="DU289" s="125">
        <f t="shared" si="3551"/>
        <v>0</v>
      </c>
      <c r="DV289" s="125">
        <f t="shared" si="3551"/>
        <v>0</v>
      </c>
      <c r="DW289" s="125">
        <f t="shared" si="3551"/>
        <v>0</v>
      </c>
      <c r="DX289" s="125">
        <f t="shared" si="3551"/>
        <v>0</v>
      </c>
      <c r="DY289" s="125">
        <f t="shared" si="3551"/>
        <v>0</v>
      </c>
      <c r="DZ289" s="125">
        <f t="shared" si="3551"/>
        <v>0</v>
      </c>
      <c r="EA289" s="125">
        <f t="shared" si="3551"/>
        <v>0</v>
      </c>
      <c r="EB289" s="125">
        <f t="shared" si="3551"/>
        <v>0</v>
      </c>
      <c r="EC289" s="125">
        <f t="shared" si="3551"/>
        <v>0</v>
      </c>
      <c r="ED289" s="125">
        <f t="shared" si="3551"/>
        <v>0</v>
      </c>
      <c r="EE289" s="125">
        <f t="shared" si="3551"/>
        <v>0</v>
      </c>
      <c r="EF289" s="92">
        <f t="shared" si="3340"/>
        <v>0</v>
      </c>
      <c r="EG289" s="125">
        <f t="shared" ref="EG289:ER289" si="3552">-EG43</f>
        <v>0</v>
      </c>
      <c r="EH289" s="125">
        <f t="shared" si="3552"/>
        <v>0</v>
      </c>
      <c r="EI289" s="125">
        <f t="shared" si="3552"/>
        <v>0</v>
      </c>
      <c r="EJ289" s="125">
        <f t="shared" si="3552"/>
        <v>0</v>
      </c>
      <c r="EK289" s="125">
        <f t="shared" si="3552"/>
        <v>0</v>
      </c>
      <c r="EL289" s="125">
        <f t="shared" si="3552"/>
        <v>0</v>
      </c>
      <c r="EM289" s="125">
        <f t="shared" si="3552"/>
        <v>0</v>
      </c>
      <c r="EN289" s="125">
        <f t="shared" si="3552"/>
        <v>0</v>
      </c>
      <c r="EO289" s="125">
        <f t="shared" si="3552"/>
        <v>0</v>
      </c>
      <c r="EP289" s="125">
        <f t="shared" si="3552"/>
        <v>0</v>
      </c>
      <c r="EQ289" s="125">
        <f t="shared" si="3552"/>
        <v>0</v>
      </c>
      <c r="ER289" s="125">
        <f t="shared" si="3552"/>
        <v>0</v>
      </c>
      <c r="ES289" s="92">
        <f t="shared" si="3342"/>
        <v>0</v>
      </c>
      <c r="ET289" s="33"/>
      <c r="EU289" s="33"/>
      <c r="EV289" s="38"/>
      <c r="EW289" s="136"/>
      <c r="EX289" s="37"/>
      <c r="EY289" s="37"/>
      <c r="FN289" s="17"/>
      <c r="FO289" s="201"/>
      <c r="FP289" s="2"/>
      <c r="FY289" s="1"/>
    </row>
    <row r="290" spans="1:181">
      <c r="A290" s="149">
        <v>260</v>
      </c>
      <c r="B290" s="279" t="str">
        <f t="shared" si="3453"/>
        <v>971150010200023</v>
      </c>
      <c r="C290" s="231">
        <v>9711500102000</v>
      </c>
      <c r="D290" s="35">
        <v>23</v>
      </c>
      <c r="E290" s="37" t="s">
        <v>227</v>
      </c>
      <c r="F290" s="65">
        <v>-1478234843.9100001</v>
      </c>
      <c r="G290" s="125">
        <f t="shared" ref="G290:R290" si="3553">-G156</f>
        <v>-155272413.53330204</v>
      </c>
      <c r="H290" s="125">
        <f t="shared" si="3553"/>
        <v>-213043577.30052626</v>
      </c>
      <c r="I290" s="125">
        <f t="shared" si="3553"/>
        <v>-128910577.58123142</v>
      </c>
      <c r="J290" s="125">
        <f t="shared" si="3553"/>
        <v>-148021382.47107425</v>
      </c>
      <c r="K290" s="125">
        <f t="shared" si="3553"/>
        <v>-163426763.88437754</v>
      </c>
      <c r="L290" s="125">
        <f t="shared" si="3553"/>
        <v>-153447031.54240835</v>
      </c>
      <c r="M290" s="125">
        <f t="shared" si="3553"/>
        <v>-114487216.04144588</v>
      </c>
      <c r="N290" s="125">
        <f t="shared" si="3553"/>
        <v>-131400761.61332376</v>
      </c>
      <c r="O290" s="125">
        <f t="shared" si="3553"/>
        <v>-114834289.09456049</v>
      </c>
      <c r="P290" s="125">
        <f t="shared" si="3553"/>
        <v>-124423136.74478637</v>
      </c>
      <c r="Q290" s="125">
        <f t="shared" si="3553"/>
        <v>-169597834.86823276</v>
      </c>
      <c r="R290" s="125">
        <f t="shared" si="3553"/>
        <v>-172141276.63242754</v>
      </c>
      <c r="S290" s="92">
        <f t="shared" si="3322"/>
        <v>-1789006261.3076963</v>
      </c>
      <c r="T290" s="125">
        <f t="shared" ref="T290:AE290" si="3554">-T156</f>
        <v>-164344670.11122584</v>
      </c>
      <c r="U290" s="125">
        <f t="shared" si="3554"/>
        <v>-225491287.43504143</v>
      </c>
      <c r="V290" s="125">
        <f t="shared" si="3554"/>
        <v>-136442564.80814764</v>
      </c>
      <c r="W290" s="125">
        <f t="shared" si="3554"/>
        <v>-156669975.8060942</v>
      </c>
      <c r="X290" s="125">
        <f t="shared" si="3554"/>
        <v>-172975462.84461397</v>
      </c>
      <c r="Y290" s="125">
        <f t="shared" si="3554"/>
        <v>-162412634.70136821</v>
      </c>
      <c r="Z290" s="125">
        <f t="shared" si="3554"/>
        <v>-121176475.10031551</v>
      </c>
      <c r="AA290" s="125">
        <f t="shared" si="3554"/>
        <v>-139078245.31286708</v>
      </c>
      <c r="AB290" s="125">
        <f t="shared" si="3554"/>
        <v>-121543826.93777747</v>
      </c>
      <c r="AC290" s="125">
        <f t="shared" si="3554"/>
        <v>-131692931.77851076</v>
      </c>
      <c r="AD290" s="125">
        <f t="shared" si="3554"/>
        <v>-179507097.16391388</v>
      </c>
      <c r="AE290" s="125">
        <f t="shared" si="3554"/>
        <v>-182199147.14350706</v>
      </c>
      <c r="AF290" s="92">
        <f t="shared" si="3324"/>
        <v>-1893534319.1433833</v>
      </c>
      <c r="AG290" s="125">
        <f t="shared" ref="AG290:AR290" si="3555">-AG156</f>
        <v>-173540740.4719696</v>
      </c>
      <c r="AH290" s="125">
        <f t="shared" si="3555"/>
        <v>-238108877.9147566</v>
      </c>
      <c r="AI290" s="125">
        <f t="shared" si="3555"/>
        <v>-144077344.96455231</v>
      </c>
      <c r="AJ290" s="125">
        <f t="shared" si="3555"/>
        <v>-165436600.97229999</v>
      </c>
      <c r="AK290" s="125">
        <f t="shared" si="3555"/>
        <v>-182654477.84354717</v>
      </c>
      <c r="AL290" s="125">
        <f t="shared" si="3555"/>
        <v>-171500596.08871797</v>
      </c>
      <c r="AM290" s="125">
        <f t="shared" si="3555"/>
        <v>-127957025.94102874</v>
      </c>
      <c r="AN290" s="125">
        <f t="shared" si="3555"/>
        <v>-146860507.60759386</v>
      </c>
      <c r="AO290" s="125">
        <f t="shared" si="3555"/>
        <v>-128344933.31790775</v>
      </c>
      <c r="AP290" s="125">
        <f t="shared" si="3555"/>
        <v>-139061941.46910912</v>
      </c>
      <c r="AQ290" s="125">
        <f t="shared" si="3555"/>
        <v>-189551596.29281783</v>
      </c>
      <c r="AR290" s="125">
        <f t="shared" si="3555"/>
        <v>-192394282.62106913</v>
      </c>
      <c r="AS290" s="92">
        <f t="shared" si="3326"/>
        <v>-1999488925.5053701</v>
      </c>
      <c r="AT290" s="125">
        <f t="shared" ref="AT290:BE290" si="3556">-AT156</f>
        <v>-183322884.9308936</v>
      </c>
      <c r="AU290" s="125">
        <f t="shared" si="3556"/>
        <v>-251530599.14505565</v>
      </c>
      <c r="AV290" s="125">
        <f t="shared" si="3556"/>
        <v>-152198696.74551424</v>
      </c>
      <c r="AW290" s="125">
        <f t="shared" si="3556"/>
        <v>-174761931.29590663</v>
      </c>
      <c r="AX290" s="125">
        <f t="shared" si="3556"/>
        <v>-192950345.45063227</v>
      </c>
      <c r="AY290" s="125">
        <f t="shared" si="3556"/>
        <v>-181167741.68904686</v>
      </c>
      <c r="AZ290" s="125">
        <f t="shared" si="3556"/>
        <v>-135169707.57927269</v>
      </c>
      <c r="BA290" s="125">
        <f t="shared" si="3556"/>
        <v>-155138740.70041874</v>
      </c>
      <c r="BB290" s="125">
        <f t="shared" si="3556"/>
        <v>-135579480.5191716</v>
      </c>
      <c r="BC290" s="125">
        <f t="shared" si="3556"/>
        <v>-146900584.98583987</v>
      </c>
      <c r="BD290" s="125">
        <f t="shared" si="3556"/>
        <v>-200236240.67265141</v>
      </c>
      <c r="BE290" s="125">
        <f t="shared" si="3556"/>
        <v>-203239163.54385361</v>
      </c>
      <c r="BF290" s="92">
        <f t="shared" si="3328"/>
        <v>-2112196117.2582572</v>
      </c>
      <c r="BG290" s="125">
        <f t="shared" ref="BG290:BR290" si="3557">-BG156</f>
        <v>-193656429.30867827</v>
      </c>
      <c r="BH290" s="125">
        <f t="shared" si="3557"/>
        <v>-265708875.95766416</v>
      </c>
      <c r="BI290" s="125">
        <f t="shared" si="3557"/>
        <v>-160777832.88366541</v>
      </c>
      <c r="BJ290" s="125">
        <f t="shared" si="3557"/>
        <v>-184612911.83919433</v>
      </c>
      <c r="BK290" s="125">
        <f t="shared" si="3557"/>
        <v>-203826570.52299356</v>
      </c>
      <c r="BL290" s="125">
        <f t="shared" si="3557"/>
        <v>-191379804.95257509</v>
      </c>
      <c r="BM290" s="125">
        <f t="shared" si="3557"/>
        <v>-142788953.65610117</v>
      </c>
      <c r="BN290" s="125">
        <f t="shared" si="3557"/>
        <v>-163883601.23622</v>
      </c>
      <c r="BO290" s="125">
        <f t="shared" si="3557"/>
        <v>-143221824.67707631</v>
      </c>
      <c r="BP290" s="125">
        <f t="shared" si="3557"/>
        <v>-155181077.16032171</v>
      </c>
      <c r="BQ290" s="125">
        <f t="shared" si="3557"/>
        <v>-211523157.08688748</v>
      </c>
      <c r="BR290" s="125">
        <f t="shared" si="3557"/>
        <v>-214695348.71449357</v>
      </c>
      <c r="BS290" s="92">
        <f t="shared" si="3330"/>
        <v>-2231256387.9958711</v>
      </c>
      <c r="BT290" s="125">
        <f t="shared" ref="BT290:CE290" si="3558">-BT156</f>
        <v>-204572454.91594988</v>
      </c>
      <c r="BU290" s="125">
        <f t="shared" si="3558"/>
        <v>-280686353.87764585</v>
      </c>
      <c r="BV290" s="125">
        <f t="shared" si="3558"/>
        <v>-169840557.76765189</v>
      </c>
      <c r="BW290" s="125">
        <f t="shared" si="3558"/>
        <v>-195019172.45374608</v>
      </c>
      <c r="BX290" s="125">
        <f t="shared" si="3558"/>
        <v>-215315866.65023372</v>
      </c>
      <c r="BY290" s="125">
        <f t="shared" si="3558"/>
        <v>-202167501.7981419</v>
      </c>
      <c r="BZ290" s="125">
        <f t="shared" si="3558"/>
        <v>-150837681.39578828</v>
      </c>
      <c r="CA290" s="125">
        <f t="shared" si="3558"/>
        <v>-173121392.07070327</v>
      </c>
      <c r="CB290" s="125">
        <f t="shared" si="3558"/>
        <v>-151294952.49047375</v>
      </c>
      <c r="CC290" s="125">
        <f t="shared" si="3558"/>
        <v>-163928324.11769477</v>
      </c>
      <c r="CD290" s="125">
        <f t="shared" si="3558"/>
        <v>-223446294.40556118</v>
      </c>
      <c r="CE290" s="125">
        <f t="shared" si="3558"/>
        <v>-226797296.1308322</v>
      </c>
      <c r="CF290" s="92">
        <f t="shared" si="3332"/>
        <v>-2357027848.0744228</v>
      </c>
      <c r="CG290" s="125">
        <f t="shared" ref="CG290:CR290" si="3559">-CG156</f>
        <v>-216103795.05465218</v>
      </c>
      <c r="CH290" s="125">
        <f t="shared" si="3559"/>
        <v>-296508082.27302104</v>
      </c>
      <c r="CI290" s="125">
        <f t="shared" si="3559"/>
        <v>-179414130.32789892</v>
      </c>
      <c r="CJ290" s="125">
        <f t="shared" si="3559"/>
        <v>-206012013.16661885</v>
      </c>
      <c r="CK290" s="125">
        <f t="shared" si="3559"/>
        <v>-227452791.42157412</v>
      </c>
      <c r="CL290" s="125">
        <f t="shared" si="3559"/>
        <v>-213563279.53949961</v>
      </c>
      <c r="CM290" s="125">
        <f t="shared" si="3559"/>
        <v>-159340099.8207061</v>
      </c>
      <c r="CN290" s="125">
        <f t="shared" si="3559"/>
        <v>-182879898.69894472</v>
      </c>
      <c r="CO290" s="125">
        <f t="shared" si="3559"/>
        <v>-159823146.37245682</v>
      </c>
      <c r="CP290" s="125">
        <f t="shared" si="3559"/>
        <v>-173168635.89156103</v>
      </c>
      <c r="CQ290" s="125">
        <f t="shared" si="3559"/>
        <v>-236041515.12861386</v>
      </c>
      <c r="CR290" s="125">
        <f t="shared" si="3559"/>
        <v>-239581406.11913502</v>
      </c>
      <c r="CS290" s="92">
        <f t="shared" si="3334"/>
        <v>-2489888793.814682</v>
      </c>
      <c r="CT290" s="125">
        <f t="shared" ref="CT290:DE290" si="3560">-CT156</f>
        <v>-228285133.77429286</v>
      </c>
      <c r="CU290" s="125">
        <f t="shared" si="3560"/>
        <v>-313221649.85458678</v>
      </c>
      <c r="CV290" s="125">
        <f t="shared" si="3560"/>
        <v>-189527346.02622196</v>
      </c>
      <c r="CW290" s="125">
        <f t="shared" si="3560"/>
        <v>-217624498.32479489</v>
      </c>
      <c r="CX290" s="125">
        <f t="shared" si="3560"/>
        <v>-240273850.36842549</v>
      </c>
      <c r="CY290" s="125">
        <f t="shared" si="3560"/>
        <v>-225601414.48058215</v>
      </c>
      <c r="CZ290" s="125">
        <f t="shared" si="3560"/>
        <v>-168321782.56739971</v>
      </c>
      <c r="DA290" s="125">
        <f t="shared" si="3560"/>
        <v>-193188472.82880688</v>
      </c>
      <c r="DB290" s="125">
        <f t="shared" si="3560"/>
        <v>-168832057.48717952</v>
      </c>
      <c r="DC290" s="125">
        <f t="shared" si="3560"/>
        <v>-182929805.55949655</v>
      </c>
      <c r="DD290" s="125">
        <f t="shared" si="3560"/>
        <v>-249346703.25338361</v>
      </c>
      <c r="DE290" s="125">
        <f t="shared" si="3560"/>
        <v>-253086130.81925845</v>
      </c>
      <c r="DF290" s="92">
        <f t="shared" si="3336"/>
        <v>-2630238845.344429</v>
      </c>
      <c r="DG290" s="125">
        <f t="shared" ref="DG290:DR290" si="3561">-DG156</f>
        <v>-241153110.19488227</v>
      </c>
      <c r="DH290" s="125">
        <f t="shared" si="3561"/>
        <v>-330877327.81359017</v>
      </c>
      <c r="DI290" s="125">
        <f t="shared" si="3561"/>
        <v>-200210623.46702808</v>
      </c>
      <c r="DJ290" s="125">
        <f t="shared" si="3561"/>
        <v>-229891556.04636693</v>
      </c>
      <c r="DK290" s="125">
        <f t="shared" si="3561"/>
        <v>-253817606.76599294</v>
      </c>
      <c r="DL290" s="125">
        <f t="shared" si="3561"/>
        <v>-238318115.01202366</v>
      </c>
      <c r="DM290" s="125">
        <f t="shared" si="3561"/>
        <v>-177809744.80715895</v>
      </c>
      <c r="DN290" s="125">
        <f t="shared" si="3561"/>
        <v>-204078120.6652211</v>
      </c>
      <c r="DO290" s="125">
        <f t="shared" si="3561"/>
        <v>-178348782.90361688</v>
      </c>
      <c r="DP290" s="125">
        <f t="shared" si="3561"/>
        <v>-193241192.83927429</v>
      </c>
      <c r="DQ290" s="125">
        <f t="shared" si="3561"/>
        <v>-263401878.22237039</v>
      </c>
      <c r="DR290" s="125">
        <f t="shared" si="3561"/>
        <v>-267352089.84127846</v>
      </c>
      <c r="DS290" s="92">
        <f t="shared" si="3338"/>
        <v>-2778500148.5788045</v>
      </c>
      <c r="DT290" s="125">
        <f t="shared" ref="DT290:EE290" si="3562">-DT156</f>
        <v>-254746428.71034741</v>
      </c>
      <c r="DU290" s="125">
        <f t="shared" si="3562"/>
        <v>-349528221.02778667</v>
      </c>
      <c r="DV290" s="125">
        <f t="shared" si="3562"/>
        <v>-211496095.89061755</v>
      </c>
      <c r="DW290" s="125">
        <f t="shared" si="3562"/>
        <v>-242850083.27758861</v>
      </c>
      <c r="DX290" s="125">
        <f t="shared" si="3562"/>
        <v>-268124797.62417847</v>
      </c>
      <c r="DY290" s="125">
        <f t="shared" si="3562"/>
        <v>-251751630.51902142</v>
      </c>
      <c r="DZ290" s="125">
        <f t="shared" si="3562"/>
        <v>-187832524.50244892</v>
      </c>
      <c r="EA290" s="125">
        <f t="shared" si="3562"/>
        <v>-215581596.17087832</v>
      </c>
      <c r="EB290" s="125">
        <f t="shared" si="3562"/>
        <v>-188401947.09832799</v>
      </c>
      <c r="EC290" s="125">
        <f t="shared" si="3562"/>
        <v>-204133812.39723855</v>
      </c>
      <c r="ED290" s="125">
        <f t="shared" si="3562"/>
        <v>-278249315.29400903</v>
      </c>
      <c r="EE290" s="125">
        <f t="shared" si="3562"/>
        <v>-282422192.44145173</v>
      </c>
      <c r="EF290" s="92">
        <f t="shared" si="3340"/>
        <v>-2935118644.9538951</v>
      </c>
      <c r="EG290" s="125">
        <f t="shared" ref="EG290:ER290" si="3563">-EG156</f>
        <v>-269105975.40389234</v>
      </c>
      <c r="EH290" s="125">
        <f t="shared" si="3563"/>
        <v>-369230427.790681</v>
      </c>
      <c r="EI290" s="125">
        <f t="shared" si="3563"/>
        <v>-223417707.82377994</v>
      </c>
      <c r="EJ290" s="125">
        <f t="shared" si="3563"/>
        <v>-256539056.77177978</v>
      </c>
      <c r="EK290" s="125">
        <f t="shared" si="3563"/>
        <v>-283238456.21665823</v>
      </c>
      <c r="EL290" s="125">
        <f t="shared" si="3563"/>
        <v>-265942366.42811766</v>
      </c>
      <c r="EM290" s="125">
        <f t="shared" si="3563"/>
        <v>-198420268.24360299</v>
      </c>
      <c r="EN290" s="125">
        <f t="shared" si="3563"/>
        <v>-227733499.58383843</v>
      </c>
      <c r="EO290" s="125">
        <f t="shared" si="3563"/>
        <v>-199021788.05236658</v>
      </c>
      <c r="EP290" s="125">
        <f t="shared" si="3563"/>
        <v>-215640427.13444614</v>
      </c>
      <c r="EQ290" s="125">
        <f t="shared" si="3563"/>
        <v>-293933672.69850177</v>
      </c>
      <c r="ER290" s="125">
        <f t="shared" si="3563"/>
        <v>-298341766.58499151</v>
      </c>
      <c r="ES290" s="92">
        <f t="shared" si="3342"/>
        <v>-3100565412.732656</v>
      </c>
      <c r="ET290" s="33"/>
      <c r="EU290" s="33"/>
      <c r="EV290" s="38"/>
      <c r="EW290" s="136"/>
      <c r="EX290" s="37"/>
      <c r="EY290" s="37"/>
      <c r="FN290" s="17"/>
      <c r="FO290" s="201"/>
      <c r="FP290" s="2"/>
      <c r="FY290" s="1"/>
    </row>
    <row r="291" spans="1:181">
      <c r="A291" s="149">
        <v>261</v>
      </c>
      <c r="B291" s="279" t="str">
        <f t="shared" si="3453"/>
        <v>971153010200020</v>
      </c>
      <c r="C291" s="231">
        <v>9711530102000</v>
      </c>
      <c r="D291" s="35">
        <v>20</v>
      </c>
      <c r="E291" s="37" t="s">
        <v>228</v>
      </c>
      <c r="F291" s="65">
        <v>-175135793.77999997</v>
      </c>
      <c r="G291" s="125">
        <f t="shared" ref="G291:R291" si="3564">-G160</f>
        <v>-17874299.319184665</v>
      </c>
      <c r="H291" s="125">
        <f t="shared" si="3564"/>
        <v>-12746525.510927478</v>
      </c>
      <c r="I291" s="125">
        <f t="shared" si="3564"/>
        <v>-15796936.776693907</v>
      </c>
      <c r="J291" s="125">
        <f t="shared" si="3564"/>
        <v>-16840669.171240315</v>
      </c>
      <c r="K291" s="125">
        <f t="shared" si="3564"/>
        <v>-15144116.387432555</v>
      </c>
      <c r="L291" s="125">
        <f t="shared" si="3564"/>
        <v>-18884311.62921688</v>
      </c>
      <c r="M291" s="125">
        <f t="shared" si="3564"/>
        <v>-17157011.510835901</v>
      </c>
      <c r="N291" s="125">
        <f t="shared" si="3564"/>
        <v>-15271442.52549161</v>
      </c>
      <c r="O291" s="125">
        <f t="shared" si="3564"/>
        <v>-19791811.906517316</v>
      </c>
      <c r="P291" s="125">
        <f t="shared" si="3564"/>
        <v>-22110083.448337641</v>
      </c>
      <c r="Q291" s="125">
        <f t="shared" si="3564"/>
        <v>-18116454.517611057</v>
      </c>
      <c r="R291" s="125">
        <f t="shared" si="3564"/>
        <v>-19723216.871510677</v>
      </c>
      <c r="S291" s="92">
        <f t="shared" si="3322"/>
        <v>-209456879.57500002</v>
      </c>
      <c r="T291" s="125">
        <f t="shared" ref="T291:AE291" si="3565">-T160</f>
        <v>-18918658.87980599</v>
      </c>
      <c r="U291" s="125">
        <f t="shared" si="3565"/>
        <v>-13491279.50347995</v>
      </c>
      <c r="V291" s="125">
        <f t="shared" si="3565"/>
        <v>-16719920.19868258</v>
      </c>
      <c r="W291" s="125">
        <f t="shared" si="3565"/>
        <v>-17824635.789577547</v>
      </c>
      <c r="X291" s="125">
        <f t="shared" si="3565"/>
        <v>-16028956.819717467</v>
      </c>
      <c r="Y291" s="125">
        <f t="shared" si="3565"/>
        <v>-19987684.189088766</v>
      </c>
      <c r="Z291" s="125">
        <f t="shared" si="3565"/>
        <v>-18159461.379391022</v>
      </c>
      <c r="AA291" s="125">
        <f t="shared" si="3565"/>
        <v>-16163722.369371036</v>
      </c>
      <c r="AB291" s="125">
        <f t="shared" si="3565"/>
        <v>-20948207.892591313</v>
      </c>
      <c r="AC291" s="125">
        <f t="shared" si="3565"/>
        <v>-23401931.404057115</v>
      </c>
      <c r="AD291" s="125">
        <f t="shared" si="3565"/>
        <v>-19174962.722166039</v>
      </c>
      <c r="AE291" s="125">
        <f t="shared" si="3565"/>
        <v>-20875604.986879304</v>
      </c>
      <c r="AF291" s="92">
        <f t="shared" si="3324"/>
        <v>-221695026.13480806</v>
      </c>
      <c r="AG291" s="125">
        <f t="shared" ref="AG291:AR291" si="3566">-AG160</f>
        <v>-19977271.35608441</v>
      </c>
      <c r="AH291" s="125">
        <f t="shared" si="3566"/>
        <v>-14246197.539376672</v>
      </c>
      <c r="AI291" s="125">
        <f t="shared" si="3566"/>
        <v>-17655500.053320061</v>
      </c>
      <c r="AJ291" s="125">
        <f t="shared" si="3566"/>
        <v>-18822031.109819148</v>
      </c>
      <c r="AK291" s="125">
        <f t="shared" si="3566"/>
        <v>-16925873.127521574</v>
      </c>
      <c r="AL291" s="125">
        <f t="shared" si="3566"/>
        <v>-21106115.045573413</v>
      </c>
      <c r="AM291" s="125">
        <f t="shared" si="3566"/>
        <v>-19175592.200336225</v>
      </c>
      <c r="AN291" s="125">
        <f t="shared" si="3566"/>
        <v>-17068179.618271559</v>
      </c>
      <c r="AO291" s="125">
        <f t="shared" si="3566"/>
        <v>-22120385.813429151</v>
      </c>
      <c r="AP291" s="125">
        <f t="shared" si="3566"/>
        <v>-24711409.877702534</v>
      </c>
      <c r="AQ291" s="125">
        <f t="shared" si="3566"/>
        <v>-20247916.936247561</v>
      </c>
      <c r="AR291" s="125">
        <f t="shared" si="3566"/>
        <v>-22043720.339525118</v>
      </c>
      <c r="AS291" s="92">
        <f t="shared" si="3326"/>
        <v>-234100193.01720744</v>
      </c>
      <c r="AT291" s="125">
        <f t="shared" ref="AT291:BE291" si="3567">-AT160</f>
        <v>-21103350.187884182</v>
      </c>
      <c r="AU291" s="125">
        <f t="shared" si="3567"/>
        <v>-15049227.20227626</v>
      </c>
      <c r="AV291" s="125">
        <f t="shared" si="3567"/>
        <v>-18650705.28032561</v>
      </c>
      <c r="AW291" s="125">
        <f t="shared" si="3567"/>
        <v>-19882991.359417439</v>
      </c>
      <c r="AX291" s="125">
        <f t="shared" si="3567"/>
        <v>-17879950.743973713</v>
      </c>
      <c r="AY291" s="125">
        <f t="shared" si="3567"/>
        <v>-22295824.5384623</v>
      </c>
      <c r="AZ291" s="125">
        <f t="shared" si="3567"/>
        <v>-20256481.981484782</v>
      </c>
      <c r="BA291" s="125">
        <f t="shared" si="3567"/>
        <v>-18030278.766994294</v>
      </c>
      <c r="BB291" s="125">
        <f t="shared" si="3567"/>
        <v>-23367267.720960528</v>
      </c>
      <c r="BC291" s="125">
        <f t="shared" si="3567"/>
        <v>-26104342.629688874</v>
      </c>
      <c r="BD291" s="125">
        <f t="shared" si="3567"/>
        <v>-21389251.518109966</v>
      </c>
      <c r="BE291" s="125">
        <f t="shared" si="3567"/>
        <v>-23286280.767623473</v>
      </c>
      <c r="BF291" s="92">
        <f t="shared" si="3328"/>
        <v>-247295952.69720143</v>
      </c>
      <c r="BG291" s="125">
        <f t="shared" ref="BG291:BR291" si="3568">-BG160</f>
        <v>-22292903.831274841</v>
      </c>
      <c r="BH291" s="125">
        <f t="shared" si="3568"/>
        <v>-15897522.04121417</v>
      </c>
      <c r="BI291" s="125">
        <f t="shared" si="3568"/>
        <v>-19702008.235567007</v>
      </c>
      <c r="BJ291" s="125">
        <f t="shared" si="3568"/>
        <v>-21003755.816365086</v>
      </c>
      <c r="BK291" s="125">
        <f t="shared" si="3568"/>
        <v>-18887807.807510026</v>
      </c>
      <c r="BL291" s="125">
        <f t="shared" si="3568"/>
        <v>-23552595.576046348</v>
      </c>
      <c r="BM291" s="125">
        <f t="shared" si="3568"/>
        <v>-21398299.357817121</v>
      </c>
      <c r="BN291" s="125">
        <f t="shared" si="3568"/>
        <v>-19046609.520532232</v>
      </c>
      <c r="BO291" s="125">
        <f t="shared" si="3568"/>
        <v>-24684433.867855635</v>
      </c>
      <c r="BP291" s="125">
        <f t="shared" si="3568"/>
        <v>-27575792.215039182</v>
      </c>
      <c r="BQ291" s="125">
        <f t="shared" si="3568"/>
        <v>-22594920.847682793</v>
      </c>
      <c r="BR291" s="125">
        <f t="shared" si="3568"/>
        <v>-24598881.841932878</v>
      </c>
      <c r="BS291" s="92">
        <f t="shared" si="3330"/>
        <v>-261235530.95883733</v>
      </c>
      <c r="BT291" s="125">
        <f t="shared" ref="BT291:CE291" si="3569">-BT160</f>
        <v>-23549510.234436147</v>
      </c>
      <c r="BU291" s="125">
        <f t="shared" si="3569"/>
        <v>-16793633.563633334</v>
      </c>
      <c r="BV291" s="125">
        <f t="shared" si="3569"/>
        <v>-20812571.035789452</v>
      </c>
      <c r="BW291" s="125">
        <f t="shared" si="3569"/>
        <v>-22187695.524221957</v>
      </c>
      <c r="BX291" s="125">
        <f t="shared" si="3569"/>
        <v>-19952475.758003756</v>
      </c>
      <c r="BY291" s="125">
        <f t="shared" si="3569"/>
        <v>-24880208.283476934</v>
      </c>
      <c r="BZ291" s="125">
        <f t="shared" si="3569"/>
        <v>-22604478.696018562</v>
      </c>
      <c r="CA291" s="125">
        <f t="shared" si="3569"/>
        <v>-20120228.805985596</v>
      </c>
      <c r="CB291" s="125">
        <f t="shared" si="3569"/>
        <v>-26075846.036118925</v>
      </c>
      <c r="CC291" s="125">
        <f t="shared" si="3569"/>
        <v>-29130184.470616516</v>
      </c>
      <c r="CD291" s="125">
        <f t="shared" si="3569"/>
        <v>-23868551.346024983</v>
      </c>
      <c r="CE291" s="125">
        <f t="shared" si="3569"/>
        <v>-25985471.613598954</v>
      </c>
      <c r="CF291" s="92">
        <f t="shared" si="3332"/>
        <v>-275960855.36792517</v>
      </c>
      <c r="CG291" s="125">
        <f t="shared" ref="CG291:CR291" si="3570">-CG160</f>
        <v>-24876949.027330849</v>
      </c>
      <c r="CH291" s="125">
        <f t="shared" si="3570"/>
        <v>-17740257.100348219</v>
      </c>
      <c r="CI291" s="125">
        <f t="shared" si="3570"/>
        <v>-21985734.039934836</v>
      </c>
      <c r="CJ291" s="125">
        <f t="shared" si="3570"/>
        <v>-23438371.545531303</v>
      </c>
      <c r="CK291" s="125">
        <f t="shared" si="3570"/>
        <v>-21077156.911530916</v>
      </c>
      <c r="CL291" s="125">
        <f t="shared" si="3570"/>
        <v>-26282655.863999967</v>
      </c>
      <c r="CM291" s="125">
        <f t="shared" si="3570"/>
        <v>-23878647.951155741</v>
      </c>
      <c r="CN291" s="125">
        <f t="shared" si="3570"/>
        <v>-21254365.863321397</v>
      </c>
      <c r="CO291" s="125">
        <f t="shared" si="3570"/>
        <v>-27545689.325482883</v>
      </c>
      <c r="CP291" s="125">
        <f t="shared" si="3570"/>
        <v>-30772194.708856232</v>
      </c>
      <c r="CQ291" s="125">
        <f t="shared" si="3570"/>
        <v>-25213973.848297723</v>
      </c>
      <c r="CR291" s="125">
        <f t="shared" si="3570"/>
        <v>-27450220.677514303</v>
      </c>
      <c r="CS291" s="92">
        <f t="shared" si="3334"/>
        <v>-291516216.86330432</v>
      </c>
      <c r="CT291" s="125">
        <f t="shared" ref="CT291:DE291" si="3571">-CT160</f>
        <v>-26279212.890103441</v>
      </c>
      <c r="CU291" s="125">
        <f t="shared" si="3571"/>
        <v>-18740239.91258065</v>
      </c>
      <c r="CV291" s="125">
        <f t="shared" si="3571"/>
        <v>-23225025.896297887</v>
      </c>
      <c r="CW291" s="125">
        <f t="shared" si="3571"/>
        <v>-24759545.672809817</v>
      </c>
      <c r="CX291" s="125">
        <f t="shared" si="3571"/>
        <v>-22265234.092320096</v>
      </c>
      <c r="CY291" s="125">
        <f t="shared" si="3571"/>
        <v>-27764156.609741922</v>
      </c>
      <c r="CZ291" s="125">
        <f t="shared" si="3571"/>
        <v>-25224639.578866493</v>
      </c>
      <c r="DA291" s="125">
        <f t="shared" si="3571"/>
        <v>-22452431.958305102</v>
      </c>
      <c r="DB291" s="125">
        <f t="shared" si="3571"/>
        <v>-29098384.741381709</v>
      </c>
      <c r="DC291" s="125">
        <f t="shared" si="3571"/>
        <v>-32506761.780205045</v>
      </c>
      <c r="DD291" s="125">
        <f t="shared" si="3571"/>
        <v>-26635235.126178574</v>
      </c>
      <c r="DE291" s="125">
        <f t="shared" si="3571"/>
        <v>-28997534.716664433</v>
      </c>
      <c r="DF291" s="92">
        <f t="shared" si="3336"/>
        <v>-307948402.97545511</v>
      </c>
      <c r="DG291" s="125">
        <f t="shared" ref="DG291:DR291" si="3572">-DG160</f>
        <v>-27760519.562292796</v>
      </c>
      <c r="DH291" s="125">
        <f t="shared" si="3572"/>
        <v>-19796589.755973</v>
      </c>
      <c r="DI291" s="125">
        <f t="shared" si="3572"/>
        <v>-24534174.15602041</v>
      </c>
      <c r="DJ291" s="125">
        <f t="shared" si="3572"/>
        <v>-26155191.743294764</v>
      </c>
      <c r="DK291" s="125">
        <f t="shared" si="3572"/>
        <v>-23520280.807636</v>
      </c>
      <c r="DL291" s="125">
        <f t="shared" si="3572"/>
        <v>-29329166.589519862</v>
      </c>
      <c r="DM291" s="125">
        <f t="shared" si="3572"/>
        <v>-26646502.062648043</v>
      </c>
      <c r="DN291" s="125">
        <f t="shared" si="3572"/>
        <v>-23718030.642930847</v>
      </c>
      <c r="DO291" s="125">
        <f t="shared" si="3572"/>
        <v>-30738602.492483918</v>
      </c>
      <c r="DP291" s="125">
        <f t="shared" si="3572"/>
        <v>-34339102.928231649</v>
      </c>
      <c r="DQ291" s="125">
        <f t="shared" si="3572"/>
        <v>-28136610.059771013</v>
      </c>
      <c r="DR291" s="125">
        <f t="shared" si="3572"/>
        <v>-30632067.75357338</v>
      </c>
      <c r="DS291" s="92">
        <f t="shared" si="3338"/>
        <v>-325306838.55437565</v>
      </c>
      <c r="DT291" s="125">
        <f t="shared" ref="DT291:EE291" si="3573">-DT160</f>
        <v>-29325324.528980121</v>
      </c>
      <c r="DU291" s="125">
        <f t="shared" si="3573"/>
        <v>-20912483.927337691</v>
      </c>
      <c r="DV291" s="125">
        <f t="shared" si="3573"/>
        <v>-25917116.484846972</v>
      </c>
      <c r="DW291" s="125">
        <f t="shared" si="3573"/>
        <v>-27629507.59148081</v>
      </c>
      <c r="DX291" s="125">
        <f t="shared" si="3573"/>
        <v>-24846071.99620083</v>
      </c>
      <c r="DY291" s="125">
        <f t="shared" si="3573"/>
        <v>-30982393.051837925</v>
      </c>
      <c r="DZ291" s="125">
        <f t="shared" si="3573"/>
        <v>-28148512.090915393</v>
      </c>
      <c r="EA291" s="125">
        <f t="shared" si="3573"/>
        <v>-25054968.594211578</v>
      </c>
      <c r="EB291" s="125">
        <f t="shared" si="3573"/>
        <v>-32471276.037780259</v>
      </c>
      <c r="EC291" s="125">
        <f t="shared" si="3573"/>
        <v>-36274729.48209022</v>
      </c>
      <c r="ED291" s="125">
        <f t="shared" si="3573"/>
        <v>-29722614.495620191</v>
      </c>
      <c r="EE291" s="125">
        <f t="shared" si="3573"/>
        <v>-32358736.148706812</v>
      </c>
      <c r="EF291" s="92">
        <f t="shared" si="3340"/>
        <v>-343643734.43000877</v>
      </c>
      <c r="EG291" s="125">
        <f t="shared" ref="EG291:ER291" si="3574">-EG160</f>
        <v>-30978334.422029678</v>
      </c>
      <c r="EH291" s="125">
        <f t="shared" si="3574"/>
        <v>-22091278.821353868</v>
      </c>
      <c r="EI291" s="125">
        <f t="shared" si="3574"/>
        <v>-27378012.506864831</v>
      </c>
      <c r="EJ291" s="125">
        <f t="shared" si="3574"/>
        <v>-29186927.675397407</v>
      </c>
      <c r="EK291" s="125">
        <f t="shared" si="3574"/>
        <v>-26246595.382482681</v>
      </c>
      <c r="EL291" s="125">
        <f t="shared" si="3574"/>
        <v>-32728808.583383933</v>
      </c>
      <c r="EM291" s="125">
        <f t="shared" si="3574"/>
        <v>-29735187.420456119</v>
      </c>
      <c r="EN291" s="125">
        <f t="shared" si="3574"/>
        <v>-26467267.063930102</v>
      </c>
      <c r="EO291" s="125">
        <f t="shared" si="3574"/>
        <v>-34301616.925477862</v>
      </c>
      <c r="EP291" s="125">
        <f t="shared" si="3574"/>
        <v>-38319463.433536686</v>
      </c>
      <c r="EQ291" s="125">
        <f t="shared" si="3574"/>
        <v>-31398018.829509314</v>
      </c>
      <c r="ER291" s="125">
        <f t="shared" si="3574"/>
        <v>-34182733.387937121</v>
      </c>
      <c r="ES291" s="92">
        <f t="shared" si="3342"/>
        <v>-363014244.45235962</v>
      </c>
      <c r="ET291" s="33"/>
      <c r="EU291" s="33"/>
      <c r="EV291" s="38"/>
      <c r="EW291" s="136"/>
      <c r="EX291" s="37"/>
      <c r="EY291" s="37"/>
      <c r="FN291" s="17"/>
      <c r="FO291" s="201"/>
      <c r="FP291" s="2"/>
      <c r="FY291" s="1"/>
    </row>
    <row r="292" spans="1:181">
      <c r="A292" s="149">
        <v>262</v>
      </c>
      <c r="B292" s="279" t="str">
        <f t="shared" si="3453"/>
        <v>971153010300023</v>
      </c>
      <c r="C292" s="231">
        <v>9711530103000</v>
      </c>
      <c r="D292" s="35">
        <v>23</v>
      </c>
      <c r="E292" s="37" t="s">
        <v>229</v>
      </c>
      <c r="F292" s="65">
        <v>-105081476.36999999</v>
      </c>
      <c r="G292" s="125">
        <f t="shared" ref="G292:R292" si="3575">-G159</f>
        <v>-10724579.591510799</v>
      </c>
      <c r="H292" s="125">
        <f t="shared" si="3575"/>
        <v>-7647915.3065564865</v>
      </c>
      <c r="I292" s="125">
        <f t="shared" si="3575"/>
        <v>-9478162.0660163444</v>
      </c>
      <c r="J292" s="125">
        <f t="shared" si="3575"/>
        <v>-10104401.502744189</v>
      </c>
      <c r="K292" s="125">
        <f t="shared" si="3575"/>
        <v>-9086469.8324595317</v>
      </c>
      <c r="L292" s="125">
        <f t="shared" si="3575"/>
        <v>-11330586.977530127</v>
      </c>
      <c r="M292" s="125">
        <f t="shared" si="3575"/>
        <v>-10294206.906501541</v>
      </c>
      <c r="N292" s="125">
        <f t="shared" si="3575"/>
        <v>-9162865.5152949654</v>
      </c>
      <c r="O292" s="125">
        <f t="shared" si="3575"/>
        <v>-11875087.143910389</v>
      </c>
      <c r="P292" s="125">
        <f t="shared" si="3575"/>
        <v>-13266050.069002584</v>
      </c>
      <c r="Q292" s="125">
        <f t="shared" si="3575"/>
        <v>-10869872.710566634</v>
      </c>
      <c r="R292" s="125">
        <f t="shared" si="3575"/>
        <v>-11833930.122906405</v>
      </c>
      <c r="S292" s="92">
        <f t="shared" si="3322"/>
        <v>-125674127.745</v>
      </c>
      <c r="T292" s="125">
        <f t="shared" ref="T292:AE292" si="3576">-T159</f>
        <v>-11351195.327883594</v>
      </c>
      <c r="U292" s="125">
        <f t="shared" si="3576"/>
        <v>-8094767.7020879695</v>
      </c>
      <c r="V292" s="125">
        <f t="shared" si="3576"/>
        <v>-10031952.119209548</v>
      </c>
      <c r="W292" s="125">
        <f t="shared" si="3576"/>
        <v>-10694781.473746529</v>
      </c>
      <c r="X292" s="125">
        <f t="shared" si="3576"/>
        <v>-9617374.091830479</v>
      </c>
      <c r="Y292" s="125">
        <f t="shared" si="3576"/>
        <v>-11992610.513453258</v>
      </c>
      <c r="Z292" s="125">
        <f t="shared" si="3576"/>
        <v>-10895676.827634612</v>
      </c>
      <c r="AA292" s="125">
        <f t="shared" si="3576"/>
        <v>-9698233.4216226209</v>
      </c>
      <c r="AB292" s="125">
        <f t="shared" si="3576"/>
        <v>-12568924.735554786</v>
      </c>
      <c r="AC292" s="125">
        <f t="shared" si="3576"/>
        <v>-14041158.842434268</v>
      </c>
      <c r="AD292" s="125">
        <f t="shared" si="3576"/>
        <v>-11504977.633299623</v>
      </c>
      <c r="AE292" s="125">
        <f t="shared" si="3576"/>
        <v>-12525362.992127582</v>
      </c>
      <c r="AF292" s="92">
        <f t="shared" si="3324"/>
        <v>-133017015.68088487</v>
      </c>
      <c r="AG292" s="125">
        <f t="shared" ref="AG292:AR292" si="3577">-AG159</f>
        <v>-11986362.813650645</v>
      </c>
      <c r="AH292" s="125">
        <f t="shared" si="3577"/>
        <v>-8547718.5236260034</v>
      </c>
      <c r="AI292" s="125">
        <f t="shared" si="3577"/>
        <v>-10593300.031992037</v>
      </c>
      <c r="AJ292" s="125">
        <f t="shared" si="3577"/>
        <v>-11293218.665891489</v>
      </c>
      <c r="AK292" s="125">
        <f t="shared" si="3577"/>
        <v>-10155523.876512945</v>
      </c>
      <c r="AL292" s="125">
        <f t="shared" si="3577"/>
        <v>-12663669.027344048</v>
      </c>
      <c r="AM292" s="125">
        <f t="shared" si="3577"/>
        <v>-11505355.320201734</v>
      </c>
      <c r="AN292" s="125">
        <f t="shared" si="3577"/>
        <v>-10240907.770962935</v>
      </c>
      <c r="AO292" s="125">
        <f t="shared" si="3577"/>
        <v>-13272231.48805749</v>
      </c>
      <c r="AP292" s="125">
        <f t="shared" si="3577"/>
        <v>-14826845.926621521</v>
      </c>
      <c r="AQ292" s="125">
        <f t="shared" si="3577"/>
        <v>-12148750.161748536</v>
      </c>
      <c r="AR292" s="125">
        <f t="shared" si="3577"/>
        <v>-13226232.203715071</v>
      </c>
      <c r="AS292" s="92">
        <f t="shared" si="3326"/>
        <v>-140460115.81032449</v>
      </c>
      <c r="AT292" s="125">
        <f t="shared" ref="AT292:BE292" si="3578">-AT159</f>
        <v>-12662010.112730509</v>
      </c>
      <c r="AU292" s="125">
        <f t="shared" si="3578"/>
        <v>-9029536.3213657551</v>
      </c>
      <c r="AV292" s="125">
        <f t="shared" si="3578"/>
        <v>-11190423.168195365</v>
      </c>
      <c r="AW292" s="125">
        <f t="shared" si="3578"/>
        <v>-11929794.815650463</v>
      </c>
      <c r="AX292" s="125">
        <f t="shared" si="3578"/>
        <v>-10727970.446384227</v>
      </c>
      <c r="AY292" s="125">
        <f t="shared" si="3578"/>
        <v>-13377494.723077379</v>
      </c>
      <c r="AZ292" s="125">
        <f t="shared" si="3578"/>
        <v>-12153889.188890869</v>
      </c>
      <c r="BA292" s="125">
        <f t="shared" si="3578"/>
        <v>-10818167.260196576</v>
      </c>
      <c r="BB292" s="125">
        <f t="shared" si="3578"/>
        <v>-14020360.632576317</v>
      </c>
      <c r="BC292" s="125">
        <f t="shared" si="3578"/>
        <v>-15662605.577813324</v>
      </c>
      <c r="BD292" s="125">
        <f t="shared" si="3578"/>
        <v>-12833550.910865979</v>
      </c>
      <c r="BE292" s="125">
        <f t="shared" si="3578"/>
        <v>-13971768.460574083</v>
      </c>
      <c r="BF292" s="92">
        <f t="shared" si="3328"/>
        <v>-148377571.61832088</v>
      </c>
      <c r="BG292" s="125">
        <f t="shared" ref="BG292:BR292" si="3579">-BG159</f>
        <v>-13375742.298764905</v>
      </c>
      <c r="BH292" s="125">
        <f t="shared" si="3579"/>
        <v>-9538513.2247285023</v>
      </c>
      <c r="BI292" s="125">
        <f t="shared" si="3579"/>
        <v>-11821204.941340204</v>
      </c>
      <c r="BJ292" s="125">
        <f t="shared" si="3579"/>
        <v>-12602253.489819052</v>
      </c>
      <c r="BK292" s="125">
        <f t="shared" si="3579"/>
        <v>-11332684.684506016</v>
      </c>
      <c r="BL292" s="125">
        <f t="shared" si="3579"/>
        <v>-14131557.345627809</v>
      </c>
      <c r="BM292" s="125">
        <f t="shared" si="3579"/>
        <v>-12838979.614690272</v>
      </c>
      <c r="BN292" s="125">
        <f t="shared" si="3579"/>
        <v>-11427965.712319339</v>
      </c>
      <c r="BO292" s="125">
        <f t="shared" si="3579"/>
        <v>-14810660.32071338</v>
      </c>
      <c r="BP292" s="125">
        <f t="shared" si="3579"/>
        <v>-16545475.329023508</v>
      </c>
      <c r="BQ292" s="125">
        <f t="shared" si="3579"/>
        <v>-13556952.508609675</v>
      </c>
      <c r="BR292" s="125">
        <f t="shared" si="3579"/>
        <v>-14759329.105159726</v>
      </c>
      <c r="BS292" s="92">
        <f t="shared" si="3330"/>
        <v>-156741318.57530242</v>
      </c>
      <c r="BT292" s="125">
        <f t="shared" ref="BT292:CE292" si="3580">-BT159</f>
        <v>-14129706.140661689</v>
      </c>
      <c r="BU292" s="125">
        <f t="shared" si="3580"/>
        <v>-10076180.138180001</v>
      </c>
      <c r="BV292" s="125">
        <f t="shared" si="3580"/>
        <v>-12487542.621473672</v>
      </c>
      <c r="BW292" s="125">
        <f t="shared" si="3580"/>
        <v>-13312617.314533174</v>
      </c>
      <c r="BX292" s="125">
        <f t="shared" si="3580"/>
        <v>-11971485.454802254</v>
      </c>
      <c r="BY292" s="125">
        <f t="shared" si="3580"/>
        <v>-14928124.970086159</v>
      </c>
      <c r="BZ292" s="125">
        <f t="shared" si="3580"/>
        <v>-13562687.217611136</v>
      </c>
      <c r="CA292" s="125">
        <f t="shared" si="3580"/>
        <v>-12072137.283591358</v>
      </c>
      <c r="CB292" s="125">
        <f t="shared" si="3580"/>
        <v>-15645507.621671354</v>
      </c>
      <c r="CC292" s="125">
        <f t="shared" si="3580"/>
        <v>-17478110.68236991</v>
      </c>
      <c r="CD292" s="125">
        <f t="shared" si="3580"/>
        <v>-14321130.80761499</v>
      </c>
      <c r="CE292" s="125">
        <f t="shared" si="3580"/>
        <v>-15591282.968159372</v>
      </c>
      <c r="CF292" s="92">
        <f t="shared" si="3332"/>
        <v>-165576513.22075507</v>
      </c>
      <c r="CG292" s="125">
        <f t="shared" ref="CG292:CR292" si="3581">-CG159</f>
        <v>-14926169.416398508</v>
      </c>
      <c r="CH292" s="125">
        <f t="shared" si="3581"/>
        <v>-10644154.260208931</v>
      </c>
      <c r="CI292" s="125">
        <f t="shared" si="3581"/>
        <v>-13191440.423960902</v>
      </c>
      <c r="CJ292" s="125">
        <f t="shared" si="3581"/>
        <v>-14063022.927318782</v>
      </c>
      <c r="CK292" s="125">
        <f t="shared" si="3581"/>
        <v>-12646294.146918548</v>
      </c>
      <c r="CL292" s="125">
        <f t="shared" si="3581"/>
        <v>-15769593.51839998</v>
      </c>
      <c r="CM292" s="125">
        <f t="shared" si="3581"/>
        <v>-14327188.770693444</v>
      </c>
      <c r="CN292" s="125">
        <f t="shared" si="3581"/>
        <v>-12752619.517992837</v>
      </c>
      <c r="CO292" s="125">
        <f t="shared" si="3581"/>
        <v>-16527413.59528973</v>
      </c>
      <c r="CP292" s="125">
        <f t="shared" si="3581"/>
        <v>-18463316.825313739</v>
      </c>
      <c r="CQ292" s="125">
        <f t="shared" si="3581"/>
        <v>-15128384.308978632</v>
      </c>
      <c r="CR292" s="125">
        <f t="shared" si="3581"/>
        <v>-16470132.406508582</v>
      </c>
      <c r="CS292" s="92">
        <f t="shared" si="3334"/>
        <v>-174909730.11798266</v>
      </c>
      <c r="CT292" s="125">
        <f t="shared" ref="CT292:DE292" si="3582">-CT159</f>
        <v>-15767527.734062064</v>
      </c>
      <c r="CU292" s="125">
        <f t="shared" si="3582"/>
        <v>-11244143.947548389</v>
      </c>
      <c r="CV292" s="125">
        <f t="shared" si="3582"/>
        <v>-13935015.537778731</v>
      </c>
      <c r="CW292" s="125">
        <f t="shared" si="3582"/>
        <v>-14855727.40368589</v>
      </c>
      <c r="CX292" s="125">
        <f t="shared" si="3582"/>
        <v>-13359140.455392057</v>
      </c>
      <c r="CY292" s="125">
        <f t="shared" si="3582"/>
        <v>-16658493.965845153</v>
      </c>
      <c r="CZ292" s="125">
        <f t="shared" si="3582"/>
        <v>-15134783.747319896</v>
      </c>
      <c r="DA292" s="125">
        <f t="shared" si="3582"/>
        <v>-13471459.17498306</v>
      </c>
      <c r="DB292" s="125">
        <f t="shared" si="3582"/>
        <v>-17459030.844829023</v>
      </c>
      <c r="DC292" s="125">
        <f t="shared" si="3582"/>
        <v>-19504057.068123028</v>
      </c>
      <c r="DD292" s="125">
        <f t="shared" si="3582"/>
        <v>-15981141.075707143</v>
      </c>
      <c r="DE292" s="125">
        <f t="shared" si="3582"/>
        <v>-17398520.829998661</v>
      </c>
      <c r="DF292" s="92">
        <f t="shared" si="3336"/>
        <v>-184769041.78527308</v>
      </c>
      <c r="DG292" s="125">
        <f t="shared" ref="DG292:DR292" si="3583">-DG159</f>
        <v>-16656311.737375677</v>
      </c>
      <c r="DH292" s="125">
        <f t="shared" si="3583"/>
        <v>-11877953.8535838</v>
      </c>
      <c r="DI292" s="125">
        <f t="shared" si="3583"/>
        <v>-14720504.493612247</v>
      </c>
      <c r="DJ292" s="125">
        <f t="shared" si="3583"/>
        <v>-15693115.045976859</v>
      </c>
      <c r="DK292" s="125">
        <f t="shared" si="3583"/>
        <v>-14112168.484581599</v>
      </c>
      <c r="DL292" s="125">
        <f t="shared" si="3583"/>
        <v>-17597499.953711916</v>
      </c>
      <c r="DM292" s="125">
        <f t="shared" si="3583"/>
        <v>-15987901.237588825</v>
      </c>
      <c r="DN292" s="125">
        <f t="shared" si="3583"/>
        <v>-14230818.385758508</v>
      </c>
      <c r="DO292" s="125">
        <f t="shared" si="3583"/>
        <v>-18443161.49549035</v>
      </c>
      <c r="DP292" s="125">
        <f t="shared" si="3583"/>
        <v>-20603461.75693899</v>
      </c>
      <c r="DQ292" s="125">
        <f t="shared" si="3583"/>
        <v>-16881966.035862606</v>
      </c>
      <c r="DR292" s="125">
        <f t="shared" si="3583"/>
        <v>-18379240.652144026</v>
      </c>
      <c r="DS292" s="92">
        <f t="shared" si="3338"/>
        <v>-195184103.13262537</v>
      </c>
      <c r="DT292" s="125">
        <f t="shared" ref="DT292:EE292" si="3584">-DT159</f>
        <v>-17595194.717388071</v>
      </c>
      <c r="DU292" s="125">
        <f t="shared" si="3584"/>
        <v>-12547490.356402615</v>
      </c>
      <c r="DV292" s="125">
        <f t="shared" si="3584"/>
        <v>-15550269.890908182</v>
      </c>
      <c r="DW292" s="125">
        <f t="shared" si="3584"/>
        <v>-16577704.554888485</v>
      </c>
      <c r="DX292" s="125">
        <f t="shared" si="3584"/>
        <v>-14907643.197720498</v>
      </c>
      <c r="DY292" s="125">
        <f t="shared" si="3584"/>
        <v>-18589435.831102755</v>
      </c>
      <c r="DZ292" s="125">
        <f t="shared" si="3584"/>
        <v>-16889107.254549235</v>
      </c>
      <c r="EA292" s="125">
        <f t="shared" si="3584"/>
        <v>-15032981.156526947</v>
      </c>
      <c r="EB292" s="125">
        <f t="shared" si="3584"/>
        <v>-19482765.622668155</v>
      </c>
      <c r="EC292" s="125">
        <f t="shared" si="3584"/>
        <v>-21764837.689254131</v>
      </c>
      <c r="ED292" s="125">
        <f t="shared" si="3584"/>
        <v>-17833568.697372112</v>
      </c>
      <c r="EE292" s="125">
        <f t="shared" si="3584"/>
        <v>-19415241.689224087</v>
      </c>
      <c r="EF292" s="92">
        <f t="shared" si="3340"/>
        <v>-206186240.6580053</v>
      </c>
      <c r="EG292" s="125">
        <f t="shared" ref="EG292:ER292" si="3585">-EG159</f>
        <v>-18587000.653217807</v>
      </c>
      <c r="EH292" s="125">
        <f t="shared" si="3585"/>
        <v>-13254767.292812319</v>
      </c>
      <c r="EI292" s="125">
        <f t="shared" si="3585"/>
        <v>-16426807.504118897</v>
      </c>
      <c r="EJ292" s="125">
        <f t="shared" si="3585"/>
        <v>-17512156.605238445</v>
      </c>
      <c r="EK292" s="125">
        <f t="shared" si="3585"/>
        <v>-15747957.229489608</v>
      </c>
      <c r="EL292" s="125">
        <f t="shared" si="3585"/>
        <v>-19637285.15003036</v>
      </c>
      <c r="EM292" s="125">
        <f t="shared" si="3585"/>
        <v>-17841112.452273671</v>
      </c>
      <c r="EN292" s="125">
        <f t="shared" si="3585"/>
        <v>-15880360.23835806</v>
      </c>
      <c r="EO292" s="125">
        <f t="shared" si="3585"/>
        <v>-20580970.155286718</v>
      </c>
      <c r="EP292" s="125">
        <f t="shared" si="3585"/>
        <v>-22991678.060122009</v>
      </c>
      <c r="EQ292" s="125">
        <f t="shared" si="3585"/>
        <v>-18838811.297705587</v>
      </c>
      <c r="ER292" s="125">
        <f t="shared" si="3585"/>
        <v>-20509640.03276227</v>
      </c>
      <c r="ES292" s="92">
        <f t="shared" si="3342"/>
        <v>-217808546.67141575</v>
      </c>
      <c r="ET292" s="33"/>
      <c r="EU292" s="33"/>
      <c r="EV292" s="38"/>
      <c r="EW292" s="136"/>
      <c r="EX292" s="37"/>
      <c r="EY292" s="37"/>
      <c r="FN292" s="17"/>
      <c r="FO292" s="201"/>
      <c r="FP292" s="2"/>
      <c r="FY292" s="1"/>
    </row>
    <row r="293" spans="1:181">
      <c r="A293" s="149">
        <v>263</v>
      </c>
      <c r="B293" s="279" t="str">
        <f t="shared" si="3453"/>
        <v>971154010200051</v>
      </c>
      <c r="C293" s="231">
        <v>9711540102000</v>
      </c>
      <c r="D293" s="35">
        <v>51</v>
      </c>
      <c r="E293" s="37" t="s">
        <v>230</v>
      </c>
      <c r="F293" s="65">
        <v>-3751612.0200000005</v>
      </c>
      <c r="G293" s="125">
        <f t="shared" ref="G293:R293" si="3586">-G163</f>
        <v>-1106455.75</v>
      </c>
      <c r="H293" s="125">
        <f t="shared" si="3586"/>
        <v>0</v>
      </c>
      <c r="I293" s="125">
        <f t="shared" si="3586"/>
        <v>0</v>
      </c>
      <c r="J293" s="125">
        <f t="shared" si="3586"/>
        <v>-1106455.75</v>
      </c>
      <c r="K293" s="125">
        <f t="shared" si="3586"/>
        <v>0</v>
      </c>
      <c r="L293" s="125">
        <f t="shared" si="3586"/>
        <v>0</v>
      </c>
      <c r="M293" s="125">
        <f t="shared" si="3586"/>
        <v>-1106455.75</v>
      </c>
      <c r="N293" s="125">
        <f t="shared" si="3586"/>
        <v>0</v>
      </c>
      <c r="O293" s="125">
        <f t="shared" si="3586"/>
        <v>0</v>
      </c>
      <c r="P293" s="125">
        <f t="shared" si="3586"/>
        <v>-1106455.75</v>
      </c>
      <c r="Q293" s="125">
        <f t="shared" si="3586"/>
        <v>0</v>
      </c>
      <c r="R293" s="125">
        <f t="shared" si="3586"/>
        <v>0</v>
      </c>
      <c r="S293" s="92">
        <f t="shared" si="3322"/>
        <v>-4425823</v>
      </c>
      <c r="T293" s="125">
        <f t="shared" ref="T293:AE293" si="3587">-T163</f>
        <v>-1139649.4225000001</v>
      </c>
      <c r="U293" s="125">
        <f t="shared" si="3587"/>
        <v>0</v>
      </c>
      <c r="V293" s="125">
        <f t="shared" si="3587"/>
        <v>0</v>
      </c>
      <c r="W293" s="125">
        <f t="shared" si="3587"/>
        <v>-1139649.4225000001</v>
      </c>
      <c r="X293" s="125">
        <f t="shared" si="3587"/>
        <v>0</v>
      </c>
      <c r="Y293" s="125">
        <f t="shared" si="3587"/>
        <v>0</v>
      </c>
      <c r="Z293" s="125">
        <f t="shared" si="3587"/>
        <v>-1139649.4225000001</v>
      </c>
      <c r="AA293" s="125">
        <f t="shared" si="3587"/>
        <v>0</v>
      </c>
      <c r="AB293" s="125">
        <f t="shared" si="3587"/>
        <v>0</v>
      </c>
      <c r="AC293" s="125">
        <f t="shared" si="3587"/>
        <v>-1139649.4225000001</v>
      </c>
      <c r="AD293" s="125">
        <f t="shared" si="3587"/>
        <v>0</v>
      </c>
      <c r="AE293" s="125">
        <f t="shared" si="3587"/>
        <v>0</v>
      </c>
      <c r="AF293" s="92">
        <f t="shared" si="3324"/>
        <v>-4558597.6900000004</v>
      </c>
      <c r="AG293" s="125">
        <f t="shared" ref="AG293:AR293" si="3588">-AG163</f>
        <v>-1173838.9051750002</v>
      </c>
      <c r="AH293" s="125">
        <f t="shared" si="3588"/>
        <v>0</v>
      </c>
      <c r="AI293" s="125">
        <f t="shared" si="3588"/>
        <v>0</v>
      </c>
      <c r="AJ293" s="125">
        <f t="shared" si="3588"/>
        <v>-1173838.9051750002</v>
      </c>
      <c r="AK293" s="125">
        <f t="shared" si="3588"/>
        <v>0</v>
      </c>
      <c r="AL293" s="125">
        <f t="shared" si="3588"/>
        <v>0</v>
      </c>
      <c r="AM293" s="125">
        <f t="shared" si="3588"/>
        <v>-1173838.9051750002</v>
      </c>
      <c r="AN293" s="125">
        <f t="shared" si="3588"/>
        <v>0</v>
      </c>
      <c r="AO293" s="125">
        <f t="shared" si="3588"/>
        <v>0</v>
      </c>
      <c r="AP293" s="125">
        <f t="shared" si="3588"/>
        <v>-1173838.9051750002</v>
      </c>
      <c r="AQ293" s="125">
        <f t="shared" si="3588"/>
        <v>0</v>
      </c>
      <c r="AR293" s="125">
        <f t="shared" si="3588"/>
        <v>0</v>
      </c>
      <c r="AS293" s="92">
        <f t="shared" si="3326"/>
        <v>-4695355.6207000008</v>
      </c>
      <c r="AT293" s="125">
        <f t="shared" ref="AT293:BE293" si="3589">-AT163</f>
        <v>-1209054.0723302502</v>
      </c>
      <c r="AU293" s="125">
        <f t="shared" si="3589"/>
        <v>0</v>
      </c>
      <c r="AV293" s="125">
        <f t="shared" si="3589"/>
        <v>0</v>
      </c>
      <c r="AW293" s="125">
        <f t="shared" si="3589"/>
        <v>-1209054.0723302502</v>
      </c>
      <c r="AX293" s="125">
        <f t="shared" si="3589"/>
        <v>0</v>
      </c>
      <c r="AY293" s="125">
        <f t="shared" si="3589"/>
        <v>0</v>
      </c>
      <c r="AZ293" s="125">
        <f t="shared" si="3589"/>
        <v>-1209054.0723302502</v>
      </c>
      <c r="BA293" s="125">
        <f t="shared" si="3589"/>
        <v>0</v>
      </c>
      <c r="BB293" s="125">
        <f t="shared" si="3589"/>
        <v>0</v>
      </c>
      <c r="BC293" s="125">
        <f t="shared" si="3589"/>
        <v>-1209054.0723302502</v>
      </c>
      <c r="BD293" s="125">
        <f t="shared" si="3589"/>
        <v>0</v>
      </c>
      <c r="BE293" s="125">
        <f t="shared" si="3589"/>
        <v>0</v>
      </c>
      <c r="BF293" s="92">
        <f t="shared" si="3328"/>
        <v>-4836216.2893210007</v>
      </c>
      <c r="BG293" s="125">
        <f t="shared" ref="BG293:BR293" si="3590">-BG163</f>
        <v>-1245325.6945001576</v>
      </c>
      <c r="BH293" s="125">
        <f t="shared" si="3590"/>
        <v>0</v>
      </c>
      <c r="BI293" s="125">
        <f t="shared" si="3590"/>
        <v>0</v>
      </c>
      <c r="BJ293" s="125">
        <f t="shared" si="3590"/>
        <v>-1245325.6945001576</v>
      </c>
      <c r="BK293" s="125">
        <f t="shared" si="3590"/>
        <v>0</v>
      </c>
      <c r="BL293" s="125">
        <f t="shared" si="3590"/>
        <v>0</v>
      </c>
      <c r="BM293" s="125">
        <f t="shared" si="3590"/>
        <v>-1245325.6945001576</v>
      </c>
      <c r="BN293" s="125">
        <f t="shared" si="3590"/>
        <v>0</v>
      </c>
      <c r="BO293" s="125">
        <f t="shared" si="3590"/>
        <v>0</v>
      </c>
      <c r="BP293" s="125">
        <f t="shared" si="3590"/>
        <v>-1245325.6945001576</v>
      </c>
      <c r="BQ293" s="125">
        <f t="shared" si="3590"/>
        <v>0</v>
      </c>
      <c r="BR293" s="125">
        <f t="shared" si="3590"/>
        <v>0</v>
      </c>
      <c r="BS293" s="92">
        <f t="shared" si="3330"/>
        <v>-4981302.7780006304</v>
      </c>
      <c r="BT293" s="125">
        <f t="shared" ref="BT293:CE293" si="3591">-BT163</f>
        <v>-1282685.4653351624</v>
      </c>
      <c r="BU293" s="125">
        <f t="shared" si="3591"/>
        <v>0</v>
      </c>
      <c r="BV293" s="125">
        <f t="shared" si="3591"/>
        <v>0</v>
      </c>
      <c r="BW293" s="125">
        <f t="shared" si="3591"/>
        <v>-1282685.4653351624</v>
      </c>
      <c r="BX293" s="125">
        <f t="shared" si="3591"/>
        <v>0</v>
      </c>
      <c r="BY293" s="125">
        <f t="shared" si="3591"/>
        <v>0</v>
      </c>
      <c r="BZ293" s="125">
        <f t="shared" si="3591"/>
        <v>-1282685.4653351624</v>
      </c>
      <c r="CA293" s="125">
        <f t="shared" si="3591"/>
        <v>0</v>
      </c>
      <c r="CB293" s="125">
        <f t="shared" si="3591"/>
        <v>0</v>
      </c>
      <c r="CC293" s="125">
        <f t="shared" si="3591"/>
        <v>-1282685.4653351624</v>
      </c>
      <c r="CD293" s="125">
        <f t="shared" si="3591"/>
        <v>0</v>
      </c>
      <c r="CE293" s="125">
        <f t="shared" si="3591"/>
        <v>0</v>
      </c>
      <c r="CF293" s="92">
        <f t="shared" si="3332"/>
        <v>-5130741.8613406494</v>
      </c>
      <c r="CG293" s="125">
        <f t="shared" ref="CG293:CR293" si="3592">-CG163</f>
        <v>-1321166.0292952172</v>
      </c>
      <c r="CH293" s="125">
        <f t="shared" si="3592"/>
        <v>0</v>
      </c>
      <c r="CI293" s="125">
        <f t="shared" si="3592"/>
        <v>0</v>
      </c>
      <c r="CJ293" s="125">
        <f t="shared" si="3592"/>
        <v>-1321166.0292952172</v>
      </c>
      <c r="CK293" s="125">
        <f t="shared" si="3592"/>
        <v>0</v>
      </c>
      <c r="CL293" s="125">
        <f t="shared" si="3592"/>
        <v>0</v>
      </c>
      <c r="CM293" s="125">
        <f t="shared" si="3592"/>
        <v>-1321166.0292952172</v>
      </c>
      <c r="CN293" s="125">
        <f t="shared" si="3592"/>
        <v>0</v>
      </c>
      <c r="CO293" s="125">
        <f t="shared" si="3592"/>
        <v>0</v>
      </c>
      <c r="CP293" s="125">
        <f t="shared" si="3592"/>
        <v>-1321166.0292952172</v>
      </c>
      <c r="CQ293" s="125">
        <f t="shared" si="3592"/>
        <v>0</v>
      </c>
      <c r="CR293" s="125">
        <f t="shared" si="3592"/>
        <v>0</v>
      </c>
      <c r="CS293" s="92">
        <f t="shared" si="3334"/>
        <v>-5284664.117180869</v>
      </c>
      <c r="CT293" s="125">
        <f t="shared" ref="CT293:DE293" si="3593">-CT163</f>
        <v>-1360801.0101740737</v>
      </c>
      <c r="CU293" s="125">
        <f t="shared" si="3593"/>
        <v>0</v>
      </c>
      <c r="CV293" s="125">
        <f t="shared" si="3593"/>
        <v>0</v>
      </c>
      <c r="CW293" s="125">
        <f t="shared" si="3593"/>
        <v>-1360801.0101740737</v>
      </c>
      <c r="CX293" s="125">
        <f t="shared" si="3593"/>
        <v>0</v>
      </c>
      <c r="CY293" s="125">
        <f t="shared" si="3593"/>
        <v>0</v>
      </c>
      <c r="CZ293" s="125">
        <f t="shared" si="3593"/>
        <v>-1360801.0101740737</v>
      </c>
      <c r="DA293" s="125">
        <f t="shared" si="3593"/>
        <v>0</v>
      </c>
      <c r="DB293" s="125">
        <f t="shared" si="3593"/>
        <v>0</v>
      </c>
      <c r="DC293" s="125">
        <f t="shared" si="3593"/>
        <v>-1360801.0101740737</v>
      </c>
      <c r="DD293" s="125">
        <f t="shared" si="3593"/>
        <v>0</v>
      </c>
      <c r="DE293" s="125">
        <f t="shared" si="3593"/>
        <v>0</v>
      </c>
      <c r="DF293" s="92">
        <f t="shared" si="3336"/>
        <v>-5443204.040696295</v>
      </c>
      <c r="DG293" s="125">
        <f t="shared" ref="DG293:DR293" si="3594">-DG163</f>
        <v>-1401625.0404792959</v>
      </c>
      <c r="DH293" s="125">
        <f t="shared" si="3594"/>
        <v>0</v>
      </c>
      <c r="DI293" s="125">
        <f t="shared" si="3594"/>
        <v>0</v>
      </c>
      <c r="DJ293" s="125">
        <f t="shared" si="3594"/>
        <v>-1401625.0404792959</v>
      </c>
      <c r="DK293" s="125">
        <f t="shared" si="3594"/>
        <v>0</v>
      </c>
      <c r="DL293" s="125">
        <f t="shared" si="3594"/>
        <v>0</v>
      </c>
      <c r="DM293" s="125">
        <f t="shared" si="3594"/>
        <v>-1401625.0404792959</v>
      </c>
      <c r="DN293" s="125">
        <f t="shared" si="3594"/>
        <v>0</v>
      </c>
      <c r="DO293" s="125">
        <f t="shared" si="3594"/>
        <v>0</v>
      </c>
      <c r="DP293" s="125">
        <f t="shared" si="3594"/>
        <v>-1401625.0404792959</v>
      </c>
      <c r="DQ293" s="125">
        <f t="shared" si="3594"/>
        <v>0</v>
      </c>
      <c r="DR293" s="125">
        <f t="shared" si="3594"/>
        <v>0</v>
      </c>
      <c r="DS293" s="92">
        <f t="shared" si="3338"/>
        <v>-5606500.1619171835</v>
      </c>
      <c r="DT293" s="125">
        <f t="shared" ref="DT293:EE293" si="3595">-DT163</f>
        <v>-1443673.7916936749</v>
      </c>
      <c r="DU293" s="125">
        <f t="shared" si="3595"/>
        <v>0</v>
      </c>
      <c r="DV293" s="125">
        <f t="shared" si="3595"/>
        <v>0</v>
      </c>
      <c r="DW293" s="125">
        <f t="shared" si="3595"/>
        <v>-1443673.7916936749</v>
      </c>
      <c r="DX293" s="125">
        <f t="shared" si="3595"/>
        <v>0</v>
      </c>
      <c r="DY293" s="125">
        <f t="shared" si="3595"/>
        <v>0</v>
      </c>
      <c r="DZ293" s="125">
        <f t="shared" si="3595"/>
        <v>-1443673.7916936749</v>
      </c>
      <c r="EA293" s="125">
        <f t="shared" si="3595"/>
        <v>0</v>
      </c>
      <c r="EB293" s="125">
        <f t="shared" si="3595"/>
        <v>0</v>
      </c>
      <c r="EC293" s="125">
        <f t="shared" si="3595"/>
        <v>-1443673.7916936749</v>
      </c>
      <c r="ED293" s="125">
        <f t="shared" si="3595"/>
        <v>0</v>
      </c>
      <c r="EE293" s="125">
        <f t="shared" si="3595"/>
        <v>0</v>
      </c>
      <c r="EF293" s="92">
        <f t="shared" si="3340"/>
        <v>-5774695.1667746995</v>
      </c>
      <c r="EG293" s="125">
        <f t="shared" ref="EG293:ER293" si="3596">-EG163</f>
        <v>-1486984.0054444852</v>
      </c>
      <c r="EH293" s="125">
        <f t="shared" si="3596"/>
        <v>0</v>
      </c>
      <c r="EI293" s="125">
        <f t="shared" si="3596"/>
        <v>0</v>
      </c>
      <c r="EJ293" s="125">
        <f t="shared" si="3596"/>
        <v>-1486984.0054444852</v>
      </c>
      <c r="EK293" s="125">
        <f t="shared" si="3596"/>
        <v>0</v>
      </c>
      <c r="EL293" s="125">
        <f t="shared" si="3596"/>
        <v>0</v>
      </c>
      <c r="EM293" s="125">
        <f t="shared" si="3596"/>
        <v>-1486984.0054444852</v>
      </c>
      <c r="EN293" s="125">
        <f t="shared" si="3596"/>
        <v>0</v>
      </c>
      <c r="EO293" s="125">
        <f t="shared" si="3596"/>
        <v>0</v>
      </c>
      <c r="EP293" s="125">
        <f t="shared" si="3596"/>
        <v>-1486984.0054444852</v>
      </c>
      <c r="EQ293" s="125">
        <f t="shared" si="3596"/>
        <v>0</v>
      </c>
      <c r="ER293" s="125">
        <f t="shared" si="3596"/>
        <v>0</v>
      </c>
      <c r="ES293" s="92">
        <f t="shared" si="3342"/>
        <v>-5947936.0217779409</v>
      </c>
      <c r="ET293" s="33"/>
      <c r="EU293" s="33"/>
      <c r="EV293" s="38"/>
      <c r="EW293" s="136"/>
      <c r="EX293" s="37"/>
      <c r="EY293" s="37"/>
      <c r="FN293" s="17"/>
      <c r="FO293" s="201"/>
      <c r="FP293" s="2"/>
      <c r="FY293" s="1"/>
    </row>
    <row r="294" spans="1:181">
      <c r="A294" s="149">
        <v>264</v>
      </c>
      <c r="B294" s="279" t="str">
        <f>CONCATENATE(C294,D294)</f>
        <v>971962010300023</v>
      </c>
      <c r="C294" s="231">
        <v>9719620103000</v>
      </c>
      <c r="D294" s="35">
        <v>23</v>
      </c>
      <c r="E294" s="37" t="s">
        <v>232</v>
      </c>
      <c r="F294" s="65">
        <v>-26624407.5</v>
      </c>
      <c r="G294" s="125">
        <f>-G175</f>
        <v>0</v>
      </c>
      <c r="H294" s="125">
        <f t="shared" ref="H294:R294" si="3597">-H175</f>
        <v>0</v>
      </c>
      <c r="I294" s="125">
        <f t="shared" si="3597"/>
        <v>0</v>
      </c>
      <c r="J294" s="125">
        <f t="shared" si="3597"/>
        <v>0</v>
      </c>
      <c r="K294" s="125">
        <f t="shared" si="3597"/>
        <v>0</v>
      </c>
      <c r="L294" s="125">
        <f t="shared" si="3597"/>
        <v>0</v>
      </c>
      <c r="M294" s="125">
        <f t="shared" si="3597"/>
        <v>0</v>
      </c>
      <c r="N294" s="125">
        <f t="shared" si="3597"/>
        <v>0</v>
      </c>
      <c r="O294" s="125">
        <f t="shared" si="3597"/>
        <v>0</v>
      </c>
      <c r="P294" s="125">
        <f t="shared" si="3597"/>
        <v>0</v>
      </c>
      <c r="Q294" s="125">
        <f t="shared" si="3597"/>
        <v>0</v>
      </c>
      <c r="R294" s="125">
        <f t="shared" si="3597"/>
        <v>0</v>
      </c>
      <c r="S294" s="92">
        <f t="shared" si="3322"/>
        <v>0</v>
      </c>
      <c r="T294" s="125">
        <f>-T175</f>
        <v>-126067377.51300001</v>
      </c>
      <c r="U294" s="125">
        <f t="shared" ref="U294:AE294" si="3598">-U175</f>
        <v>0</v>
      </c>
      <c r="V294" s="125">
        <f t="shared" si="3598"/>
        <v>0</v>
      </c>
      <c r="W294" s="125">
        <f t="shared" si="3598"/>
        <v>0</v>
      </c>
      <c r="X294" s="125">
        <f t="shared" si="3598"/>
        <v>0</v>
      </c>
      <c r="Y294" s="125">
        <f t="shared" si="3598"/>
        <v>0</v>
      </c>
      <c r="Z294" s="125">
        <f t="shared" si="3598"/>
        <v>0</v>
      </c>
      <c r="AA294" s="125">
        <f t="shared" si="3598"/>
        <v>0</v>
      </c>
      <c r="AB294" s="125">
        <f t="shared" si="3598"/>
        <v>0</v>
      </c>
      <c r="AC294" s="125">
        <f t="shared" si="3598"/>
        <v>0</v>
      </c>
      <c r="AD294" s="125">
        <f t="shared" si="3598"/>
        <v>0</v>
      </c>
      <c r="AE294" s="125">
        <f t="shared" si="3598"/>
        <v>0</v>
      </c>
      <c r="AF294" s="92">
        <f t="shared" si="3324"/>
        <v>-126067377.51300001</v>
      </c>
      <c r="AG294" s="125">
        <f>-AG175</f>
        <v>0</v>
      </c>
      <c r="AH294" s="125">
        <f t="shared" ref="AH294:AR294" si="3599">-AH175</f>
        <v>0</v>
      </c>
      <c r="AI294" s="125">
        <f t="shared" si="3599"/>
        <v>0</v>
      </c>
      <c r="AJ294" s="125">
        <f t="shared" si="3599"/>
        <v>0</v>
      </c>
      <c r="AK294" s="125">
        <f t="shared" si="3599"/>
        <v>0</v>
      </c>
      <c r="AL294" s="125">
        <f t="shared" si="3599"/>
        <v>0</v>
      </c>
      <c r="AM294" s="125">
        <f t="shared" si="3599"/>
        <v>0</v>
      </c>
      <c r="AN294" s="125">
        <f t="shared" si="3599"/>
        <v>0</v>
      </c>
      <c r="AO294" s="125">
        <f t="shared" si="3599"/>
        <v>0</v>
      </c>
      <c r="AP294" s="125">
        <f t="shared" si="3599"/>
        <v>0</v>
      </c>
      <c r="AQ294" s="125">
        <f t="shared" si="3599"/>
        <v>0</v>
      </c>
      <c r="AR294" s="125">
        <f t="shared" si="3599"/>
        <v>0</v>
      </c>
      <c r="AS294" s="92">
        <f t="shared" si="3326"/>
        <v>0</v>
      </c>
      <c r="AT294" s="125">
        <f>-AT175</f>
        <v>0</v>
      </c>
      <c r="AU294" s="125">
        <f t="shared" ref="AU294:BE294" si="3600">-AU175</f>
        <v>0</v>
      </c>
      <c r="AV294" s="125">
        <f t="shared" si="3600"/>
        <v>0</v>
      </c>
      <c r="AW294" s="125">
        <f t="shared" si="3600"/>
        <v>0</v>
      </c>
      <c r="AX294" s="125">
        <f t="shared" si="3600"/>
        <v>0</v>
      </c>
      <c r="AY294" s="125">
        <f t="shared" si="3600"/>
        <v>0</v>
      </c>
      <c r="AZ294" s="125">
        <f t="shared" si="3600"/>
        <v>0</v>
      </c>
      <c r="BA294" s="125">
        <f t="shared" si="3600"/>
        <v>0</v>
      </c>
      <c r="BB294" s="125">
        <f t="shared" si="3600"/>
        <v>0</v>
      </c>
      <c r="BC294" s="125">
        <f t="shared" si="3600"/>
        <v>0</v>
      </c>
      <c r="BD294" s="125">
        <f t="shared" si="3600"/>
        <v>0</v>
      </c>
      <c r="BE294" s="125">
        <f t="shared" si="3600"/>
        <v>0</v>
      </c>
      <c r="BF294" s="92">
        <f t="shared" si="3328"/>
        <v>0</v>
      </c>
      <c r="BG294" s="125">
        <f>-BG175</f>
        <v>0</v>
      </c>
      <c r="BH294" s="125">
        <f t="shared" ref="BH294:BR294" si="3601">-BH175</f>
        <v>0</v>
      </c>
      <c r="BI294" s="125">
        <f t="shared" si="3601"/>
        <v>0</v>
      </c>
      <c r="BJ294" s="125">
        <f t="shared" si="3601"/>
        <v>0</v>
      </c>
      <c r="BK294" s="125">
        <f t="shared" si="3601"/>
        <v>0</v>
      </c>
      <c r="BL294" s="125">
        <f t="shared" si="3601"/>
        <v>0</v>
      </c>
      <c r="BM294" s="125">
        <f t="shared" si="3601"/>
        <v>0</v>
      </c>
      <c r="BN294" s="125">
        <f t="shared" si="3601"/>
        <v>0</v>
      </c>
      <c r="BO294" s="125">
        <f t="shared" si="3601"/>
        <v>0</v>
      </c>
      <c r="BP294" s="125">
        <f t="shared" si="3601"/>
        <v>0</v>
      </c>
      <c r="BQ294" s="125">
        <f t="shared" si="3601"/>
        <v>0</v>
      </c>
      <c r="BR294" s="125">
        <f t="shared" si="3601"/>
        <v>0</v>
      </c>
      <c r="BS294" s="92">
        <f t="shared" si="3330"/>
        <v>0</v>
      </c>
      <c r="BT294" s="125">
        <f>-BT175</f>
        <v>0</v>
      </c>
      <c r="BU294" s="125">
        <f t="shared" ref="BU294:CE294" si="3602">-BU175</f>
        <v>0</v>
      </c>
      <c r="BV294" s="125">
        <f t="shared" si="3602"/>
        <v>0</v>
      </c>
      <c r="BW294" s="125">
        <f t="shared" si="3602"/>
        <v>0</v>
      </c>
      <c r="BX294" s="125">
        <f t="shared" si="3602"/>
        <v>0</v>
      </c>
      <c r="BY294" s="125">
        <f t="shared" si="3602"/>
        <v>0</v>
      </c>
      <c r="BZ294" s="125">
        <f t="shared" si="3602"/>
        <v>0</v>
      </c>
      <c r="CA294" s="125">
        <f t="shared" si="3602"/>
        <v>0</v>
      </c>
      <c r="CB294" s="125">
        <f t="shared" si="3602"/>
        <v>0</v>
      </c>
      <c r="CC294" s="125">
        <f t="shared" si="3602"/>
        <v>0</v>
      </c>
      <c r="CD294" s="125">
        <f t="shared" si="3602"/>
        <v>0</v>
      </c>
      <c r="CE294" s="125">
        <f t="shared" si="3602"/>
        <v>0</v>
      </c>
      <c r="CF294" s="92">
        <f t="shared" si="3332"/>
        <v>0</v>
      </c>
      <c r="CG294" s="125">
        <f>-CG175</f>
        <v>0</v>
      </c>
      <c r="CH294" s="125">
        <f t="shared" ref="CH294:CR294" si="3603">-CH175</f>
        <v>0</v>
      </c>
      <c r="CI294" s="125">
        <f t="shared" si="3603"/>
        <v>0</v>
      </c>
      <c r="CJ294" s="125">
        <f t="shared" si="3603"/>
        <v>0</v>
      </c>
      <c r="CK294" s="125">
        <f t="shared" si="3603"/>
        <v>0</v>
      </c>
      <c r="CL294" s="125">
        <f t="shared" si="3603"/>
        <v>0</v>
      </c>
      <c r="CM294" s="125">
        <f t="shared" si="3603"/>
        <v>0</v>
      </c>
      <c r="CN294" s="125">
        <f t="shared" si="3603"/>
        <v>0</v>
      </c>
      <c r="CO294" s="125">
        <f t="shared" si="3603"/>
        <v>0</v>
      </c>
      <c r="CP294" s="125">
        <f t="shared" si="3603"/>
        <v>0</v>
      </c>
      <c r="CQ294" s="125">
        <f t="shared" si="3603"/>
        <v>0</v>
      </c>
      <c r="CR294" s="125">
        <f t="shared" si="3603"/>
        <v>0</v>
      </c>
      <c r="CS294" s="92">
        <f t="shared" si="3334"/>
        <v>0</v>
      </c>
      <c r="CT294" s="125">
        <f>-CT175</f>
        <v>0</v>
      </c>
      <c r="CU294" s="125">
        <f t="shared" ref="CU294:DE294" si="3604">-CU175</f>
        <v>0</v>
      </c>
      <c r="CV294" s="125">
        <f t="shared" si="3604"/>
        <v>0</v>
      </c>
      <c r="CW294" s="125">
        <f t="shared" si="3604"/>
        <v>0</v>
      </c>
      <c r="CX294" s="125">
        <f t="shared" si="3604"/>
        <v>0</v>
      </c>
      <c r="CY294" s="125">
        <f t="shared" si="3604"/>
        <v>0</v>
      </c>
      <c r="CZ294" s="125">
        <f t="shared" si="3604"/>
        <v>0</v>
      </c>
      <c r="DA294" s="125">
        <f t="shared" si="3604"/>
        <v>0</v>
      </c>
      <c r="DB294" s="125">
        <f t="shared" si="3604"/>
        <v>0</v>
      </c>
      <c r="DC294" s="125">
        <f t="shared" si="3604"/>
        <v>0</v>
      </c>
      <c r="DD294" s="125">
        <f t="shared" si="3604"/>
        <v>0</v>
      </c>
      <c r="DE294" s="125">
        <f t="shared" si="3604"/>
        <v>0</v>
      </c>
      <c r="DF294" s="92">
        <f t="shared" si="3336"/>
        <v>0</v>
      </c>
      <c r="DG294" s="125">
        <f>-DG175</f>
        <v>0</v>
      </c>
      <c r="DH294" s="125">
        <f t="shared" ref="DH294:DR294" si="3605">-DH175</f>
        <v>0</v>
      </c>
      <c r="DI294" s="125">
        <f t="shared" si="3605"/>
        <v>0</v>
      </c>
      <c r="DJ294" s="125">
        <f t="shared" si="3605"/>
        <v>0</v>
      </c>
      <c r="DK294" s="125">
        <f t="shared" si="3605"/>
        <v>0</v>
      </c>
      <c r="DL294" s="125">
        <f t="shared" si="3605"/>
        <v>0</v>
      </c>
      <c r="DM294" s="125">
        <f t="shared" si="3605"/>
        <v>0</v>
      </c>
      <c r="DN294" s="125">
        <f t="shared" si="3605"/>
        <v>0</v>
      </c>
      <c r="DO294" s="125">
        <f t="shared" si="3605"/>
        <v>0</v>
      </c>
      <c r="DP294" s="125">
        <f t="shared" si="3605"/>
        <v>0</v>
      </c>
      <c r="DQ294" s="125">
        <f t="shared" si="3605"/>
        <v>0</v>
      </c>
      <c r="DR294" s="125">
        <f t="shared" si="3605"/>
        <v>0</v>
      </c>
      <c r="DS294" s="92">
        <f t="shared" si="3338"/>
        <v>0</v>
      </c>
      <c r="DT294" s="125">
        <f>-DT175</f>
        <v>0</v>
      </c>
      <c r="DU294" s="125">
        <f t="shared" ref="DU294:EE294" si="3606">-DU175</f>
        <v>0</v>
      </c>
      <c r="DV294" s="125">
        <f t="shared" si="3606"/>
        <v>0</v>
      </c>
      <c r="DW294" s="125">
        <f t="shared" si="3606"/>
        <v>0</v>
      </c>
      <c r="DX294" s="125">
        <f t="shared" si="3606"/>
        <v>0</v>
      </c>
      <c r="DY294" s="125">
        <f t="shared" si="3606"/>
        <v>0</v>
      </c>
      <c r="DZ294" s="125">
        <f t="shared" si="3606"/>
        <v>0</v>
      </c>
      <c r="EA294" s="125">
        <f t="shared" si="3606"/>
        <v>0</v>
      </c>
      <c r="EB294" s="125">
        <f t="shared" si="3606"/>
        <v>0</v>
      </c>
      <c r="EC294" s="125">
        <f t="shared" si="3606"/>
        <v>0</v>
      </c>
      <c r="ED294" s="125">
        <f t="shared" si="3606"/>
        <v>0</v>
      </c>
      <c r="EE294" s="125">
        <f t="shared" si="3606"/>
        <v>0</v>
      </c>
      <c r="EF294" s="92">
        <f t="shared" si="3340"/>
        <v>0</v>
      </c>
      <c r="EG294" s="125">
        <f>-EG175</f>
        <v>0</v>
      </c>
      <c r="EH294" s="125">
        <f t="shared" ref="EH294:ER294" si="3607">-EH175</f>
        <v>0</v>
      </c>
      <c r="EI294" s="125">
        <f t="shared" si="3607"/>
        <v>0</v>
      </c>
      <c r="EJ294" s="125">
        <f t="shared" si="3607"/>
        <v>0</v>
      </c>
      <c r="EK294" s="125">
        <f t="shared" si="3607"/>
        <v>0</v>
      </c>
      <c r="EL294" s="125">
        <f t="shared" si="3607"/>
        <v>0</v>
      </c>
      <c r="EM294" s="125">
        <f t="shared" si="3607"/>
        <v>0</v>
      </c>
      <c r="EN294" s="125">
        <f t="shared" si="3607"/>
        <v>0</v>
      </c>
      <c r="EO294" s="125">
        <f t="shared" si="3607"/>
        <v>0</v>
      </c>
      <c r="EP294" s="125">
        <f t="shared" si="3607"/>
        <v>0</v>
      </c>
      <c r="EQ294" s="125">
        <f t="shared" si="3607"/>
        <v>0</v>
      </c>
      <c r="ER294" s="125">
        <f t="shared" si="3607"/>
        <v>0</v>
      </c>
      <c r="ES294" s="92">
        <f t="shared" si="3342"/>
        <v>0</v>
      </c>
      <c r="ET294" s="33"/>
      <c r="EU294" s="33"/>
      <c r="EV294" s="38"/>
      <c r="EW294" s="136"/>
      <c r="EX294" s="37"/>
      <c r="EY294" s="37"/>
      <c r="FN294" s="17"/>
      <c r="FO294" s="201"/>
      <c r="FP294" s="2"/>
      <c r="FY294" s="1"/>
    </row>
    <row r="295" spans="1:181">
      <c r="A295" s="149">
        <v>265</v>
      </c>
      <c r="B295" s="279" t="str">
        <f>CONCATENATE(C295,D295)</f>
        <v>971962010200020</v>
      </c>
      <c r="C295" s="231">
        <v>9719620102000</v>
      </c>
      <c r="D295" s="35">
        <v>20</v>
      </c>
      <c r="E295" s="37" t="s">
        <v>231</v>
      </c>
      <c r="F295" s="65">
        <v>-44374012.490000002</v>
      </c>
      <c r="G295" s="125">
        <f>-G174</f>
        <v>0</v>
      </c>
      <c r="H295" s="125">
        <f t="shared" ref="H295:R295" si="3608">-H174</f>
        <v>0</v>
      </c>
      <c r="I295" s="125">
        <f t="shared" si="3608"/>
        <v>0</v>
      </c>
      <c r="J295" s="125">
        <f t="shared" si="3608"/>
        <v>0</v>
      </c>
      <c r="K295" s="125">
        <f t="shared" si="3608"/>
        <v>0</v>
      </c>
      <c r="L295" s="125">
        <f t="shared" si="3608"/>
        <v>0</v>
      </c>
      <c r="M295" s="125">
        <f t="shared" si="3608"/>
        <v>0</v>
      </c>
      <c r="N295" s="125">
        <f t="shared" si="3608"/>
        <v>0</v>
      </c>
      <c r="O295" s="125">
        <f t="shared" si="3608"/>
        <v>0</v>
      </c>
      <c r="P295" s="125">
        <f t="shared" si="3608"/>
        <v>0</v>
      </c>
      <c r="Q295" s="125">
        <f t="shared" si="3608"/>
        <v>0</v>
      </c>
      <c r="R295" s="125">
        <f t="shared" si="3608"/>
        <v>0</v>
      </c>
      <c r="S295" s="92">
        <f t="shared" si="3322"/>
        <v>0</v>
      </c>
      <c r="T295" s="125">
        <f>-T174</f>
        <v>-210112295.85500002</v>
      </c>
      <c r="U295" s="125">
        <f t="shared" ref="U295:AE295" si="3609">-U174</f>
        <v>0</v>
      </c>
      <c r="V295" s="125">
        <f t="shared" si="3609"/>
        <v>0</v>
      </c>
      <c r="W295" s="125">
        <f t="shared" si="3609"/>
        <v>0</v>
      </c>
      <c r="X295" s="125">
        <f t="shared" si="3609"/>
        <v>0</v>
      </c>
      <c r="Y295" s="125">
        <f t="shared" si="3609"/>
        <v>0</v>
      </c>
      <c r="Z295" s="125">
        <f t="shared" si="3609"/>
        <v>0</v>
      </c>
      <c r="AA295" s="125">
        <f t="shared" si="3609"/>
        <v>0</v>
      </c>
      <c r="AB295" s="125">
        <f t="shared" si="3609"/>
        <v>0</v>
      </c>
      <c r="AC295" s="125">
        <f t="shared" si="3609"/>
        <v>0</v>
      </c>
      <c r="AD295" s="125">
        <f t="shared" si="3609"/>
        <v>0</v>
      </c>
      <c r="AE295" s="125">
        <f t="shared" si="3609"/>
        <v>0</v>
      </c>
      <c r="AF295" s="92">
        <f t="shared" si="3324"/>
        <v>-210112295.85500002</v>
      </c>
      <c r="AG295" s="125">
        <f>-AG174</f>
        <v>0</v>
      </c>
      <c r="AH295" s="125">
        <f t="shared" ref="AH295:AR295" si="3610">-AH174</f>
        <v>0</v>
      </c>
      <c r="AI295" s="125">
        <f t="shared" si="3610"/>
        <v>0</v>
      </c>
      <c r="AJ295" s="125">
        <f t="shared" si="3610"/>
        <v>0</v>
      </c>
      <c r="AK295" s="125">
        <f t="shared" si="3610"/>
        <v>0</v>
      </c>
      <c r="AL295" s="125">
        <f t="shared" si="3610"/>
        <v>0</v>
      </c>
      <c r="AM295" s="125">
        <f t="shared" si="3610"/>
        <v>0</v>
      </c>
      <c r="AN295" s="125">
        <f t="shared" si="3610"/>
        <v>0</v>
      </c>
      <c r="AO295" s="125">
        <f t="shared" si="3610"/>
        <v>0</v>
      </c>
      <c r="AP295" s="125">
        <f t="shared" si="3610"/>
        <v>0</v>
      </c>
      <c r="AQ295" s="125">
        <f t="shared" si="3610"/>
        <v>0</v>
      </c>
      <c r="AR295" s="125">
        <f t="shared" si="3610"/>
        <v>0</v>
      </c>
      <c r="AS295" s="92">
        <f t="shared" si="3326"/>
        <v>0</v>
      </c>
      <c r="AT295" s="125">
        <f>-AT174</f>
        <v>0</v>
      </c>
      <c r="AU295" s="125">
        <f t="shared" ref="AU295:BE295" si="3611">-AU174</f>
        <v>0</v>
      </c>
      <c r="AV295" s="125">
        <f t="shared" si="3611"/>
        <v>0</v>
      </c>
      <c r="AW295" s="125">
        <f t="shared" si="3611"/>
        <v>0</v>
      </c>
      <c r="AX295" s="125">
        <f t="shared" si="3611"/>
        <v>0</v>
      </c>
      <c r="AY295" s="125">
        <f t="shared" si="3611"/>
        <v>0</v>
      </c>
      <c r="AZ295" s="125">
        <f t="shared" si="3611"/>
        <v>0</v>
      </c>
      <c r="BA295" s="125">
        <f t="shared" si="3611"/>
        <v>0</v>
      </c>
      <c r="BB295" s="125">
        <f t="shared" si="3611"/>
        <v>0</v>
      </c>
      <c r="BC295" s="125">
        <f t="shared" si="3611"/>
        <v>0</v>
      </c>
      <c r="BD295" s="125">
        <f t="shared" si="3611"/>
        <v>0</v>
      </c>
      <c r="BE295" s="125">
        <f t="shared" si="3611"/>
        <v>0</v>
      </c>
      <c r="BF295" s="92">
        <f t="shared" si="3328"/>
        <v>0</v>
      </c>
      <c r="BG295" s="125">
        <f>-BG174</f>
        <v>0</v>
      </c>
      <c r="BH295" s="125">
        <f t="shared" ref="BH295:BR295" si="3612">-BH174</f>
        <v>0</v>
      </c>
      <c r="BI295" s="125">
        <f t="shared" si="3612"/>
        <v>0</v>
      </c>
      <c r="BJ295" s="125">
        <f t="shared" si="3612"/>
        <v>0</v>
      </c>
      <c r="BK295" s="125">
        <f t="shared" si="3612"/>
        <v>0</v>
      </c>
      <c r="BL295" s="125">
        <f t="shared" si="3612"/>
        <v>0</v>
      </c>
      <c r="BM295" s="125">
        <f t="shared" si="3612"/>
        <v>0</v>
      </c>
      <c r="BN295" s="125">
        <f t="shared" si="3612"/>
        <v>0</v>
      </c>
      <c r="BO295" s="125">
        <f t="shared" si="3612"/>
        <v>0</v>
      </c>
      <c r="BP295" s="125">
        <f t="shared" si="3612"/>
        <v>0</v>
      </c>
      <c r="BQ295" s="125">
        <f t="shared" si="3612"/>
        <v>0</v>
      </c>
      <c r="BR295" s="125">
        <f t="shared" si="3612"/>
        <v>0</v>
      </c>
      <c r="BS295" s="92">
        <f t="shared" si="3330"/>
        <v>0</v>
      </c>
      <c r="BT295" s="125">
        <f>-BT174</f>
        <v>0</v>
      </c>
      <c r="BU295" s="125">
        <f t="shared" ref="BU295:CE295" si="3613">-BU174</f>
        <v>0</v>
      </c>
      <c r="BV295" s="125">
        <f t="shared" si="3613"/>
        <v>0</v>
      </c>
      <c r="BW295" s="125">
        <f t="shared" si="3613"/>
        <v>0</v>
      </c>
      <c r="BX295" s="125">
        <f t="shared" si="3613"/>
        <v>0</v>
      </c>
      <c r="BY295" s="125">
        <f t="shared" si="3613"/>
        <v>0</v>
      </c>
      <c r="BZ295" s="125">
        <f t="shared" si="3613"/>
        <v>0</v>
      </c>
      <c r="CA295" s="125">
        <f t="shared" si="3613"/>
        <v>0</v>
      </c>
      <c r="CB295" s="125">
        <f t="shared" si="3613"/>
        <v>0</v>
      </c>
      <c r="CC295" s="125">
        <f t="shared" si="3613"/>
        <v>0</v>
      </c>
      <c r="CD295" s="125">
        <f t="shared" si="3613"/>
        <v>0</v>
      </c>
      <c r="CE295" s="125">
        <f t="shared" si="3613"/>
        <v>0</v>
      </c>
      <c r="CF295" s="92">
        <f t="shared" si="3332"/>
        <v>0</v>
      </c>
      <c r="CG295" s="125">
        <f>-CG174</f>
        <v>0</v>
      </c>
      <c r="CH295" s="125">
        <f t="shared" ref="CH295:CR295" si="3614">-CH174</f>
        <v>0</v>
      </c>
      <c r="CI295" s="125">
        <f t="shared" si="3614"/>
        <v>0</v>
      </c>
      <c r="CJ295" s="125">
        <f t="shared" si="3614"/>
        <v>0</v>
      </c>
      <c r="CK295" s="125">
        <f t="shared" si="3614"/>
        <v>0</v>
      </c>
      <c r="CL295" s="125">
        <f t="shared" si="3614"/>
        <v>0</v>
      </c>
      <c r="CM295" s="125">
        <f t="shared" si="3614"/>
        <v>0</v>
      </c>
      <c r="CN295" s="125">
        <f t="shared" si="3614"/>
        <v>0</v>
      </c>
      <c r="CO295" s="125">
        <f t="shared" si="3614"/>
        <v>0</v>
      </c>
      <c r="CP295" s="125">
        <f t="shared" si="3614"/>
        <v>0</v>
      </c>
      <c r="CQ295" s="125">
        <f t="shared" si="3614"/>
        <v>0</v>
      </c>
      <c r="CR295" s="125">
        <f t="shared" si="3614"/>
        <v>0</v>
      </c>
      <c r="CS295" s="92">
        <f t="shared" si="3334"/>
        <v>0</v>
      </c>
      <c r="CT295" s="125">
        <f>-CT174</f>
        <v>0</v>
      </c>
      <c r="CU295" s="125">
        <f t="shared" ref="CU295:DE295" si="3615">-CU174</f>
        <v>0</v>
      </c>
      <c r="CV295" s="125">
        <f t="shared" si="3615"/>
        <v>0</v>
      </c>
      <c r="CW295" s="125">
        <f t="shared" si="3615"/>
        <v>0</v>
      </c>
      <c r="CX295" s="125">
        <f t="shared" si="3615"/>
        <v>0</v>
      </c>
      <c r="CY295" s="125">
        <f t="shared" si="3615"/>
        <v>0</v>
      </c>
      <c r="CZ295" s="125">
        <f t="shared" si="3615"/>
        <v>0</v>
      </c>
      <c r="DA295" s="125">
        <f t="shared" si="3615"/>
        <v>0</v>
      </c>
      <c r="DB295" s="125">
        <f t="shared" si="3615"/>
        <v>0</v>
      </c>
      <c r="DC295" s="125">
        <f t="shared" si="3615"/>
        <v>0</v>
      </c>
      <c r="DD295" s="125">
        <f t="shared" si="3615"/>
        <v>0</v>
      </c>
      <c r="DE295" s="125">
        <f t="shared" si="3615"/>
        <v>0</v>
      </c>
      <c r="DF295" s="92">
        <f t="shared" si="3336"/>
        <v>0</v>
      </c>
      <c r="DG295" s="125">
        <f>-DG174</f>
        <v>0</v>
      </c>
      <c r="DH295" s="125">
        <f t="shared" ref="DH295:DR295" si="3616">-DH174</f>
        <v>0</v>
      </c>
      <c r="DI295" s="125">
        <f t="shared" si="3616"/>
        <v>0</v>
      </c>
      <c r="DJ295" s="125">
        <f t="shared" si="3616"/>
        <v>0</v>
      </c>
      <c r="DK295" s="125">
        <f t="shared" si="3616"/>
        <v>0</v>
      </c>
      <c r="DL295" s="125">
        <f t="shared" si="3616"/>
        <v>0</v>
      </c>
      <c r="DM295" s="125">
        <f t="shared" si="3616"/>
        <v>0</v>
      </c>
      <c r="DN295" s="125">
        <f t="shared" si="3616"/>
        <v>0</v>
      </c>
      <c r="DO295" s="125">
        <f t="shared" si="3616"/>
        <v>0</v>
      </c>
      <c r="DP295" s="125">
        <f t="shared" si="3616"/>
        <v>0</v>
      </c>
      <c r="DQ295" s="125">
        <f t="shared" si="3616"/>
        <v>0</v>
      </c>
      <c r="DR295" s="125">
        <f t="shared" si="3616"/>
        <v>0</v>
      </c>
      <c r="DS295" s="92">
        <f t="shared" si="3338"/>
        <v>0</v>
      </c>
      <c r="DT295" s="125">
        <f>-DT174</f>
        <v>0</v>
      </c>
      <c r="DU295" s="125">
        <f t="shared" ref="DU295:EE295" si="3617">-DU174</f>
        <v>0</v>
      </c>
      <c r="DV295" s="125">
        <f t="shared" si="3617"/>
        <v>0</v>
      </c>
      <c r="DW295" s="125">
        <f t="shared" si="3617"/>
        <v>0</v>
      </c>
      <c r="DX295" s="125">
        <f t="shared" si="3617"/>
        <v>0</v>
      </c>
      <c r="DY295" s="125">
        <f t="shared" si="3617"/>
        <v>0</v>
      </c>
      <c r="DZ295" s="125">
        <f t="shared" si="3617"/>
        <v>0</v>
      </c>
      <c r="EA295" s="125">
        <f t="shared" si="3617"/>
        <v>0</v>
      </c>
      <c r="EB295" s="125">
        <f t="shared" si="3617"/>
        <v>0</v>
      </c>
      <c r="EC295" s="125">
        <f t="shared" si="3617"/>
        <v>0</v>
      </c>
      <c r="ED295" s="125">
        <f t="shared" si="3617"/>
        <v>0</v>
      </c>
      <c r="EE295" s="125">
        <f t="shared" si="3617"/>
        <v>0</v>
      </c>
      <c r="EF295" s="92">
        <f t="shared" si="3340"/>
        <v>0</v>
      </c>
      <c r="EG295" s="125">
        <f>-EG174</f>
        <v>0</v>
      </c>
      <c r="EH295" s="125">
        <f t="shared" ref="EH295:ER295" si="3618">-EH174</f>
        <v>0</v>
      </c>
      <c r="EI295" s="125">
        <f t="shared" si="3618"/>
        <v>0</v>
      </c>
      <c r="EJ295" s="125">
        <f t="shared" si="3618"/>
        <v>0</v>
      </c>
      <c r="EK295" s="125">
        <f t="shared" si="3618"/>
        <v>0</v>
      </c>
      <c r="EL295" s="125">
        <f t="shared" si="3618"/>
        <v>0</v>
      </c>
      <c r="EM295" s="125">
        <f t="shared" si="3618"/>
        <v>0</v>
      </c>
      <c r="EN295" s="125">
        <f t="shared" si="3618"/>
        <v>0</v>
      </c>
      <c r="EO295" s="125">
        <f t="shared" si="3618"/>
        <v>0</v>
      </c>
      <c r="EP295" s="125">
        <f t="shared" si="3618"/>
        <v>0</v>
      </c>
      <c r="EQ295" s="125">
        <f t="shared" si="3618"/>
        <v>0</v>
      </c>
      <c r="ER295" s="125">
        <f t="shared" si="3618"/>
        <v>0</v>
      </c>
      <c r="ES295" s="92">
        <f t="shared" si="3342"/>
        <v>0</v>
      </c>
      <c r="ET295" s="33"/>
      <c r="EU295" s="33"/>
      <c r="EV295" s="38"/>
      <c r="EW295" s="136"/>
      <c r="EX295" s="37"/>
      <c r="EY295" s="37"/>
      <c r="FN295" s="17"/>
      <c r="FO295" s="201"/>
      <c r="FP295" s="2"/>
      <c r="FY295" s="1"/>
    </row>
    <row r="296" spans="1:181">
      <c r="A296" s="149">
        <v>266</v>
      </c>
      <c r="B296" s="279" t="str">
        <f>CONCATENATE(C296,D296)</f>
        <v>991101010300382</v>
      </c>
      <c r="C296" s="231">
        <v>9911010103003</v>
      </c>
      <c r="D296" s="35">
        <v>82</v>
      </c>
      <c r="E296" s="37" t="s">
        <v>233</v>
      </c>
      <c r="F296" s="136">
        <v>0</v>
      </c>
      <c r="G296" s="125">
        <f t="shared" ref="G296:R296" si="3619">-G200</f>
        <v>0</v>
      </c>
      <c r="H296" s="125">
        <f t="shared" si="3619"/>
        <v>0</v>
      </c>
      <c r="I296" s="125">
        <f t="shared" si="3619"/>
        <v>0</v>
      </c>
      <c r="J296" s="125">
        <f t="shared" si="3619"/>
        <v>0</v>
      </c>
      <c r="K296" s="125">
        <f t="shared" si="3619"/>
        <v>0</v>
      </c>
      <c r="L296" s="125">
        <f t="shared" si="3619"/>
        <v>0</v>
      </c>
      <c r="M296" s="125">
        <f t="shared" si="3619"/>
        <v>0</v>
      </c>
      <c r="N296" s="125">
        <f t="shared" si="3619"/>
        <v>0</v>
      </c>
      <c r="O296" s="125">
        <f t="shared" si="3619"/>
        <v>0</v>
      </c>
      <c r="P296" s="125">
        <f t="shared" si="3619"/>
        <v>0</v>
      </c>
      <c r="Q296" s="125">
        <f t="shared" si="3619"/>
        <v>0</v>
      </c>
      <c r="R296" s="125">
        <f t="shared" si="3619"/>
        <v>0</v>
      </c>
      <c r="S296" s="92">
        <f t="shared" si="3322"/>
        <v>0</v>
      </c>
      <c r="T296" s="125">
        <f t="shared" ref="T296:AE297" si="3620">-T200</f>
        <v>0</v>
      </c>
      <c r="U296" s="125">
        <f t="shared" si="3620"/>
        <v>0</v>
      </c>
      <c r="V296" s="125">
        <f t="shared" si="3620"/>
        <v>0</v>
      </c>
      <c r="W296" s="125">
        <f t="shared" si="3620"/>
        <v>0</v>
      </c>
      <c r="X296" s="125">
        <f t="shared" si="3620"/>
        <v>0</v>
      </c>
      <c r="Y296" s="125">
        <f t="shared" si="3620"/>
        <v>0</v>
      </c>
      <c r="Z296" s="125">
        <f t="shared" si="3620"/>
        <v>0</v>
      </c>
      <c r="AA296" s="125">
        <f t="shared" si="3620"/>
        <v>0</v>
      </c>
      <c r="AB296" s="125">
        <f t="shared" si="3620"/>
        <v>0</v>
      </c>
      <c r="AC296" s="125">
        <f t="shared" si="3620"/>
        <v>0</v>
      </c>
      <c r="AD296" s="125">
        <f t="shared" si="3620"/>
        <v>0</v>
      </c>
      <c r="AE296" s="125">
        <f t="shared" si="3620"/>
        <v>0</v>
      </c>
      <c r="AF296" s="92">
        <f t="shared" si="3324"/>
        <v>0</v>
      </c>
      <c r="AG296" s="125">
        <f t="shared" ref="AG296:AR297" si="3621">-AG200</f>
        <v>0</v>
      </c>
      <c r="AH296" s="125">
        <f t="shared" si="3621"/>
        <v>0</v>
      </c>
      <c r="AI296" s="125">
        <f t="shared" si="3621"/>
        <v>0</v>
      </c>
      <c r="AJ296" s="125">
        <f t="shared" si="3621"/>
        <v>0</v>
      </c>
      <c r="AK296" s="125">
        <f t="shared" si="3621"/>
        <v>0</v>
      </c>
      <c r="AL296" s="125">
        <f t="shared" si="3621"/>
        <v>0</v>
      </c>
      <c r="AM296" s="125">
        <f t="shared" si="3621"/>
        <v>0</v>
      </c>
      <c r="AN296" s="125">
        <f t="shared" si="3621"/>
        <v>0</v>
      </c>
      <c r="AO296" s="125">
        <f t="shared" si="3621"/>
        <v>0</v>
      </c>
      <c r="AP296" s="125">
        <f t="shared" si="3621"/>
        <v>0</v>
      </c>
      <c r="AQ296" s="125">
        <f t="shared" si="3621"/>
        <v>0</v>
      </c>
      <c r="AR296" s="125">
        <f t="shared" si="3621"/>
        <v>0</v>
      </c>
      <c r="AS296" s="92">
        <f t="shared" si="3326"/>
        <v>0</v>
      </c>
      <c r="AT296" s="125">
        <f t="shared" ref="AT296:BE297" si="3622">-AT200</f>
        <v>0</v>
      </c>
      <c r="AU296" s="125">
        <f t="shared" si="3622"/>
        <v>0</v>
      </c>
      <c r="AV296" s="125">
        <f t="shared" si="3622"/>
        <v>0</v>
      </c>
      <c r="AW296" s="125">
        <f t="shared" si="3622"/>
        <v>0</v>
      </c>
      <c r="AX296" s="125">
        <f t="shared" si="3622"/>
        <v>0</v>
      </c>
      <c r="AY296" s="125">
        <f t="shared" si="3622"/>
        <v>0</v>
      </c>
      <c r="AZ296" s="125">
        <f t="shared" si="3622"/>
        <v>0</v>
      </c>
      <c r="BA296" s="125">
        <f t="shared" si="3622"/>
        <v>0</v>
      </c>
      <c r="BB296" s="125">
        <f t="shared" si="3622"/>
        <v>0</v>
      </c>
      <c r="BC296" s="125">
        <f t="shared" si="3622"/>
        <v>0</v>
      </c>
      <c r="BD296" s="125">
        <f t="shared" si="3622"/>
        <v>0</v>
      </c>
      <c r="BE296" s="125">
        <f t="shared" si="3622"/>
        <v>0</v>
      </c>
      <c r="BF296" s="92">
        <f t="shared" si="3328"/>
        <v>0</v>
      </c>
      <c r="BG296" s="125">
        <f t="shared" ref="BG296:BR297" si="3623">-BG200</f>
        <v>0</v>
      </c>
      <c r="BH296" s="125">
        <f t="shared" si="3623"/>
        <v>0</v>
      </c>
      <c r="BI296" s="125">
        <f t="shared" si="3623"/>
        <v>0</v>
      </c>
      <c r="BJ296" s="125">
        <f t="shared" si="3623"/>
        <v>0</v>
      </c>
      <c r="BK296" s="125">
        <f t="shared" si="3623"/>
        <v>0</v>
      </c>
      <c r="BL296" s="125">
        <f t="shared" si="3623"/>
        <v>0</v>
      </c>
      <c r="BM296" s="125">
        <f t="shared" si="3623"/>
        <v>0</v>
      </c>
      <c r="BN296" s="125">
        <f t="shared" si="3623"/>
        <v>0</v>
      </c>
      <c r="BO296" s="125">
        <f t="shared" si="3623"/>
        <v>0</v>
      </c>
      <c r="BP296" s="125">
        <f t="shared" si="3623"/>
        <v>0</v>
      </c>
      <c r="BQ296" s="125">
        <f t="shared" si="3623"/>
        <v>0</v>
      </c>
      <c r="BR296" s="125">
        <f t="shared" si="3623"/>
        <v>0</v>
      </c>
      <c r="BS296" s="92">
        <f t="shared" si="3330"/>
        <v>0</v>
      </c>
      <c r="BT296" s="125">
        <f t="shared" ref="BT296:CE297" si="3624">-BT200</f>
        <v>0</v>
      </c>
      <c r="BU296" s="125">
        <f t="shared" si="3624"/>
        <v>0</v>
      </c>
      <c r="BV296" s="125">
        <f t="shared" si="3624"/>
        <v>0</v>
      </c>
      <c r="BW296" s="125">
        <f t="shared" si="3624"/>
        <v>0</v>
      </c>
      <c r="BX296" s="125">
        <f t="shared" si="3624"/>
        <v>0</v>
      </c>
      <c r="BY296" s="125">
        <f t="shared" si="3624"/>
        <v>0</v>
      </c>
      <c r="BZ296" s="125">
        <f t="shared" si="3624"/>
        <v>0</v>
      </c>
      <c r="CA296" s="125">
        <f t="shared" si="3624"/>
        <v>0</v>
      </c>
      <c r="CB296" s="125">
        <f t="shared" si="3624"/>
        <v>0</v>
      </c>
      <c r="CC296" s="125">
        <f t="shared" si="3624"/>
        <v>0</v>
      </c>
      <c r="CD296" s="125">
        <f t="shared" si="3624"/>
        <v>0</v>
      </c>
      <c r="CE296" s="125">
        <f t="shared" si="3624"/>
        <v>0</v>
      </c>
      <c r="CF296" s="92">
        <f t="shared" si="3332"/>
        <v>0</v>
      </c>
      <c r="CG296" s="125">
        <f t="shared" ref="CG296:CR297" si="3625">-CG200</f>
        <v>0</v>
      </c>
      <c r="CH296" s="125">
        <f t="shared" si="3625"/>
        <v>0</v>
      </c>
      <c r="CI296" s="125">
        <f t="shared" si="3625"/>
        <v>0</v>
      </c>
      <c r="CJ296" s="125">
        <f t="shared" si="3625"/>
        <v>0</v>
      </c>
      <c r="CK296" s="125">
        <f t="shared" si="3625"/>
        <v>0</v>
      </c>
      <c r="CL296" s="125">
        <f t="shared" si="3625"/>
        <v>0</v>
      </c>
      <c r="CM296" s="125">
        <f t="shared" si="3625"/>
        <v>0</v>
      </c>
      <c r="CN296" s="125">
        <f t="shared" si="3625"/>
        <v>0</v>
      </c>
      <c r="CO296" s="125">
        <f t="shared" si="3625"/>
        <v>0</v>
      </c>
      <c r="CP296" s="125">
        <f t="shared" si="3625"/>
        <v>0</v>
      </c>
      <c r="CQ296" s="125">
        <f t="shared" si="3625"/>
        <v>0</v>
      </c>
      <c r="CR296" s="125">
        <f t="shared" si="3625"/>
        <v>0</v>
      </c>
      <c r="CS296" s="92">
        <f t="shared" si="3334"/>
        <v>0</v>
      </c>
      <c r="CT296" s="125">
        <f t="shared" ref="CT296:DE297" si="3626">-CT200</f>
        <v>0</v>
      </c>
      <c r="CU296" s="125">
        <f t="shared" si="3626"/>
        <v>0</v>
      </c>
      <c r="CV296" s="125">
        <f t="shared" si="3626"/>
        <v>0</v>
      </c>
      <c r="CW296" s="125">
        <f t="shared" si="3626"/>
        <v>0</v>
      </c>
      <c r="CX296" s="125">
        <f t="shared" si="3626"/>
        <v>0</v>
      </c>
      <c r="CY296" s="125">
        <f t="shared" si="3626"/>
        <v>0</v>
      </c>
      <c r="CZ296" s="125">
        <f t="shared" si="3626"/>
        <v>0</v>
      </c>
      <c r="DA296" s="125">
        <f t="shared" si="3626"/>
        <v>0</v>
      </c>
      <c r="DB296" s="125">
        <f t="shared" si="3626"/>
        <v>0</v>
      </c>
      <c r="DC296" s="125">
        <f t="shared" si="3626"/>
        <v>0</v>
      </c>
      <c r="DD296" s="125">
        <f t="shared" si="3626"/>
        <v>0</v>
      </c>
      <c r="DE296" s="125">
        <f t="shared" si="3626"/>
        <v>0</v>
      </c>
      <c r="DF296" s="92">
        <f t="shared" si="3336"/>
        <v>0</v>
      </c>
      <c r="DG296" s="125">
        <f t="shared" ref="DG296:DR297" si="3627">-DG200</f>
        <v>0</v>
      </c>
      <c r="DH296" s="125">
        <f t="shared" si="3627"/>
        <v>0</v>
      </c>
      <c r="DI296" s="125">
        <f t="shared" si="3627"/>
        <v>0</v>
      </c>
      <c r="DJ296" s="125">
        <f t="shared" si="3627"/>
        <v>0</v>
      </c>
      <c r="DK296" s="125">
        <f t="shared" si="3627"/>
        <v>0</v>
      </c>
      <c r="DL296" s="125">
        <f t="shared" si="3627"/>
        <v>0</v>
      </c>
      <c r="DM296" s="125">
        <f t="shared" si="3627"/>
        <v>0</v>
      </c>
      <c r="DN296" s="125">
        <f t="shared" si="3627"/>
        <v>0</v>
      </c>
      <c r="DO296" s="125">
        <f t="shared" si="3627"/>
        <v>0</v>
      </c>
      <c r="DP296" s="125">
        <f t="shared" si="3627"/>
        <v>0</v>
      </c>
      <c r="DQ296" s="125">
        <f t="shared" si="3627"/>
        <v>0</v>
      </c>
      <c r="DR296" s="125">
        <f t="shared" si="3627"/>
        <v>0</v>
      </c>
      <c r="DS296" s="92">
        <f t="shared" si="3338"/>
        <v>0</v>
      </c>
      <c r="DT296" s="125">
        <f t="shared" ref="DT296:EE297" si="3628">-DT200</f>
        <v>0</v>
      </c>
      <c r="DU296" s="125">
        <f t="shared" si="3628"/>
        <v>0</v>
      </c>
      <c r="DV296" s="125">
        <f t="shared" si="3628"/>
        <v>0</v>
      </c>
      <c r="DW296" s="125">
        <f t="shared" si="3628"/>
        <v>0</v>
      </c>
      <c r="DX296" s="125">
        <f t="shared" si="3628"/>
        <v>0</v>
      </c>
      <c r="DY296" s="125">
        <f t="shared" si="3628"/>
        <v>0</v>
      </c>
      <c r="DZ296" s="125">
        <f t="shared" si="3628"/>
        <v>0</v>
      </c>
      <c r="EA296" s="125">
        <f t="shared" si="3628"/>
        <v>0</v>
      </c>
      <c r="EB296" s="125">
        <f t="shared" si="3628"/>
        <v>0</v>
      </c>
      <c r="EC296" s="125">
        <f t="shared" si="3628"/>
        <v>0</v>
      </c>
      <c r="ED296" s="125">
        <f t="shared" si="3628"/>
        <v>0</v>
      </c>
      <c r="EE296" s="125">
        <f t="shared" si="3628"/>
        <v>0</v>
      </c>
      <c r="EF296" s="92">
        <f t="shared" si="3340"/>
        <v>0</v>
      </c>
      <c r="EG296" s="125">
        <f t="shared" ref="EG296:ER297" si="3629">-EG200</f>
        <v>0</v>
      </c>
      <c r="EH296" s="125">
        <f t="shared" si="3629"/>
        <v>0</v>
      </c>
      <c r="EI296" s="125">
        <f t="shared" si="3629"/>
        <v>0</v>
      </c>
      <c r="EJ296" s="125">
        <f t="shared" si="3629"/>
        <v>0</v>
      </c>
      <c r="EK296" s="125">
        <f t="shared" si="3629"/>
        <v>0</v>
      </c>
      <c r="EL296" s="125">
        <f t="shared" si="3629"/>
        <v>0</v>
      </c>
      <c r="EM296" s="125">
        <f t="shared" si="3629"/>
        <v>0</v>
      </c>
      <c r="EN296" s="125">
        <f t="shared" si="3629"/>
        <v>0</v>
      </c>
      <c r="EO296" s="125">
        <f t="shared" si="3629"/>
        <v>0</v>
      </c>
      <c r="EP296" s="125">
        <f t="shared" si="3629"/>
        <v>0</v>
      </c>
      <c r="EQ296" s="125">
        <f t="shared" si="3629"/>
        <v>0</v>
      </c>
      <c r="ER296" s="125">
        <f t="shared" si="3629"/>
        <v>0</v>
      </c>
      <c r="ES296" s="92">
        <f t="shared" si="3342"/>
        <v>0</v>
      </c>
      <c r="ET296" s="33"/>
      <c r="EU296" s="33"/>
      <c r="EV296" s="38"/>
      <c r="EW296" s="136"/>
      <c r="EX296" s="37"/>
      <c r="EY296" s="37"/>
      <c r="FN296" s="17"/>
      <c r="FO296" s="201"/>
      <c r="FP296" s="2"/>
      <c r="FY296" s="1"/>
    </row>
    <row r="297" spans="1:181">
      <c r="A297" s="149">
        <v>267</v>
      </c>
      <c r="B297" s="149" t="str">
        <f>CONCATENATE(C297,D297)</f>
        <v>991101010300482</v>
      </c>
      <c r="C297" s="231">
        <v>9911010103004</v>
      </c>
      <c r="D297" s="35">
        <v>82</v>
      </c>
      <c r="E297" s="37" t="s">
        <v>567</v>
      </c>
      <c r="F297" s="136">
        <v>0</v>
      </c>
      <c r="G297" s="125">
        <f>-G201</f>
        <v>-998111.69179375959</v>
      </c>
      <c r="H297" s="125">
        <f t="shared" ref="H297:R297" si="3630">-H201</f>
        <v>-784348.47314544045</v>
      </c>
      <c r="I297" s="125">
        <f t="shared" si="3630"/>
        <v>-1000739.2945516863</v>
      </c>
      <c r="J297" s="125">
        <f t="shared" si="3630"/>
        <v>-710039.27745168388</v>
      </c>
      <c r="K297" s="125">
        <f t="shared" si="3630"/>
        <v>-851347.51835815515</v>
      </c>
      <c r="L297" s="125">
        <f t="shared" si="3630"/>
        <v>-817840.83086952998</v>
      </c>
      <c r="M297" s="125">
        <f t="shared" si="3630"/>
        <v>-845853.8876523911</v>
      </c>
      <c r="N297" s="125">
        <f t="shared" si="3630"/>
        <v>-849430.99714742869</v>
      </c>
      <c r="O297" s="125">
        <f t="shared" si="3630"/>
        <v>-837261.06866162794</v>
      </c>
      <c r="P297" s="125">
        <f t="shared" si="3630"/>
        <v>-793690.04784702754</v>
      </c>
      <c r="Q297" s="125">
        <f t="shared" si="3630"/>
        <v>-751679.13061943441</v>
      </c>
      <c r="R297" s="125">
        <f t="shared" si="3630"/>
        <v>-693202.78190183872</v>
      </c>
      <c r="S297" s="92">
        <f t="shared" si="3322"/>
        <v>-9933545.0000000037</v>
      </c>
      <c r="T297" s="125">
        <f>-T201</f>
        <v>-876161.84727166675</v>
      </c>
      <c r="U297" s="125">
        <f t="shared" si="3620"/>
        <v>-876161.84727166675</v>
      </c>
      <c r="V297" s="125">
        <f t="shared" si="3620"/>
        <v>-876161.84727166675</v>
      </c>
      <c r="W297" s="125">
        <f t="shared" si="3620"/>
        <v>-876161.84727166675</v>
      </c>
      <c r="X297" s="125">
        <f t="shared" si="3620"/>
        <v>-876161.84727166675</v>
      </c>
      <c r="Y297" s="125">
        <f t="shared" si="3620"/>
        <v>-876161.84727166675</v>
      </c>
      <c r="Z297" s="125">
        <f t="shared" si="3620"/>
        <v>-876161.84727166675</v>
      </c>
      <c r="AA297" s="125">
        <f t="shared" si="3620"/>
        <v>-876161.84727166675</v>
      </c>
      <c r="AB297" s="125">
        <f t="shared" si="3620"/>
        <v>-876161.84727166675</v>
      </c>
      <c r="AC297" s="125">
        <f t="shared" si="3620"/>
        <v>-876161.84727166675</v>
      </c>
      <c r="AD297" s="125">
        <f t="shared" si="3620"/>
        <v>-876161.84727166675</v>
      </c>
      <c r="AE297" s="125">
        <f t="shared" si="3620"/>
        <v>-876161.84727166675</v>
      </c>
      <c r="AF297" s="92">
        <f t="shared" si="3324"/>
        <v>-10513942.167259999</v>
      </c>
      <c r="AG297" s="125">
        <f>-AG201</f>
        <v>-925188.3595976003</v>
      </c>
      <c r="AH297" s="125">
        <f t="shared" si="3621"/>
        <v>-925188.3595976003</v>
      </c>
      <c r="AI297" s="125">
        <f t="shared" si="3621"/>
        <v>-925188.3595976003</v>
      </c>
      <c r="AJ297" s="125">
        <f t="shared" si="3621"/>
        <v>-925188.3595976003</v>
      </c>
      <c r="AK297" s="125">
        <f t="shared" si="3621"/>
        <v>-925188.3595976003</v>
      </c>
      <c r="AL297" s="125">
        <f t="shared" si="3621"/>
        <v>-925188.3595976003</v>
      </c>
      <c r="AM297" s="125">
        <f t="shared" si="3621"/>
        <v>-925188.3595976003</v>
      </c>
      <c r="AN297" s="125">
        <f t="shared" si="3621"/>
        <v>-925188.3595976003</v>
      </c>
      <c r="AO297" s="125">
        <f t="shared" si="3621"/>
        <v>-925188.3595976003</v>
      </c>
      <c r="AP297" s="125">
        <f t="shared" si="3621"/>
        <v>-925188.3595976003</v>
      </c>
      <c r="AQ297" s="125">
        <f t="shared" si="3621"/>
        <v>-925188.3595976003</v>
      </c>
      <c r="AR297" s="125">
        <f t="shared" si="3621"/>
        <v>-925188.3595976003</v>
      </c>
      <c r="AS297" s="92">
        <f t="shared" si="3326"/>
        <v>-11102260.315171205</v>
      </c>
      <c r="AT297" s="125">
        <f>-AT201</f>
        <v>-977339.37705139804</v>
      </c>
      <c r="AU297" s="125">
        <f t="shared" si="3622"/>
        <v>-977339.37705139804</v>
      </c>
      <c r="AV297" s="125">
        <f t="shared" si="3622"/>
        <v>-977339.37705139804</v>
      </c>
      <c r="AW297" s="125">
        <f t="shared" si="3622"/>
        <v>-977339.37705139804</v>
      </c>
      <c r="AX297" s="125">
        <f t="shared" si="3622"/>
        <v>-977339.37705139804</v>
      </c>
      <c r="AY297" s="125">
        <f t="shared" si="3622"/>
        <v>-977339.37705139804</v>
      </c>
      <c r="AZ297" s="125">
        <f t="shared" si="3622"/>
        <v>-977339.37705139804</v>
      </c>
      <c r="BA297" s="125">
        <f t="shared" si="3622"/>
        <v>-977339.37705139804</v>
      </c>
      <c r="BB297" s="125">
        <f t="shared" si="3622"/>
        <v>-977339.37705139804</v>
      </c>
      <c r="BC297" s="125">
        <f t="shared" si="3622"/>
        <v>-977339.37705139804</v>
      </c>
      <c r="BD297" s="125">
        <f t="shared" si="3622"/>
        <v>-977339.37705139804</v>
      </c>
      <c r="BE297" s="125">
        <f t="shared" si="3622"/>
        <v>-977339.37705139804</v>
      </c>
      <c r="BF297" s="92">
        <f t="shared" si="3328"/>
        <v>-11728072.524616776</v>
      </c>
      <c r="BG297" s="125">
        <f>-BG201</f>
        <v>-1032430.0430570315</v>
      </c>
      <c r="BH297" s="125">
        <f t="shared" si="3623"/>
        <v>-1032430.0430570315</v>
      </c>
      <c r="BI297" s="125">
        <f t="shared" si="3623"/>
        <v>-1032430.0430570315</v>
      </c>
      <c r="BJ297" s="125">
        <f t="shared" si="3623"/>
        <v>-1032430.0430570315</v>
      </c>
      <c r="BK297" s="125">
        <f t="shared" si="3623"/>
        <v>-1032430.0430570315</v>
      </c>
      <c r="BL297" s="125">
        <f t="shared" si="3623"/>
        <v>-1032430.0430570315</v>
      </c>
      <c r="BM297" s="125">
        <f t="shared" si="3623"/>
        <v>-1032430.0430570315</v>
      </c>
      <c r="BN297" s="125">
        <f t="shared" si="3623"/>
        <v>-1032430.0430570315</v>
      </c>
      <c r="BO297" s="125">
        <f t="shared" si="3623"/>
        <v>-1032430.0430570315</v>
      </c>
      <c r="BP297" s="125">
        <f t="shared" si="3623"/>
        <v>-1032430.0430570315</v>
      </c>
      <c r="BQ297" s="125">
        <f t="shared" si="3623"/>
        <v>-1032430.0430570315</v>
      </c>
      <c r="BR297" s="125">
        <f t="shared" si="3623"/>
        <v>-1032430.0430570315</v>
      </c>
      <c r="BS297" s="92">
        <f t="shared" si="3330"/>
        <v>-12389160.516684381</v>
      </c>
      <c r="BT297" s="125">
        <f>-BT201</f>
        <v>-1090626.0597240699</v>
      </c>
      <c r="BU297" s="125">
        <f t="shared" si="3624"/>
        <v>-1090626.0597240699</v>
      </c>
      <c r="BV297" s="125">
        <f t="shared" si="3624"/>
        <v>-1090626.0597240699</v>
      </c>
      <c r="BW297" s="125">
        <f t="shared" si="3624"/>
        <v>-1090626.0597240699</v>
      </c>
      <c r="BX297" s="125">
        <f t="shared" si="3624"/>
        <v>-1090626.0597240699</v>
      </c>
      <c r="BY297" s="125">
        <f t="shared" si="3624"/>
        <v>-1090626.0597240699</v>
      </c>
      <c r="BZ297" s="125">
        <f t="shared" si="3624"/>
        <v>-1090626.0597240699</v>
      </c>
      <c r="CA297" s="125">
        <f t="shared" si="3624"/>
        <v>-1090626.0597240699</v>
      </c>
      <c r="CB297" s="125">
        <f t="shared" si="3624"/>
        <v>-1090626.0597240699</v>
      </c>
      <c r="CC297" s="125">
        <f t="shared" si="3624"/>
        <v>-1090626.0597240699</v>
      </c>
      <c r="CD297" s="125">
        <f t="shared" si="3624"/>
        <v>-1090626.0597240699</v>
      </c>
      <c r="CE297" s="125">
        <f t="shared" si="3624"/>
        <v>-1090626.0597240699</v>
      </c>
      <c r="CF297" s="92">
        <f t="shared" si="3332"/>
        <v>-13087512.71668884</v>
      </c>
      <c r="CG297" s="125">
        <f>-CG201</f>
        <v>-1152102.4694585965</v>
      </c>
      <c r="CH297" s="125">
        <f t="shared" si="3625"/>
        <v>-1152102.4694585965</v>
      </c>
      <c r="CI297" s="125">
        <f t="shared" si="3625"/>
        <v>-1152102.4694585965</v>
      </c>
      <c r="CJ297" s="125">
        <f t="shared" si="3625"/>
        <v>-1152102.4694585965</v>
      </c>
      <c r="CK297" s="125">
        <f t="shared" si="3625"/>
        <v>-1152102.4694585965</v>
      </c>
      <c r="CL297" s="125">
        <f t="shared" si="3625"/>
        <v>-1152102.4694585965</v>
      </c>
      <c r="CM297" s="125">
        <f t="shared" si="3625"/>
        <v>-1152102.4694585965</v>
      </c>
      <c r="CN297" s="125">
        <f t="shared" si="3625"/>
        <v>-1152102.4694585965</v>
      </c>
      <c r="CO297" s="125">
        <f t="shared" si="3625"/>
        <v>-1152102.4694585965</v>
      </c>
      <c r="CP297" s="125">
        <f t="shared" si="3625"/>
        <v>-1152102.4694585965</v>
      </c>
      <c r="CQ297" s="125">
        <f t="shared" si="3625"/>
        <v>-1152102.4694585965</v>
      </c>
      <c r="CR297" s="125">
        <f t="shared" si="3625"/>
        <v>-1152102.4694585965</v>
      </c>
      <c r="CS297" s="92">
        <f t="shared" si="3334"/>
        <v>-13825229.63350316</v>
      </c>
      <c r="CT297" s="125">
        <f>-CT201</f>
        <v>-1217044.1814570387</v>
      </c>
      <c r="CU297" s="125">
        <f t="shared" si="3626"/>
        <v>-1217044.1814570387</v>
      </c>
      <c r="CV297" s="125">
        <f t="shared" si="3626"/>
        <v>-1217044.1814570387</v>
      </c>
      <c r="CW297" s="125">
        <f t="shared" si="3626"/>
        <v>-1217044.1814570387</v>
      </c>
      <c r="CX297" s="125">
        <f t="shared" si="3626"/>
        <v>-1217044.1814570387</v>
      </c>
      <c r="CY297" s="125">
        <f t="shared" si="3626"/>
        <v>-1217044.1814570387</v>
      </c>
      <c r="CZ297" s="125">
        <f t="shared" si="3626"/>
        <v>-1217044.1814570387</v>
      </c>
      <c r="DA297" s="125">
        <f t="shared" si="3626"/>
        <v>-1217044.1814570387</v>
      </c>
      <c r="DB297" s="125">
        <f t="shared" si="3626"/>
        <v>-1217044.1814570387</v>
      </c>
      <c r="DC297" s="125">
        <f t="shared" si="3626"/>
        <v>-1217044.1814570387</v>
      </c>
      <c r="DD297" s="125">
        <f t="shared" si="3626"/>
        <v>-1217044.1814570387</v>
      </c>
      <c r="DE297" s="125">
        <f t="shared" si="3626"/>
        <v>-1217044.1814570387</v>
      </c>
      <c r="DF297" s="92">
        <f t="shared" si="3336"/>
        <v>-14604530.177484466</v>
      </c>
      <c r="DG297" s="125">
        <f>-DG201</f>
        <v>-1285646.5278774095</v>
      </c>
      <c r="DH297" s="125">
        <f t="shared" si="3627"/>
        <v>-1285646.5278774095</v>
      </c>
      <c r="DI297" s="125">
        <f t="shared" si="3627"/>
        <v>-1285646.5278774095</v>
      </c>
      <c r="DJ297" s="125">
        <f t="shared" si="3627"/>
        <v>-1285646.5278774095</v>
      </c>
      <c r="DK297" s="125">
        <f t="shared" si="3627"/>
        <v>-1285646.5278774095</v>
      </c>
      <c r="DL297" s="125">
        <f t="shared" si="3627"/>
        <v>-1285646.5278774095</v>
      </c>
      <c r="DM297" s="125">
        <f t="shared" si="3627"/>
        <v>-1285646.5278774095</v>
      </c>
      <c r="DN297" s="125">
        <f t="shared" si="3627"/>
        <v>-1285646.5278774095</v>
      </c>
      <c r="DO297" s="125">
        <f t="shared" si="3627"/>
        <v>-1285646.5278774095</v>
      </c>
      <c r="DP297" s="125">
        <f t="shared" si="3627"/>
        <v>-1285646.5278774095</v>
      </c>
      <c r="DQ297" s="125">
        <f t="shared" si="3627"/>
        <v>-1285646.5278774095</v>
      </c>
      <c r="DR297" s="125">
        <f t="shared" si="3627"/>
        <v>-1285646.5278774095</v>
      </c>
      <c r="DS297" s="92">
        <f t="shared" si="3338"/>
        <v>-15427758.33452891</v>
      </c>
      <c r="DT297" s="125">
        <f>-DT201</f>
        <v>-1358115.8513608035</v>
      </c>
      <c r="DU297" s="125">
        <f t="shared" si="3628"/>
        <v>-1358115.8513608035</v>
      </c>
      <c r="DV297" s="125">
        <f t="shared" si="3628"/>
        <v>-1358115.8513608035</v>
      </c>
      <c r="DW297" s="125">
        <f t="shared" si="3628"/>
        <v>-1358115.8513608035</v>
      </c>
      <c r="DX297" s="125">
        <f t="shared" si="3628"/>
        <v>-1358115.8513608035</v>
      </c>
      <c r="DY297" s="125">
        <f t="shared" si="3628"/>
        <v>-1358115.8513608035</v>
      </c>
      <c r="DZ297" s="125">
        <f t="shared" si="3628"/>
        <v>-1358115.8513608035</v>
      </c>
      <c r="EA297" s="125">
        <f t="shared" si="3628"/>
        <v>-1358115.8513608035</v>
      </c>
      <c r="EB297" s="125">
        <f t="shared" si="3628"/>
        <v>-1358115.8513608035</v>
      </c>
      <c r="EC297" s="125">
        <f t="shared" si="3628"/>
        <v>-1358115.8513608035</v>
      </c>
      <c r="ED297" s="125">
        <f t="shared" si="3628"/>
        <v>-1358115.8513608035</v>
      </c>
      <c r="EE297" s="125">
        <f t="shared" si="3628"/>
        <v>-1358115.8513608035</v>
      </c>
      <c r="EF297" s="92">
        <f t="shared" si="3340"/>
        <v>-16297390.216329642</v>
      </c>
      <c r="EG297" s="125">
        <f>-EG201</f>
        <v>-1434670.1256703099</v>
      </c>
      <c r="EH297" s="125">
        <f t="shared" si="3629"/>
        <v>-1434670.1256703099</v>
      </c>
      <c r="EI297" s="125">
        <f t="shared" si="3629"/>
        <v>-1434670.1256703099</v>
      </c>
      <c r="EJ297" s="125">
        <f t="shared" si="3629"/>
        <v>-1434670.1256703099</v>
      </c>
      <c r="EK297" s="125">
        <f t="shared" si="3629"/>
        <v>-1434670.1256703099</v>
      </c>
      <c r="EL297" s="125">
        <f t="shared" si="3629"/>
        <v>-1434670.1256703099</v>
      </c>
      <c r="EM297" s="125">
        <f t="shared" si="3629"/>
        <v>-1434670.1256703099</v>
      </c>
      <c r="EN297" s="125">
        <f t="shared" si="3629"/>
        <v>-1434670.1256703099</v>
      </c>
      <c r="EO297" s="125">
        <f t="shared" si="3629"/>
        <v>-1434670.1256703099</v>
      </c>
      <c r="EP297" s="125">
        <f t="shared" si="3629"/>
        <v>-1434670.1256703099</v>
      </c>
      <c r="EQ297" s="125">
        <f t="shared" si="3629"/>
        <v>-1434670.1256703099</v>
      </c>
      <c r="ER297" s="125">
        <f t="shared" si="3629"/>
        <v>-1434670.1256703099</v>
      </c>
      <c r="ES297" s="92">
        <f t="shared" si="3342"/>
        <v>-17216041.508043718</v>
      </c>
      <c r="ET297" s="33"/>
      <c r="EU297" s="33"/>
      <c r="EV297" s="38"/>
      <c r="EW297" s="175"/>
      <c r="EX297" s="9"/>
      <c r="EY297" s="9"/>
      <c r="EZ297" s="6"/>
      <c r="FA297" s="6"/>
      <c r="FB297" s="6"/>
      <c r="FC297" s="6"/>
      <c r="FD297" s="6"/>
      <c r="FK297" s="165"/>
      <c r="FL297" s="6"/>
      <c r="FN297" s="17"/>
      <c r="FO297" s="201"/>
      <c r="FP297" s="2"/>
      <c r="FY297" s="1"/>
    </row>
    <row r="298" spans="1:181" s="6" customFormat="1" ht="12.6" thickBot="1">
      <c r="A298" s="151"/>
      <c r="B298" s="151"/>
      <c r="C298" s="55"/>
      <c r="D298" s="15"/>
      <c r="E298" s="16"/>
      <c r="F298" s="85">
        <f t="shared" ref="F298:AK298" si="3631">F269+F253+F195+F179+F153+F137+F133+F104+F4</f>
        <v>85384232130.769974</v>
      </c>
      <c r="G298" s="85">
        <f t="shared" si="3631"/>
        <v>9413671657.0500278</v>
      </c>
      <c r="H298" s="85">
        <f t="shared" si="3631"/>
        <v>7499986361.7544632</v>
      </c>
      <c r="I298" s="85">
        <f t="shared" si="3631"/>
        <v>7286594282.3983946</v>
      </c>
      <c r="J298" s="85">
        <f t="shared" si="3631"/>
        <v>7171462434.6994839</v>
      </c>
      <c r="K298" s="85">
        <f t="shared" si="3631"/>
        <v>7515104493.718544</v>
      </c>
      <c r="L298" s="85">
        <f t="shared" si="3631"/>
        <v>7368986203.4574461</v>
      </c>
      <c r="M298" s="85">
        <f t="shared" si="3631"/>
        <v>6940401327.3527327</v>
      </c>
      <c r="N298" s="85">
        <f t="shared" si="3631"/>
        <v>7240240118.636241</v>
      </c>
      <c r="O298" s="85">
        <f t="shared" si="3631"/>
        <v>7122981052.0665159</v>
      </c>
      <c r="P298" s="85">
        <f t="shared" si="3631"/>
        <v>7062363951.6122322</v>
      </c>
      <c r="Q298" s="85">
        <f t="shared" si="3631"/>
        <v>7509798750.8022623</v>
      </c>
      <c r="R298" s="85">
        <f t="shared" si="3631"/>
        <v>8040804501.9270973</v>
      </c>
      <c r="S298" s="85">
        <f t="shared" si="3631"/>
        <v>90172395135.475464</v>
      </c>
      <c r="T298" s="85">
        <f t="shared" si="3631"/>
        <v>10047130514.362453</v>
      </c>
      <c r="U298" s="85">
        <f t="shared" si="3631"/>
        <v>7829229798.2725706</v>
      </c>
      <c r="V298" s="85">
        <f t="shared" si="3631"/>
        <v>7537246222.4047642</v>
      </c>
      <c r="W298" s="85">
        <f t="shared" si="3631"/>
        <v>7476030404.6396475</v>
      </c>
      <c r="X298" s="85">
        <f t="shared" si="3631"/>
        <v>7838351633.8232632</v>
      </c>
      <c r="Y298" s="85">
        <f t="shared" si="3631"/>
        <v>7681495768.1640234</v>
      </c>
      <c r="Z298" s="85">
        <f t="shared" si="3631"/>
        <v>7224061494.8799925</v>
      </c>
      <c r="AA298" s="85">
        <f t="shared" si="3631"/>
        <v>7551277795.9697132</v>
      </c>
      <c r="AB298" s="85">
        <f t="shared" si="3631"/>
        <v>7441510603.4043636</v>
      </c>
      <c r="AC298" s="85">
        <f t="shared" si="3631"/>
        <v>7385395763.010581</v>
      </c>
      <c r="AD298" s="85">
        <f t="shared" si="3631"/>
        <v>7875496639.939415</v>
      </c>
      <c r="AE298" s="85">
        <f t="shared" si="3631"/>
        <v>8675531664.1625347</v>
      </c>
      <c r="AF298" s="85">
        <f t="shared" si="3631"/>
        <v>94382169668.562698</v>
      </c>
      <c r="AG298" s="85">
        <f t="shared" si="3631"/>
        <v>10076403565.728014</v>
      </c>
      <c r="AH298" s="85">
        <f t="shared" si="3631"/>
        <v>8252051168.3639326</v>
      </c>
      <c r="AI298" s="85">
        <f t="shared" si="3631"/>
        <v>7939737889.7044582</v>
      </c>
      <c r="AJ298" s="85">
        <f t="shared" si="3631"/>
        <v>7876635960.9947929</v>
      </c>
      <c r="AK298" s="85">
        <f t="shared" si="3631"/>
        <v>8277248240.8879967</v>
      </c>
      <c r="AL298" s="85">
        <f t="shared" ref="AL298:BQ298" si="3632">AL269+AL253+AL195+AL179+AL153+AL137+AL133+AL104+AL4</f>
        <v>8038444634.0536242</v>
      </c>
      <c r="AM298" s="85">
        <f t="shared" si="3632"/>
        <v>7603361121.2127991</v>
      </c>
      <c r="AN298" s="85">
        <f t="shared" si="3632"/>
        <v>7966773816.5687103</v>
      </c>
      <c r="AO298" s="85">
        <f t="shared" si="3632"/>
        <v>7831521788.6324911</v>
      </c>
      <c r="AP298" s="85">
        <f t="shared" si="3632"/>
        <v>7773380176.9981575</v>
      </c>
      <c r="AQ298" s="85">
        <f t="shared" si="3632"/>
        <v>8318019302.2319012</v>
      </c>
      <c r="AR298" s="85">
        <f t="shared" si="3632"/>
        <v>11772466138.604939</v>
      </c>
      <c r="AS298" s="85">
        <f t="shared" si="3632"/>
        <v>101535862161.96667</v>
      </c>
      <c r="AT298" s="85">
        <f t="shared" si="3632"/>
        <v>10605295703.058346</v>
      </c>
      <c r="AU298" s="85">
        <f t="shared" si="3632"/>
        <v>8663294050.216032</v>
      </c>
      <c r="AV298" s="85">
        <f t="shared" si="3632"/>
        <v>8329366295.3797817</v>
      </c>
      <c r="AW298" s="85">
        <f t="shared" si="3632"/>
        <v>8263404432.2503815</v>
      </c>
      <c r="AX298" s="85">
        <f t="shared" si="3632"/>
        <v>8679262751.3871174</v>
      </c>
      <c r="AY298" s="85">
        <f t="shared" si="3632"/>
        <v>8417408271.349781</v>
      </c>
      <c r="AZ298" s="85">
        <f t="shared" si="3632"/>
        <v>7969118629.0534992</v>
      </c>
      <c r="BA298" s="85">
        <f t="shared" si="3632"/>
        <v>8335956367.5797186</v>
      </c>
      <c r="BB298" s="85">
        <f t="shared" si="3632"/>
        <v>8208043179.4970627</v>
      </c>
      <c r="BC298" s="85">
        <f t="shared" si="3632"/>
        <v>8148013349.6501541</v>
      </c>
      <c r="BD298" s="85">
        <f t="shared" si="3632"/>
        <v>9210691718.3538876</v>
      </c>
      <c r="BE298" s="85">
        <f t="shared" si="3632"/>
        <v>9555915060.6698265</v>
      </c>
      <c r="BF298" s="85">
        <f t="shared" si="3632"/>
        <v>104385769808.44556</v>
      </c>
      <c r="BG298" s="85">
        <f t="shared" si="3632"/>
        <v>11181905408.786102</v>
      </c>
      <c r="BH298" s="85">
        <f t="shared" si="3632"/>
        <v>9104357877.0548878</v>
      </c>
      <c r="BI298" s="85">
        <f t="shared" si="3632"/>
        <v>8747278749.9830818</v>
      </c>
      <c r="BJ298" s="85">
        <f t="shared" si="3632"/>
        <v>8678928562.4711781</v>
      </c>
      <c r="BK298" s="85">
        <f t="shared" si="3632"/>
        <v>9108465408.955431</v>
      </c>
      <c r="BL298" s="85">
        <f t="shared" si="3632"/>
        <v>8821423818.6563358</v>
      </c>
      <c r="BM298" s="85">
        <f t="shared" si="3632"/>
        <v>8361558625.6611404</v>
      </c>
      <c r="BN298" s="85">
        <f t="shared" si="3632"/>
        <v>8732206698.5069847</v>
      </c>
      <c r="BO298" s="85">
        <f t="shared" si="3632"/>
        <v>8612010223.5760136</v>
      </c>
      <c r="BP298" s="85">
        <f t="shared" si="3632"/>
        <v>8549918187.833787</v>
      </c>
      <c r="BQ298" s="85">
        <f t="shared" si="3632"/>
        <v>9642013923.197937</v>
      </c>
      <c r="BR298" s="85">
        <f t="shared" ref="BR298:CW298" si="3633">BR269+BR253+BR195+BR179+BR153+BR137+BR133+BR104+BR4</f>
        <v>9995047178.8917046</v>
      </c>
      <c r="BS298" s="85">
        <f t="shared" si="3633"/>
        <v>109535114663.57458</v>
      </c>
      <c r="BT298" s="85">
        <f t="shared" si="3633"/>
        <v>11812872039.558857</v>
      </c>
      <c r="BU298" s="85">
        <f t="shared" si="3633"/>
        <v>9611372647.7026443</v>
      </c>
      <c r="BV298" s="85">
        <f t="shared" si="3633"/>
        <v>9229805433.3479614</v>
      </c>
      <c r="BW298" s="85">
        <f t="shared" si="3633"/>
        <v>9158991400.3576488</v>
      </c>
      <c r="BX298" s="85">
        <f t="shared" si="3633"/>
        <v>9604764513.7402077</v>
      </c>
      <c r="BY298" s="85">
        <f t="shared" si="3633"/>
        <v>9302766768.4268703</v>
      </c>
      <c r="BZ298" s="85">
        <f t="shared" si="3633"/>
        <v>8817019698.7375736</v>
      </c>
      <c r="CA298" s="85">
        <f t="shared" si="3633"/>
        <v>9202180616.1153793</v>
      </c>
      <c r="CB298" s="85">
        <f t="shared" si="3633"/>
        <v>9079660379.0147934</v>
      </c>
      <c r="CC298" s="85">
        <f t="shared" si="3633"/>
        <v>9015395881.8695087</v>
      </c>
      <c r="CD298" s="85">
        <f t="shared" si="3633"/>
        <v>10229267091.327814</v>
      </c>
      <c r="CE298" s="85">
        <f t="shared" si="3633"/>
        <v>10497986671.253941</v>
      </c>
      <c r="CF298" s="85">
        <f t="shared" si="3633"/>
        <v>115543170385.23132</v>
      </c>
      <c r="CG298" s="85">
        <f t="shared" si="3633"/>
        <v>12493049384.729515</v>
      </c>
      <c r="CH298" s="85">
        <f t="shared" si="3633"/>
        <v>10148673065.116617</v>
      </c>
      <c r="CI298" s="85">
        <f t="shared" si="3633"/>
        <v>9741152024.4416103</v>
      </c>
      <c r="CJ298" s="85">
        <f t="shared" si="3633"/>
        <v>9667686647.0054646</v>
      </c>
      <c r="CK298" s="85">
        <f t="shared" si="3633"/>
        <v>10130200794.485538</v>
      </c>
      <c r="CL298" s="85">
        <f t="shared" si="3633"/>
        <v>9812559531.2240887</v>
      </c>
      <c r="CM298" s="85">
        <f t="shared" si="3633"/>
        <v>9299561911.3925762</v>
      </c>
      <c r="CN298" s="85">
        <f t="shared" si="3633"/>
        <v>9699867588.475462</v>
      </c>
      <c r="CO298" s="85">
        <f t="shared" si="3633"/>
        <v>9575050258.5232773</v>
      </c>
      <c r="CP298" s="85">
        <f t="shared" si="3633"/>
        <v>9508510760.3500862</v>
      </c>
      <c r="CQ298" s="85">
        <f t="shared" si="3633"/>
        <v>10772402756.011639</v>
      </c>
      <c r="CR298" s="85">
        <f t="shared" si="3633"/>
        <v>11061314905.905136</v>
      </c>
      <c r="CS298" s="85">
        <f t="shared" si="3633"/>
        <v>121910029627.66101</v>
      </c>
      <c r="CT298" s="85">
        <f t="shared" si="3633"/>
        <v>13212657517.044363</v>
      </c>
      <c r="CU298" s="85">
        <f t="shared" si="3633"/>
        <v>10715878535.361788</v>
      </c>
      <c r="CV298" s="85">
        <f t="shared" si="3633"/>
        <v>10280890315.759365</v>
      </c>
      <c r="CW298" s="85">
        <f t="shared" si="3633"/>
        <v>10204702031.704971</v>
      </c>
      <c r="CX298" s="85">
        <f t="shared" ref="CX298:EC298" si="3634">CX269+CX253+CX195+CX179+CX153+CX137+CX133+CX104+CX4</f>
        <v>10684383875.997004</v>
      </c>
      <c r="CY298" s="85">
        <f t="shared" si="3634"/>
        <v>10350462949.411964</v>
      </c>
      <c r="CZ298" s="85">
        <f t="shared" si="3634"/>
        <v>9808814558.8823357</v>
      </c>
      <c r="DA298" s="85">
        <f t="shared" si="3634"/>
        <v>10224911369.82769</v>
      </c>
      <c r="DB298" s="85">
        <f t="shared" si="3634"/>
        <v>10097901026.440783</v>
      </c>
      <c r="DC298" s="85">
        <f t="shared" si="3634"/>
        <v>10028958357.952633</v>
      </c>
      <c r="DD298" s="85">
        <f t="shared" si="3634"/>
        <v>11331133598.084755</v>
      </c>
      <c r="DE298" s="85">
        <f t="shared" si="3634"/>
        <v>14369765200.042713</v>
      </c>
      <c r="DF298" s="85">
        <f t="shared" si="3634"/>
        <v>131310459336.51033</v>
      </c>
      <c r="DG298" s="85">
        <f t="shared" si="3634"/>
        <v>13971140241.24094</v>
      </c>
      <c r="DH298" s="85">
        <f t="shared" si="3634"/>
        <v>11319164882.501268</v>
      </c>
      <c r="DI298" s="85">
        <f t="shared" si="3634"/>
        <v>10856167024.260876</v>
      </c>
      <c r="DJ298" s="85">
        <f t="shared" si="3634"/>
        <v>10774953704.688166</v>
      </c>
      <c r="DK298" s="85">
        <f t="shared" si="3634"/>
        <v>11273689851.334179</v>
      </c>
      <c r="DL298" s="85">
        <f t="shared" si="3634"/>
        <v>10923551826.115295</v>
      </c>
      <c r="DM298" s="85">
        <f t="shared" si="3634"/>
        <v>10356352730.511469</v>
      </c>
      <c r="DN298" s="85">
        <f t="shared" si="3634"/>
        <v>10790642430.237995</v>
      </c>
      <c r="DO298" s="85">
        <f t="shared" si="3634"/>
        <v>10659388938.168442</v>
      </c>
      <c r="DP298" s="85">
        <f t="shared" si="3634"/>
        <v>10588185758.264219</v>
      </c>
      <c r="DQ298" s="85">
        <f t="shared" si="3634"/>
        <v>11299647092.018259</v>
      </c>
      <c r="DR298" s="85">
        <f t="shared" si="3634"/>
        <v>12969945453.738144</v>
      </c>
      <c r="DS298" s="85">
        <f t="shared" si="3634"/>
        <v>135782829933.07925</v>
      </c>
      <c r="DT298" s="85">
        <f t="shared" si="3634"/>
        <v>14792122357.157145</v>
      </c>
      <c r="DU298" s="85">
        <f t="shared" si="3634"/>
        <v>11966115129.908146</v>
      </c>
      <c r="DV298" s="85">
        <f t="shared" si="3634"/>
        <v>11473705374.832624</v>
      </c>
      <c r="DW298" s="85">
        <f t="shared" si="3634"/>
        <v>11387640201.122528</v>
      </c>
      <c r="DX298" s="85">
        <f t="shared" si="3634"/>
        <v>11905675704.68936</v>
      </c>
      <c r="DY298" s="85">
        <f t="shared" si="3634"/>
        <v>11538485782.81382</v>
      </c>
      <c r="DZ298" s="85">
        <f t="shared" si="3634"/>
        <v>10941585140.504747</v>
      </c>
      <c r="EA298" s="85">
        <f t="shared" si="3634"/>
        <v>11394520603.612995</v>
      </c>
      <c r="EB298" s="85">
        <f t="shared" si="3634"/>
        <v>11259450821.335205</v>
      </c>
      <c r="EC298" s="85">
        <f t="shared" si="3634"/>
        <v>11185809595.509008</v>
      </c>
      <c r="ED298" s="85">
        <f t="shared" ref="ED298:ES298" si="3635">ED269+ED253+ED195+ED179+ED153+ED137+ED133+ED104+ED4</f>
        <v>11928906401.726915</v>
      </c>
      <c r="EE298" s="85">
        <f t="shared" si="3635"/>
        <v>13685946866.603582</v>
      </c>
      <c r="EF298" s="85">
        <f t="shared" si="3635"/>
        <v>143459963979.81607</v>
      </c>
      <c r="EG298" s="85">
        <f t="shared" si="3635"/>
        <v>15672179763.132534</v>
      </c>
      <c r="EH298" s="85">
        <f t="shared" si="3635"/>
        <v>12660272734.715452</v>
      </c>
      <c r="EI298" s="85">
        <f t="shared" si="3635"/>
        <v>12137112530.631214</v>
      </c>
      <c r="EJ298" s="85">
        <f t="shared" si="3635"/>
        <v>12045454346.694626</v>
      </c>
      <c r="EK298" s="85">
        <f t="shared" si="3635"/>
        <v>12583624734.691795</v>
      </c>
      <c r="EL298" s="85">
        <f t="shared" si="3635"/>
        <v>12198860562.333004</v>
      </c>
      <c r="EM298" s="85">
        <f t="shared" si="3635"/>
        <v>11571238387.043016</v>
      </c>
      <c r="EN298" s="85">
        <f t="shared" si="3635"/>
        <v>12044037664.901314</v>
      </c>
      <c r="EO298" s="85">
        <f t="shared" si="3635"/>
        <v>11904692551.883978</v>
      </c>
      <c r="EP298" s="85">
        <f t="shared" si="3635"/>
        <v>11828538768.831408</v>
      </c>
      <c r="EQ298" s="85">
        <f t="shared" si="3635"/>
        <v>12604578846.684053</v>
      </c>
      <c r="ER298" s="85">
        <f t="shared" si="3635"/>
        <v>14481154219.528805</v>
      </c>
      <c r="ES298" s="85">
        <f t="shared" si="3635"/>
        <v>151731745111.0712</v>
      </c>
      <c r="ET298" s="169"/>
      <c r="EU298" s="169"/>
      <c r="EV298" s="38"/>
      <c r="EW298" s="136"/>
      <c r="EX298" s="37"/>
      <c r="EY298" s="37"/>
      <c r="EZ298" s="3"/>
      <c r="FA298" s="3"/>
      <c r="FB298" s="3"/>
      <c r="FC298" s="3"/>
      <c r="FD298" s="3"/>
      <c r="FK298" s="166"/>
      <c r="FM298" s="165"/>
      <c r="FP298" s="199"/>
      <c r="FY298" s="1"/>
    </row>
    <row r="299" spans="1:181" s="6" customFormat="1" ht="12.6" thickTop="1">
      <c r="A299" s="152"/>
      <c r="B299" s="288"/>
      <c r="C299" s="120"/>
      <c r="D299" s="60"/>
      <c r="E299" s="9"/>
      <c r="F299" s="121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9">
        <f>SUM(T298:AE298)-AF298</f>
        <v>180588634.47062683</v>
      </c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9">
        <f>SUM(AG298:AR298)-AS298</f>
        <v>190181642.01513672</v>
      </c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>
        <f>SUM(AT298:BE298)-BF298</f>
        <v>0</v>
      </c>
      <c r="BG299" s="122"/>
      <c r="BH299" s="122"/>
      <c r="BI299" s="122"/>
      <c r="BJ299" s="122"/>
      <c r="BK299" s="122"/>
      <c r="BL299" s="122"/>
      <c r="BM299" s="122"/>
      <c r="BN299" s="122"/>
      <c r="BO299" s="122"/>
      <c r="BP299" s="122"/>
      <c r="BQ299" s="122"/>
      <c r="BR299" s="122"/>
      <c r="BS299" s="129">
        <f>SUM(BG298:BR298)-BS298</f>
        <v>0</v>
      </c>
      <c r="BT299" s="122"/>
      <c r="BU299" s="122"/>
      <c r="BV299" s="122"/>
      <c r="BW299" s="122"/>
      <c r="BX299" s="122"/>
      <c r="BY299" s="122"/>
      <c r="BZ299" s="122"/>
      <c r="CA299" s="122"/>
      <c r="CB299" s="122"/>
      <c r="CC299" s="122"/>
      <c r="CD299" s="122"/>
      <c r="CE299" s="122"/>
      <c r="CF299" s="129">
        <f>SUM(BT298:CE298)-CF298</f>
        <v>18912756.221893311</v>
      </c>
      <c r="CG299" s="122"/>
      <c r="CH299" s="122"/>
      <c r="CI299" s="122"/>
      <c r="CJ299" s="122"/>
      <c r="CK299" s="122"/>
      <c r="CL299" s="122"/>
      <c r="CM299" s="122"/>
      <c r="CN299" s="122"/>
      <c r="CO299" s="122"/>
      <c r="CP299" s="122"/>
      <c r="CQ299" s="122"/>
      <c r="CR299" s="122"/>
      <c r="CS299" s="129">
        <f>SUM(CG298:CR298)-CS298</f>
        <v>0</v>
      </c>
      <c r="CT299" s="122"/>
      <c r="CU299" s="122"/>
      <c r="CV299" s="122"/>
      <c r="CW299" s="122"/>
      <c r="CX299" s="122"/>
      <c r="CY299" s="122"/>
      <c r="CZ299" s="122"/>
      <c r="DA299" s="122"/>
      <c r="DB299" s="122"/>
      <c r="DC299" s="122"/>
      <c r="DD299" s="122"/>
      <c r="DE299" s="122"/>
      <c r="DF299" s="129">
        <f>SUM(CT298:DE298)-DF298</f>
        <v>0</v>
      </c>
      <c r="DG299" s="129"/>
      <c r="DH299" s="129"/>
      <c r="DI299" s="129"/>
      <c r="DJ299" s="129"/>
      <c r="DK299" s="129"/>
      <c r="DL299" s="129"/>
      <c r="DM299" s="129"/>
      <c r="DN299" s="129"/>
      <c r="DO299" s="129"/>
      <c r="DP299" s="129"/>
      <c r="DQ299" s="129"/>
      <c r="DR299" s="129"/>
      <c r="DS299" s="129">
        <f>SUM(DG298:DR298)-DS298</f>
        <v>0</v>
      </c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29"/>
      <c r="ED299" s="129"/>
      <c r="EE299" s="129"/>
      <c r="EF299" s="129">
        <f>SUM(DT298:EE298)-EF298</f>
        <v>0</v>
      </c>
      <c r="EG299" s="129"/>
      <c r="EH299" s="129"/>
      <c r="EI299" s="129"/>
      <c r="EJ299" s="129"/>
      <c r="EK299" s="129"/>
      <c r="EL299" s="129"/>
      <c r="EM299" s="129"/>
      <c r="EN299" s="129"/>
      <c r="EO299" s="129"/>
      <c r="EP299" s="129"/>
      <c r="EQ299" s="129"/>
      <c r="ER299" s="129"/>
      <c r="ES299" s="129"/>
      <c r="ET299" s="122"/>
      <c r="EU299" s="122"/>
      <c r="EV299" s="115"/>
      <c r="EW299" s="174"/>
      <c r="EX299" s="37"/>
      <c r="EY299" s="37"/>
      <c r="EZ299" s="3"/>
      <c r="FA299" s="3"/>
      <c r="FB299" s="3"/>
      <c r="FC299" s="3"/>
      <c r="FD299" s="3"/>
      <c r="FK299" s="40"/>
      <c r="FL299" s="3"/>
      <c r="FM299" s="165"/>
      <c r="FP299" s="199"/>
      <c r="FY299" s="1"/>
    </row>
    <row r="300" spans="1:181">
      <c r="A300" s="153"/>
      <c r="B300" s="153"/>
      <c r="C300" s="65"/>
      <c r="D300" s="65"/>
      <c r="E300" s="117"/>
      <c r="F300" s="8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/>
      <c r="BI300" s="65"/>
      <c r="BJ300" s="65"/>
      <c r="BK300" s="65"/>
      <c r="BL300" s="65"/>
      <c r="BM300" s="65"/>
      <c r="BN300" s="65"/>
      <c r="BO300" s="65"/>
      <c r="BP300" s="65"/>
      <c r="BQ300" s="65"/>
      <c r="BR300" s="65"/>
      <c r="BS300" s="65"/>
      <c r="BT300" s="65"/>
      <c r="BU300" s="65"/>
      <c r="BV300" s="65"/>
      <c r="BW300" s="65"/>
      <c r="BX300" s="65"/>
      <c r="BY300" s="65"/>
      <c r="BZ300" s="65"/>
      <c r="CA300" s="65"/>
      <c r="CB300" s="65"/>
      <c r="CC300" s="65"/>
      <c r="CD300" s="65"/>
      <c r="CE300" s="65"/>
      <c r="CF300" s="65"/>
      <c r="CG300" s="65"/>
      <c r="CH300" s="65"/>
      <c r="CI300" s="65"/>
      <c r="CJ300" s="65"/>
      <c r="CK300" s="65"/>
      <c r="CL300" s="65"/>
      <c r="CM300" s="65"/>
      <c r="CN300" s="65"/>
      <c r="CO300" s="65"/>
      <c r="CP300" s="65"/>
      <c r="CQ300" s="65"/>
      <c r="CR300" s="65"/>
      <c r="CS300" s="65"/>
      <c r="CT300" s="65"/>
      <c r="CU300" s="65"/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65"/>
      <c r="DM300" s="65"/>
      <c r="DN300" s="65"/>
      <c r="DO300" s="65"/>
      <c r="DP300" s="65"/>
      <c r="DQ300" s="65"/>
      <c r="DR300" s="65"/>
      <c r="DS300" s="65"/>
      <c r="DT300" s="65"/>
      <c r="DU300" s="65"/>
      <c r="DV300" s="65"/>
      <c r="DW300" s="65"/>
      <c r="DX300" s="65"/>
      <c r="DY300" s="65"/>
      <c r="DZ300" s="65"/>
      <c r="EA300" s="65"/>
      <c r="EB300" s="65"/>
      <c r="EC300" s="65"/>
      <c r="ED300" s="65"/>
      <c r="EE300" s="65"/>
      <c r="EF300" s="65"/>
      <c r="EG300" s="65"/>
      <c r="EH300" s="65"/>
      <c r="EI300" s="65"/>
      <c r="EJ300" s="65"/>
      <c r="EK300" s="65"/>
      <c r="EL300" s="65"/>
      <c r="EM300" s="65"/>
      <c r="EN300" s="65"/>
      <c r="EO300" s="65"/>
      <c r="EP300" s="65"/>
      <c r="EQ300" s="65"/>
      <c r="ER300" s="65"/>
      <c r="ES300" s="65"/>
      <c r="ET300" s="65"/>
      <c r="EU300" s="65"/>
      <c r="EV300" s="37"/>
      <c r="EW300" s="136"/>
      <c r="EX300" s="37"/>
      <c r="EY300" s="37"/>
      <c r="FM300" s="65"/>
      <c r="FY300" s="1"/>
    </row>
    <row r="301" spans="1:181">
      <c r="A301" s="153"/>
      <c r="B301" s="153"/>
      <c r="C301" s="65"/>
      <c r="D301" s="65"/>
      <c r="E301" s="117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5"/>
      <c r="BF301" s="65"/>
      <c r="BG301" s="65"/>
      <c r="BH301" s="65"/>
      <c r="BI301" s="65"/>
      <c r="BJ301" s="65"/>
      <c r="BK301" s="65"/>
      <c r="BL301" s="65"/>
      <c r="BM301" s="65"/>
      <c r="BN301" s="65"/>
      <c r="BO301" s="65"/>
      <c r="BP301" s="65"/>
      <c r="BQ301" s="65"/>
      <c r="BR301" s="65"/>
      <c r="BS301" s="65"/>
      <c r="BT301" s="65"/>
      <c r="BU301" s="65"/>
      <c r="BV301" s="65"/>
      <c r="BW301" s="65"/>
      <c r="BX301" s="65"/>
      <c r="BY301" s="65"/>
      <c r="BZ301" s="65"/>
      <c r="CA301" s="65"/>
      <c r="CB301" s="65"/>
      <c r="CC301" s="65"/>
      <c r="CD301" s="65"/>
      <c r="CE301" s="65"/>
      <c r="CF301" s="65"/>
      <c r="CG301" s="65"/>
      <c r="CH301" s="65"/>
      <c r="CI301" s="65"/>
      <c r="CJ301" s="65"/>
      <c r="CK301" s="65"/>
      <c r="CL301" s="65"/>
      <c r="CM301" s="65"/>
      <c r="CN301" s="65"/>
      <c r="CO301" s="65"/>
      <c r="CP301" s="65"/>
      <c r="CQ301" s="65"/>
      <c r="CR301" s="65"/>
      <c r="CS301" s="65"/>
      <c r="CT301" s="65"/>
      <c r="CU301" s="65"/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  <c r="DF301" s="65"/>
      <c r="DG301" s="65"/>
      <c r="DH301" s="65"/>
      <c r="DI301" s="65"/>
      <c r="DJ301" s="65"/>
      <c r="DK301" s="65"/>
      <c r="DL301" s="65"/>
      <c r="DM301" s="65"/>
      <c r="DN301" s="65"/>
      <c r="DO301" s="65"/>
      <c r="DP301" s="65"/>
      <c r="DQ301" s="65"/>
      <c r="DR301" s="65"/>
      <c r="DS301" s="65"/>
      <c r="DT301" s="65"/>
      <c r="DU301" s="65"/>
      <c r="DV301" s="65"/>
      <c r="DW301" s="65"/>
      <c r="DX301" s="65"/>
      <c r="DY301" s="65"/>
      <c r="DZ301" s="65"/>
      <c r="EA301" s="65"/>
      <c r="EB301" s="65"/>
      <c r="EC301" s="65"/>
      <c r="ED301" s="65"/>
      <c r="EE301" s="65"/>
      <c r="EF301" s="65"/>
      <c r="EG301" s="65"/>
      <c r="EH301" s="65"/>
      <c r="EI301" s="65"/>
      <c r="EJ301" s="65"/>
      <c r="EK301" s="65"/>
      <c r="EL301" s="65"/>
      <c r="EM301" s="65"/>
      <c r="EN301" s="65"/>
      <c r="EO301" s="65"/>
      <c r="EP301" s="65"/>
      <c r="EQ301" s="65"/>
      <c r="ER301" s="65"/>
      <c r="ES301" s="65"/>
      <c r="ET301" s="65"/>
      <c r="EU301" s="65"/>
      <c r="EV301" s="37"/>
      <c r="EW301" s="136"/>
      <c r="EX301" s="37"/>
      <c r="EY301" s="37"/>
      <c r="FM301" s="65"/>
      <c r="FY301" s="1"/>
    </row>
    <row r="302" spans="1:181">
      <c r="A302" s="1"/>
      <c r="D302" s="3"/>
      <c r="F302" s="3"/>
      <c r="FK302" s="3"/>
    </row>
    <row r="303" spans="1:181">
      <c r="A303" s="1"/>
      <c r="D303" s="3"/>
      <c r="F303" s="3"/>
      <c r="FK303" s="3"/>
    </row>
    <row r="304" spans="1:181">
      <c r="A304" s="1"/>
      <c r="D304" s="3"/>
      <c r="F304" s="3"/>
      <c r="FK304" s="3"/>
    </row>
    <row r="305" spans="1:167">
      <c r="A305" s="1"/>
      <c r="D305" s="3"/>
      <c r="F305" s="3"/>
      <c r="FK305" s="3"/>
    </row>
    <row r="306" spans="1:167">
      <c r="A306" s="1"/>
      <c r="D306" s="3"/>
      <c r="F306" s="3"/>
      <c r="FK306" s="3"/>
    </row>
    <row r="307" spans="1:167">
      <c r="A307" s="1"/>
      <c r="D307" s="3"/>
      <c r="F307" s="3"/>
      <c r="FK307" s="3"/>
    </row>
    <row r="308" spans="1:167">
      <c r="A308" s="1"/>
      <c r="D308" s="3"/>
      <c r="F308" s="3"/>
      <c r="FK308" s="3"/>
    </row>
    <row r="309" spans="1:167">
      <c r="A309" s="1"/>
      <c r="D309" s="3"/>
      <c r="F309" s="3"/>
      <c r="FK309" s="3"/>
    </row>
    <row r="310" spans="1:167">
      <c r="A310" s="1"/>
      <c r="D310" s="3"/>
      <c r="F310" s="3"/>
      <c r="FK310" s="3"/>
    </row>
    <row r="311" spans="1:167">
      <c r="A311" s="1"/>
      <c r="D311" s="3"/>
      <c r="F311" s="3"/>
      <c r="FK311" s="3"/>
    </row>
    <row r="312" spans="1:167">
      <c r="A312" s="1"/>
      <c r="D312" s="3"/>
      <c r="F312" s="3"/>
      <c r="FK312" s="3"/>
    </row>
    <row r="313" spans="1:167">
      <c r="A313" s="1"/>
      <c r="D313" s="3"/>
      <c r="F313" s="3"/>
      <c r="FK313" s="3"/>
    </row>
    <row r="314" spans="1:167">
      <c r="A314" s="1"/>
      <c r="D314" s="3"/>
      <c r="F314" s="3"/>
      <c r="FK314" s="3"/>
    </row>
    <row r="315" spans="1:167">
      <c r="A315" s="1"/>
      <c r="D315" s="3"/>
      <c r="F315" s="3"/>
      <c r="FK315" s="3"/>
    </row>
    <row r="316" spans="1:167">
      <c r="A316" s="1"/>
      <c r="D316" s="3"/>
      <c r="F316" s="3"/>
      <c r="FK316" s="3"/>
    </row>
    <row r="317" spans="1:167">
      <c r="A317" s="1"/>
      <c r="D317" s="3"/>
      <c r="F317" s="3"/>
      <c r="FK317" s="3"/>
    </row>
    <row r="318" spans="1:167">
      <c r="A318" s="1"/>
      <c r="D318" s="3"/>
      <c r="F318" s="3"/>
      <c r="FK318" s="3"/>
    </row>
    <row r="319" spans="1:167">
      <c r="A319" s="1"/>
      <c r="D319" s="3"/>
      <c r="F319" s="3"/>
      <c r="FK319" s="3"/>
    </row>
    <row r="320" spans="1:167">
      <c r="A320" s="1"/>
      <c r="D320" s="3"/>
      <c r="F320" s="3"/>
      <c r="FK320" s="3"/>
    </row>
    <row r="321" spans="1:167">
      <c r="A321" s="1"/>
      <c r="D321" s="3"/>
      <c r="F321" s="3"/>
      <c r="FK321" s="3"/>
    </row>
    <row r="322" spans="1:167">
      <c r="A322" s="1"/>
      <c r="D322" s="3"/>
      <c r="F322" s="3"/>
      <c r="FK322" s="3"/>
    </row>
    <row r="323" spans="1:167">
      <c r="A323" s="1"/>
      <c r="D323" s="3"/>
      <c r="F323" s="3"/>
      <c r="FK323" s="3"/>
    </row>
    <row r="324" spans="1:167">
      <c r="A324" s="1"/>
      <c r="D324" s="3"/>
      <c r="F324" s="3"/>
      <c r="FK324" s="3"/>
    </row>
    <row r="325" spans="1:167">
      <c r="A325" s="1"/>
      <c r="D325" s="3"/>
      <c r="F325" s="3"/>
      <c r="FK325" s="3"/>
    </row>
    <row r="326" spans="1:167">
      <c r="A326" s="1"/>
      <c r="D326" s="3"/>
      <c r="F326" s="3"/>
      <c r="FK326" s="3"/>
    </row>
    <row r="327" spans="1:167">
      <c r="A327" s="1"/>
      <c r="D327" s="3"/>
      <c r="F327" s="3"/>
      <c r="FK327" s="3"/>
    </row>
    <row r="328" spans="1:167">
      <c r="A328" s="1"/>
      <c r="D328" s="3"/>
      <c r="F328" s="3"/>
      <c r="FK328" s="3"/>
    </row>
    <row r="329" spans="1:167">
      <c r="A329" s="1"/>
      <c r="D329" s="3"/>
      <c r="F329" s="3"/>
      <c r="FK329" s="3"/>
    </row>
    <row r="330" spans="1:167">
      <c r="A330" s="1"/>
      <c r="D330" s="3"/>
      <c r="F330" s="3"/>
      <c r="FK330" s="3"/>
    </row>
    <row r="331" spans="1:167">
      <c r="A331" s="1"/>
      <c r="D331" s="3"/>
      <c r="F331" s="3"/>
      <c r="FK331" s="3"/>
    </row>
    <row r="332" spans="1:167">
      <c r="A332" s="1"/>
      <c r="D332" s="3"/>
      <c r="F332" s="3"/>
      <c r="FK332" s="3"/>
    </row>
    <row r="333" spans="1:167">
      <c r="A333" s="1"/>
      <c r="D333" s="3"/>
      <c r="F333" s="3"/>
      <c r="FK333" s="3"/>
    </row>
    <row r="334" spans="1:167">
      <c r="A334" s="1"/>
      <c r="D334" s="3"/>
      <c r="F334" s="3"/>
      <c r="FK334" s="3"/>
    </row>
    <row r="335" spans="1:167">
      <c r="A335" s="1"/>
      <c r="D335" s="3"/>
      <c r="F335" s="3"/>
      <c r="FK335" s="3"/>
    </row>
    <row r="336" spans="1:167">
      <c r="A336" s="1"/>
      <c r="D336" s="3"/>
      <c r="F336" s="3"/>
      <c r="FK336" s="3"/>
    </row>
    <row r="337" spans="1:167">
      <c r="A337" s="1"/>
      <c r="D337" s="3"/>
      <c r="F337" s="3"/>
      <c r="FK337" s="3"/>
    </row>
    <row r="338" spans="1:167">
      <c r="A338" s="1"/>
      <c r="D338" s="3"/>
      <c r="F338" s="3"/>
      <c r="FK338" s="3"/>
    </row>
    <row r="339" spans="1:167">
      <c r="A339" s="1"/>
      <c r="D339" s="3"/>
      <c r="F339" s="3"/>
      <c r="FK339" s="3"/>
    </row>
    <row r="340" spans="1:167">
      <c r="A340" s="1"/>
      <c r="D340" s="3"/>
      <c r="F340" s="3"/>
      <c r="FK340" s="3"/>
    </row>
    <row r="341" spans="1:167">
      <c r="A341" s="1"/>
      <c r="D341" s="3"/>
      <c r="F341" s="3"/>
      <c r="FK341" s="3"/>
    </row>
    <row r="342" spans="1:167">
      <c r="A342" s="1"/>
      <c r="D342" s="3"/>
      <c r="F342" s="3"/>
      <c r="FK342" s="3"/>
    </row>
    <row r="343" spans="1:167">
      <c r="A343" s="1"/>
      <c r="D343" s="3"/>
      <c r="F343" s="3"/>
      <c r="FK343" s="3"/>
    </row>
    <row r="344" spans="1:167">
      <c r="A344" s="1"/>
      <c r="D344" s="3"/>
      <c r="F344" s="3"/>
      <c r="FK344" s="3"/>
    </row>
    <row r="345" spans="1:167">
      <c r="A345" s="1"/>
      <c r="D345" s="3"/>
      <c r="F345" s="3"/>
      <c r="FK345" s="3"/>
    </row>
    <row r="346" spans="1:167">
      <c r="A346" s="1"/>
      <c r="D346" s="3"/>
      <c r="F346" s="3"/>
      <c r="FK346" s="3"/>
    </row>
    <row r="347" spans="1:167">
      <c r="A347" s="1"/>
      <c r="D347" s="3"/>
      <c r="F347" s="3"/>
      <c r="FK347" s="3"/>
    </row>
    <row r="348" spans="1:167">
      <c r="A348" s="1"/>
      <c r="D348" s="3"/>
      <c r="F348" s="3"/>
      <c r="FK348" s="3"/>
    </row>
    <row r="349" spans="1:167">
      <c r="A349" s="1"/>
      <c r="D349" s="3"/>
      <c r="F349" s="3"/>
      <c r="FK349" s="3"/>
    </row>
    <row r="350" spans="1:167">
      <c r="A350" s="1"/>
      <c r="D350" s="3"/>
      <c r="F350" s="3"/>
      <c r="FK350" s="3"/>
    </row>
    <row r="351" spans="1:167">
      <c r="A351" s="1"/>
      <c r="D351" s="3"/>
      <c r="F351" s="3"/>
      <c r="FK351" s="3"/>
    </row>
    <row r="352" spans="1:167">
      <c r="A352" s="1"/>
      <c r="D352" s="3"/>
      <c r="F352" s="3"/>
      <c r="FK352" s="3"/>
    </row>
    <row r="353" spans="1:167">
      <c r="A353" s="1"/>
      <c r="D353" s="3"/>
      <c r="F353" s="3"/>
      <c r="FK353" s="3"/>
    </row>
    <row r="354" spans="1:167">
      <c r="A354" s="1"/>
      <c r="D354" s="3"/>
      <c r="F354" s="3"/>
      <c r="FK354" s="3"/>
    </row>
    <row r="355" spans="1:167">
      <c r="A355" s="1"/>
      <c r="D355" s="3"/>
      <c r="F355" s="3"/>
      <c r="FK355" s="3"/>
    </row>
    <row r="356" spans="1:167">
      <c r="A356" s="1"/>
      <c r="D356" s="3"/>
      <c r="F356" s="3"/>
      <c r="FK356" s="3"/>
    </row>
    <row r="357" spans="1:167">
      <c r="A357" s="1"/>
      <c r="D357" s="3"/>
      <c r="F357" s="3"/>
      <c r="FK357" s="3"/>
    </row>
    <row r="358" spans="1:167">
      <c r="A358" s="1"/>
      <c r="D358" s="3"/>
      <c r="F358" s="3"/>
      <c r="FK358" s="3"/>
    </row>
    <row r="359" spans="1:167">
      <c r="A359" s="1"/>
      <c r="D359" s="3"/>
      <c r="F359" s="3"/>
      <c r="FK359" s="3"/>
    </row>
    <row r="360" spans="1:167">
      <c r="A360" s="1"/>
      <c r="D360" s="3"/>
      <c r="F360" s="3"/>
      <c r="FK360" s="3"/>
    </row>
    <row r="361" spans="1:167">
      <c r="A361" s="1"/>
      <c r="D361" s="3"/>
      <c r="F361" s="3"/>
      <c r="FK361" s="3"/>
    </row>
    <row r="362" spans="1:167">
      <c r="A362" s="1"/>
      <c r="D362" s="3"/>
      <c r="F362" s="3"/>
      <c r="FK362" s="3"/>
    </row>
    <row r="363" spans="1:167">
      <c r="A363" s="1"/>
      <c r="D363" s="3"/>
      <c r="F363" s="3"/>
      <c r="FK363" s="3"/>
    </row>
    <row r="364" spans="1:167">
      <c r="A364" s="1"/>
      <c r="D364" s="3"/>
      <c r="F364" s="3"/>
      <c r="FK364" s="3"/>
    </row>
    <row r="365" spans="1:167">
      <c r="A365" s="1"/>
      <c r="D365" s="3"/>
      <c r="F365" s="3"/>
      <c r="FK365" s="3"/>
    </row>
    <row r="366" spans="1:167">
      <c r="A366" s="1"/>
      <c r="D366" s="3"/>
      <c r="F366" s="3"/>
      <c r="FK366" s="3"/>
    </row>
    <row r="367" spans="1:167">
      <c r="A367" s="1"/>
      <c r="D367" s="3"/>
      <c r="F367" s="3"/>
      <c r="FK367" s="3"/>
    </row>
    <row r="368" spans="1:167">
      <c r="A368" s="1"/>
      <c r="D368" s="3"/>
      <c r="F368" s="3"/>
      <c r="FK368" s="3"/>
    </row>
    <row r="369" spans="1:167">
      <c r="A369" s="1"/>
      <c r="D369" s="3"/>
      <c r="F369" s="3"/>
      <c r="FK369" s="3"/>
    </row>
    <row r="370" spans="1:167">
      <c r="A370" s="1"/>
      <c r="D370" s="3"/>
      <c r="F370" s="3"/>
      <c r="FK370" s="3"/>
    </row>
    <row r="371" spans="1:167">
      <c r="A371" s="1"/>
      <c r="D371" s="3"/>
      <c r="F371" s="3"/>
      <c r="FK371" s="3"/>
    </row>
    <row r="372" spans="1:167">
      <c r="A372" s="1"/>
      <c r="D372" s="3"/>
      <c r="F372" s="3"/>
      <c r="FK372" s="3"/>
    </row>
    <row r="373" spans="1:167">
      <c r="A373" s="1"/>
      <c r="D373" s="3"/>
      <c r="F373" s="3"/>
      <c r="FK373" s="3"/>
    </row>
    <row r="374" spans="1:167">
      <c r="A374" s="1"/>
      <c r="D374" s="3"/>
      <c r="F374" s="3"/>
      <c r="FK374" s="3"/>
    </row>
    <row r="375" spans="1:167">
      <c r="A375" s="1"/>
      <c r="D375" s="3"/>
      <c r="F375" s="3"/>
      <c r="FK375" s="3"/>
    </row>
    <row r="376" spans="1:167">
      <c r="A376" s="1"/>
      <c r="D376" s="3"/>
      <c r="F376" s="3"/>
      <c r="FK376" s="3"/>
    </row>
    <row r="377" spans="1:167">
      <c r="A377" s="1"/>
      <c r="D377" s="3"/>
      <c r="F377" s="3"/>
      <c r="FK377" s="3"/>
    </row>
    <row r="378" spans="1:167">
      <c r="A378" s="1"/>
      <c r="D378" s="3"/>
      <c r="F378" s="3"/>
      <c r="FK378" s="3"/>
    </row>
    <row r="379" spans="1:167">
      <c r="A379" s="1"/>
      <c r="D379" s="3"/>
      <c r="F379" s="3"/>
      <c r="FK379" s="3"/>
    </row>
    <row r="380" spans="1:167">
      <c r="A380" s="1"/>
      <c r="D380" s="3"/>
      <c r="F380" s="3"/>
      <c r="FK380" s="3"/>
    </row>
    <row r="381" spans="1:167">
      <c r="A381" s="1"/>
      <c r="D381" s="3"/>
      <c r="F381" s="3"/>
      <c r="FK381" s="3"/>
    </row>
    <row r="382" spans="1:167">
      <c r="A382" s="1"/>
      <c r="D382" s="3"/>
      <c r="F382" s="3"/>
      <c r="FK382" s="3"/>
    </row>
    <row r="383" spans="1:167">
      <c r="A383" s="1"/>
      <c r="D383" s="3"/>
      <c r="F383" s="3"/>
      <c r="FK383" s="3"/>
    </row>
    <row r="384" spans="1:167">
      <c r="A384" s="1"/>
      <c r="D384" s="3"/>
      <c r="F384" s="3"/>
      <c r="FK384" s="3"/>
    </row>
    <row r="385" spans="1:167">
      <c r="A385" s="1"/>
      <c r="D385" s="3"/>
      <c r="F385" s="3"/>
      <c r="FK385" s="3"/>
    </row>
    <row r="386" spans="1:167">
      <c r="A386" s="1"/>
      <c r="D386" s="3"/>
      <c r="F386" s="3"/>
      <c r="FK386" s="3"/>
    </row>
    <row r="387" spans="1:167">
      <c r="A387" s="1"/>
      <c r="D387" s="3"/>
      <c r="F387" s="3"/>
      <c r="FK387" s="3"/>
    </row>
    <row r="388" spans="1:167">
      <c r="A388" s="1"/>
      <c r="D388" s="3"/>
      <c r="F388" s="3"/>
      <c r="FK388" s="3"/>
    </row>
    <row r="389" spans="1:167">
      <c r="A389" s="1"/>
      <c r="D389" s="3"/>
      <c r="F389" s="3"/>
      <c r="FK389" s="3"/>
    </row>
    <row r="390" spans="1:167">
      <c r="A390" s="1"/>
      <c r="D390" s="3"/>
      <c r="F390" s="3"/>
      <c r="FK390" s="3"/>
    </row>
    <row r="391" spans="1:167">
      <c r="A391" s="1"/>
      <c r="D391" s="3"/>
      <c r="F391" s="3"/>
      <c r="FK391" s="3"/>
    </row>
    <row r="392" spans="1:167">
      <c r="A392" s="1"/>
      <c r="D392" s="3"/>
      <c r="F392" s="3"/>
      <c r="FK392" s="3"/>
    </row>
    <row r="393" spans="1:167">
      <c r="A393" s="1"/>
      <c r="D393" s="3"/>
      <c r="F393" s="3"/>
      <c r="FK393" s="3"/>
    </row>
    <row r="394" spans="1:167">
      <c r="A394" s="1"/>
      <c r="D394" s="3"/>
      <c r="F394" s="3"/>
      <c r="FK394" s="3"/>
    </row>
    <row r="395" spans="1:167">
      <c r="A395" s="1"/>
      <c r="D395" s="3"/>
      <c r="F395" s="3"/>
      <c r="FK395" s="3"/>
    </row>
    <row r="396" spans="1:167">
      <c r="A396" s="1"/>
      <c r="D396" s="3"/>
      <c r="F396" s="3"/>
      <c r="FK396" s="3"/>
    </row>
    <row r="397" spans="1:167">
      <c r="A397" s="1"/>
      <c r="D397" s="3"/>
      <c r="F397" s="3"/>
      <c r="FK397" s="3"/>
    </row>
    <row r="398" spans="1:167">
      <c r="A398" s="1"/>
      <c r="D398" s="3"/>
      <c r="F398" s="3"/>
      <c r="FK398" s="3"/>
    </row>
    <row r="399" spans="1:167">
      <c r="A399" s="1"/>
      <c r="D399" s="3"/>
      <c r="F399" s="3"/>
      <c r="FK399" s="3"/>
    </row>
    <row r="400" spans="1:167">
      <c r="A400" s="1"/>
      <c r="D400" s="3"/>
      <c r="F400" s="3"/>
      <c r="FK400" s="3"/>
    </row>
    <row r="401" spans="1:167">
      <c r="A401" s="1"/>
      <c r="D401" s="3"/>
      <c r="F401" s="3"/>
      <c r="FK401" s="3"/>
    </row>
    <row r="402" spans="1:167">
      <c r="A402" s="1"/>
      <c r="D402" s="3"/>
      <c r="F402" s="3"/>
      <c r="FK402" s="3"/>
    </row>
    <row r="403" spans="1:167">
      <c r="A403" s="1"/>
      <c r="D403" s="3"/>
      <c r="F403" s="3"/>
      <c r="FK403" s="3"/>
    </row>
    <row r="404" spans="1:167">
      <c r="A404" s="1"/>
      <c r="D404" s="3"/>
      <c r="F404" s="3"/>
      <c r="FK404" s="3"/>
    </row>
    <row r="405" spans="1:167">
      <c r="A405" s="1"/>
      <c r="D405" s="3"/>
      <c r="F405" s="3"/>
      <c r="FK405" s="3"/>
    </row>
    <row r="406" spans="1:167">
      <c r="A406" s="1"/>
      <c r="D406" s="3"/>
      <c r="F406" s="3"/>
      <c r="FK406" s="3"/>
    </row>
    <row r="407" spans="1:167">
      <c r="A407" s="1"/>
      <c r="D407" s="3"/>
      <c r="F407" s="3"/>
      <c r="FK407" s="3"/>
    </row>
    <row r="408" spans="1:167">
      <c r="A408" s="1"/>
      <c r="D408" s="3"/>
      <c r="F408" s="3"/>
      <c r="FK408" s="3"/>
    </row>
    <row r="409" spans="1:167">
      <c r="A409" s="1"/>
      <c r="D409" s="3"/>
      <c r="F409" s="3"/>
      <c r="FK409" s="3"/>
    </row>
    <row r="410" spans="1:167">
      <c r="A410" s="1"/>
      <c r="D410" s="3"/>
      <c r="F410" s="3"/>
      <c r="FK410" s="3"/>
    </row>
    <row r="411" spans="1:167">
      <c r="A411" s="1"/>
      <c r="D411" s="3"/>
      <c r="F411" s="3"/>
      <c r="FK411" s="3"/>
    </row>
    <row r="412" spans="1:167">
      <c r="A412" s="1"/>
      <c r="D412" s="3"/>
      <c r="F412" s="3"/>
      <c r="FK412" s="3"/>
    </row>
    <row r="413" spans="1:167">
      <c r="A413" s="1"/>
      <c r="D413" s="3"/>
      <c r="F413" s="3"/>
      <c r="FK413" s="3"/>
    </row>
    <row r="414" spans="1:167">
      <c r="A414" s="1"/>
      <c r="D414" s="3"/>
      <c r="F414" s="3"/>
      <c r="FK414" s="3"/>
    </row>
    <row r="415" spans="1:167">
      <c r="A415" s="1"/>
      <c r="D415" s="3"/>
      <c r="F415" s="3"/>
      <c r="FK415" s="3"/>
    </row>
    <row r="416" spans="1:167">
      <c r="A416" s="1"/>
      <c r="D416" s="3"/>
      <c r="F416" s="3"/>
      <c r="FK416" s="3"/>
    </row>
    <row r="417" spans="1:167">
      <c r="A417" s="1"/>
      <c r="D417" s="3"/>
      <c r="F417" s="3"/>
      <c r="FK417" s="3"/>
    </row>
    <row r="418" spans="1:167">
      <c r="A418" s="1"/>
      <c r="D418" s="3"/>
      <c r="F418" s="3"/>
      <c r="FK418" s="3"/>
    </row>
    <row r="419" spans="1:167">
      <c r="A419" s="1"/>
      <c r="D419" s="3"/>
      <c r="F419" s="3"/>
      <c r="FK419" s="3"/>
    </row>
    <row r="420" spans="1:167">
      <c r="A420" s="1"/>
      <c r="D420" s="3"/>
      <c r="F420" s="3"/>
      <c r="FK420" s="3"/>
    </row>
    <row r="421" spans="1:167">
      <c r="A421" s="1"/>
      <c r="D421" s="3"/>
      <c r="F421" s="3"/>
      <c r="FK421" s="3"/>
    </row>
    <row r="422" spans="1:167">
      <c r="A422" s="1"/>
      <c r="D422" s="3"/>
      <c r="F422" s="3"/>
      <c r="FK422" s="3"/>
    </row>
    <row r="423" spans="1:167">
      <c r="A423" s="1"/>
      <c r="D423" s="3"/>
      <c r="F423" s="3"/>
      <c r="FK423" s="3"/>
    </row>
    <row r="424" spans="1:167">
      <c r="A424" s="1"/>
      <c r="D424" s="3"/>
      <c r="F424" s="3"/>
      <c r="FK424" s="3"/>
    </row>
    <row r="425" spans="1:167">
      <c r="A425" s="1"/>
      <c r="D425" s="3"/>
      <c r="F425" s="3"/>
      <c r="FK425" s="3"/>
    </row>
    <row r="426" spans="1:167">
      <c r="A426" s="1"/>
      <c r="D426" s="3"/>
      <c r="F426" s="3"/>
      <c r="FK426" s="3"/>
    </row>
    <row r="427" spans="1:167">
      <c r="A427" s="1"/>
      <c r="D427" s="3"/>
      <c r="F427" s="3"/>
      <c r="FK427" s="3"/>
    </row>
    <row r="428" spans="1:167">
      <c r="A428" s="1"/>
      <c r="D428" s="3"/>
      <c r="F428" s="3"/>
      <c r="FK428" s="3"/>
    </row>
    <row r="429" spans="1:167">
      <c r="A429" s="1"/>
      <c r="D429" s="3"/>
      <c r="F429" s="3"/>
      <c r="FK429" s="3"/>
    </row>
    <row r="430" spans="1:167">
      <c r="A430" s="1"/>
      <c r="D430" s="3"/>
      <c r="F430" s="3"/>
      <c r="FK430" s="3"/>
    </row>
    <row r="431" spans="1:167">
      <c r="A431" s="1"/>
      <c r="D431" s="3"/>
      <c r="F431" s="3"/>
      <c r="FK431" s="3"/>
    </row>
    <row r="432" spans="1:167">
      <c r="A432" s="1"/>
      <c r="D432" s="3"/>
      <c r="F432" s="3"/>
      <c r="FK432" s="3"/>
    </row>
    <row r="433" spans="1:167">
      <c r="A433" s="1"/>
      <c r="D433" s="3"/>
      <c r="F433" s="3"/>
      <c r="FK433" s="3"/>
    </row>
    <row r="434" spans="1:167">
      <c r="A434" s="1"/>
      <c r="D434" s="3"/>
      <c r="F434" s="3"/>
      <c r="FK434" s="3"/>
    </row>
    <row r="435" spans="1:167">
      <c r="A435" s="1"/>
      <c r="D435" s="3"/>
      <c r="F435" s="3"/>
      <c r="FK435" s="3"/>
    </row>
    <row r="436" spans="1:167">
      <c r="A436" s="1"/>
      <c r="D436" s="3"/>
      <c r="F436" s="3"/>
      <c r="FK436" s="3"/>
    </row>
    <row r="437" spans="1:167">
      <c r="A437" s="1"/>
      <c r="D437" s="3"/>
      <c r="F437" s="3"/>
      <c r="FK437" s="3"/>
    </row>
    <row r="438" spans="1:167">
      <c r="A438" s="1"/>
      <c r="D438" s="3"/>
      <c r="F438" s="3"/>
      <c r="FK438" s="3"/>
    </row>
    <row r="439" spans="1:167">
      <c r="A439" s="1"/>
      <c r="D439" s="3"/>
      <c r="F439" s="3"/>
      <c r="FK439" s="3"/>
    </row>
    <row r="440" spans="1:167">
      <c r="A440" s="1"/>
      <c r="D440" s="3"/>
      <c r="F440" s="3"/>
      <c r="FK440" s="3"/>
    </row>
    <row r="441" spans="1:167">
      <c r="A441" s="1"/>
      <c r="D441" s="3"/>
      <c r="F441" s="3"/>
      <c r="FK441" s="3"/>
    </row>
    <row r="442" spans="1:167">
      <c r="A442" s="1"/>
      <c r="D442" s="3"/>
      <c r="F442" s="3"/>
      <c r="FK442" s="3"/>
    </row>
    <row r="443" spans="1:167">
      <c r="A443" s="1"/>
      <c r="D443" s="3"/>
      <c r="F443" s="3"/>
      <c r="FK443" s="3"/>
    </row>
    <row r="444" spans="1:167">
      <c r="A444" s="1"/>
      <c r="D444" s="3"/>
      <c r="F444" s="3"/>
      <c r="FK444" s="3"/>
    </row>
    <row r="445" spans="1:167">
      <c r="A445" s="1"/>
      <c r="D445" s="3"/>
      <c r="F445" s="3"/>
      <c r="FK445" s="3"/>
    </row>
    <row r="446" spans="1:167">
      <c r="A446" s="1"/>
      <c r="D446" s="3"/>
      <c r="F446" s="3"/>
      <c r="FK446" s="3"/>
    </row>
    <row r="447" spans="1:167">
      <c r="A447" s="1"/>
      <c r="D447" s="3"/>
      <c r="F447" s="3"/>
      <c r="FK447" s="3"/>
    </row>
    <row r="448" spans="1:167">
      <c r="A448" s="1"/>
      <c r="D448" s="3"/>
      <c r="F448" s="3"/>
      <c r="FK448" s="3"/>
    </row>
    <row r="449" spans="1:167">
      <c r="A449" s="1"/>
      <c r="D449" s="3"/>
      <c r="F449" s="3"/>
      <c r="FK449" s="3"/>
    </row>
    <row r="450" spans="1:167">
      <c r="A450" s="1"/>
      <c r="D450" s="3"/>
      <c r="F450" s="3"/>
      <c r="FK450" s="3"/>
    </row>
    <row r="451" spans="1:167">
      <c r="A451" s="1"/>
      <c r="D451" s="3"/>
      <c r="F451" s="3"/>
      <c r="FK451" s="3"/>
    </row>
    <row r="452" spans="1:167">
      <c r="A452" s="1"/>
      <c r="D452" s="3"/>
      <c r="F452" s="3"/>
      <c r="FK452" s="3"/>
    </row>
    <row r="453" spans="1:167">
      <c r="A453" s="1"/>
      <c r="D453" s="3"/>
      <c r="F453" s="3"/>
      <c r="FK453" s="3"/>
    </row>
    <row r="454" spans="1:167">
      <c r="A454" s="1"/>
      <c r="D454" s="3"/>
      <c r="F454" s="3"/>
      <c r="FK454" s="3"/>
    </row>
    <row r="455" spans="1:167">
      <c r="A455" s="1"/>
      <c r="D455" s="3"/>
      <c r="F455" s="3"/>
      <c r="FK455" s="3"/>
    </row>
    <row r="456" spans="1:167">
      <c r="A456" s="1"/>
      <c r="D456" s="3"/>
      <c r="F456" s="3"/>
      <c r="FK456" s="3"/>
    </row>
    <row r="457" spans="1:167">
      <c r="A457" s="1"/>
      <c r="D457" s="3"/>
      <c r="F457" s="3"/>
      <c r="FK457" s="3"/>
    </row>
    <row r="458" spans="1:167">
      <c r="A458" s="1"/>
      <c r="D458" s="3"/>
      <c r="F458" s="3"/>
      <c r="FK458" s="3"/>
    </row>
    <row r="459" spans="1:167">
      <c r="A459" s="1"/>
      <c r="D459" s="3"/>
      <c r="F459" s="3"/>
      <c r="FK459" s="3"/>
    </row>
    <row r="460" spans="1:167">
      <c r="A460" s="1"/>
      <c r="D460" s="3"/>
      <c r="F460" s="3"/>
      <c r="FK460" s="3"/>
    </row>
    <row r="461" spans="1:167">
      <c r="A461" s="1"/>
      <c r="D461" s="3"/>
      <c r="F461" s="3"/>
      <c r="FK461" s="3"/>
    </row>
    <row r="462" spans="1:167">
      <c r="A462" s="1"/>
      <c r="D462" s="3"/>
      <c r="F462" s="3"/>
      <c r="FK462" s="3"/>
    </row>
    <row r="463" spans="1:167">
      <c r="A463" s="1"/>
      <c r="D463" s="3"/>
      <c r="F463" s="3"/>
      <c r="FK463" s="3"/>
    </row>
    <row r="464" spans="1:167">
      <c r="A464" s="1"/>
      <c r="D464" s="3"/>
      <c r="F464" s="3"/>
      <c r="FK464" s="3"/>
    </row>
    <row r="465" spans="1:167">
      <c r="A465" s="1"/>
      <c r="D465" s="3"/>
      <c r="F465" s="3"/>
      <c r="FK465" s="3"/>
    </row>
    <row r="466" spans="1:167">
      <c r="A466" s="1"/>
      <c r="D466" s="3"/>
      <c r="F466" s="3"/>
      <c r="FK466" s="3"/>
    </row>
    <row r="467" spans="1:167">
      <c r="A467" s="1"/>
      <c r="D467" s="3"/>
      <c r="F467" s="3"/>
      <c r="FK467" s="3"/>
    </row>
    <row r="468" spans="1:167">
      <c r="A468" s="1"/>
      <c r="D468" s="3"/>
      <c r="F468" s="3"/>
      <c r="FK468" s="3"/>
    </row>
    <row r="469" spans="1:167">
      <c r="A469" s="1"/>
      <c r="D469" s="3"/>
      <c r="F469" s="3"/>
      <c r="FK469" s="3"/>
    </row>
    <row r="470" spans="1:167">
      <c r="A470" s="1"/>
      <c r="D470" s="3"/>
      <c r="F470" s="3"/>
      <c r="FK470" s="3"/>
    </row>
    <row r="471" spans="1:167">
      <c r="A471" s="1"/>
      <c r="D471" s="3"/>
      <c r="F471" s="3"/>
      <c r="FK471" s="3"/>
    </row>
    <row r="472" spans="1:167">
      <c r="A472" s="1"/>
      <c r="D472" s="3"/>
      <c r="F472" s="3"/>
      <c r="FK472" s="3"/>
    </row>
    <row r="473" spans="1:167">
      <c r="A473" s="1"/>
      <c r="D473" s="3"/>
      <c r="F473" s="3"/>
      <c r="FK473" s="3"/>
    </row>
    <row r="474" spans="1:167">
      <c r="A474" s="1"/>
      <c r="D474" s="3"/>
      <c r="F474" s="3"/>
      <c r="FK474" s="3"/>
    </row>
    <row r="475" spans="1:167">
      <c r="A475" s="1"/>
      <c r="D475" s="3"/>
      <c r="F475" s="3"/>
      <c r="FK475" s="3"/>
    </row>
    <row r="476" spans="1:167">
      <c r="A476" s="1"/>
      <c r="D476" s="3"/>
      <c r="F476" s="3"/>
      <c r="FK476" s="3"/>
    </row>
    <row r="477" spans="1:167">
      <c r="A477" s="1"/>
      <c r="D477" s="3"/>
      <c r="F477" s="3"/>
      <c r="FK477" s="3"/>
    </row>
    <row r="478" spans="1:167">
      <c r="A478" s="1"/>
      <c r="D478" s="3"/>
      <c r="F478" s="3"/>
      <c r="FK478" s="3"/>
    </row>
    <row r="479" spans="1:167">
      <c r="A479" s="1"/>
      <c r="D479" s="3"/>
      <c r="F479" s="3"/>
      <c r="FK479" s="3"/>
    </row>
    <row r="480" spans="1:167">
      <c r="A480" s="1"/>
      <c r="D480" s="3"/>
      <c r="F480" s="3"/>
      <c r="FK480" s="3"/>
    </row>
    <row r="481" spans="1:167">
      <c r="A481" s="1"/>
      <c r="D481" s="3"/>
      <c r="F481" s="3"/>
      <c r="FK481" s="3"/>
    </row>
    <row r="482" spans="1:167">
      <c r="A482" s="1"/>
      <c r="D482" s="3"/>
      <c r="F482" s="3"/>
      <c r="FK482" s="3"/>
    </row>
    <row r="483" spans="1:167">
      <c r="A483" s="1"/>
      <c r="D483" s="3"/>
      <c r="F483" s="3"/>
      <c r="FK483" s="3"/>
    </row>
    <row r="484" spans="1:167">
      <c r="A484" s="1"/>
      <c r="D484" s="3"/>
      <c r="F484" s="3"/>
      <c r="FK484" s="3"/>
    </row>
    <row r="485" spans="1:167">
      <c r="A485" s="1"/>
      <c r="D485" s="3"/>
      <c r="F485" s="3"/>
      <c r="FK485" s="3"/>
    </row>
    <row r="486" spans="1:167">
      <c r="A486" s="1"/>
      <c r="D486" s="3"/>
      <c r="F486" s="3"/>
      <c r="FK486" s="3"/>
    </row>
    <row r="487" spans="1:167">
      <c r="A487" s="1"/>
      <c r="D487" s="3"/>
      <c r="F487" s="3"/>
      <c r="FK487" s="3"/>
    </row>
    <row r="488" spans="1:167">
      <c r="A488" s="1"/>
      <c r="D488" s="3"/>
      <c r="F488" s="3"/>
      <c r="FK488" s="3"/>
    </row>
    <row r="489" spans="1:167">
      <c r="A489" s="1"/>
      <c r="D489" s="3"/>
      <c r="F489" s="3"/>
      <c r="FK489" s="3"/>
    </row>
    <row r="490" spans="1:167">
      <c r="A490" s="1"/>
      <c r="D490" s="3"/>
      <c r="F490" s="3"/>
      <c r="FK490" s="3"/>
    </row>
    <row r="491" spans="1:167">
      <c r="A491" s="1"/>
      <c r="D491" s="3"/>
      <c r="F491" s="3"/>
      <c r="FK491" s="3"/>
    </row>
    <row r="492" spans="1:167">
      <c r="A492" s="1"/>
      <c r="D492" s="3"/>
      <c r="F492" s="3"/>
      <c r="FK492" s="3"/>
    </row>
    <row r="493" spans="1:167">
      <c r="A493" s="1"/>
      <c r="D493" s="3"/>
      <c r="F493" s="3"/>
      <c r="FK493" s="3"/>
    </row>
    <row r="494" spans="1:167">
      <c r="A494" s="1"/>
      <c r="D494" s="3"/>
      <c r="F494" s="3"/>
      <c r="FK494" s="3"/>
    </row>
    <row r="495" spans="1:167">
      <c r="A495" s="1"/>
      <c r="D495" s="3"/>
      <c r="F495" s="3"/>
      <c r="FK495" s="3"/>
    </row>
    <row r="496" spans="1:167">
      <c r="A496" s="1"/>
      <c r="D496" s="3"/>
      <c r="F496" s="3"/>
      <c r="FK496" s="3"/>
    </row>
    <row r="497" spans="1:167">
      <c r="A497" s="1"/>
      <c r="D497" s="3"/>
      <c r="F497" s="3"/>
      <c r="FK497" s="3"/>
    </row>
    <row r="498" spans="1:167">
      <c r="A498" s="1"/>
      <c r="D498" s="3"/>
      <c r="F498" s="3"/>
      <c r="FK498" s="3"/>
    </row>
    <row r="499" spans="1:167">
      <c r="A499" s="1"/>
      <c r="D499" s="3"/>
      <c r="F499" s="3"/>
      <c r="FK499" s="3"/>
    </row>
    <row r="500" spans="1:167">
      <c r="A500" s="1"/>
      <c r="D500" s="3"/>
      <c r="F500" s="3"/>
      <c r="FK500" s="3"/>
    </row>
    <row r="501" spans="1:167">
      <c r="A501" s="1"/>
      <c r="D501" s="3"/>
      <c r="F501" s="3"/>
      <c r="FK501" s="3"/>
    </row>
    <row r="502" spans="1:167">
      <c r="A502" s="1"/>
      <c r="D502" s="3"/>
      <c r="F502" s="3"/>
      <c r="FK502" s="3"/>
    </row>
    <row r="503" spans="1:167">
      <c r="A503" s="1"/>
      <c r="D503" s="3"/>
      <c r="F503" s="3"/>
      <c r="FK503" s="3"/>
    </row>
    <row r="504" spans="1:167">
      <c r="A504" s="1"/>
      <c r="D504" s="3"/>
      <c r="F504" s="3"/>
      <c r="FK504" s="3"/>
    </row>
    <row r="505" spans="1:167">
      <c r="A505" s="1"/>
      <c r="D505" s="3"/>
      <c r="F505" s="3"/>
      <c r="FK505" s="3"/>
    </row>
    <row r="506" spans="1:167">
      <c r="A506" s="1"/>
      <c r="D506" s="3"/>
      <c r="F506" s="3"/>
      <c r="FK506" s="3"/>
    </row>
    <row r="507" spans="1:167">
      <c r="A507" s="1"/>
      <c r="D507" s="3"/>
      <c r="F507" s="3"/>
      <c r="FK507" s="3"/>
    </row>
    <row r="508" spans="1:167">
      <c r="A508" s="1"/>
      <c r="D508" s="3"/>
      <c r="F508" s="3"/>
      <c r="FK508" s="3"/>
    </row>
    <row r="509" spans="1:167">
      <c r="A509" s="1"/>
      <c r="D509" s="3"/>
      <c r="F509" s="3"/>
      <c r="FK509" s="3"/>
    </row>
    <row r="510" spans="1:167">
      <c r="A510" s="1"/>
      <c r="D510" s="3"/>
      <c r="F510" s="3"/>
      <c r="FK510" s="3"/>
    </row>
    <row r="511" spans="1:167">
      <c r="A511" s="1"/>
      <c r="D511" s="3"/>
      <c r="F511" s="3"/>
      <c r="FK511" s="3"/>
    </row>
    <row r="512" spans="1:167">
      <c r="A512" s="1"/>
      <c r="D512" s="3"/>
      <c r="F512" s="3"/>
      <c r="FK512" s="3"/>
    </row>
    <row r="513" spans="1:167">
      <c r="A513" s="1"/>
      <c r="D513" s="3"/>
      <c r="F513" s="3"/>
      <c r="FK513" s="3"/>
    </row>
    <row r="514" spans="1:167">
      <c r="A514" s="1"/>
      <c r="D514" s="3"/>
      <c r="F514" s="3"/>
      <c r="FK514" s="3"/>
    </row>
    <row r="515" spans="1:167">
      <c r="A515" s="1"/>
      <c r="D515" s="3"/>
      <c r="F515" s="3"/>
      <c r="FK515" s="3"/>
    </row>
    <row r="516" spans="1:167">
      <c r="A516" s="1"/>
      <c r="D516" s="3"/>
      <c r="F516" s="3"/>
      <c r="FK516" s="3"/>
    </row>
    <row r="517" spans="1:167">
      <c r="A517" s="1"/>
      <c r="D517" s="3"/>
      <c r="F517" s="3"/>
      <c r="FK517" s="3"/>
    </row>
    <row r="518" spans="1:167">
      <c r="A518" s="1"/>
      <c r="D518" s="3"/>
      <c r="F518" s="3"/>
      <c r="FK518" s="3"/>
    </row>
    <row r="519" spans="1:167">
      <c r="A519" s="1"/>
      <c r="D519" s="3"/>
      <c r="F519" s="3"/>
      <c r="FK519" s="3"/>
    </row>
    <row r="520" spans="1:167">
      <c r="A520" s="1"/>
      <c r="D520" s="3"/>
      <c r="F520" s="3"/>
      <c r="FK520" s="3"/>
    </row>
    <row r="521" spans="1:167">
      <c r="A521" s="1"/>
      <c r="D521" s="3"/>
      <c r="F521" s="3"/>
      <c r="FK521" s="3"/>
    </row>
    <row r="522" spans="1:167">
      <c r="A522" s="1"/>
      <c r="D522" s="3"/>
      <c r="F522" s="3"/>
      <c r="FK522" s="3"/>
    </row>
    <row r="523" spans="1:167">
      <c r="A523" s="1"/>
      <c r="D523" s="3"/>
      <c r="F523" s="3"/>
      <c r="FK523" s="3"/>
    </row>
    <row r="524" spans="1:167">
      <c r="A524" s="1"/>
      <c r="D524" s="3"/>
      <c r="F524" s="3"/>
      <c r="FK524" s="3"/>
    </row>
    <row r="525" spans="1:167">
      <c r="A525" s="1"/>
      <c r="D525" s="3"/>
      <c r="F525" s="3"/>
      <c r="FK525" s="3"/>
    </row>
    <row r="526" spans="1:167">
      <c r="A526" s="1"/>
      <c r="D526" s="3"/>
      <c r="F526" s="3"/>
      <c r="FK526" s="3"/>
    </row>
    <row r="527" spans="1:167">
      <c r="A527" s="1"/>
      <c r="D527" s="3"/>
      <c r="F527" s="3"/>
      <c r="FK527" s="3"/>
    </row>
    <row r="528" spans="1:167">
      <c r="A528" s="1"/>
      <c r="D528" s="3"/>
      <c r="F528" s="3"/>
      <c r="FK528" s="3"/>
    </row>
    <row r="529" spans="1:167">
      <c r="A529" s="1"/>
      <c r="D529" s="3"/>
      <c r="F529" s="3"/>
      <c r="FK529" s="3"/>
    </row>
    <row r="530" spans="1:167">
      <c r="A530" s="1"/>
      <c r="D530" s="3"/>
      <c r="F530" s="3"/>
      <c r="FK530" s="3"/>
    </row>
    <row r="531" spans="1:167">
      <c r="A531" s="1"/>
      <c r="D531" s="3"/>
      <c r="F531" s="3"/>
      <c r="FK531" s="3"/>
    </row>
    <row r="532" spans="1:167">
      <c r="A532" s="1"/>
      <c r="D532" s="3"/>
      <c r="F532" s="3"/>
      <c r="FK532" s="3"/>
    </row>
    <row r="533" spans="1:167">
      <c r="A533" s="1"/>
      <c r="D533" s="3"/>
      <c r="F533" s="3"/>
      <c r="FK533" s="3"/>
    </row>
    <row r="534" spans="1:167">
      <c r="A534" s="1"/>
      <c r="D534" s="3"/>
      <c r="F534" s="3"/>
      <c r="FK534" s="3"/>
    </row>
    <row r="535" spans="1:167">
      <c r="A535" s="1"/>
      <c r="D535" s="3"/>
      <c r="F535" s="3"/>
      <c r="FK535" s="3"/>
    </row>
    <row r="536" spans="1:167">
      <c r="A536" s="1"/>
      <c r="D536" s="3"/>
      <c r="F536" s="3"/>
      <c r="FK536" s="3"/>
    </row>
    <row r="537" spans="1:167">
      <c r="A537" s="1"/>
      <c r="D537" s="3"/>
      <c r="F537" s="3"/>
      <c r="FK537" s="3"/>
    </row>
    <row r="538" spans="1:167">
      <c r="A538" s="1"/>
      <c r="D538" s="3"/>
      <c r="F538" s="3"/>
      <c r="FK538" s="3"/>
    </row>
    <row r="539" spans="1:167">
      <c r="A539" s="1"/>
      <c r="D539" s="3"/>
      <c r="F539" s="3"/>
      <c r="FK539" s="3"/>
    </row>
    <row r="540" spans="1:167">
      <c r="A540" s="1"/>
      <c r="D540" s="3"/>
      <c r="F540" s="3"/>
      <c r="FK540" s="3"/>
    </row>
    <row r="541" spans="1:167">
      <c r="A541" s="1"/>
      <c r="D541" s="3"/>
      <c r="F541" s="3"/>
      <c r="FK541" s="3"/>
    </row>
    <row r="542" spans="1:167">
      <c r="A542" s="1"/>
      <c r="D542" s="3"/>
      <c r="F542" s="3"/>
      <c r="FK542" s="3"/>
    </row>
    <row r="543" spans="1:167">
      <c r="A543" s="1"/>
      <c r="D543" s="3"/>
      <c r="F543" s="3"/>
      <c r="FK543" s="3"/>
    </row>
    <row r="544" spans="1:167">
      <c r="A544" s="1"/>
      <c r="D544" s="3"/>
      <c r="F544" s="3"/>
      <c r="FK544" s="3"/>
    </row>
    <row r="545" spans="1:167">
      <c r="A545" s="1"/>
      <c r="D545" s="3"/>
      <c r="F545" s="3"/>
      <c r="FK545" s="3"/>
    </row>
    <row r="546" spans="1:167">
      <c r="A546" s="1"/>
      <c r="D546" s="3"/>
      <c r="F546" s="3"/>
      <c r="FK546" s="3"/>
    </row>
    <row r="547" spans="1:167">
      <c r="A547" s="1"/>
      <c r="D547" s="3"/>
      <c r="F547" s="3"/>
      <c r="FK547" s="3"/>
    </row>
    <row r="548" spans="1:167">
      <c r="A548" s="1"/>
      <c r="D548" s="3"/>
      <c r="F548" s="3"/>
      <c r="FK548" s="3"/>
    </row>
    <row r="549" spans="1:167">
      <c r="A549" s="1"/>
      <c r="D549" s="3"/>
      <c r="F549" s="3"/>
      <c r="FK549" s="3"/>
    </row>
    <row r="550" spans="1:167">
      <c r="A550" s="1"/>
      <c r="D550" s="3"/>
      <c r="F550" s="3"/>
      <c r="FK550" s="3"/>
    </row>
    <row r="551" spans="1:167">
      <c r="A551" s="1"/>
      <c r="D551" s="3"/>
      <c r="F551" s="3"/>
      <c r="FK551" s="3"/>
    </row>
    <row r="552" spans="1:167">
      <c r="A552" s="1"/>
      <c r="D552" s="3"/>
      <c r="F552" s="3"/>
      <c r="FK552" s="3"/>
    </row>
    <row r="553" spans="1:167">
      <c r="A553" s="1"/>
      <c r="D553" s="3"/>
      <c r="F553" s="3"/>
      <c r="FK553" s="3"/>
    </row>
    <row r="554" spans="1:167">
      <c r="A554" s="1"/>
      <c r="D554" s="3"/>
      <c r="F554" s="3"/>
      <c r="FK554" s="3"/>
    </row>
    <row r="555" spans="1:167">
      <c r="A555" s="1"/>
      <c r="D555" s="3"/>
      <c r="F555" s="3"/>
      <c r="FK555" s="3"/>
    </row>
    <row r="556" spans="1:167">
      <c r="A556" s="1"/>
      <c r="D556" s="3"/>
      <c r="F556" s="3"/>
      <c r="FK556" s="3"/>
    </row>
    <row r="557" spans="1:167">
      <c r="A557" s="1"/>
      <c r="D557" s="3"/>
      <c r="F557" s="3"/>
      <c r="FK557" s="3"/>
    </row>
    <row r="558" spans="1:167">
      <c r="A558" s="1"/>
      <c r="D558" s="3"/>
      <c r="F558" s="3"/>
      <c r="FK558" s="3"/>
    </row>
    <row r="559" spans="1:167">
      <c r="A559" s="1"/>
      <c r="D559" s="3"/>
      <c r="F559" s="3"/>
      <c r="FK559" s="3"/>
    </row>
    <row r="560" spans="1:167">
      <c r="A560" s="1"/>
      <c r="D560" s="3"/>
      <c r="F560" s="3"/>
      <c r="FK560" s="3"/>
    </row>
    <row r="561" spans="1:167">
      <c r="A561" s="1"/>
      <c r="D561" s="3"/>
      <c r="F561" s="3"/>
      <c r="FK561" s="3"/>
    </row>
    <row r="562" spans="1:167">
      <c r="A562" s="1"/>
      <c r="D562" s="3"/>
      <c r="F562" s="3"/>
      <c r="FK562" s="3"/>
    </row>
    <row r="563" spans="1:167">
      <c r="A563" s="1"/>
      <c r="D563" s="3"/>
      <c r="F563" s="3"/>
      <c r="FK563" s="3"/>
    </row>
    <row r="564" spans="1:167">
      <c r="A564" s="1"/>
      <c r="D564" s="3"/>
      <c r="F564" s="3"/>
      <c r="FK564" s="3"/>
    </row>
    <row r="565" spans="1:167">
      <c r="A565" s="1"/>
      <c r="D565" s="3"/>
      <c r="F565" s="3"/>
      <c r="FK565" s="3"/>
    </row>
    <row r="566" spans="1:167">
      <c r="A566" s="1"/>
      <c r="D566" s="3"/>
      <c r="F566" s="3"/>
      <c r="FK566" s="3"/>
    </row>
    <row r="567" spans="1:167">
      <c r="A567" s="1"/>
      <c r="D567" s="3"/>
      <c r="F567" s="3"/>
      <c r="FK567" s="3"/>
    </row>
    <row r="568" spans="1:167">
      <c r="A568" s="1"/>
      <c r="D568" s="3"/>
      <c r="F568" s="3"/>
      <c r="FK568" s="3"/>
    </row>
    <row r="569" spans="1:167">
      <c r="A569" s="1"/>
      <c r="D569" s="3"/>
      <c r="F569" s="3"/>
      <c r="FK569" s="3"/>
    </row>
    <row r="570" spans="1:167">
      <c r="A570" s="1"/>
      <c r="D570" s="3"/>
      <c r="F570" s="3"/>
      <c r="FK570" s="3"/>
    </row>
    <row r="571" spans="1:167">
      <c r="A571" s="1"/>
      <c r="D571" s="3"/>
      <c r="F571" s="3"/>
      <c r="FK571" s="3"/>
    </row>
    <row r="572" spans="1:167">
      <c r="A572" s="1"/>
      <c r="D572" s="3"/>
      <c r="F572" s="3"/>
      <c r="FK572" s="3"/>
    </row>
    <row r="573" spans="1:167">
      <c r="A573" s="1"/>
      <c r="D573" s="3"/>
      <c r="F573" s="3"/>
      <c r="FK573" s="3"/>
    </row>
    <row r="574" spans="1:167">
      <c r="A574" s="1"/>
      <c r="D574" s="3"/>
      <c r="F574" s="3"/>
      <c r="FK574" s="3"/>
    </row>
    <row r="575" spans="1:167">
      <c r="A575" s="1"/>
      <c r="D575" s="3"/>
      <c r="F575" s="3"/>
      <c r="FK575" s="3"/>
    </row>
    <row r="576" spans="1:167">
      <c r="A576" s="1"/>
      <c r="D576" s="3"/>
      <c r="F576" s="3"/>
      <c r="FK576" s="3"/>
    </row>
    <row r="577" spans="1:167">
      <c r="A577" s="1"/>
      <c r="D577" s="3"/>
      <c r="F577" s="3"/>
      <c r="FK577" s="3"/>
    </row>
    <row r="578" spans="1:167">
      <c r="A578" s="1"/>
      <c r="D578" s="3"/>
      <c r="F578" s="3"/>
      <c r="FK578" s="3"/>
    </row>
    <row r="579" spans="1:167">
      <c r="A579" s="1"/>
      <c r="D579" s="3"/>
      <c r="F579" s="3"/>
      <c r="FK579" s="3"/>
    </row>
    <row r="580" spans="1:167">
      <c r="A580" s="1"/>
      <c r="D580" s="3"/>
      <c r="F580" s="3"/>
      <c r="FK580" s="3"/>
    </row>
    <row r="581" spans="1:167">
      <c r="A581" s="1"/>
      <c r="D581" s="3"/>
      <c r="F581" s="3"/>
      <c r="FK581" s="3"/>
    </row>
    <row r="582" spans="1:167">
      <c r="A582" s="1"/>
      <c r="D582" s="3"/>
      <c r="F582" s="3"/>
      <c r="FK582" s="3"/>
    </row>
    <row r="583" spans="1:167">
      <c r="A583" s="1"/>
      <c r="D583" s="3"/>
      <c r="F583" s="3"/>
      <c r="FK583" s="3"/>
    </row>
    <row r="584" spans="1:167">
      <c r="A584" s="1"/>
      <c r="D584" s="3"/>
      <c r="F584" s="3"/>
      <c r="FK584" s="3"/>
    </row>
    <row r="585" spans="1:167">
      <c r="A585" s="1"/>
      <c r="D585" s="3"/>
      <c r="F585" s="3"/>
      <c r="FK585" s="3"/>
    </row>
    <row r="586" spans="1:167">
      <c r="A586" s="1"/>
      <c r="D586" s="3"/>
      <c r="F586" s="3"/>
      <c r="FK586" s="3"/>
    </row>
    <row r="587" spans="1:167">
      <c r="A587" s="1"/>
      <c r="D587" s="3"/>
      <c r="F587" s="3"/>
      <c r="FK587" s="3"/>
    </row>
    <row r="588" spans="1:167">
      <c r="A588" s="1"/>
      <c r="D588" s="3"/>
      <c r="F588" s="3"/>
      <c r="FK588" s="3"/>
    </row>
    <row r="589" spans="1:167">
      <c r="A589" s="1"/>
      <c r="D589" s="3"/>
      <c r="F589" s="3"/>
      <c r="FK589" s="3"/>
    </row>
    <row r="590" spans="1:167">
      <c r="A590" s="1"/>
      <c r="D590" s="3"/>
      <c r="F590" s="3"/>
      <c r="FK590" s="3"/>
    </row>
    <row r="591" spans="1:167">
      <c r="A591" s="1"/>
      <c r="D591" s="3"/>
      <c r="F591" s="3"/>
      <c r="FK591" s="3"/>
    </row>
    <row r="592" spans="1:167">
      <c r="A592" s="1"/>
      <c r="D592" s="3"/>
      <c r="F592" s="3"/>
      <c r="FK592" s="3"/>
    </row>
    <row r="593" spans="1:167">
      <c r="A593" s="1"/>
      <c r="D593" s="3"/>
      <c r="F593" s="3"/>
      <c r="FK593" s="3"/>
    </row>
    <row r="594" spans="1:167">
      <c r="A594" s="1"/>
      <c r="D594" s="3"/>
      <c r="F594" s="3"/>
      <c r="FK594" s="3"/>
    </row>
    <row r="595" spans="1:167">
      <c r="A595" s="1"/>
      <c r="D595" s="3"/>
      <c r="F595" s="3"/>
      <c r="FK595" s="3"/>
    </row>
    <row r="596" spans="1:167">
      <c r="A596" s="1"/>
      <c r="D596" s="3"/>
      <c r="F596" s="3"/>
      <c r="FK596" s="3"/>
    </row>
    <row r="597" spans="1:167">
      <c r="A597" s="1"/>
      <c r="D597" s="3"/>
      <c r="F597" s="3"/>
      <c r="FK597" s="3"/>
    </row>
    <row r="598" spans="1:167">
      <c r="A598" s="1"/>
      <c r="D598" s="3"/>
      <c r="F598" s="3"/>
      <c r="FK598" s="3"/>
    </row>
    <row r="599" spans="1:167">
      <c r="A599" s="1"/>
      <c r="D599" s="3"/>
      <c r="F599" s="3"/>
      <c r="FK599" s="3"/>
    </row>
    <row r="600" spans="1:167">
      <c r="A600" s="1"/>
      <c r="D600" s="3"/>
      <c r="F600" s="3"/>
      <c r="FK600" s="3"/>
    </row>
    <row r="601" spans="1:167">
      <c r="A601" s="1"/>
      <c r="D601" s="3"/>
      <c r="F601" s="3"/>
      <c r="FK601" s="3"/>
    </row>
    <row r="602" spans="1:167">
      <c r="A602" s="1"/>
      <c r="D602" s="3"/>
      <c r="F602" s="3"/>
      <c r="FK602" s="3"/>
    </row>
    <row r="603" spans="1:167">
      <c r="A603" s="1"/>
      <c r="D603" s="3"/>
      <c r="F603" s="3"/>
      <c r="FK603" s="3"/>
    </row>
    <row r="604" spans="1:167">
      <c r="A604" s="1"/>
      <c r="D604" s="3"/>
      <c r="F604" s="3"/>
      <c r="FK604" s="3"/>
    </row>
    <row r="605" spans="1:167">
      <c r="A605" s="1"/>
      <c r="D605" s="3"/>
      <c r="F605" s="3"/>
      <c r="FK605" s="3"/>
    </row>
    <row r="606" spans="1:167">
      <c r="A606" s="1"/>
      <c r="D606" s="3"/>
      <c r="F606" s="3"/>
      <c r="FK606" s="3"/>
    </row>
    <row r="607" spans="1:167">
      <c r="A607" s="1"/>
      <c r="D607" s="3"/>
      <c r="F607" s="3"/>
      <c r="FK607" s="3"/>
    </row>
    <row r="608" spans="1:167">
      <c r="A608" s="1"/>
      <c r="D608" s="3"/>
      <c r="F608" s="3"/>
      <c r="FK608" s="3"/>
    </row>
    <row r="609" spans="1:167">
      <c r="A609" s="1"/>
      <c r="D609" s="3"/>
      <c r="F609" s="3"/>
      <c r="FK609" s="3"/>
    </row>
    <row r="610" spans="1:167">
      <c r="A610" s="1"/>
      <c r="D610" s="3"/>
      <c r="F610" s="3"/>
      <c r="FK610" s="3"/>
    </row>
    <row r="611" spans="1:167">
      <c r="A611" s="1"/>
      <c r="D611" s="3"/>
      <c r="F611" s="3"/>
      <c r="FK611" s="3"/>
    </row>
    <row r="612" spans="1:167">
      <c r="A612" s="1"/>
      <c r="D612" s="3"/>
      <c r="F612" s="3"/>
      <c r="FK612" s="3"/>
    </row>
    <row r="613" spans="1:167">
      <c r="A613" s="1"/>
      <c r="D613" s="3"/>
      <c r="F613" s="3"/>
      <c r="FK613" s="3"/>
    </row>
    <row r="614" spans="1:167">
      <c r="A614" s="1"/>
      <c r="D614" s="3"/>
      <c r="F614" s="3"/>
      <c r="FK614" s="3"/>
    </row>
    <row r="615" spans="1:167">
      <c r="A615" s="1"/>
      <c r="D615" s="3"/>
      <c r="F615" s="3"/>
      <c r="FK615" s="3"/>
    </row>
    <row r="616" spans="1:167">
      <c r="A616" s="1"/>
      <c r="D616" s="3"/>
      <c r="F616" s="3"/>
      <c r="FK616" s="3"/>
    </row>
    <row r="617" spans="1:167">
      <c r="A617" s="1"/>
      <c r="D617" s="3"/>
      <c r="F617" s="3"/>
      <c r="FK617" s="3"/>
    </row>
    <row r="618" spans="1:167">
      <c r="A618" s="1"/>
      <c r="D618" s="3"/>
      <c r="F618" s="3"/>
      <c r="FK618" s="3"/>
    </row>
    <row r="619" spans="1:167">
      <c r="A619" s="1"/>
      <c r="D619" s="3"/>
      <c r="F619" s="3"/>
      <c r="FK619" s="3"/>
    </row>
    <row r="620" spans="1:167">
      <c r="A620" s="1"/>
      <c r="D620" s="3"/>
      <c r="F620" s="3"/>
      <c r="FK620" s="3"/>
    </row>
    <row r="621" spans="1:167">
      <c r="A621" s="1"/>
      <c r="D621" s="3"/>
      <c r="F621" s="3"/>
      <c r="FK621" s="3"/>
    </row>
    <row r="622" spans="1:167">
      <c r="A622" s="1"/>
      <c r="D622" s="3"/>
      <c r="F622" s="3"/>
      <c r="FK622" s="3"/>
    </row>
    <row r="623" spans="1:167">
      <c r="A623" s="1"/>
      <c r="D623" s="3"/>
      <c r="F623" s="3"/>
      <c r="FK623" s="3"/>
    </row>
    <row r="624" spans="1:167">
      <c r="A624" s="1"/>
      <c r="D624" s="3"/>
      <c r="F624" s="3"/>
      <c r="FK624" s="3"/>
    </row>
    <row r="625" spans="1:167">
      <c r="A625" s="1"/>
      <c r="D625" s="3"/>
      <c r="F625" s="3"/>
      <c r="FK625" s="3"/>
    </row>
    <row r="626" spans="1:167">
      <c r="A626" s="1"/>
      <c r="D626" s="3"/>
      <c r="F626" s="3"/>
      <c r="FK626" s="3"/>
    </row>
    <row r="627" spans="1:167">
      <c r="A627" s="1"/>
      <c r="D627" s="3"/>
      <c r="F627" s="3"/>
      <c r="FK627" s="3"/>
    </row>
    <row r="628" spans="1:167">
      <c r="A628" s="1"/>
      <c r="D628" s="3"/>
      <c r="F628" s="3"/>
      <c r="FK628" s="3"/>
    </row>
    <row r="629" spans="1:167">
      <c r="A629" s="1"/>
      <c r="D629" s="3"/>
      <c r="F629" s="3"/>
      <c r="FK629" s="3"/>
    </row>
    <row r="630" spans="1:167">
      <c r="A630" s="1"/>
      <c r="D630" s="3"/>
      <c r="F630" s="3"/>
      <c r="FK630" s="3"/>
    </row>
    <row r="631" spans="1:167">
      <c r="A631" s="1"/>
      <c r="D631" s="3"/>
      <c r="F631" s="3"/>
      <c r="FK631" s="3"/>
    </row>
    <row r="632" spans="1:167">
      <c r="A632" s="1"/>
      <c r="D632" s="3"/>
      <c r="F632" s="3"/>
      <c r="FK632" s="3"/>
    </row>
    <row r="633" spans="1:167">
      <c r="A633" s="1"/>
      <c r="D633" s="3"/>
      <c r="F633" s="3"/>
      <c r="FK633" s="3"/>
    </row>
    <row r="634" spans="1:167">
      <c r="A634" s="1"/>
      <c r="D634" s="3"/>
      <c r="F634" s="3"/>
      <c r="FK634" s="3"/>
    </row>
    <row r="635" spans="1:167">
      <c r="A635" s="1"/>
      <c r="D635" s="3"/>
      <c r="F635" s="3"/>
      <c r="FK635" s="3"/>
    </row>
    <row r="636" spans="1:167">
      <c r="A636" s="1"/>
      <c r="D636" s="3"/>
      <c r="F636" s="3"/>
      <c r="FK636" s="3"/>
    </row>
    <row r="637" spans="1:167">
      <c r="A637" s="1"/>
      <c r="D637" s="3"/>
      <c r="F637" s="3"/>
      <c r="FK637" s="3"/>
    </row>
    <row r="638" spans="1:167">
      <c r="A638" s="1"/>
      <c r="D638" s="3"/>
      <c r="F638" s="3"/>
      <c r="FK638" s="3"/>
    </row>
    <row r="639" spans="1:167">
      <c r="A639" s="1"/>
      <c r="D639" s="3"/>
      <c r="F639" s="3"/>
      <c r="FK639" s="3"/>
    </row>
    <row r="640" spans="1:167">
      <c r="A640" s="1"/>
      <c r="D640" s="3"/>
      <c r="F640" s="3"/>
      <c r="FK640" s="3"/>
    </row>
    <row r="641" spans="1:167">
      <c r="A641" s="1"/>
      <c r="D641" s="3"/>
      <c r="F641" s="3"/>
      <c r="FK641" s="3"/>
    </row>
    <row r="642" spans="1:167">
      <c r="A642" s="1"/>
      <c r="D642" s="3"/>
      <c r="F642" s="3"/>
      <c r="FK642" s="3"/>
    </row>
    <row r="643" spans="1:167">
      <c r="A643" s="1"/>
      <c r="D643" s="3"/>
      <c r="F643" s="3"/>
      <c r="FK643" s="3"/>
    </row>
    <row r="644" spans="1:167">
      <c r="A644" s="1"/>
      <c r="D644" s="3"/>
      <c r="F644" s="3"/>
      <c r="FK644" s="3"/>
    </row>
    <row r="645" spans="1:167">
      <c r="A645" s="1"/>
      <c r="D645" s="3"/>
      <c r="F645" s="3"/>
      <c r="FK645" s="3"/>
    </row>
    <row r="646" spans="1:167">
      <c r="A646" s="1"/>
      <c r="D646" s="3"/>
      <c r="F646" s="3"/>
      <c r="FK646" s="3"/>
    </row>
    <row r="647" spans="1:167">
      <c r="A647" s="1"/>
      <c r="D647" s="3"/>
      <c r="F647" s="3"/>
      <c r="FK647" s="3"/>
    </row>
    <row r="648" spans="1:167">
      <c r="A648" s="1"/>
      <c r="D648" s="3"/>
      <c r="F648" s="3"/>
      <c r="FK648" s="3"/>
    </row>
    <row r="649" spans="1:167">
      <c r="A649" s="1"/>
      <c r="D649" s="3"/>
      <c r="F649" s="3"/>
      <c r="FK649" s="3"/>
    </row>
    <row r="650" spans="1:167">
      <c r="A650" s="1"/>
      <c r="D650" s="3"/>
      <c r="F650" s="3"/>
      <c r="FK650" s="3"/>
    </row>
    <row r="651" spans="1:167">
      <c r="A651" s="1"/>
      <c r="D651" s="3"/>
      <c r="F651" s="3"/>
      <c r="FK651" s="3"/>
    </row>
    <row r="652" spans="1:167">
      <c r="A652" s="1"/>
      <c r="D652" s="3"/>
      <c r="F652" s="3"/>
      <c r="FK652" s="3"/>
    </row>
    <row r="653" spans="1:167">
      <c r="A653" s="1"/>
      <c r="D653" s="3"/>
      <c r="F653" s="3"/>
      <c r="FK653" s="3"/>
    </row>
    <row r="654" spans="1:167">
      <c r="A654" s="1"/>
      <c r="D654" s="3"/>
      <c r="F654" s="3"/>
      <c r="FK654" s="3"/>
    </row>
    <row r="655" spans="1:167">
      <c r="A655" s="1"/>
      <c r="D655" s="3"/>
      <c r="F655" s="3"/>
      <c r="FK655" s="3"/>
    </row>
    <row r="656" spans="1:167">
      <c r="A656" s="1"/>
      <c r="D656" s="3"/>
      <c r="F656" s="3"/>
      <c r="FK656" s="3"/>
    </row>
    <row r="657" spans="1:167">
      <c r="A657" s="1"/>
      <c r="D657" s="3"/>
      <c r="F657" s="3"/>
      <c r="FK657" s="3"/>
    </row>
    <row r="658" spans="1:167">
      <c r="A658" s="1"/>
      <c r="D658" s="3"/>
      <c r="F658" s="3"/>
      <c r="FK658" s="3"/>
    </row>
    <row r="659" spans="1:167">
      <c r="A659" s="1"/>
      <c r="D659" s="3"/>
      <c r="F659" s="3"/>
      <c r="FK659" s="3"/>
    </row>
    <row r="660" spans="1:167">
      <c r="A660" s="1"/>
      <c r="D660" s="3"/>
      <c r="F660" s="3"/>
      <c r="FK660" s="3"/>
    </row>
    <row r="661" spans="1:167">
      <c r="A661" s="1"/>
      <c r="D661" s="3"/>
      <c r="F661" s="3"/>
      <c r="FK661" s="3"/>
    </row>
    <row r="662" spans="1:167">
      <c r="A662" s="1"/>
      <c r="D662" s="3"/>
      <c r="F662" s="3"/>
      <c r="FK662" s="3"/>
    </row>
    <row r="663" spans="1:167">
      <c r="A663" s="1"/>
      <c r="D663" s="3"/>
      <c r="F663" s="3"/>
      <c r="FK663" s="3"/>
    </row>
    <row r="664" spans="1:167">
      <c r="A664" s="1"/>
      <c r="D664" s="3"/>
      <c r="F664" s="3"/>
      <c r="FK664" s="3"/>
    </row>
    <row r="665" spans="1:167">
      <c r="A665" s="1"/>
      <c r="D665" s="3"/>
      <c r="F665" s="3"/>
      <c r="FK665" s="3"/>
    </row>
    <row r="666" spans="1:167">
      <c r="A666" s="1"/>
      <c r="D666" s="3"/>
      <c r="F666" s="3"/>
      <c r="FK666" s="3"/>
    </row>
    <row r="667" spans="1:167">
      <c r="A667" s="1"/>
      <c r="D667" s="3"/>
      <c r="F667" s="3"/>
      <c r="FK667" s="3"/>
    </row>
    <row r="668" spans="1:167">
      <c r="A668" s="1"/>
      <c r="D668" s="3"/>
      <c r="F668" s="3"/>
      <c r="FK668" s="3"/>
    </row>
    <row r="669" spans="1:167">
      <c r="A669" s="1"/>
      <c r="D669" s="3"/>
      <c r="F669" s="3"/>
      <c r="FK669" s="3"/>
    </row>
    <row r="670" spans="1:167">
      <c r="A670" s="1"/>
      <c r="D670" s="3"/>
      <c r="F670" s="3"/>
      <c r="FK670" s="3"/>
    </row>
    <row r="671" spans="1:167">
      <c r="A671" s="1"/>
      <c r="D671" s="3"/>
      <c r="F671" s="3"/>
      <c r="FK671" s="3"/>
    </row>
    <row r="672" spans="1:167">
      <c r="A672" s="1"/>
      <c r="D672" s="3"/>
      <c r="F672" s="3"/>
      <c r="FK672" s="3"/>
    </row>
    <row r="673" spans="1:167">
      <c r="A673" s="1"/>
      <c r="D673" s="3"/>
      <c r="F673" s="3"/>
      <c r="FK673" s="3"/>
    </row>
    <row r="674" spans="1:167">
      <c r="A674" s="1"/>
      <c r="D674" s="3"/>
      <c r="F674" s="3"/>
      <c r="FK674" s="3"/>
    </row>
    <row r="675" spans="1:167">
      <c r="A675" s="1"/>
      <c r="D675" s="3"/>
      <c r="F675" s="3"/>
      <c r="FK675" s="3"/>
    </row>
    <row r="676" spans="1:167">
      <c r="A676" s="1"/>
      <c r="D676" s="3"/>
      <c r="F676" s="3"/>
      <c r="FK676" s="3"/>
    </row>
    <row r="677" spans="1:167">
      <c r="A677" s="1"/>
      <c r="D677" s="3"/>
      <c r="F677" s="3"/>
      <c r="FK677" s="3"/>
    </row>
    <row r="678" spans="1:167">
      <c r="A678" s="1"/>
      <c r="D678" s="3"/>
      <c r="F678" s="3"/>
      <c r="FK678" s="3"/>
    </row>
    <row r="679" spans="1:167">
      <c r="A679" s="1"/>
      <c r="D679" s="3"/>
      <c r="F679" s="3"/>
      <c r="FK679" s="3"/>
    </row>
    <row r="680" spans="1:167">
      <c r="A680" s="1"/>
      <c r="D680" s="3"/>
      <c r="F680" s="3"/>
      <c r="FK680" s="3"/>
    </row>
    <row r="681" spans="1:167">
      <c r="A681" s="1"/>
      <c r="D681" s="3"/>
      <c r="F681" s="3"/>
      <c r="FK681" s="3"/>
    </row>
    <row r="682" spans="1:167">
      <c r="A682" s="1"/>
      <c r="D682" s="3"/>
      <c r="F682" s="3"/>
      <c r="FK682" s="3"/>
    </row>
    <row r="683" spans="1:167">
      <c r="A683" s="1"/>
      <c r="D683" s="3"/>
      <c r="F683" s="3"/>
      <c r="FK683" s="3"/>
    </row>
    <row r="684" spans="1:167">
      <c r="A684" s="1"/>
      <c r="D684" s="3"/>
      <c r="F684" s="3"/>
      <c r="FK684" s="3"/>
    </row>
    <row r="685" spans="1:167">
      <c r="A685" s="1"/>
      <c r="D685" s="3"/>
      <c r="F685" s="3"/>
      <c r="FK685" s="3"/>
    </row>
    <row r="686" spans="1:167">
      <c r="A686" s="1"/>
      <c r="D686" s="3"/>
      <c r="F686" s="3"/>
      <c r="FK686" s="3"/>
    </row>
    <row r="687" spans="1:167">
      <c r="A687" s="1"/>
      <c r="D687" s="3"/>
      <c r="F687" s="3"/>
      <c r="FK687" s="3"/>
    </row>
    <row r="688" spans="1:167">
      <c r="A688" s="1"/>
      <c r="D688" s="3"/>
      <c r="F688" s="3"/>
      <c r="FK688" s="3"/>
    </row>
    <row r="689" spans="1:167">
      <c r="A689" s="1"/>
      <c r="D689" s="3"/>
      <c r="F689" s="3"/>
      <c r="FK689" s="3"/>
    </row>
    <row r="690" spans="1:167">
      <c r="A690" s="1"/>
      <c r="D690" s="3"/>
      <c r="F690" s="3"/>
      <c r="FK690" s="3"/>
    </row>
    <row r="691" spans="1:167">
      <c r="A691" s="1"/>
      <c r="D691" s="3"/>
      <c r="F691" s="3"/>
      <c r="FK691" s="3"/>
    </row>
    <row r="692" spans="1:167">
      <c r="A692" s="1"/>
      <c r="D692" s="3"/>
      <c r="F692" s="3"/>
      <c r="FK692" s="3"/>
    </row>
    <row r="693" spans="1:167">
      <c r="A693" s="1"/>
      <c r="D693" s="3"/>
      <c r="F693" s="3"/>
      <c r="FK693" s="3"/>
    </row>
    <row r="694" spans="1:167">
      <c r="A694" s="1"/>
      <c r="D694" s="3"/>
      <c r="F694" s="3"/>
      <c r="FK694" s="3"/>
    </row>
    <row r="695" spans="1:167">
      <c r="A695" s="1"/>
      <c r="D695" s="3"/>
      <c r="F695" s="3"/>
      <c r="FK695" s="3"/>
    </row>
    <row r="696" spans="1:167">
      <c r="A696" s="1"/>
      <c r="D696" s="3"/>
      <c r="F696" s="3"/>
      <c r="FK696" s="3"/>
    </row>
    <row r="697" spans="1:167">
      <c r="A697" s="1"/>
      <c r="D697" s="3"/>
      <c r="F697" s="3"/>
      <c r="FK697" s="3"/>
    </row>
    <row r="698" spans="1:167">
      <c r="A698" s="1"/>
      <c r="D698" s="3"/>
      <c r="F698" s="3"/>
      <c r="FK698" s="3"/>
    </row>
    <row r="699" spans="1:167">
      <c r="A699" s="1"/>
      <c r="D699" s="3"/>
      <c r="F699" s="3"/>
      <c r="FK699" s="3"/>
    </row>
    <row r="700" spans="1:167">
      <c r="A700" s="1"/>
      <c r="D700" s="3"/>
      <c r="F700" s="3"/>
      <c r="FK700" s="3"/>
    </row>
    <row r="701" spans="1:167">
      <c r="A701" s="1"/>
      <c r="D701" s="3"/>
      <c r="F701" s="3"/>
      <c r="FK701" s="3"/>
    </row>
    <row r="702" spans="1:167">
      <c r="A702" s="1"/>
      <c r="D702" s="3"/>
      <c r="F702" s="3"/>
      <c r="FK702" s="3"/>
    </row>
    <row r="703" spans="1:167">
      <c r="A703" s="1"/>
      <c r="D703" s="3"/>
      <c r="F703" s="3"/>
      <c r="FK703" s="3"/>
    </row>
    <row r="704" spans="1:167">
      <c r="A704" s="1"/>
      <c r="D704" s="3"/>
      <c r="F704" s="3"/>
      <c r="FK704" s="3"/>
    </row>
    <row r="705" spans="1:167">
      <c r="A705" s="1"/>
      <c r="D705" s="3"/>
      <c r="F705" s="3"/>
      <c r="FK705" s="3"/>
    </row>
    <row r="706" spans="1:167">
      <c r="A706" s="1"/>
      <c r="D706" s="3"/>
      <c r="F706" s="3"/>
      <c r="FK706" s="3"/>
    </row>
    <row r="707" spans="1:167">
      <c r="A707" s="1"/>
      <c r="D707" s="3"/>
      <c r="F707" s="3"/>
      <c r="FK707" s="3"/>
    </row>
    <row r="708" spans="1:167">
      <c r="A708" s="1"/>
      <c r="D708" s="3"/>
      <c r="F708" s="3"/>
      <c r="FK708" s="3"/>
    </row>
    <row r="709" spans="1:167">
      <c r="A709" s="1"/>
      <c r="D709" s="3"/>
      <c r="F709" s="3"/>
      <c r="FK709" s="3"/>
    </row>
    <row r="710" spans="1:167">
      <c r="A710" s="1"/>
      <c r="D710" s="3"/>
      <c r="F710" s="3"/>
      <c r="FK710" s="3"/>
    </row>
    <row r="711" spans="1:167">
      <c r="A711" s="1"/>
      <c r="D711" s="3"/>
      <c r="F711" s="3"/>
      <c r="FK711" s="3"/>
    </row>
    <row r="712" spans="1:167">
      <c r="A712" s="1"/>
      <c r="D712" s="3"/>
      <c r="F712" s="3"/>
      <c r="FK712" s="3"/>
    </row>
    <row r="713" spans="1:167">
      <c r="A713" s="1"/>
      <c r="D713" s="3"/>
      <c r="F713" s="3"/>
      <c r="FK713" s="3"/>
    </row>
    <row r="714" spans="1:167">
      <c r="A714" s="1"/>
      <c r="D714" s="3"/>
      <c r="F714" s="3"/>
      <c r="FK714" s="3"/>
    </row>
    <row r="715" spans="1:167">
      <c r="A715" s="1"/>
      <c r="D715" s="3"/>
      <c r="F715" s="3"/>
      <c r="FK715" s="3"/>
    </row>
    <row r="716" spans="1:167">
      <c r="A716" s="1"/>
      <c r="D716" s="3"/>
      <c r="F716" s="3"/>
      <c r="FK716" s="3"/>
    </row>
    <row r="717" spans="1:167">
      <c r="A717" s="1"/>
      <c r="D717" s="3"/>
      <c r="F717" s="3"/>
      <c r="FK717" s="3"/>
    </row>
    <row r="718" spans="1:167">
      <c r="A718" s="1"/>
      <c r="D718" s="3"/>
      <c r="F718" s="3"/>
      <c r="FK718" s="3"/>
    </row>
    <row r="719" spans="1:167">
      <c r="A719" s="1"/>
      <c r="D719" s="3"/>
      <c r="F719" s="3"/>
      <c r="FK719" s="3"/>
    </row>
    <row r="720" spans="1:167">
      <c r="A720" s="1"/>
      <c r="D720" s="3"/>
      <c r="F720" s="3"/>
      <c r="FK720" s="3"/>
    </row>
    <row r="721" spans="1:167">
      <c r="A721" s="1"/>
      <c r="D721" s="3"/>
      <c r="F721" s="3"/>
      <c r="FK721" s="3"/>
    </row>
    <row r="722" spans="1:167">
      <c r="A722" s="1"/>
      <c r="D722" s="3"/>
      <c r="F722" s="3"/>
      <c r="FK722" s="3"/>
    </row>
    <row r="723" spans="1:167">
      <c r="A723" s="1"/>
      <c r="D723" s="3"/>
      <c r="F723" s="3"/>
      <c r="FK723" s="3"/>
    </row>
    <row r="724" spans="1:167">
      <c r="A724" s="1"/>
      <c r="D724" s="3"/>
      <c r="F724" s="3"/>
      <c r="FK724" s="3"/>
    </row>
    <row r="725" spans="1:167">
      <c r="A725" s="1"/>
      <c r="D725" s="3"/>
      <c r="F725" s="3"/>
      <c r="FK725" s="3"/>
    </row>
    <row r="726" spans="1:167">
      <c r="A726" s="1"/>
      <c r="D726" s="3"/>
      <c r="F726" s="3"/>
      <c r="FK726" s="3"/>
    </row>
    <row r="727" spans="1:167">
      <c r="A727" s="1"/>
      <c r="D727" s="3"/>
      <c r="F727" s="3"/>
      <c r="FK727" s="3"/>
    </row>
    <row r="728" spans="1:167">
      <c r="A728" s="1"/>
      <c r="D728" s="3"/>
      <c r="F728" s="3"/>
      <c r="FK728" s="3"/>
    </row>
    <row r="729" spans="1:167">
      <c r="A729" s="1"/>
      <c r="D729" s="3"/>
      <c r="F729" s="3"/>
      <c r="FK729" s="3"/>
    </row>
    <row r="730" spans="1:167">
      <c r="A730" s="1"/>
      <c r="D730" s="3"/>
      <c r="F730" s="3"/>
      <c r="FK730" s="3"/>
    </row>
    <row r="731" spans="1:167">
      <c r="A731" s="1"/>
      <c r="D731" s="3"/>
      <c r="F731" s="3"/>
      <c r="FK731" s="3"/>
    </row>
    <row r="732" spans="1:167">
      <c r="A732" s="1"/>
      <c r="D732" s="3"/>
      <c r="F732" s="3"/>
      <c r="FK732" s="3"/>
    </row>
    <row r="733" spans="1:167">
      <c r="A733" s="1"/>
      <c r="D733" s="3"/>
      <c r="F733" s="3"/>
      <c r="FK733" s="3"/>
    </row>
    <row r="734" spans="1:167">
      <c r="A734" s="1"/>
      <c r="D734" s="3"/>
      <c r="F734" s="3"/>
      <c r="FK734" s="3"/>
    </row>
    <row r="735" spans="1:167">
      <c r="A735" s="1"/>
      <c r="D735" s="3"/>
      <c r="F735" s="3"/>
      <c r="FK735" s="3"/>
    </row>
    <row r="736" spans="1:167">
      <c r="A736" s="1"/>
      <c r="D736" s="3"/>
      <c r="F736" s="3"/>
      <c r="FK736" s="3"/>
    </row>
    <row r="737" spans="1:167">
      <c r="A737" s="1"/>
      <c r="D737" s="3"/>
      <c r="F737" s="3"/>
      <c r="FK737" s="3"/>
    </row>
    <row r="738" spans="1:167">
      <c r="A738" s="1"/>
      <c r="D738" s="3"/>
      <c r="F738" s="3"/>
      <c r="FK738" s="3"/>
    </row>
    <row r="739" spans="1:167">
      <c r="A739" s="1"/>
      <c r="D739" s="3"/>
      <c r="F739" s="3"/>
      <c r="FK739" s="3"/>
    </row>
    <row r="740" spans="1:167">
      <c r="A740" s="1"/>
      <c r="D740" s="3"/>
      <c r="F740" s="3"/>
      <c r="FK740" s="3"/>
    </row>
    <row r="741" spans="1:167">
      <c r="A741" s="1"/>
      <c r="D741" s="3"/>
      <c r="F741" s="3"/>
      <c r="FK741" s="3"/>
    </row>
    <row r="742" spans="1:167">
      <c r="A742" s="1"/>
      <c r="D742" s="3"/>
      <c r="F742" s="3"/>
      <c r="FK742" s="3"/>
    </row>
    <row r="743" spans="1:167">
      <c r="A743" s="1"/>
      <c r="D743" s="3"/>
      <c r="F743" s="3"/>
      <c r="FK743" s="3"/>
    </row>
    <row r="744" spans="1:167">
      <c r="A744" s="1"/>
      <c r="D744" s="3"/>
      <c r="F744" s="3"/>
      <c r="FK744" s="3"/>
    </row>
    <row r="745" spans="1:167">
      <c r="A745" s="1"/>
      <c r="D745" s="3"/>
      <c r="F745" s="3"/>
      <c r="FK745" s="3"/>
    </row>
    <row r="746" spans="1:167">
      <c r="A746" s="1"/>
      <c r="D746" s="3"/>
      <c r="F746" s="3"/>
      <c r="FK746" s="3"/>
    </row>
    <row r="747" spans="1:167">
      <c r="A747" s="1"/>
      <c r="D747" s="3"/>
      <c r="F747" s="3"/>
      <c r="FK747" s="3"/>
    </row>
    <row r="748" spans="1:167">
      <c r="A748" s="1"/>
      <c r="D748" s="3"/>
      <c r="F748" s="3"/>
      <c r="FK748" s="3"/>
    </row>
    <row r="749" spans="1:167">
      <c r="A749" s="1"/>
      <c r="D749" s="3"/>
      <c r="F749" s="3"/>
      <c r="FK749" s="3"/>
    </row>
    <row r="750" spans="1:167">
      <c r="A750" s="1"/>
      <c r="D750" s="3"/>
      <c r="F750" s="3"/>
      <c r="FK750" s="3"/>
    </row>
    <row r="751" spans="1:167">
      <c r="A751" s="1"/>
      <c r="D751" s="3"/>
      <c r="F751" s="3"/>
      <c r="FK751" s="3"/>
    </row>
    <row r="752" spans="1:167">
      <c r="A752" s="1"/>
      <c r="D752" s="3"/>
      <c r="F752" s="3"/>
      <c r="FK752" s="3"/>
    </row>
    <row r="753" spans="1:167">
      <c r="A753" s="1"/>
      <c r="D753" s="3"/>
      <c r="F753" s="3"/>
      <c r="FK753" s="3"/>
    </row>
    <row r="754" spans="1:167">
      <c r="A754" s="1"/>
      <c r="D754" s="3"/>
      <c r="F754" s="3"/>
      <c r="FK754" s="3"/>
    </row>
    <row r="755" spans="1:167">
      <c r="A755" s="1"/>
      <c r="D755" s="3"/>
      <c r="F755" s="3"/>
      <c r="FK755" s="3"/>
    </row>
    <row r="756" spans="1:167">
      <c r="A756" s="1"/>
      <c r="D756" s="3"/>
      <c r="F756" s="3"/>
      <c r="FK756" s="3"/>
    </row>
    <row r="757" spans="1:167">
      <c r="A757" s="1"/>
      <c r="D757" s="3"/>
      <c r="F757" s="3"/>
      <c r="FK757" s="3"/>
    </row>
    <row r="758" spans="1:167">
      <c r="A758" s="1"/>
      <c r="D758" s="3"/>
      <c r="F758" s="3"/>
      <c r="FK758" s="3"/>
    </row>
    <row r="759" spans="1:167">
      <c r="A759" s="1"/>
      <c r="D759" s="3"/>
      <c r="F759" s="3"/>
      <c r="FK759" s="3"/>
    </row>
    <row r="760" spans="1:167">
      <c r="A760" s="1"/>
      <c r="D760" s="3"/>
      <c r="F760" s="3"/>
      <c r="FK760" s="3"/>
    </row>
    <row r="761" spans="1:167">
      <c r="A761" s="1"/>
      <c r="D761" s="3"/>
      <c r="F761" s="3"/>
      <c r="FK761" s="3"/>
    </row>
    <row r="762" spans="1:167">
      <c r="A762" s="1"/>
      <c r="D762" s="3"/>
      <c r="F762" s="3"/>
      <c r="FK762" s="3"/>
    </row>
    <row r="763" spans="1:167">
      <c r="A763" s="1"/>
      <c r="D763" s="3"/>
      <c r="F763" s="3"/>
      <c r="FK763" s="3"/>
    </row>
    <row r="764" spans="1:167">
      <c r="A764" s="1"/>
      <c r="D764" s="3"/>
      <c r="F764" s="3"/>
      <c r="FK764" s="3"/>
    </row>
    <row r="765" spans="1:167">
      <c r="A765" s="1"/>
      <c r="D765" s="3"/>
      <c r="F765" s="3"/>
      <c r="FK765" s="3"/>
    </row>
    <row r="766" spans="1:167">
      <c r="A766" s="1"/>
      <c r="D766" s="3"/>
      <c r="F766" s="3"/>
      <c r="FK766" s="3"/>
    </row>
    <row r="767" spans="1:167">
      <c r="A767" s="1"/>
      <c r="D767" s="3"/>
      <c r="F767" s="3"/>
      <c r="FK767" s="3"/>
    </row>
    <row r="768" spans="1:167">
      <c r="A768" s="1"/>
      <c r="D768" s="3"/>
      <c r="F768" s="3"/>
      <c r="FK768" s="3"/>
    </row>
    <row r="769" spans="1:167">
      <c r="A769" s="1"/>
      <c r="D769" s="3"/>
      <c r="F769" s="3"/>
      <c r="FK769" s="3"/>
    </row>
    <row r="770" spans="1:167">
      <c r="A770" s="1"/>
      <c r="D770" s="3"/>
      <c r="F770" s="3"/>
      <c r="FK770" s="3"/>
    </row>
    <row r="771" spans="1:167">
      <c r="A771" s="1"/>
      <c r="D771" s="3"/>
      <c r="F771" s="3"/>
      <c r="FK771" s="3"/>
    </row>
    <row r="772" spans="1:167">
      <c r="A772" s="1"/>
      <c r="D772" s="3"/>
      <c r="F772" s="3"/>
      <c r="FK772" s="3"/>
    </row>
    <row r="773" spans="1:167">
      <c r="A773" s="1"/>
      <c r="D773" s="3"/>
      <c r="F773" s="3"/>
      <c r="FK773" s="3"/>
    </row>
    <row r="774" spans="1:167">
      <c r="A774" s="1"/>
      <c r="D774" s="3"/>
      <c r="F774" s="3"/>
      <c r="FK774" s="3"/>
    </row>
    <row r="775" spans="1:167">
      <c r="A775" s="1"/>
      <c r="D775" s="3"/>
      <c r="F775" s="3"/>
      <c r="FK775" s="3"/>
    </row>
    <row r="776" spans="1:167">
      <c r="A776" s="1"/>
      <c r="D776" s="3"/>
      <c r="F776" s="3"/>
      <c r="FK776" s="3"/>
    </row>
    <row r="777" spans="1:167">
      <c r="A777" s="1"/>
      <c r="D777" s="3"/>
      <c r="F777" s="3"/>
      <c r="FK777" s="3"/>
    </row>
    <row r="778" spans="1:167">
      <c r="A778" s="1"/>
      <c r="D778" s="3"/>
      <c r="F778" s="3"/>
      <c r="FK778" s="3"/>
    </row>
    <row r="779" spans="1:167">
      <c r="A779" s="1"/>
      <c r="D779" s="3"/>
      <c r="F779" s="3"/>
      <c r="FK779" s="3"/>
    </row>
    <row r="780" spans="1:167">
      <c r="A780" s="1"/>
      <c r="D780" s="3"/>
      <c r="F780" s="3"/>
      <c r="FK780" s="3"/>
    </row>
    <row r="781" spans="1:167">
      <c r="A781" s="1"/>
      <c r="D781" s="3"/>
      <c r="F781" s="3"/>
      <c r="FK781" s="3"/>
    </row>
    <row r="782" spans="1:167">
      <c r="A782" s="1"/>
      <c r="D782" s="3"/>
      <c r="F782" s="3"/>
      <c r="FK782" s="3"/>
    </row>
    <row r="783" spans="1:167">
      <c r="A783" s="1"/>
      <c r="D783" s="3"/>
      <c r="F783" s="3"/>
      <c r="FK783" s="3"/>
    </row>
    <row r="784" spans="1:167">
      <c r="A784" s="1"/>
      <c r="D784" s="3"/>
      <c r="F784" s="3"/>
      <c r="FK784" s="3"/>
    </row>
    <row r="785" spans="1:167">
      <c r="A785" s="1"/>
      <c r="D785" s="3"/>
      <c r="F785" s="3"/>
      <c r="FK785" s="3"/>
    </row>
    <row r="786" spans="1:167">
      <c r="A786" s="1"/>
      <c r="D786" s="3"/>
      <c r="F786" s="3"/>
      <c r="FK786" s="3"/>
    </row>
    <row r="787" spans="1:167">
      <c r="A787" s="1"/>
      <c r="D787" s="3"/>
      <c r="F787" s="3"/>
      <c r="FK787" s="3"/>
    </row>
    <row r="788" spans="1:167">
      <c r="A788" s="1"/>
      <c r="D788" s="3"/>
      <c r="F788" s="3"/>
      <c r="FK788" s="3"/>
    </row>
    <row r="789" spans="1:167">
      <c r="A789" s="1"/>
      <c r="D789" s="3"/>
      <c r="F789" s="3"/>
      <c r="FK789" s="3"/>
    </row>
    <row r="790" spans="1:167">
      <c r="A790" s="1"/>
      <c r="D790" s="3"/>
      <c r="F790" s="3"/>
      <c r="FK790" s="3"/>
    </row>
    <row r="791" spans="1:167">
      <c r="A791" s="1"/>
      <c r="D791" s="3"/>
      <c r="F791" s="3"/>
      <c r="FK791" s="3"/>
    </row>
    <row r="792" spans="1:167">
      <c r="A792" s="1"/>
      <c r="D792" s="3"/>
      <c r="F792" s="3"/>
      <c r="FK792" s="3"/>
    </row>
    <row r="793" spans="1:167">
      <c r="A793" s="1"/>
      <c r="D793" s="3"/>
      <c r="F793" s="3"/>
      <c r="FK793" s="3"/>
    </row>
    <row r="794" spans="1:167">
      <c r="A794" s="1"/>
      <c r="D794" s="3"/>
      <c r="F794" s="3"/>
      <c r="FK794" s="3"/>
    </row>
    <row r="795" spans="1:167">
      <c r="A795" s="1"/>
      <c r="D795" s="3"/>
      <c r="F795" s="3"/>
      <c r="FK795" s="3"/>
    </row>
    <row r="796" spans="1:167">
      <c r="A796" s="1"/>
      <c r="D796" s="3"/>
      <c r="F796" s="3"/>
      <c r="FK796" s="3"/>
    </row>
    <row r="797" spans="1:167">
      <c r="A797" s="1"/>
      <c r="D797" s="3"/>
      <c r="F797" s="3"/>
      <c r="FK797" s="3"/>
    </row>
    <row r="798" spans="1:167">
      <c r="A798" s="1"/>
      <c r="D798" s="3"/>
      <c r="F798" s="3"/>
      <c r="FK798" s="3"/>
    </row>
    <row r="799" spans="1:167">
      <c r="A799" s="1"/>
      <c r="D799" s="3"/>
      <c r="F799" s="3"/>
      <c r="FK799" s="3"/>
    </row>
    <row r="800" spans="1:167">
      <c r="A800" s="1"/>
      <c r="D800" s="3"/>
      <c r="F800" s="3"/>
      <c r="FK800" s="3"/>
    </row>
    <row r="801" spans="1:167">
      <c r="A801" s="1"/>
      <c r="D801" s="3"/>
      <c r="F801" s="3"/>
      <c r="FK801" s="3"/>
    </row>
    <row r="802" spans="1:167">
      <c r="A802" s="1"/>
      <c r="D802" s="3"/>
      <c r="F802" s="3"/>
      <c r="FK802" s="3"/>
    </row>
    <row r="803" spans="1:167">
      <c r="A803" s="1"/>
      <c r="D803" s="3"/>
      <c r="F803" s="3"/>
      <c r="FK803" s="3"/>
    </row>
    <row r="804" spans="1:167">
      <c r="A804" s="1"/>
      <c r="D804" s="3"/>
      <c r="F804" s="3"/>
      <c r="FK804" s="3"/>
    </row>
    <row r="805" spans="1:167">
      <c r="A805" s="1"/>
      <c r="D805" s="3"/>
      <c r="F805" s="3"/>
      <c r="FK805" s="3"/>
    </row>
    <row r="806" spans="1:167">
      <c r="A806" s="1"/>
      <c r="D806" s="3"/>
      <c r="F806" s="3"/>
      <c r="FK806" s="3"/>
    </row>
    <row r="807" spans="1:167">
      <c r="A807" s="1"/>
      <c r="D807" s="3"/>
      <c r="F807" s="3"/>
      <c r="FK807" s="3"/>
    </row>
    <row r="808" spans="1:167">
      <c r="A808" s="1"/>
      <c r="D808" s="3"/>
      <c r="F808" s="3"/>
      <c r="FK808" s="3"/>
    </row>
    <row r="809" spans="1:167">
      <c r="A809" s="1"/>
      <c r="D809" s="3"/>
      <c r="F809" s="3"/>
      <c r="FK809" s="3"/>
    </row>
    <row r="810" spans="1:167">
      <c r="A810" s="1"/>
      <c r="D810" s="3"/>
      <c r="F810" s="3"/>
      <c r="FK810" s="3"/>
    </row>
    <row r="811" spans="1:167">
      <c r="A811" s="1"/>
      <c r="D811" s="3"/>
      <c r="F811" s="3"/>
      <c r="FK811" s="3"/>
    </row>
    <row r="812" spans="1:167">
      <c r="A812" s="1"/>
      <c r="D812" s="3"/>
      <c r="F812" s="3"/>
      <c r="FK812" s="3"/>
    </row>
    <row r="813" spans="1:167">
      <c r="A813" s="1"/>
      <c r="D813" s="3"/>
      <c r="F813" s="3"/>
      <c r="FK813" s="3"/>
    </row>
    <row r="814" spans="1:167">
      <c r="A814" s="1"/>
      <c r="D814" s="3"/>
      <c r="F814" s="3"/>
      <c r="FK814" s="3"/>
    </row>
    <row r="815" spans="1:167">
      <c r="A815" s="1"/>
      <c r="D815" s="3"/>
      <c r="F815" s="3"/>
      <c r="FK815" s="3"/>
    </row>
    <row r="816" spans="1:167">
      <c r="A816" s="1"/>
      <c r="D816" s="3"/>
      <c r="F816" s="3"/>
      <c r="FK816" s="3"/>
    </row>
    <row r="817" spans="1:167">
      <c r="A817" s="1"/>
      <c r="D817" s="3"/>
      <c r="F817" s="3"/>
      <c r="FK817" s="3"/>
    </row>
    <row r="818" spans="1:167">
      <c r="A818" s="1"/>
      <c r="D818" s="3"/>
      <c r="F818" s="3"/>
      <c r="FK818" s="3"/>
    </row>
    <row r="819" spans="1:167">
      <c r="A819" s="1"/>
      <c r="D819" s="3"/>
      <c r="F819" s="3"/>
      <c r="FK819" s="3"/>
    </row>
    <row r="820" spans="1:167">
      <c r="A820" s="1"/>
      <c r="D820" s="3"/>
      <c r="F820" s="3"/>
      <c r="FK820" s="3"/>
    </row>
    <row r="821" spans="1:167">
      <c r="A821" s="1"/>
      <c r="D821" s="3"/>
      <c r="F821" s="3"/>
      <c r="FK821" s="3"/>
    </row>
    <row r="822" spans="1:167">
      <c r="A822" s="1"/>
      <c r="D822" s="3"/>
      <c r="F822" s="3"/>
      <c r="FK822" s="3"/>
    </row>
    <row r="823" spans="1:167">
      <c r="A823" s="1"/>
      <c r="D823" s="3"/>
      <c r="F823" s="3"/>
      <c r="FK823" s="3"/>
    </row>
    <row r="824" spans="1:167">
      <c r="A824" s="1"/>
      <c r="D824" s="3"/>
      <c r="F824" s="3"/>
      <c r="FK824" s="3"/>
    </row>
    <row r="825" spans="1:167">
      <c r="A825" s="1"/>
      <c r="D825" s="3"/>
      <c r="F825" s="3"/>
      <c r="FK825" s="3"/>
    </row>
    <row r="826" spans="1:167">
      <c r="A826" s="1"/>
      <c r="D826" s="3"/>
      <c r="F826" s="3"/>
      <c r="FK826" s="3"/>
    </row>
    <row r="827" spans="1:167">
      <c r="A827" s="1"/>
      <c r="D827" s="3"/>
      <c r="F827" s="3"/>
      <c r="FK827" s="3"/>
    </row>
    <row r="828" spans="1:167">
      <c r="A828" s="1"/>
      <c r="D828" s="3"/>
      <c r="F828" s="3"/>
      <c r="FK828" s="3"/>
    </row>
    <row r="829" spans="1:167">
      <c r="A829" s="1"/>
      <c r="D829" s="3"/>
      <c r="F829" s="3"/>
      <c r="FK829" s="3"/>
    </row>
    <row r="830" spans="1:167">
      <c r="A830" s="1"/>
      <c r="D830" s="3"/>
      <c r="F830" s="3"/>
      <c r="FK830" s="3"/>
    </row>
    <row r="831" spans="1:167">
      <c r="A831" s="1"/>
      <c r="D831" s="3"/>
      <c r="F831" s="3"/>
      <c r="FK831" s="3"/>
    </row>
    <row r="832" spans="1:167">
      <c r="A832" s="1"/>
      <c r="D832" s="3"/>
      <c r="F832" s="3"/>
      <c r="FK832" s="3"/>
    </row>
    <row r="833" spans="1:167">
      <c r="A833" s="1"/>
      <c r="D833" s="3"/>
      <c r="F833" s="3"/>
      <c r="FK833" s="3"/>
    </row>
    <row r="834" spans="1:167">
      <c r="A834" s="1"/>
      <c r="D834" s="3"/>
      <c r="F834" s="3"/>
      <c r="FK834" s="3"/>
    </row>
    <row r="835" spans="1:167">
      <c r="A835" s="1"/>
      <c r="D835" s="3"/>
      <c r="F835" s="3"/>
      <c r="FK835" s="3"/>
    </row>
    <row r="836" spans="1:167">
      <c r="A836" s="1"/>
      <c r="D836" s="3"/>
      <c r="F836" s="3"/>
      <c r="FK836" s="3"/>
    </row>
    <row r="837" spans="1:167">
      <c r="A837" s="1"/>
      <c r="D837" s="3"/>
      <c r="F837" s="3"/>
      <c r="FK837" s="3"/>
    </row>
    <row r="838" spans="1:167">
      <c r="A838" s="1"/>
      <c r="D838" s="3"/>
      <c r="F838" s="3"/>
      <c r="FK838" s="3"/>
    </row>
    <row r="839" spans="1:167">
      <c r="A839" s="1"/>
      <c r="D839" s="3"/>
      <c r="F839" s="3"/>
      <c r="FK839" s="3"/>
    </row>
    <row r="840" spans="1:167">
      <c r="A840" s="1"/>
      <c r="D840" s="3"/>
      <c r="F840" s="3"/>
      <c r="FK840" s="3"/>
    </row>
    <row r="841" spans="1:167">
      <c r="A841" s="1"/>
      <c r="D841" s="3"/>
      <c r="F841" s="3"/>
      <c r="FK841" s="3"/>
    </row>
    <row r="842" spans="1:167">
      <c r="A842" s="1"/>
      <c r="D842" s="3"/>
      <c r="F842" s="3"/>
      <c r="FK842" s="3"/>
    </row>
    <row r="843" spans="1:167">
      <c r="A843" s="1"/>
      <c r="D843" s="3"/>
      <c r="F843" s="3"/>
      <c r="FK843" s="3"/>
    </row>
    <row r="844" spans="1:167">
      <c r="A844" s="1"/>
      <c r="D844" s="3"/>
      <c r="F844" s="3"/>
      <c r="FK844" s="3"/>
    </row>
    <row r="845" spans="1:167">
      <c r="A845" s="1"/>
      <c r="D845" s="3"/>
      <c r="F845" s="3"/>
      <c r="FK845" s="3"/>
    </row>
    <row r="846" spans="1:167">
      <c r="A846" s="1"/>
      <c r="D846" s="3"/>
      <c r="F846" s="3"/>
      <c r="FK846" s="3"/>
    </row>
    <row r="847" spans="1:167">
      <c r="A847" s="1"/>
      <c r="D847" s="3"/>
      <c r="F847" s="3"/>
      <c r="FK847" s="3"/>
    </row>
    <row r="848" spans="1:167">
      <c r="A848" s="1"/>
      <c r="D848" s="3"/>
      <c r="F848" s="3"/>
      <c r="FK848" s="3"/>
    </row>
    <row r="849" spans="1:167">
      <c r="A849" s="1"/>
      <c r="D849" s="3"/>
      <c r="F849" s="3"/>
      <c r="FK849" s="3"/>
    </row>
    <row r="850" spans="1:167">
      <c r="A850" s="1"/>
      <c r="D850" s="3"/>
      <c r="F850" s="3"/>
      <c r="FK850" s="3"/>
    </row>
    <row r="851" spans="1:167">
      <c r="A851" s="1"/>
      <c r="D851" s="3"/>
      <c r="F851" s="3"/>
      <c r="FK851" s="3"/>
    </row>
    <row r="852" spans="1:167">
      <c r="A852" s="1"/>
      <c r="D852" s="3"/>
      <c r="F852" s="3"/>
      <c r="FK852" s="3"/>
    </row>
    <row r="853" spans="1:167">
      <c r="A853" s="1"/>
      <c r="D853" s="3"/>
      <c r="F853" s="3"/>
      <c r="FK853" s="3"/>
    </row>
    <row r="854" spans="1:167">
      <c r="A854" s="1"/>
      <c r="D854" s="3"/>
      <c r="F854" s="3"/>
      <c r="FK854" s="3"/>
    </row>
    <row r="855" spans="1:167">
      <c r="A855" s="1"/>
      <c r="D855" s="3"/>
      <c r="F855" s="3"/>
      <c r="FK855" s="3"/>
    </row>
    <row r="856" spans="1:167">
      <c r="A856" s="1"/>
      <c r="D856" s="3"/>
      <c r="F856" s="3"/>
      <c r="FK856" s="3"/>
    </row>
    <row r="857" spans="1:167">
      <c r="A857" s="1"/>
      <c r="D857" s="3"/>
      <c r="F857" s="3"/>
      <c r="FK857" s="3"/>
    </row>
    <row r="858" spans="1:167">
      <c r="A858" s="1"/>
      <c r="D858" s="3"/>
      <c r="F858" s="3"/>
      <c r="FK858" s="3"/>
    </row>
    <row r="859" spans="1:167">
      <c r="A859" s="1"/>
      <c r="D859" s="3"/>
      <c r="F859" s="3"/>
      <c r="FK859" s="3"/>
    </row>
    <row r="860" spans="1:167">
      <c r="A860" s="1"/>
      <c r="D860" s="3"/>
      <c r="F860" s="3"/>
      <c r="FK860" s="3"/>
    </row>
    <row r="861" spans="1:167">
      <c r="A861" s="1"/>
      <c r="D861" s="3"/>
      <c r="F861" s="3"/>
      <c r="FK861" s="3"/>
    </row>
    <row r="862" spans="1:167">
      <c r="A862" s="1"/>
      <c r="D862" s="3"/>
      <c r="F862" s="3"/>
      <c r="FK862" s="3"/>
    </row>
    <row r="863" spans="1:167">
      <c r="A863" s="1"/>
      <c r="D863" s="3"/>
      <c r="F863" s="3"/>
      <c r="FK863" s="3"/>
    </row>
    <row r="864" spans="1:167">
      <c r="A864" s="1"/>
      <c r="D864" s="3"/>
      <c r="F864" s="3"/>
      <c r="FK864" s="3"/>
    </row>
    <row r="865" spans="1:167">
      <c r="A865" s="1"/>
      <c r="D865" s="3"/>
      <c r="F865" s="3"/>
      <c r="FK865" s="3"/>
    </row>
    <row r="866" spans="1:167">
      <c r="A866" s="1"/>
      <c r="D866" s="3"/>
      <c r="F866" s="3"/>
      <c r="FK866" s="3"/>
    </row>
    <row r="867" spans="1:167">
      <c r="A867" s="1"/>
      <c r="D867" s="3"/>
      <c r="F867" s="3"/>
      <c r="FK867" s="3"/>
    </row>
    <row r="868" spans="1:167">
      <c r="A868" s="1"/>
      <c r="D868" s="3"/>
      <c r="F868" s="3"/>
      <c r="FK868" s="3"/>
    </row>
    <row r="869" spans="1:167">
      <c r="A869" s="1"/>
      <c r="D869" s="3"/>
      <c r="F869" s="3"/>
      <c r="FK869" s="3"/>
    </row>
    <row r="870" spans="1:167">
      <c r="A870" s="1"/>
      <c r="D870" s="3"/>
      <c r="F870" s="3"/>
      <c r="FK870" s="3"/>
    </row>
    <row r="871" spans="1:167">
      <c r="A871" s="1"/>
      <c r="D871" s="3"/>
      <c r="F871" s="3"/>
      <c r="FK871" s="3"/>
    </row>
    <row r="872" spans="1:167">
      <c r="A872" s="1"/>
      <c r="D872" s="3"/>
      <c r="F872" s="3"/>
      <c r="FK872" s="3"/>
    </row>
    <row r="873" spans="1:167">
      <c r="A873" s="1"/>
      <c r="D873" s="3"/>
      <c r="F873" s="3"/>
      <c r="FK873" s="3"/>
    </row>
    <row r="874" spans="1:167">
      <c r="A874" s="1"/>
      <c r="D874" s="3"/>
      <c r="F874" s="3"/>
      <c r="FK874" s="3"/>
    </row>
    <row r="875" spans="1:167">
      <c r="A875" s="1"/>
      <c r="D875" s="3"/>
      <c r="F875" s="3"/>
      <c r="FK875" s="3"/>
    </row>
    <row r="876" spans="1:167">
      <c r="A876" s="1"/>
      <c r="D876" s="3"/>
      <c r="F876" s="3"/>
      <c r="FK876" s="3"/>
    </row>
    <row r="877" spans="1:167">
      <c r="A877" s="1"/>
      <c r="D877" s="3"/>
      <c r="F877" s="3"/>
      <c r="FK877" s="3"/>
    </row>
    <row r="878" spans="1:167">
      <c r="A878" s="1"/>
      <c r="D878" s="3"/>
      <c r="F878" s="3"/>
      <c r="FK878" s="3"/>
    </row>
    <row r="879" spans="1:167">
      <c r="A879" s="1"/>
      <c r="D879" s="3"/>
      <c r="F879" s="3"/>
      <c r="FK879" s="3"/>
    </row>
    <row r="880" spans="1:167">
      <c r="A880" s="1"/>
      <c r="D880" s="3"/>
      <c r="F880" s="3"/>
      <c r="FK880" s="3"/>
    </row>
    <row r="881" spans="1:167">
      <c r="A881" s="1"/>
      <c r="D881" s="3"/>
      <c r="F881" s="3"/>
      <c r="FK881" s="3"/>
    </row>
    <row r="882" spans="1:167">
      <c r="A882" s="1"/>
      <c r="D882" s="3"/>
      <c r="F882" s="3"/>
      <c r="FK882" s="3"/>
    </row>
    <row r="883" spans="1:167">
      <c r="A883" s="1"/>
      <c r="D883" s="3"/>
      <c r="F883" s="3"/>
      <c r="FK883" s="3"/>
    </row>
    <row r="884" spans="1:167">
      <c r="A884" s="1"/>
      <c r="D884" s="3"/>
      <c r="F884" s="3"/>
      <c r="FK884" s="3"/>
    </row>
    <row r="885" spans="1:167">
      <c r="A885" s="1"/>
      <c r="D885" s="3"/>
      <c r="F885" s="3"/>
      <c r="FK885" s="3"/>
    </row>
    <row r="886" spans="1:167">
      <c r="A886" s="1"/>
      <c r="D886" s="3"/>
      <c r="F886" s="3"/>
      <c r="FK886" s="3"/>
    </row>
    <row r="887" spans="1:167">
      <c r="A887" s="1"/>
      <c r="D887" s="3"/>
      <c r="F887" s="3"/>
      <c r="FK887" s="3"/>
    </row>
    <row r="888" spans="1:167">
      <c r="A888" s="1"/>
      <c r="D888" s="3"/>
      <c r="F888" s="3"/>
      <c r="FK888" s="3"/>
    </row>
    <row r="889" spans="1:167">
      <c r="A889" s="1"/>
      <c r="D889" s="3"/>
      <c r="F889" s="3"/>
      <c r="FK889" s="3"/>
    </row>
    <row r="890" spans="1:167">
      <c r="A890" s="1"/>
      <c r="D890" s="3"/>
      <c r="F890" s="3"/>
      <c r="FK890" s="3"/>
    </row>
    <row r="891" spans="1:167">
      <c r="A891" s="1"/>
      <c r="D891" s="3"/>
      <c r="F891" s="3"/>
      <c r="FK891" s="3"/>
    </row>
    <row r="892" spans="1:167">
      <c r="A892" s="1"/>
      <c r="D892" s="3"/>
      <c r="F892" s="3"/>
      <c r="FK892" s="3"/>
    </row>
    <row r="893" spans="1:167">
      <c r="A893" s="1"/>
      <c r="D893" s="3"/>
      <c r="F893" s="3"/>
      <c r="FK893" s="3"/>
    </row>
    <row r="894" spans="1:167">
      <c r="A894" s="1"/>
      <c r="D894" s="3"/>
      <c r="F894" s="3"/>
      <c r="FK894" s="3"/>
    </row>
    <row r="895" spans="1:167">
      <c r="A895" s="1"/>
      <c r="D895" s="3"/>
      <c r="F895" s="3"/>
      <c r="FK895" s="3"/>
    </row>
    <row r="896" spans="1:167">
      <c r="A896" s="1"/>
      <c r="D896" s="3"/>
      <c r="F896" s="3"/>
      <c r="FK896" s="3"/>
    </row>
    <row r="897" spans="1:167">
      <c r="A897" s="1"/>
      <c r="D897" s="3"/>
      <c r="F897" s="3"/>
      <c r="FK897" s="3"/>
    </row>
    <row r="898" spans="1:167">
      <c r="A898" s="1"/>
      <c r="D898" s="3"/>
      <c r="F898" s="3"/>
      <c r="FK898" s="3"/>
    </row>
    <row r="899" spans="1:167">
      <c r="A899" s="1"/>
      <c r="D899" s="3"/>
      <c r="F899" s="3"/>
      <c r="FK899" s="3"/>
    </row>
    <row r="900" spans="1:167">
      <c r="A900" s="1"/>
      <c r="D900" s="3"/>
      <c r="F900" s="3"/>
      <c r="FK900" s="3"/>
    </row>
    <row r="901" spans="1:167">
      <c r="A901" s="1"/>
      <c r="D901" s="3"/>
      <c r="F901" s="3"/>
      <c r="FK901" s="3"/>
    </row>
    <row r="902" spans="1:167">
      <c r="A902" s="1"/>
      <c r="D902" s="3"/>
      <c r="F902" s="3"/>
      <c r="FK902" s="3"/>
    </row>
    <row r="903" spans="1:167">
      <c r="A903" s="1"/>
      <c r="D903" s="3"/>
      <c r="F903" s="3"/>
      <c r="FK903" s="3"/>
    </row>
    <row r="904" spans="1:167">
      <c r="A904" s="1"/>
      <c r="D904" s="3"/>
      <c r="F904" s="3"/>
      <c r="FK904" s="3"/>
    </row>
    <row r="905" spans="1:167">
      <c r="A905" s="1"/>
      <c r="D905" s="3"/>
      <c r="F905" s="3"/>
      <c r="FK905" s="3"/>
    </row>
    <row r="906" spans="1:167">
      <c r="A906" s="1"/>
      <c r="D906" s="3"/>
      <c r="F906" s="3"/>
      <c r="FK906" s="3"/>
    </row>
    <row r="907" spans="1:167">
      <c r="A907" s="1"/>
      <c r="D907" s="3"/>
      <c r="F907" s="3"/>
      <c r="FK907" s="3"/>
    </row>
    <row r="908" spans="1:167">
      <c r="A908" s="1"/>
      <c r="D908" s="3"/>
      <c r="F908" s="3"/>
      <c r="FK908" s="3"/>
    </row>
    <row r="909" spans="1:167">
      <c r="A909" s="1"/>
      <c r="D909" s="3"/>
      <c r="F909" s="3"/>
      <c r="FK909" s="3"/>
    </row>
    <row r="910" spans="1:167">
      <c r="A910" s="1"/>
      <c r="D910" s="3"/>
      <c r="F910" s="3"/>
      <c r="FK910" s="3"/>
    </row>
    <row r="911" spans="1:167">
      <c r="A911" s="1"/>
      <c r="D911" s="3"/>
      <c r="F911" s="3"/>
      <c r="FK911" s="3"/>
    </row>
    <row r="912" spans="1:167">
      <c r="A912" s="1"/>
      <c r="D912" s="3"/>
      <c r="F912" s="3"/>
      <c r="FK912" s="3"/>
    </row>
    <row r="913" spans="1:167">
      <c r="A913" s="1"/>
      <c r="D913" s="3"/>
      <c r="F913" s="3"/>
      <c r="FK913" s="3"/>
    </row>
    <row r="914" spans="1:167">
      <c r="A914" s="1"/>
      <c r="D914" s="3"/>
      <c r="F914" s="3"/>
      <c r="FK914" s="3"/>
    </row>
    <row r="915" spans="1:167">
      <c r="A915" s="1"/>
      <c r="D915" s="3"/>
      <c r="F915" s="3"/>
      <c r="FK915" s="3"/>
    </row>
    <row r="916" spans="1:167">
      <c r="A916" s="1"/>
      <c r="D916" s="3"/>
      <c r="F916" s="3"/>
      <c r="FK916" s="3"/>
    </row>
    <row r="917" spans="1:167">
      <c r="A917" s="1"/>
      <c r="D917" s="3"/>
      <c r="F917" s="3"/>
      <c r="FK917" s="3"/>
    </row>
    <row r="918" spans="1:167">
      <c r="A918" s="1"/>
      <c r="D918" s="3"/>
      <c r="F918" s="3"/>
      <c r="FK918" s="3"/>
    </row>
    <row r="919" spans="1:167">
      <c r="A919" s="1"/>
      <c r="D919" s="3"/>
      <c r="F919" s="3"/>
      <c r="FK919" s="3"/>
    </row>
    <row r="920" spans="1:167">
      <c r="A920" s="1"/>
      <c r="D920" s="3"/>
      <c r="F920" s="3"/>
      <c r="FK920" s="3"/>
    </row>
    <row r="921" spans="1:167">
      <c r="A921" s="1"/>
      <c r="D921" s="3"/>
      <c r="F921" s="3"/>
      <c r="FK921" s="3"/>
    </row>
    <row r="922" spans="1:167">
      <c r="A922" s="1"/>
      <c r="D922" s="3"/>
      <c r="F922" s="3"/>
      <c r="FK922" s="3"/>
    </row>
    <row r="923" spans="1:167">
      <c r="A923" s="1"/>
      <c r="D923" s="3"/>
      <c r="F923" s="3"/>
      <c r="FK923" s="3"/>
    </row>
    <row r="924" spans="1:167">
      <c r="A924" s="1"/>
      <c r="D924" s="3"/>
      <c r="F924" s="3"/>
      <c r="FK924" s="3"/>
    </row>
    <row r="925" spans="1:167">
      <c r="A925" s="1"/>
      <c r="D925" s="3"/>
      <c r="F925" s="3"/>
      <c r="FK925" s="3"/>
    </row>
    <row r="926" spans="1:167">
      <c r="A926" s="1"/>
      <c r="D926" s="3"/>
      <c r="F926" s="3"/>
      <c r="FK926" s="3"/>
    </row>
    <row r="927" spans="1:167">
      <c r="A927" s="1"/>
      <c r="D927" s="3"/>
      <c r="F927" s="3"/>
      <c r="FK927" s="3"/>
    </row>
    <row r="928" spans="1:167">
      <c r="A928" s="1"/>
      <c r="D928" s="3"/>
      <c r="F928" s="3"/>
      <c r="FK928" s="3"/>
    </row>
    <row r="929" spans="1:167">
      <c r="A929" s="1"/>
      <c r="D929" s="3"/>
      <c r="F929" s="3"/>
      <c r="FK929" s="3"/>
    </row>
    <row r="930" spans="1:167">
      <c r="A930" s="1"/>
      <c r="D930" s="3"/>
      <c r="F930" s="3"/>
      <c r="FK930" s="3"/>
    </row>
    <row r="931" spans="1:167">
      <c r="A931" s="1"/>
      <c r="D931" s="3"/>
      <c r="F931" s="3"/>
      <c r="FK931" s="3"/>
    </row>
    <row r="932" spans="1:167">
      <c r="A932" s="1"/>
      <c r="D932" s="3"/>
      <c r="F932" s="3"/>
      <c r="FK932" s="3"/>
    </row>
    <row r="933" spans="1:167">
      <c r="A933" s="1"/>
      <c r="D933" s="3"/>
      <c r="F933" s="3"/>
      <c r="FK933" s="3"/>
    </row>
    <row r="934" spans="1:167">
      <c r="A934" s="1"/>
      <c r="D934" s="3"/>
      <c r="F934" s="3"/>
      <c r="FK934" s="3"/>
    </row>
    <row r="935" spans="1:167">
      <c r="A935" s="1"/>
      <c r="D935" s="3"/>
      <c r="F935" s="3"/>
      <c r="FK935" s="3"/>
    </row>
    <row r="936" spans="1:167">
      <c r="A936" s="1"/>
      <c r="D936" s="3"/>
      <c r="F936" s="3"/>
      <c r="FK936" s="3"/>
    </row>
    <row r="937" spans="1:167">
      <c r="A937" s="1"/>
      <c r="D937" s="3"/>
      <c r="F937" s="3"/>
      <c r="FK937" s="3"/>
    </row>
    <row r="938" spans="1:167">
      <c r="A938" s="1"/>
      <c r="D938" s="3"/>
      <c r="F938" s="3"/>
      <c r="FK938" s="3"/>
    </row>
    <row r="939" spans="1:167">
      <c r="A939" s="1"/>
      <c r="D939" s="3"/>
      <c r="F939" s="3"/>
      <c r="FK939" s="3"/>
    </row>
    <row r="940" spans="1:167">
      <c r="A940" s="1"/>
      <c r="D940" s="3"/>
      <c r="F940" s="3"/>
      <c r="FK940" s="3"/>
    </row>
    <row r="941" spans="1:167">
      <c r="A941" s="1"/>
      <c r="D941" s="3"/>
      <c r="F941" s="3"/>
      <c r="FK941" s="3"/>
    </row>
    <row r="942" spans="1:167">
      <c r="A942" s="1"/>
      <c r="D942" s="3"/>
      <c r="F942" s="3"/>
      <c r="FK942" s="3"/>
    </row>
    <row r="943" spans="1:167">
      <c r="A943" s="1"/>
      <c r="D943" s="3"/>
      <c r="F943" s="3"/>
      <c r="FK943" s="3"/>
    </row>
    <row r="944" spans="1:167">
      <c r="A944" s="1"/>
      <c r="D944" s="3"/>
      <c r="F944" s="3"/>
      <c r="FK944" s="3"/>
    </row>
    <row r="945" spans="1:167">
      <c r="A945" s="1"/>
      <c r="D945" s="3"/>
      <c r="F945" s="3"/>
      <c r="FK945" s="3"/>
    </row>
    <row r="946" spans="1:167">
      <c r="A946" s="1"/>
      <c r="D946" s="3"/>
      <c r="F946" s="3"/>
      <c r="FK946" s="3"/>
    </row>
    <row r="947" spans="1:167">
      <c r="A947" s="1"/>
      <c r="D947" s="3"/>
      <c r="F947" s="3"/>
      <c r="FK947" s="3"/>
    </row>
    <row r="948" spans="1:167">
      <c r="A948" s="1"/>
      <c r="D948" s="3"/>
      <c r="F948" s="3"/>
      <c r="FK948" s="3"/>
    </row>
    <row r="949" spans="1:167">
      <c r="A949" s="1"/>
      <c r="D949" s="3"/>
      <c r="F949" s="3"/>
      <c r="FK949" s="3"/>
    </row>
    <row r="950" spans="1:167">
      <c r="A950" s="1"/>
      <c r="D950" s="3"/>
      <c r="F950" s="3"/>
      <c r="FK950" s="3"/>
    </row>
    <row r="951" spans="1:167">
      <c r="A951" s="1"/>
      <c r="D951" s="3"/>
      <c r="F951" s="3"/>
      <c r="FK951" s="3"/>
    </row>
    <row r="952" spans="1:167">
      <c r="A952" s="1"/>
      <c r="D952" s="3"/>
      <c r="F952" s="3"/>
      <c r="FK952" s="3"/>
    </row>
    <row r="953" spans="1:167">
      <c r="A953" s="1"/>
      <c r="D953" s="3"/>
      <c r="F953" s="3"/>
      <c r="FK953" s="3"/>
    </row>
    <row r="954" spans="1:167">
      <c r="A954" s="1"/>
      <c r="D954" s="3"/>
      <c r="F954" s="3"/>
      <c r="FK954" s="3"/>
    </row>
    <row r="955" spans="1:167">
      <c r="A955" s="1"/>
      <c r="D955" s="3"/>
      <c r="F955" s="3"/>
      <c r="FK955" s="3"/>
    </row>
    <row r="956" spans="1:167">
      <c r="A956" s="1"/>
      <c r="D956" s="3"/>
      <c r="F956" s="3"/>
      <c r="FK956" s="3"/>
    </row>
    <row r="957" spans="1:167">
      <c r="A957" s="1"/>
      <c r="D957" s="3"/>
      <c r="F957" s="3"/>
      <c r="FK957" s="3"/>
    </row>
    <row r="958" spans="1:167">
      <c r="A958" s="1"/>
      <c r="D958" s="3"/>
      <c r="F958" s="3"/>
      <c r="FK958" s="3"/>
    </row>
    <row r="959" spans="1:167">
      <c r="A959" s="1"/>
      <c r="D959" s="3"/>
      <c r="F959" s="3"/>
      <c r="FK959" s="3"/>
    </row>
    <row r="960" spans="1:167">
      <c r="A960" s="1"/>
      <c r="D960" s="3"/>
      <c r="F960" s="3"/>
      <c r="FK960" s="3"/>
    </row>
    <row r="961" spans="1:167">
      <c r="A961" s="1"/>
      <c r="D961" s="3"/>
      <c r="F961" s="3"/>
      <c r="FK961" s="3"/>
    </row>
    <row r="962" spans="1:167">
      <c r="A962" s="1"/>
      <c r="D962" s="3"/>
      <c r="F962" s="3"/>
      <c r="FK962" s="3"/>
    </row>
    <row r="963" spans="1:167">
      <c r="A963" s="1"/>
      <c r="D963" s="3"/>
      <c r="F963" s="3"/>
      <c r="FK963" s="3"/>
    </row>
    <row r="964" spans="1:167">
      <c r="A964" s="1"/>
      <c r="D964" s="3"/>
      <c r="F964" s="3"/>
      <c r="FK964" s="3"/>
    </row>
    <row r="965" spans="1:167">
      <c r="A965" s="1"/>
      <c r="D965" s="3"/>
      <c r="F965" s="3"/>
      <c r="FK965" s="3"/>
    </row>
    <row r="966" spans="1:167">
      <c r="A966" s="1"/>
      <c r="D966" s="3"/>
      <c r="F966" s="3"/>
      <c r="FK966" s="3"/>
    </row>
    <row r="967" spans="1:167">
      <c r="A967" s="1"/>
      <c r="D967" s="3"/>
      <c r="F967" s="3"/>
      <c r="FK967" s="3"/>
    </row>
    <row r="968" spans="1:167">
      <c r="A968" s="1"/>
      <c r="D968" s="3"/>
      <c r="F968" s="3"/>
      <c r="FK968" s="3"/>
    </row>
    <row r="969" spans="1:167">
      <c r="A969" s="1"/>
      <c r="D969" s="3"/>
      <c r="F969" s="3"/>
      <c r="FK969" s="3"/>
    </row>
    <row r="970" spans="1:167">
      <c r="A970" s="1"/>
      <c r="D970" s="3"/>
      <c r="F970" s="3"/>
      <c r="FK970" s="3"/>
    </row>
    <row r="971" spans="1:167">
      <c r="A971" s="1"/>
      <c r="D971" s="3"/>
      <c r="F971" s="3"/>
      <c r="FK971" s="3"/>
    </row>
    <row r="972" spans="1:167">
      <c r="A972" s="1"/>
      <c r="D972" s="3"/>
      <c r="F972" s="3"/>
      <c r="FK972" s="3"/>
    </row>
    <row r="973" spans="1:167">
      <c r="A973" s="1"/>
      <c r="D973" s="3"/>
      <c r="F973" s="3"/>
      <c r="FK973" s="3"/>
    </row>
    <row r="974" spans="1:167">
      <c r="A974" s="1"/>
      <c r="D974" s="3"/>
      <c r="F974" s="3"/>
      <c r="FK974" s="3"/>
    </row>
    <row r="975" spans="1:167">
      <c r="A975" s="1"/>
      <c r="D975" s="3"/>
      <c r="F975" s="3"/>
      <c r="FK975" s="3"/>
    </row>
    <row r="976" spans="1:167">
      <c r="A976" s="1"/>
      <c r="D976" s="3"/>
      <c r="F976" s="3"/>
      <c r="FK976" s="3"/>
    </row>
    <row r="977" spans="1:167">
      <c r="A977" s="1"/>
      <c r="D977" s="3"/>
      <c r="F977" s="3"/>
      <c r="FK977" s="3"/>
    </row>
    <row r="978" spans="1:167">
      <c r="A978" s="1"/>
      <c r="D978" s="3"/>
      <c r="F978" s="3"/>
      <c r="FK978" s="3"/>
    </row>
    <row r="979" spans="1:167">
      <c r="A979" s="1"/>
      <c r="D979" s="3"/>
      <c r="F979" s="3"/>
      <c r="FK979" s="3"/>
    </row>
    <row r="980" spans="1:167">
      <c r="A980" s="1"/>
      <c r="D980" s="3"/>
      <c r="F980" s="3"/>
      <c r="FK980" s="3"/>
    </row>
    <row r="981" spans="1:167">
      <c r="A981" s="1"/>
      <c r="D981" s="3"/>
      <c r="F981" s="3"/>
      <c r="FK981" s="3"/>
    </row>
    <row r="982" spans="1:167">
      <c r="A982" s="1"/>
      <c r="D982" s="3"/>
      <c r="F982" s="3"/>
      <c r="FK982" s="3"/>
    </row>
    <row r="983" spans="1:167">
      <c r="A983" s="1"/>
      <c r="D983" s="3"/>
      <c r="F983" s="3"/>
      <c r="FK983" s="3"/>
    </row>
    <row r="984" spans="1:167">
      <c r="A984" s="1"/>
      <c r="D984" s="3"/>
      <c r="F984" s="3"/>
      <c r="FK984" s="3"/>
    </row>
    <row r="985" spans="1:167">
      <c r="A985" s="1"/>
      <c r="D985" s="3"/>
      <c r="F985" s="3"/>
      <c r="FK985" s="3"/>
    </row>
    <row r="986" spans="1:167">
      <c r="A986" s="1"/>
      <c r="D986" s="3"/>
      <c r="F986" s="3"/>
      <c r="FK986" s="3"/>
    </row>
    <row r="987" spans="1:167">
      <c r="A987" s="1"/>
      <c r="D987" s="3"/>
      <c r="F987" s="3"/>
      <c r="FK987" s="3"/>
    </row>
    <row r="988" spans="1:167">
      <c r="A988" s="1"/>
      <c r="D988" s="3"/>
      <c r="F988" s="3"/>
      <c r="FK988" s="3"/>
    </row>
    <row r="989" spans="1:167">
      <c r="A989" s="1"/>
      <c r="D989" s="3"/>
      <c r="F989" s="3"/>
      <c r="FK989" s="3"/>
    </row>
    <row r="990" spans="1:167">
      <c r="A990" s="1"/>
      <c r="D990" s="3"/>
      <c r="F990" s="3"/>
      <c r="FK990" s="3"/>
    </row>
    <row r="991" spans="1:167">
      <c r="A991" s="1"/>
      <c r="D991" s="3"/>
      <c r="F991" s="3"/>
      <c r="FK991" s="3"/>
    </row>
    <row r="992" spans="1:167">
      <c r="A992" s="1"/>
      <c r="D992" s="3"/>
      <c r="F992" s="3"/>
      <c r="FK992" s="3"/>
    </row>
    <row r="993" spans="1:167">
      <c r="A993" s="1"/>
      <c r="D993" s="3"/>
      <c r="F993" s="3"/>
      <c r="FK993" s="3"/>
    </row>
    <row r="994" spans="1:167">
      <c r="A994" s="1"/>
      <c r="D994" s="3"/>
      <c r="F994" s="3"/>
      <c r="FK994" s="3"/>
    </row>
    <row r="995" spans="1:167">
      <c r="A995" s="1"/>
      <c r="D995" s="3"/>
      <c r="F995" s="3"/>
      <c r="FK995" s="3"/>
    </row>
    <row r="996" spans="1:167">
      <c r="A996" s="1"/>
      <c r="D996" s="3"/>
      <c r="F996" s="3"/>
      <c r="FK996" s="3"/>
    </row>
    <row r="997" spans="1:167">
      <c r="A997" s="1"/>
      <c r="D997" s="3"/>
      <c r="F997" s="3"/>
      <c r="FK997" s="3"/>
    </row>
    <row r="998" spans="1:167">
      <c r="A998" s="1"/>
      <c r="D998" s="3"/>
      <c r="F998" s="3"/>
      <c r="FK998" s="3"/>
    </row>
    <row r="999" spans="1:167">
      <c r="A999" s="1"/>
      <c r="D999" s="3"/>
      <c r="F999" s="3"/>
      <c r="FK999" s="3"/>
    </row>
    <row r="1000" spans="1:167">
      <c r="A1000" s="1"/>
      <c r="D1000" s="3"/>
      <c r="F1000" s="3"/>
      <c r="FK1000" s="3"/>
    </row>
    <row r="1001" spans="1:167">
      <c r="A1001" s="1"/>
      <c r="D1001" s="3"/>
      <c r="F1001" s="3"/>
      <c r="FK1001" s="3"/>
    </row>
    <row r="1002" spans="1:167">
      <c r="A1002" s="1"/>
      <c r="D1002" s="3"/>
      <c r="F1002" s="3"/>
      <c r="FK1002" s="3"/>
    </row>
    <row r="1003" spans="1:167">
      <c r="A1003" s="1"/>
      <c r="D1003" s="3"/>
      <c r="F1003" s="3"/>
      <c r="FK1003" s="3"/>
    </row>
    <row r="1004" spans="1:167">
      <c r="A1004" s="1"/>
      <c r="D1004" s="3"/>
      <c r="F1004" s="3"/>
      <c r="FK1004" s="3"/>
    </row>
    <row r="1005" spans="1:167">
      <c r="A1005" s="1"/>
      <c r="D1005" s="3"/>
      <c r="F1005" s="3"/>
      <c r="FK1005" s="3"/>
    </row>
    <row r="1006" spans="1:167">
      <c r="A1006" s="1"/>
      <c r="D1006" s="3"/>
      <c r="F1006" s="3"/>
      <c r="FK1006" s="3"/>
    </row>
    <row r="1007" spans="1:167">
      <c r="A1007" s="1"/>
      <c r="D1007" s="3"/>
      <c r="F1007" s="3"/>
      <c r="FK1007" s="3"/>
    </row>
    <row r="1008" spans="1:167">
      <c r="A1008" s="1"/>
      <c r="D1008" s="3"/>
      <c r="F1008" s="3"/>
      <c r="FK1008" s="3"/>
    </row>
    <row r="1009" spans="1:167">
      <c r="A1009" s="1"/>
      <c r="D1009" s="3"/>
      <c r="F1009" s="3"/>
      <c r="FK1009" s="3"/>
    </row>
    <row r="1010" spans="1:167">
      <c r="A1010" s="1"/>
      <c r="D1010" s="3"/>
      <c r="F1010" s="3"/>
      <c r="FK1010" s="3"/>
    </row>
    <row r="1011" spans="1:167">
      <c r="A1011" s="1"/>
      <c r="D1011" s="3"/>
      <c r="F1011" s="3"/>
      <c r="FK1011" s="3"/>
    </row>
    <row r="1012" spans="1:167">
      <c r="A1012" s="1"/>
      <c r="D1012" s="3"/>
      <c r="F1012" s="3"/>
      <c r="FK1012" s="3"/>
    </row>
    <row r="1013" spans="1:167">
      <c r="A1013" s="1"/>
      <c r="D1013" s="3"/>
      <c r="F1013" s="3"/>
      <c r="FK1013" s="3"/>
    </row>
    <row r="1014" spans="1:167">
      <c r="A1014" s="1"/>
      <c r="D1014" s="3"/>
      <c r="F1014" s="3"/>
      <c r="FK1014" s="3"/>
    </row>
    <row r="1015" spans="1:167">
      <c r="A1015" s="1"/>
      <c r="D1015" s="3"/>
      <c r="F1015" s="3"/>
      <c r="FK1015" s="3"/>
    </row>
    <row r="1016" spans="1:167">
      <c r="A1016" s="1"/>
      <c r="D1016" s="3"/>
      <c r="F1016" s="3"/>
      <c r="FK1016" s="3"/>
    </row>
    <row r="1017" spans="1:167">
      <c r="A1017" s="1"/>
      <c r="D1017" s="3"/>
      <c r="F1017" s="3"/>
      <c r="FK1017" s="3"/>
    </row>
    <row r="1018" spans="1:167">
      <c r="A1018" s="1"/>
      <c r="D1018" s="3"/>
      <c r="F1018" s="3"/>
      <c r="FK1018" s="3"/>
    </row>
    <row r="1019" spans="1:167">
      <c r="A1019" s="1"/>
      <c r="D1019" s="3"/>
      <c r="F1019" s="3"/>
      <c r="FK1019" s="3"/>
    </row>
    <row r="1020" spans="1:167">
      <c r="A1020" s="1"/>
      <c r="D1020" s="3"/>
      <c r="F1020" s="3"/>
      <c r="FK1020" s="3"/>
    </row>
    <row r="1021" spans="1:167">
      <c r="A1021" s="1"/>
      <c r="D1021" s="3"/>
      <c r="F1021" s="3"/>
      <c r="FK1021" s="3"/>
    </row>
    <row r="1022" spans="1:167">
      <c r="A1022" s="1"/>
      <c r="D1022" s="3"/>
      <c r="F1022" s="3"/>
      <c r="FK1022" s="3"/>
    </row>
    <row r="1023" spans="1:167">
      <c r="A1023" s="1"/>
      <c r="D1023" s="3"/>
      <c r="F1023" s="3"/>
      <c r="FK1023" s="3"/>
    </row>
    <row r="1024" spans="1:167">
      <c r="A1024" s="1"/>
      <c r="D1024" s="3"/>
      <c r="F1024" s="3"/>
      <c r="FK1024" s="3"/>
    </row>
    <row r="1025" spans="1:167">
      <c r="A1025" s="1"/>
      <c r="D1025" s="3"/>
      <c r="F1025" s="3"/>
      <c r="FK1025" s="3"/>
    </row>
    <row r="1026" spans="1:167">
      <c r="A1026" s="1"/>
      <c r="D1026" s="3"/>
      <c r="F1026" s="3"/>
      <c r="FK1026" s="3"/>
    </row>
    <row r="1027" spans="1:167">
      <c r="A1027" s="1"/>
      <c r="D1027" s="3"/>
      <c r="F1027" s="3"/>
      <c r="FK1027" s="3"/>
    </row>
    <row r="1028" spans="1:167">
      <c r="A1028" s="1"/>
      <c r="D1028" s="3"/>
      <c r="F1028" s="3"/>
      <c r="FK1028" s="3"/>
    </row>
    <row r="1029" spans="1:167">
      <c r="A1029" s="1"/>
      <c r="D1029" s="3"/>
      <c r="F1029" s="3"/>
      <c r="FK1029" s="3"/>
    </row>
    <row r="1030" spans="1:167">
      <c r="A1030" s="1"/>
      <c r="D1030" s="3"/>
      <c r="F1030" s="3"/>
      <c r="FK1030" s="3"/>
    </row>
    <row r="1031" spans="1:167">
      <c r="A1031" s="1"/>
      <c r="D1031" s="3"/>
      <c r="F1031" s="3"/>
      <c r="FK1031" s="3"/>
    </row>
    <row r="1032" spans="1:167">
      <c r="A1032" s="1"/>
      <c r="D1032" s="3"/>
      <c r="F1032" s="3"/>
      <c r="FK1032" s="3"/>
    </row>
    <row r="1033" spans="1:167">
      <c r="A1033" s="1"/>
      <c r="D1033" s="3"/>
      <c r="F1033" s="3"/>
      <c r="FK1033" s="3"/>
    </row>
    <row r="1034" spans="1:167">
      <c r="A1034" s="1"/>
      <c r="D1034" s="3"/>
      <c r="F1034" s="3"/>
      <c r="FK1034" s="3"/>
    </row>
    <row r="1035" spans="1:167">
      <c r="A1035" s="1"/>
      <c r="D1035" s="3"/>
      <c r="F1035" s="3"/>
      <c r="FK1035" s="3"/>
    </row>
    <row r="1036" spans="1:167">
      <c r="A1036" s="1"/>
      <c r="D1036" s="3"/>
      <c r="F1036" s="3"/>
      <c r="FK1036" s="3"/>
    </row>
    <row r="1037" spans="1:167">
      <c r="A1037" s="1"/>
      <c r="D1037" s="3"/>
      <c r="F1037" s="3"/>
      <c r="FK1037" s="3"/>
    </row>
    <row r="1038" spans="1:167">
      <c r="A1038" s="1"/>
      <c r="D1038" s="3"/>
      <c r="F1038" s="3"/>
      <c r="FK1038" s="3"/>
    </row>
    <row r="1039" spans="1:167">
      <c r="A1039" s="1"/>
      <c r="D1039" s="3"/>
      <c r="F1039" s="3"/>
      <c r="FK1039" s="3"/>
    </row>
    <row r="1040" spans="1:167">
      <c r="A1040" s="1"/>
      <c r="D1040" s="3"/>
      <c r="F1040" s="3"/>
      <c r="FK1040" s="3"/>
    </row>
    <row r="1041" spans="1:167">
      <c r="A1041" s="1"/>
      <c r="D1041" s="3"/>
      <c r="F1041" s="3"/>
      <c r="FK1041" s="3"/>
    </row>
    <row r="1042" spans="1:167">
      <c r="A1042" s="1"/>
      <c r="D1042" s="3"/>
      <c r="F1042" s="3"/>
      <c r="FK1042" s="3"/>
    </row>
    <row r="1043" spans="1:167">
      <c r="A1043" s="1"/>
      <c r="D1043" s="3"/>
      <c r="F1043" s="3"/>
      <c r="FK1043" s="3"/>
    </row>
    <row r="1044" spans="1:167">
      <c r="A1044" s="1"/>
      <c r="D1044" s="3"/>
      <c r="F1044" s="3"/>
      <c r="FK1044" s="3"/>
    </row>
    <row r="1045" spans="1:167">
      <c r="A1045" s="1"/>
      <c r="D1045" s="3"/>
      <c r="F1045" s="3"/>
      <c r="FK1045" s="3"/>
    </row>
    <row r="1046" spans="1:167">
      <c r="A1046" s="1"/>
      <c r="D1046" s="3"/>
      <c r="F1046" s="3"/>
      <c r="FK1046" s="3"/>
    </row>
    <row r="1047" spans="1:167">
      <c r="A1047" s="1"/>
      <c r="D1047" s="3"/>
      <c r="F1047" s="3"/>
      <c r="FK1047" s="3"/>
    </row>
    <row r="1048" spans="1:167">
      <c r="A1048" s="1"/>
      <c r="D1048" s="3"/>
      <c r="F1048" s="3"/>
      <c r="FK1048" s="3"/>
    </row>
    <row r="1049" spans="1:167">
      <c r="A1049" s="1"/>
      <c r="D1049" s="3"/>
      <c r="F1049" s="3"/>
      <c r="FK1049" s="3"/>
    </row>
    <row r="1050" spans="1:167">
      <c r="A1050" s="1"/>
      <c r="D1050" s="3"/>
      <c r="F1050" s="3"/>
      <c r="FK1050" s="3"/>
    </row>
    <row r="1051" spans="1:167">
      <c r="A1051" s="1"/>
      <c r="D1051" s="3"/>
      <c r="F1051" s="3"/>
      <c r="FK1051" s="3"/>
    </row>
    <row r="1052" spans="1:167">
      <c r="A1052" s="1"/>
      <c r="D1052" s="3"/>
      <c r="F1052" s="3"/>
      <c r="FK1052" s="3"/>
    </row>
    <row r="1053" spans="1:167">
      <c r="A1053" s="1"/>
      <c r="D1053" s="3"/>
      <c r="F1053" s="3"/>
      <c r="FK1053" s="3"/>
    </row>
    <row r="1054" spans="1:167">
      <c r="A1054" s="1"/>
      <c r="D1054" s="3"/>
      <c r="F1054" s="3"/>
      <c r="FK1054" s="3"/>
    </row>
    <row r="1055" spans="1:167">
      <c r="A1055" s="1"/>
      <c r="D1055" s="3"/>
      <c r="F1055" s="3"/>
      <c r="FK1055" s="3"/>
    </row>
    <row r="1056" spans="1:167">
      <c r="A1056" s="1"/>
      <c r="D1056" s="3"/>
      <c r="F1056" s="3"/>
      <c r="FK1056" s="3"/>
    </row>
    <row r="1057" spans="1:167">
      <c r="A1057" s="1"/>
      <c r="D1057" s="3"/>
      <c r="F1057" s="3"/>
      <c r="FK1057" s="3"/>
    </row>
    <row r="1058" spans="1:167">
      <c r="A1058" s="1"/>
      <c r="D1058" s="3"/>
      <c r="F1058" s="3"/>
      <c r="FK1058" s="3"/>
    </row>
    <row r="1059" spans="1:167">
      <c r="A1059" s="1"/>
      <c r="D1059" s="3"/>
      <c r="F1059" s="3"/>
      <c r="FK1059" s="3"/>
    </row>
    <row r="1060" spans="1:167">
      <c r="A1060" s="1"/>
      <c r="D1060" s="3"/>
      <c r="F1060" s="3"/>
      <c r="FK1060" s="3"/>
    </row>
    <row r="1061" spans="1:167">
      <c r="A1061" s="1"/>
      <c r="D1061" s="3"/>
      <c r="F1061" s="3"/>
      <c r="FK1061" s="3"/>
    </row>
    <row r="1062" spans="1:167">
      <c r="A1062" s="1"/>
      <c r="D1062" s="3"/>
      <c r="F1062" s="3"/>
      <c r="FK1062" s="3"/>
    </row>
    <row r="1063" spans="1:167">
      <c r="A1063" s="1"/>
      <c r="D1063" s="3"/>
      <c r="F1063" s="3"/>
      <c r="FK1063" s="3"/>
    </row>
    <row r="1064" spans="1:167">
      <c r="A1064" s="1"/>
      <c r="D1064" s="3"/>
      <c r="F1064" s="3"/>
      <c r="FK1064" s="3"/>
    </row>
    <row r="1065" spans="1:167">
      <c r="A1065" s="1"/>
      <c r="D1065" s="3"/>
      <c r="F1065" s="3"/>
      <c r="FK1065" s="3"/>
    </row>
    <row r="1066" spans="1:167">
      <c r="A1066" s="1"/>
      <c r="D1066" s="3"/>
      <c r="F1066" s="3"/>
      <c r="FK1066" s="3"/>
    </row>
    <row r="1067" spans="1:167">
      <c r="A1067" s="1"/>
      <c r="D1067" s="3"/>
      <c r="F1067" s="3"/>
      <c r="FK1067" s="3"/>
    </row>
    <row r="1068" spans="1:167">
      <c r="A1068" s="1"/>
      <c r="D1068" s="3"/>
      <c r="F1068" s="3"/>
      <c r="FK1068" s="3"/>
    </row>
    <row r="1069" spans="1:167">
      <c r="A1069" s="1"/>
      <c r="D1069" s="3"/>
      <c r="F1069" s="3"/>
      <c r="FK1069" s="3"/>
    </row>
    <row r="1070" spans="1:167">
      <c r="A1070" s="1"/>
      <c r="D1070" s="3"/>
      <c r="F1070" s="3"/>
      <c r="FK1070" s="3"/>
    </row>
    <row r="1071" spans="1:167">
      <c r="A1071" s="1"/>
      <c r="D1071" s="3"/>
      <c r="F1071" s="3"/>
      <c r="FK1071" s="3"/>
    </row>
    <row r="1072" spans="1:167">
      <c r="A1072" s="1"/>
      <c r="D1072" s="3"/>
      <c r="F1072" s="3"/>
      <c r="FK1072" s="3"/>
    </row>
    <row r="1073" spans="1:167">
      <c r="A1073" s="1"/>
      <c r="D1073" s="3"/>
      <c r="F1073" s="3"/>
      <c r="FK1073" s="3"/>
    </row>
    <row r="1074" spans="1:167">
      <c r="A1074" s="1"/>
      <c r="D1074" s="3"/>
      <c r="F1074" s="3"/>
      <c r="FK1074" s="3"/>
    </row>
    <row r="1075" spans="1:167">
      <c r="A1075" s="1"/>
      <c r="D1075" s="3"/>
      <c r="F1075" s="3"/>
      <c r="FK1075" s="3"/>
    </row>
    <row r="1076" spans="1:167">
      <c r="A1076" s="1"/>
      <c r="D1076" s="3"/>
      <c r="F1076" s="3"/>
      <c r="FK1076" s="3"/>
    </row>
    <row r="1077" spans="1:167">
      <c r="A1077" s="1"/>
      <c r="D1077" s="3"/>
      <c r="F1077" s="3"/>
      <c r="FK1077" s="3"/>
    </row>
    <row r="1078" spans="1:167">
      <c r="A1078" s="1"/>
      <c r="D1078" s="3"/>
      <c r="F1078" s="3"/>
      <c r="FK1078" s="3"/>
    </row>
    <row r="1079" spans="1:167">
      <c r="A1079" s="1"/>
      <c r="D1079" s="3"/>
      <c r="F1079" s="3"/>
      <c r="FK1079" s="3"/>
    </row>
    <row r="1080" spans="1:167">
      <c r="A1080" s="1"/>
      <c r="D1080" s="3"/>
      <c r="F1080" s="3"/>
      <c r="FK1080" s="3"/>
    </row>
    <row r="1081" spans="1:167">
      <c r="A1081" s="1"/>
      <c r="D1081" s="3"/>
      <c r="F1081" s="3"/>
      <c r="FK1081" s="3"/>
    </row>
    <row r="1082" spans="1:167">
      <c r="A1082" s="1"/>
      <c r="D1082" s="3"/>
      <c r="F1082" s="3"/>
      <c r="FK1082" s="3"/>
    </row>
    <row r="1083" spans="1:167">
      <c r="A1083" s="1"/>
      <c r="D1083" s="3"/>
      <c r="F1083" s="3"/>
      <c r="FK1083" s="3"/>
    </row>
    <row r="1084" spans="1:167">
      <c r="A1084" s="1"/>
      <c r="D1084" s="3"/>
      <c r="F1084" s="3"/>
      <c r="FK1084" s="3"/>
    </row>
    <row r="1085" spans="1:167">
      <c r="A1085" s="1"/>
      <c r="D1085" s="3"/>
      <c r="F1085" s="3"/>
      <c r="FK1085" s="3"/>
    </row>
    <row r="1086" spans="1:167">
      <c r="A1086" s="1"/>
      <c r="D1086" s="3"/>
      <c r="F1086" s="3"/>
      <c r="FK1086" s="3"/>
    </row>
    <row r="1087" spans="1:167">
      <c r="A1087" s="1"/>
      <c r="D1087" s="3"/>
      <c r="F1087" s="3"/>
      <c r="FK1087" s="3"/>
    </row>
    <row r="1088" spans="1:167">
      <c r="A1088" s="1"/>
      <c r="D1088" s="3"/>
      <c r="F1088" s="3"/>
      <c r="FK1088" s="3"/>
    </row>
    <row r="1089" spans="1:167">
      <c r="A1089" s="1"/>
      <c r="D1089" s="3"/>
      <c r="F1089" s="3"/>
      <c r="FK1089" s="3"/>
    </row>
    <row r="1090" spans="1:167">
      <c r="A1090" s="1"/>
      <c r="D1090" s="3"/>
      <c r="F1090" s="3"/>
      <c r="FK1090" s="3"/>
    </row>
    <row r="1091" spans="1:167">
      <c r="A1091" s="1"/>
      <c r="D1091" s="3"/>
      <c r="F1091" s="3"/>
      <c r="FK1091" s="3"/>
    </row>
    <row r="1092" spans="1:167">
      <c r="A1092" s="1"/>
      <c r="D1092" s="3"/>
      <c r="F1092" s="3"/>
      <c r="FK1092" s="3"/>
    </row>
    <row r="1093" spans="1:167">
      <c r="A1093" s="1"/>
      <c r="D1093" s="3"/>
      <c r="F1093" s="3"/>
      <c r="FK1093" s="3"/>
    </row>
    <row r="1094" spans="1:167">
      <c r="A1094" s="1"/>
      <c r="D1094" s="3"/>
      <c r="F1094" s="3"/>
      <c r="FK1094" s="3"/>
    </row>
    <row r="1095" spans="1:167">
      <c r="A1095" s="1"/>
      <c r="D1095" s="3"/>
      <c r="F1095" s="3"/>
      <c r="FK1095" s="3"/>
    </row>
    <row r="1096" spans="1:167">
      <c r="A1096" s="1"/>
      <c r="D1096" s="3"/>
      <c r="F1096" s="3"/>
      <c r="FK1096" s="3"/>
    </row>
    <row r="1097" spans="1:167">
      <c r="A1097" s="1"/>
      <c r="D1097" s="3"/>
      <c r="F1097" s="3"/>
      <c r="FK1097" s="3"/>
    </row>
    <row r="1098" spans="1:167">
      <c r="A1098" s="1"/>
      <c r="D1098" s="3"/>
      <c r="F1098" s="3"/>
      <c r="FK1098" s="3"/>
    </row>
    <row r="1099" spans="1:167">
      <c r="A1099" s="1"/>
      <c r="D1099" s="3"/>
      <c r="F1099" s="3"/>
      <c r="FK1099" s="3"/>
    </row>
    <row r="1100" spans="1:167">
      <c r="A1100" s="1"/>
      <c r="D1100" s="3"/>
      <c r="F1100" s="3"/>
      <c r="FK1100" s="3"/>
    </row>
    <row r="1101" spans="1:167">
      <c r="A1101" s="1"/>
      <c r="D1101" s="3"/>
      <c r="F1101" s="3"/>
      <c r="FK1101" s="3"/>
    </row>
    <row r="1102" spans="1:167">
      <c r="A1102" s="1"/>
      <c r="D1102" s="3"/>
      <c r="F1102" s="3"/>
      <c r="FK1102" s="3"/>
    </row>
    <row r="1103" spans="1:167">
      <c r="A1103" s="1"/>
      <c r="D1103" s="3"/>
      <c r="F1103" s="3"/>
      <c r="FK1103" s="3"/>
    </row>
    <row r="1104" spans="1:167">
      <c r="A1104" s="1"/>
      <c r="D1104" s="3"/>
      <c r="F1104" s="3"/>
      <c r="FK1104" s="3"/>
    </row>
    <row r="1105" spans="1:167">
      <c r="A1105" s="1"/>
      <c r="D1105" s="3"/>
      <c r="F1105" s="3"/>
      <c r="FK1105" s="3"/>
    </row>
    <row r="1106" spans="1:167">
      <c r="A1106" s="1"/>
      <c r="D1106" s="3"/>
      <c r="F1106" s="3"/>
      <c r="FK1106" s="3"/>
    </row>
    <row r="1107" spans="1:167">
      <c r="A1107" s="1"/>
      <c r="D1107" s="3"/>
      <c r="F1107" s="3"/>
      <c r="FK1107" s="3"/>
    </row>
    <row r="1108" spans="1:167">
      <c r="A1108" s="1"/>
      <c r="D1108" s="3"/>
      <c r="F1108" s="3"/>
      <c r="FK1108" s="3"/>
    </row>
    <row r="1109" spans="1:167">
      <c r="A1109" s="1"/>
      <c r="D1109" s="3"/>
      <c r="F1109" s="3"/>
      <c r="FK1109" s="3"/>
    </row>
    <row r="1110" spans="1:167">
      <c r="A1110" s="1"/>
      <c r="D1110" s="3"/>
      <c r="F1110" s="3"/>
      <c r="FK1110" s="3"/>
    </row>
    <row r="1111" spans="1:167">
      <c r="A1111" s="1"/>
      <c r="D1111" s="3"/>
      <c r="F1111" s="3"/>
      <c r="FK1111" s="3"/>
    </row>
    <row r="1112" spans="1:167">
      <c r="A1112" s="1"/>
      <c r="D1112" s="3"/>
      <c r="F1112" s="3"/>
      <c r="FK1112" s="3"/>
    </row>
    <row r="1113" spans="1:167">
      <c r="A1113" s="1"/>
      <c r="D1113" s="3"/>
      <c r="F1113" s="3"/>
      <c r="FK1113" s="3"/>
    </row>
    <row r="1114" spans="1:167">
      <c r="A1114" s="1"/>
      <c r="D1114" s="3"/>
      <c r="F1114" s="3"/>
      <c r="FK1114" s="3"/>
    </row>
    <row r="1115" spans="1:167">
      <c r="A1115" s="1"/>
      <c r="D1115" s="3"/>
      <c r="F1115" s="3"/>
      <c r="FK1115" s="3"/>
    </row>
    <row r="1116" spans="1:167">
      <c r="A1116" s="1"/>
      <c r="D1116" s="3"/>
      <c r="F1116" s="3"/>
      <c r="FK1116" s="3"/>
    </row>
    <row r="1117" spans="1:167">
      <c r="A1117" s="1"/>
      <c r="D1117" s="3"/>
      <c r="F1117" s="3"/>
      <c r="FK1117" s="3"/>
    </row>
    <row r="1118" spans="1:167">
      <c r="A1118" s="1"/>
      <c r="D1118" s="3"/>
      <c r="F1118" s="3"/>
      <c r="FK1118" s="3"/>
    </row>
    <row r="1119" spans="1:167">
      <c r="A1119" s="1"/>
      <c r="D1119" s="3"/>
      <c r="F1119" s="3"/>
      <c r="FK1119" s="3"/>
    </row>
    <row r="1120" spans="1:167">
      <c r="A1120" s="1"/>
      <c r="D1120" s="3"/>
      <c r="F1120" s="3"/>
      <c r="FK1120" s="3"/>
    </row>
    <row r="1121" spans="1:167">
      <c r="A1121" s="1"/>
      <c r="D1121" s="3"/>
      <c r="F1121" s="3"/>
      <c r="FK1121" s="3"/>
    </row>
    <row r="1122" spans="1:167">
      <c r="A1122" s="1"/>
      <c r="D1122" s="3"/>
      <c r="F1122" s="3"/>
      <c r="FK1122" s="3"/>
    </row>
    <row r="1123" spans="1:167">
      <c r="A1123" s="1"/>
      <c r="D1123" s="3"/>
      <c r="F1123" s="3"/>
      <c r="FK1123" s="3"/>
    </row>
    <row r="1124" spans="1:167">
      <c r="A1124" s="1"/>
      <c r="D1124" s="3"/>
      <c r="F1124" s="3"/>
      <c r="FK1124" s="3"/>
    </row>
    <row r="1125" spans="1:167">
      <c r="A1125" s="1"/>
      <c r="D1125" s="3"/>
      <c r="F1125" s="3"/>
      <c r="FK1125" s="3"/>
    </row>
    <row r="1126" spans="1:167">
      <c r="A1126" s="1"/>
      <c r="D1126" s="3"/>
      <c r="F1126" s="3"/>
      <c r="FK1126" s="3"/>
    </row>
    <row r="1127" spans="1:167">
      <c r="A1127" s="1"/>
      <c r="D1127" s="3"/>
      <c r="F1127" s="3"/>
      <c r="FK1127" s="3"/>
    </row>
    <row r="1128" spans="1:167">
      <c r="A1128" s="1"/>
      <c r="D1128" s="3"/>
      <c r="F1128" s="3"/>
      <c r="FK1128" s="3"/>
    </row>
    <row r="1129" spans="1:167">
      <c r="A1129" s="1"/>
      <c r="D1129" s="3"/>
      <c r="F1129" s="3"/>
      <c r="FK1129" s="3"/>
    </row>
    <row r="1130" spans="1:167">
      <c r="A1130" s="1"/>
      <c r="D1130" s="3"/>
      <c r="F1130" s="3"/>
      <c r="FK1130" s="3"/>
    </row>
    <row r="1131" spans="1:167">
      <c r="A1131" s="1"/>
      <c r="D1131" s="3"/>
      <c r="F1131" s="3"/>
      <c r="FK1131" s="3"/>
    </row>
    <row r="1132" spans="1:167">
      <c r="A1132" s="1"/>
      <c r="D1132" s="3"/>
      <c r="F1132" s="3"/>
      <c r="FK1132" s="3"/>
    </row>
    <row r="1133" spans="1:167">
      <c r="A1133" s="1"/>
      <c r="D1133" s="3"/>
      <c r="F1133" s="3"/>
      <c r="FK1133" s="3"/>
    </row>
    <row r="1134" spans="1:167">
      <c r="A1134" s="1"/>
      <c r="D1134" s="3"/>
      <c r="F1134" s="3"/>
      <c r="FK1134" s="3"/>
    </row>
    <row r="1135" spans="1:167">
      <c r="A1135" s="1"/>
      <c r="D1135" s="3"/>
      <c r="F1135" s="3"/>
      <c r="FK1135" s="3"/>
    </row>
    <row r="1136" spans="1:167">
      <c r="A1136" s="1"/>
      <c r="D1136" s="3"/>
      <c r="F1136" s="3"/>
      <c r="FK1136" s="3"/>
    </row>
    <row r="1137" spans="1:167">
      <c r="A1137" s="1"/>
      <c r="D1137" s="3"/>
      <c r="F1137" s="3"/>
      <c r="FK1137" s="3"/>
    </row>
    <row r="1138" spans="1:167">
      <c r="A1138" s="1"/>
      <c r="D1138" s="3"/>
      <c r="F1138" s="3"/>
      <c r="FK1138" s="3"/>
    </row>
    <row r="1139" spans="1:167">
      <c r="A1139" s="1"/>
      <c r="D1139" s="3"/>
      <c r="F1139" s="3"/>
      <c r="FK1139" s="3"/>
    </row>
    <row r="1140" spans="1:167">
      <c r="A1140" s="1"/>
      <c r="D1140" s="3"/>
      <c r="F1140" s="3"/>
      <c r="FK1140" s="3"/>
    </row>
    <row r="1141" spans="1:167">
      <c r="A1141" s="1"/>
      <c r="D1141" s="3"/>
      <c r="F1141" s="3"/>
      <c r="FK1141" s="3"/>
    </row>
    <row r="1142" spans="1:167">
      <c r="A1142" s="1"/>
      <c r="D1142" s="3"/>
      <c r="F1142" s="3"/>
      <c r="FK1142" s="3"/>
    </row>
    <row r="1143" spans="1:167">
      <c r="A1143" s="1"/>
      <c r="D1143" s="3"/>
      <c r="F1143" s="3"/>
      <c r="FK1143" s="3"/>
    </row>
    <row r="1144" spans="1:167">
      <c r="A1144" s="1"/>
      <c r="D1144" s="3"/>
      <c r="F1144" s="3"/>
      <c r="FK1144" s="3"/>
    </row>
    <row r="1145" spans="1:167">
      <c r="A1145" s="1"/>
      <c r="D1145" s="3"/>
      <c r="F1145" s="3"/>
      <c r="FK1145" s="3"/>
    </row>
    <row r="1146" spans="1:167">
      <c r="A1146" s="1"/>
      <c r="D1146" s="3"/>
      <c r="F1146" s="3"/>
      <c r="FK1146" s="3"/>
    </row>
    <row r="1147" spans="1:167">
      <c r="A1147" s="1"/>
      <c r="D1147" s="3"/>
      <c r="F1147" s="3"/>
      <c r="FK1147" s="3"/>
    </row>
    <row r="1148" spans="1:167">
      <c r="A1148" s="1"/>
      <c r="D1148" s="3"/>
      <c r="F1148" s="3"/>
      <c r="FK1148" s="3"/>
    </row>
    <row r="1149" spans="1:167">
      <c r="A1149" s="1"/>
      <c r="D1149" s="3"/>
      <c r="F1149" s="3"/>
      <c r="FK1149" s="3"/>
    </row>
    <row r="1150" spans="1:167">
      <c r="A1150" s="1"/>
      <c r="D1150" s="3"/>
      <c r="F1150" s="3"/>
      <c r="FK1150" s="3"/>
    </row>
    <row r="1151" spans="1:167">
      <c r="A1151" s="1"/>
      <c r="D1151" s="3"/>
      <c r="F1151" s="3"/>
      <c r="FK1151" s="3"/>
    </row>
    <row r="1152" spans="1:167">
      <c r="A1152" s="1"/>
      <c r="D1152" s="3"/>
      <c r="F1152" s="3"/>
      <c r="FK1152" s="3"/>
    </row>
    <row r="1153" spans="1:167">
      <c r="A1153" s="1"/>
      <c r="D1153" s="3"/>
      <c r="F1153" s="3"/>
      <c r="FK1153" s="3"/>
    </row>
    <row r="1154" spans="1:167">
      <c r="A1154" s="1"/>
      <c r="D1154" s="3"/>
      <c r="F1154" s="3"/>
      <c r="FK1154" s="3"/>
    </row>
    <row r="1155" spans="1:167">
      <c r="A1155" s="1"/>
      <c r="D1155" s="3"/>
      <c r="F1155" s="3"/>
      <c r="FK1155" s="3"/>
    </row>
    <row r="1156" spans="1:167">
      <c r="A1156" s="1"/>
      <c r="D1156" s="3"/>
      <c r="F1156" s="3"/>
      <c r="FK1156" s="3"/>
    </row>
    <row r="1157" spans="1:167">
      <c r="A1157" s="1"/>
      <c r="D1157" s="3"/>
      <c r="F1157" s="3"/>
      <c r="FK1157" s="3"/>
    </row>
    <row r="1158" spans="1:167">
      <c r="A1158" s="1"/>
      <c r="D1158" s="3"/>
      <c r="F1158" s="3"/>
      <c r="FK1158" s="3"/>
    </row>
    <row r="1159" spans="1:167">
      <c r="A1159" s="1"/>
      <c r="D1159" s="3"/>
      <c r="F1159" s="3"/>
      <c r="FK1159" s="3"/>
    </row>
    <row r="1160" spans="1:167">
      <c r="A1160" s="1"/>
      <c r="D1160" s="3"/>
      <c r="F1160" s="3"/>
      <c r="FK1160" s="3"/>
    </row>
    <row r="1161" spans="1:167">
      <c r="A1161" s="1"/>
      <c r="D1161" s="3"/>
      <c r="F1161" s="3"/>
      <c r="FK1161" s="3"/>
    </row>
    <row r="1162" spans="1:167">
      <c r="A1162" s="1"/>
      <c r="D1162" s="3"/>
      <c r="F1162" s="3"/>
      <c r="FK1162" s="3"/>
    </row>
    <row r="1163" spans="1:167">
      <c r="A1163" s="1"/>
      <c r="D1163" s="3"/>
      <c r="F1163" s="3"/>
      <c r="FK1163" s="3"/>
    </row>
    <row r="1164" spans="1:167">
      <c r="A1164" s="1"/>
      <c r="D1164" s="3"/>
      <c r="F1164" s="3"/>
      <c r="FK1164" s="3"/>
    </row>
    <row r="1165" spans="1:167">
      <c r="A1165" s="1"/>
      <c r="D1165" s="3"/>
      <c r="F1165" s="3"/>
      <c r="FK1165" s="3"/>
    </row>
    <row r="1166" spans="1:167">
      <c r="A1166" s="1"/>
      <c r="D1166" s="3"/>
      <c r="F1166" s="3"/>
      <c r="FK1166" s="3"/>
    </row>
    <row r="1167" spans="1:167">
      <c r="A1167" s="1"/>
      <c r="D1167" s="3"/>
      <c r="F1167" s="3"/>
      <c r="FK1167" s="3"/>
    </row>
    <row r="1168" spans="1:167">
      <c r="A1168" s="1"/>
      <c r="D1168" s="3"/>
      <c r="F1168" s="3"/>
      <c r="FK1168" s="3"/>
    </row>
    <row r="1169" spans="1:167">
      <c r="A1169" s="1"/>
      <c r="D1169" s="3"/>
      <c r="F1169" s="3"/>
      <c r="FK1169" s="3"/>
    </row>
    <row r="1170" spans="1:167">
      <c r="A1170" s="1"/>
      <c r="D1170" s="3"/>
      <c r="F1170" s="3"/>
      <c r="FK1170" s="3"/>
    </row>
    <row r="1171" spans="1:167">
      <c r="A1171" s="1"/>
      <c r="D1171" s="3"/>
      <c r="F1171" s="3"/>
      <c r="FK1171" s="3"/>
    </row>
    <row r="1172" spans="1:167">
      <c r="A1172" s="1"/>
      <c r="D1172" s="3"/>
      <c r="F1172" s="3"/>
      <c r="FK1172" s="3"/>
    </row>
    <row r="1173" spans="1:167">
      <c r="A1173" s="1"/>
      <c r="D1173" s="3"/>
      <c r="F1173" s="3"/>
      <c r="FK1173" s="3"/>
    </row>
    <row r="1174" spans="1:167">
      <c r="A1174" s="1"/>
      <c r="D1174" s="3"/>
      <c r="F1174" s="3"/>
      <c r="FK1174" s="3"/>
    </row>
    <row r="1175" spans="1:167">
      <c r="A1175" s="1"/>
      <c r="D1175" s="3"/>
      <c r="F1175" s="3"/>
      <c r="FK1175" s="3"/>
    </row>
    <row r="1176" spans="1:167">
      <c r="A1176" s="1"/>
      <c r="D1176" s="3"/>
      <c r="F1176" s="3"/>
      <c r="FK1176" s="3"/>
    </row>
    <row r="1177" spans="1:167">
      <c r="A1177" s="1"/>
      <c r="D1177" s="3"/>
      <c r="F1177" s="3"/>
      <c r="FK1177" s="3"/>
    </row>
    <row r="1178" spans="1:167">
      <c r="A1178" s="1"/>
      <c r="D1178" s="3"/>
      <c r="F1178" s="3"/>
      <c r="FK1178" s="3"/>
    </row>
    <row r="1179" spans="1:167">
      <c r="A1179" s="1"/>
      <c r="D1179" s="3"/>
      <c r="F1179" s="3"/>
      <c r="FK1179" s="3"/>
    </row>
    <row r="1180" spans="1:167">
      <c r="A1180" s="1"/>
      <c r="D1180" s="3"/>
      <c r="F1180" s="3"/>
      <c r="FK1180" s="3"/>
    </row>
    <row r="1181" spans="1:167">
      <c r="A1181" s="1"/>
      <c r="D1181" s="3"/>
      <c r="F1181" s="3"/>
      <c r="FK1181" s="3"/>
    </row>
    <row r="1182" spans="1:167">
      <c r="A1182" s="1"/>
      <c r="D1182" s="3"/>
      <c r="F1182" s="3"/>
      <c r="FK1182" s="3"/>
    </row>
    <row r="1183" spans="1:167">
      <c r="A1183" s="1"/>
      <c r="D1183" s="3"/>
      <c r="F1183" s="3"/>
      <c r="FK1183" s="3"/>
    </row>
    <row r="1184" spans="1:167">
      <c r="A1184" s="1"/>
      <c r="D1184" s="3"/>
      <c r="F1184" s="3"/>
      <c r="FK1184" s="3"/>
    </row>
    <row r="1185" spans="1:167">
      <c r="A1185" s="1"/>
      <c r="D1185" s="3"/>
      <c r="F1185" s="3"/>
      <c r="FK1185" s="3"/>
    </row>
    <row r="1186" spans="1:167">
      <c r="A1186" s="1"/>
      <c r="D1186" s="3"/>
      <c r="F1186" s="3"/>
      <c r="FK1186" s="3"/>
    </row>
    <row r="1187" spans="1:167">
      <c r="A1187" s="1"/>
      <c r="D1187" s="3"/>
      <c r="F1187" s="3"/>
      <c r="FK1187" s="3"/>
    </row>
    <row r="1188" spans="1:167">
      <c r="A1188" s="1"/>
      <c r="D1188" s="3"/>
      <c r="F1188" s="3"/>
      <c r="FK1188" s="3"/>
    </row>
    <row r="1189" spans="1:167">
      <c r="A1189" s="1"/>
      <c r="D1189" s="3"/>
      <c r="F1189" s="3"/>
      <c r="FK1189" s="3"/>
    </row>
    <row r="1190" spans="1:167">
      <c r="A1190" s="1"/>
      <c r="D1190" s="3"/>
      <c r="F1190" s="3"/>
      <c r="FK1190" s="3"/>
    </row>
    <row r="1191" spans="1:167">
      <c r="A1191" s="1"/>
      <c r="D1191" s="3"/>
      <c r="F1191" s="3"/>
      <c r="FK1191" s="3"/>
    </row>
    <row r="1192" spans="1:167">
      <c r="A1192" s="1"/>
      <c r="D1192" s="3"/>
      <c r="F1192" s="3"/>
      <c r="FK1192" s="3"/>
    </row>
    <row r="1193" spans="1:167">
      <c r="A1193" s="1"/>
      <c r="D1193" s="3"/>
      <c r="F1193" s="3"/>
      <c r="FK1193" s="3"/>
    </row>
    <row r="1194" spans="1:167">
      <c r="A1194" s="1"/>
      <c r="D1194" s="3"/>
      <c r="F1194" s="3"/>
      <c r="FK1194" s="3"/>
    </row>
    <row r="1195" spans="1:167">
      <c r="A1195" s="1"/>
      <c r="D1195" s="3"/>
      <c r="F1195" s="3"/>
      <c r="FK1195" s="3"/>
    </row>
    <row r="1196" spans="1:167">
      <c r="A1196" s="1"/>
      <c r="D1196" s="3"/>
      <c r="F1196" s="3"/>
      <c r="FK1196" s="3"/>
    </row>
    <row r="1197" spans="1:167">
      <c r="A1197" s="1"/>
      <c r="D1197" s="3"/>
      <c r="F1197" s="3"/>
      <c r="FK1197" s="3"/>
    </row>
    <row r="1198" spans="1:167">
      <c r="A1198" s="1"/>
      <c r="D1198" s="3"/>
      <c r="F1198" s="3"/>
      <c r="FK1198" s="3"/>
    </row>
    <row r="1199" spans="1:167">
      <c r="A1199" s="1"/>
      <c r="D1199" s="3"/>
      <c r="F1199" s="3"/>
      <c r="FK1199" s="3"/>
    </row>
    <row r="1200" spans="1:167">
      <c r="A1200" s="1"/>
      <c r="D1200" s="3"/>
      <c r="F1200" s="3"/>
      <c r="FK1200" s="3"/>
    </row>
    <row r="1201" spans="1:167">
      <c r="A1201" s="1"/>
      <c r="D1201" s="3"/>
      <c r="F1201" s="3"/>
      <c r="FK1201" s="3"/>
    </row>
    <row r="1202" spans="1:167">
      <c r="A1202" s="1"/>
      <c r="D1202" s="3"/>
      <c r="F1202" s="3"/>
      <c r="FK1202" s="3"/>
    </row>
    <row r="1203" spans="1:167">
      <c r="A1203" s="1"/>
      <c r="D1203" s="3"/>
      <c r="F1203" s="3"/>
      <c r="FK1203" s="3"/>
    </row>
    <row r="1204" spans="1:167">
      <c r="A1204" s="1"/>
      <c r="D1204" s="3"/>
      <c r="F1204" s="3"/>
      <c r="FK1204" s="3"/>
    </row>
    <row r="1205" spans="1:167">
      <c r="A1205" s="1"/>
      <c r="D1205" s="3"/>
      <c r="F1205" s="3"/>
      <c r="FK1205" s="3"/>
    </row>
    <row r="1206" spans="1:167">
      <c r="A1206" s="1"/>
      <c r="D1206" s="3"/>
      <c r="F1206" s="3"/>
    </row>
  </sheetData>
  <autoFilter ref="A3:EF300" xr:uid="{00000000-0001-0000-0000-000000000000}"/>
  <mergeCells count="1">
    <mergeCell ref="A1:F1"/>
  </mergeCells>
  <phoneticPr fontId="11" type="noConversion"/>
  <conditionalFormatting sqref="D2:D1048576">
    <cfRule type="cellIs" dxfId="3" priority="1" operator="equal">
      <formula>53</formula>
    </cfRule>
    <cfRule type="cellIs" dxfId="2" priority="2" operator="equal">
      <formula>53</formula>
    </cfRule>
  </conditionalFormatting>
  <pageMargins left="0.51181102362204722" right="0.51181102362204722" top="0.78740157480314965" bottom="0.78740157480314965" header="0.31496062992125984" footer="0.31496062992125984"/>
  <pageSetup scale="90" orientation="portrait" r:id="rId1"/>
  <rowBreaks count="1" manualBreakCount="1">
    <brk id="199" max="16383" man="1"/>
  </rowBreaks>
  <colBreaks count="1" manualBreakCount="1">
    <brk id="135" max="1048575" man="1"/>
  </colBreaks>
  <ignoredErrors>
    <ignoredError sqref="EF15 EF19 EF34 BS34 BF34 S180:S185 S270:S293 ES58 EF58 EF68:EF75 EF77 EF79 ES88 ES86 ES79 EF94 EF88 EF86 ES124 ES129 ES133 EF133 EF152 ES157 EF155:EF160 EF164:EF171 ES161 EF270:EF293 EF265:EF266 ES164 DF164 EF7:EF10 EF180:EF192 ES206 EF204:EF209 ES238 EF252 DF238 BS238 EF248:EF249 DS108 S108 AS234:AS235 EF296 DF296 CS296 S296:S297 S187:S192 DF79 G204 G40 ES40 S7 S11 S15 S19 S22 ES7 ES11 ES15 ES19 ES22 ES25 ES28 ES34 AF270:AF296 DS206 AF206 AF57:AF58 AS58 DS58 DF57:DF58 CS57:CS58 CF57:CF58 BS57:BS58 BF57:BF58 DS79 CS78:CS79 CF78:CF79 BS78:BS79 BF78:BF79 AS78:AS79 AF78:AF79 G86:S86 AF86:AF88 DS88 DS86 DF86:DF87 CS87 CF86:CF87 BS87 BF87 AS86:AS88 R34:S34 R40:S40 S51 AF51 S53 T62:V62 S65 S59 S61 S63 S78 DF76:DF78 BS76 S76 DF82 BF149 DF275 AF267 S263 G164:R164 S166 S168 S170 G81 S161 S157 BF270:BF296 BF263 ES261 ES265 S112 AF112 G238 S198:T198 S124 S129 S131 Q127 AF124:AF129 AS124:AS129 CS124:CS129 DF124:DF129 BF124:BF129" formula="1"/>
    <ignoredError sqref="F11 F15 F19 S173:S177 S143:S147 S155:S156 S91 S58 DS94 S150:S152 S140:S142 S107 S113:S115 S202 S122" formulaRange="1"/>
    <ignoredError sqref="S294:S295 S186 S52 S54 S55:S57 S60 S62 S64 S66 S79 S77 S264 S167 S169 S171 S158:S160 S149 S125:S128 S130 S201" formula="1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719FA-3464-4218-A586-73D96B77FA75}">
  <sheetPr codeName="Planilha3"/>
  <dimension ref="A1:FA1412"/>
  <sheetViews>
    <sheetView zoomScale="120" zoomScaleNormal="120" workbookViewId="0">
      <pane xSplit="5" ySplit="3" topLeftCell="F105" activePane="bottomRight" state="frozen"/>
      <selection pane="topRight" activeCell="G209" sqref="G209"/>
      <selection pane="bottomLeft" activeCell="G209" sqref="G209"/>
      <selection pane="bottomRight" activeCell="B119" sqref="B119"/>
    </sheetView>
  </sheetViews>
  <sheetFormatPr defaultColWidth="9.109375" defaultRowHeight="13.8"/>
  <cols>
    <col min="1" max="1" width="2.6640625" style="74" customWidth="1"/>
    <col min="2" max="2" width="16.109375" style="86" customWidth="1"/>
    <col min="3" max="3" width="16.6640625" style="56" bestFit="1" customWidth="1"/>
    <col min="4" max="4" width="6" style="1" customWidth="1"/>
    <col min="5" max="5" width="32.5546875" style="3" customWidth="1"/>
    <col min="6" max="6" width="18.88671875" style="78" customWidth="1"/>
    <col min="7" max="7" width="16.5546875" style="3" customWidth="1"/>
    <col min="8" max="8" width="9.6640625" style="3" customWidth="1"/>
    <col min="9" max="9" width="16.5546875" style="3" customWidth="1"/>
    <col min="10" max="10" width="8.33203125" style="3" customWidth="1"/>
    <col min="11" max="11" width="16.5546875" style="3" customWidth="1"/>
    <col min="12" max="12" width="8.5546875" style="3" customWidth="1"/>
    <col min="13" max="13" width="16.5546875" style="3" customWidth="1"/>
    <col min="14" max="14" width="8.33203125" style="3" customWidth="1"/>
    <col min="15" max="15" width="16.5546875" style="3" customWidth="1"/>
    <col min="16" max="16" width="8.33203125" style="3" customWidth="1"/>
    <col min="17" max="17" width="16.5546875" style="3" customWidth="1"/>
    <col min="18" max="18" width="9" style="3" customWidth="1"/>
    <col min="19" max="19" width="16.5546875" style="3" customWidth="1"/>
    <col min="20" max="20" width="8.33203125" style="3" customWidth="1"/>
    <col min="21" max="21" width="16.5546875" style="3" customWidth="1"/>
    <col min="22" max="22" width="8.5546875" style="3" customWidth="1"/>
    <col min="23" max="23" width="16.5546875" style="3" customWidth="1"/>
    <col min="24" max="24" width="8.33203125" style="3" customWidth="1"/>
    <col min="25" max="25" width="16.5546875" style="3" customWidth="1"/>
    <col min="26" max="26" width="8.33203125" style="3" customWidth="1"/>
    <col min="27" max="27" width="14.88671875" style="17" customWidth="1"/>
    <col min="28" max="28" width="6.6640625" style="3" customWidth="1"/>
    <col min="29" max="29" width="18.88671875" style="2" customWidth="1"/>
    <col min="30" max="30" width="22.44140625" style="3" customWidth="1"/>
    <col min="31" max="31" width="14.5546875" style="3" customWidth="1"/>
    <col min="32" max="16384" width="9.109375" style="3"/>
  </cols>
  <sheetData>
    <row r="1" spans="1:52" ht="23.4">
      <c r="A1" s="66"/>
      <c r="B1" s="239" t="s">
        <v>258</v>
      </c>
      <c r="C1" s="239"/>
      <c r="D1" s="239"/>
      <c r="E1" s="239"/>
      <c r="F1" s="79"/>
      <c r="G1" s="79"/>
      <c r="H1" s="64"/>
      <c r="I1" s="79"/>
      <c r="J1" s="64"/>
      <c r="K1" s="79"/>
      <c r="L1" s="64"/>
      <c r="M1" s="79"/>
      <c r="N1" s="64"/>
      <c r="O1" s="64"/>
      <c r="P1" s="64"/>
      <c r="Q1" s="64"/>
      <c r="R1" s="64"/>
      <c r="S1" s="64"/>
      <c r="T1" s="64"/>
      <c r="U1" s="64"/>
      <c r="V1" s="64"/>
      <c r="AA1" s="3"/>
    </row>
    <row r="2" spans="1:52" s="21" customFormat="1" ht="18">
      <c r="A2" s="67"/>
      <c r="B2" s="182"/>
      <c r="C2" s="182"/>
      <c r="D2" s="182"/>
      <c r="E2" s="182"/>
      <c r="F2" s="182"/>
      <c r="G2" s="65"/>
      <c r="H2" s="182"/>
      <c r="I2" s="65"/>
      <c r="J2" s="182"/>
      <c r="K2" s="65"/>
      <c r="L2" s="182"/>
      <c r="M2" s="65"/>
      <c r="N2" s="182"/>
      <c r="O2" s="65"/>
      <c r="P2" s="182"/>
      <c r="Q2" s="65"/>
      <c r="R2" s="182"/>
      <c r="S2" s="65"/>
      <c r="T2" s="182"/>
      <c r="U2" s="65"/>
      <c r="V2" s="182"/>
      <c r="W2" s="65"/>
      <c r="X2" s="182"/>
      <c r="Y2" s="65"/>
      <c r="Z2" s="182"/>
      <c r="AC2" s="30"/>
    </row>
    <row r="3" spans="1:52" ht="28.5" customHeight="1">
      <c r="A3" s="68"/>
      <c r="B3" s="52" t="s">
        <v>259</v>
      </c>
      <c r="C3" s="52" t="s">
        <v>260</v>
      </c>
      <c r="D3" s="11" t="s">
        <v>468</v>
      </c>
      <c r="E3" s="11" t="s">
        <v>262</v>
      </c>
      <c r="F3" s="28" t="s">
        <v>263</v>
      </c>
      <c r="G3" s="28" t="s">
        <v>469</v>
      </c>
      <c r="H3" s="28" t="s">
        <v>470</v>
      </c>
      <c r="I3" s="28" t="s">
        <v>471</v>
      </c>
      <c r="J3" s="28" t="s">
        <v>470</v>
      </c>
      <c r="K3" s="28" t="s">
        <v>472</v>
      </c>
      <c r="L3" s="28" t="s">
        <v>470</v>
      </c>
      <c r="M3" s="28" t="s">
        <v>473</v>
      </c>
      <c r="N3" s="28" t="s">
        <v>470</v>
      </c>
      <c r="O3" s="28" t="s">
        <v>474</v>
      </c>
      <c r="P3" s="28" t="s">
        <v>470</v>
      </c>
      <c r="Q3" s="28" t="s">
        <v>475</v>
      </c>
      <c r="R3" s="28" t="s">
        <v>470</v>
      </c>
      <c r="S3" s="28" t="s">
        <v>476</v>
      </c>
      <c r="T3" s="28" t="s">
        <v>470</v>
      </c>
      <c r="U3" s="28" t="s">
        <v>477</v>
      </c>
      <c r="V3" s="28" t="s">
        <v>470</v>
      </c>
      <c r="W3" s="28" t="s">
        <v>478</v>
      </c>
      <c r="X3" s="28" t="s">
        <v>470</v>
      </c>
      <c r="Y3" s="28" t="s">
        <v>479</v>
      </c>
      <c r="Z3" s="28" t="s">
        <v>470</v>
      </c>
      <c r="AA3" s="28" t="s">
        <v>480</v>
      </c>
      <c r="AB3" s="28" t="s">
        <v>470</v>
      </c>
    </row>
    <row r="4" spans="1:52">
      <c r="A4" s="69"/>
      <c r="B4" s="87"/>
      <c r="C4" s="53"/>
      <c r="D4" s="13"/>
      <c r="E4" s="12" t="s">
        <v>408</v>
      </c>
      <c r="F4" s="80">
        <f>+F5+F7+F11+F15+F19+F22+F25+F28+F35+F41+F50+F6</f>
        <v>94684668806.869995</v>
      </c>
      <c r="G4" s="80">
        <f>+G5+G7+G11+G15+G19+G22+G25+G28+G35+G41+G50+G6</f>
        <v>101442783283.19067</v>
      </c>
      <c r="H4" s="49">
        <f>IFERROR(G4/#REF!-1,0)</f>
        <v>0</v>
      </c>
      <c r="I4" s="80">
        <f>+I5+I7+I11+I15+I19+I22+I25+I28+I35+I41+I50+I6</f>
        <v>107054701060.64334</v>
      </c>
      <c r="J4" s="49">
        <f>IFERROR(I4/G4-1,0)</f>
        <v>5.5321015412070018E-2</v>
      </c>
      <c r="K4" s="80">
        <f>+K5+K7+K11+K15+K19+K22+K25+K28+K35+K41+K50+K6</f>
        <v>113257084984.60719</v>
      </c>
      <c r="L4" s="49">
        <f>IFERROR(K4/I4-1,0)</f>
        <v>5.793658627331455E-2</v>
      </c>
      <c r="M4" s="80">
        <f>+M5+M7+M11+M15+M19+M22+M25+M28+M35+M41+M50+M6</f>
        <v>119940648311.49831</v>
      </c>
      <c r="N4" s="49">
        <f>IFERROR(M4/K4-1,0)</f>
        <v>5.9012319872081109E-2</v>
      </c>
      <c r="O4" s="80">
        <f>+O5+O7+O11+O15+O19+O22+O25+O28+O35+O41+O50+O6</f>
        <v>126891905633.93958</v>
      </c>
      <c r="P4" s="49">
        <f>IFERROR(O4/M4-1,0)</f>
        <v>5.7955809146438275E-2</v>
      </c>
      <c r="Q4" s="80">
        <f>+Q5+Q7+Q11+Q15+Q19+Q22+Q25+Q28+Q35+Q41+Q50+Q6</f>
        <v>134292389928.44972</v>
      </c>
      <c r="R4" s="49">
        <f>IFERROR(Q4/O4-1,0)</f>
        <v>5.8321169167868225E-2</v>
      </c>
      <c r="S4" s="80">
        <f>+S5+S7+S11+S15+S19+S22+S25+S28+S35+S41+S50+S6</f>
        <v>142146439757.76044</v>
      </c>
      <c r="T4" s="49">
        <f>IFERROR(S4/Q4-1,0)</f>
        <v>5.8484697706961075E-2</v>
      </c>
      <c r="U4" s="80">
        <f>+U5+U7+U11+U15+U19+U22+U25+U28+U35+U41+U50+U6</f>
        <v>150512405127.33395</v>
      </c>
      <c r="V4" s="49">
        <f>IFERROR(U4/S4-1,0)</f>
        <v>5.885455438652154E-2</v>
      </c>
      <c r="W4" s="80">
        <f>+W5+W7+W11+W15+W19+W22+W25+W28+W35+W41+W50+W6</f>
        <v>159411680603.85178</v>
      </c>
      <c r="X4" s="49">
        <f>IFERROR(W4/U4-1,0)</f>
        <v>5.9126524946492065E-2</v>
      </c>
      <c r="Y4" s="80">
        <f>+Y5+Y7+Y11+Y15+Y19+Y22+Y25+Y28+Y35+Y41+Y50+Y6</f>
        <v>168874946936.05197</v>
      </c>
      <c r="Z4" s="49">
        <f>IFERROR(Y4/W4-1,0)</f>
        <v>5.9363694657463828E-2</v>
      </c>
      <c r="AA4" s="80">
        <f>+AA5+AA7+AA11+AA15+AA19+AA22+AA25+AA28+AA35+AA41+AA50+AA6</f>
        <v>178944626281.89954</v>
      </c>
      <c r="AB4" s="49">
        <f>IFERROR(AA4/Y4-1,0)</f>
        <v>5.9628023745053493E-2</v>
      </c>
      <c r="AD4" s="240"/>
    </row>
    <row r="5" spans="1:52" ht="12">
      <c r="A5" s="70"/>
      <c r="B5" s="229" t="str">
        <f>CONCATENATE(C5,D5)</f>
        <v>111303110100010</v>
      </c>
      <c r="C5" s="231">
        <v>1113031101000</v>
      </c>
      <c r="D5" s="35">
        <v>10</v>
      </c>
      <c r="E5" s="36" t="s">
        <v>21</v>
      </c>
      <c r="F5" s="65">
        <f>SUMIF(Mensal!$B5:$B298,Anual!$B5,Mensal!$F5:$F298)</f>
        <v>7059462146.8500004</v>
      </c>
      <c r="G5" s="65">
        <f>SUMIF(Mensal!$B5:$B298,Anual!$B5,Mensal!$S5:$S298)</f>
        <v>7073833303</v>
      </c>
      <c r="H5" s="44">
        <f>IF(ROUND(F5,2)=0,0%,IFERROR(G5/F5-1,0))</f>
        <v>2.0357296138222569E-3</v>
      </c>
      <c r="I5" s="65">
        <f>SUMIF(Mensal!$B5:$B298,Anual!$B5,Mensal!$AF5:$AF298)</f>
        <v>7286048302.0900002</v>
      </c>
      <c r="J5" s="44">
        <f t="shared" ref="J5:J37" si="0">IF(ROUND(G5,2)&gt;0,IF(ROUND(I5,2)=0,0%,(IFERROR(I5/G5-1,0))),0%)</f>
        <v>3.0000000000000027E-2</v>
      </c>
      <c r="K5" s="65">
        <f>SUMIF(Mensal!$B5:$B298,Anual!$B5,Mensal!$AS5:$AS298)</f>
        <v>7504629751.1526995</v>
      </c>
      <c r="L5" s="44">
        <f t="shared" ref="L5:L37" si="1">IF(ROUND(I5,2)&gt;0,IF(ROUND(K5,2)=0,0%,(IFERROR(K5/I5-1,0))),0%)</f>
        <v>2.9999999999999805E-2</v>
      </c>
      <c r="M5" s="65">
        <f>SUMIF(Mensal!$B5:$B298,Anual!$B5,Mensal!$BF5:$BF298)</f>
        <v>7729768643.6872797</v>
      </c>
      <c r="N5" s="44">
        <f t="shared" ref="N5:N37" si="2">IF(ROUND(K5,2)&gt;0,IF(ROUND(M5,2)=0,0%,(IFERROR(M5/K5-1,0))),0%)</f>
        <v>2.9999999999999805E-2</v>
      </c>
      <c r="O5" s="65">
        <f>SUMIF(Mensal!$B5:$B298,Anual!$B5,Mensal!$BS5:$BS298)</f>
        <v>7961661702.997901</v>
      </c>
      <c r="P5" s="44">
        <f t="shared" ref="P5:P37" si="3">IF(ROUND(M5,2)&gt;0,IF(ROUND(O5,2)=0,0%,(IFERROR(O5/M5-1,0))),0%)</f>
        <v>3.0000000000000471E-2</v>
      </c>
      <c r="Q5" s="65">
        <f>SUMIF(Mensal!$B5:$B298,Anual!$B5,Mensal!$CF5:$CF298)</f>
        <v>8200511554.0878372</v>
      </c>
      <c r="R5" s="44">
        <f t="shared" ref="R5:R37" si="4">IF(ROUND(O5,2)&gt;0,IF(ROUND(Q5,2)=0,0%,(IFERROR(Q5/O5-1,0))),0%)</f>
        <v>2.9999999999999805E-2</v>
      </c>
      <c r="S5" s="65">
        <f>SUMIF(Mensal!$B5:$B298,Anual!$B5,Mensal!$CS5:$CS298)</f>
        <v>8446526900.7104731</v>
      </c>
      <c r="T5" s="44">
        <f t="shared" ref="T5:T37" si="5">IF(ROUND(Q5,2)&gt;0,IF(ROUND(S5,2)=0,0%,(IFERROR(S5/Q5-1,0))),0%)</f>
        <v>3.0000000000000027E-2</v>
      </c>
      <c r="U5" s="65">
        <f>SUMIF(Mensal!$B5:$B298,Anual!$B5,Mensal!$DF5:$DF298)</f>
        <v>8699922707.7317867</v>
      </c>
      <c r="V5" s="44">
        <f t="shared" ref="V5:V37" si="6">IF(ROUND(S5,2)&gt;0,IF(ROUND(U5,2)=0,0%,(IFERROR(U5/S5-1,0))),0%)</f>
        <v>3.0000000000000027E-2</v>
      </c>
      <c r="W5" s="65">
        <f>SUMIF(Mensal!$B5:$B298,Anual!$B5,Mensal!$DS5:$DS298)</f>
        <v>8960920388.9637394</v>
      </c>
      <c r="X5" s="44">
        <f t="shared" ref="X5:X37" si="7">IF(ROUND(U5,2)&gt;0,IF(ROUND(W5,2)=0,0%,(IFERROR(W5/U5-1,0))),0%)</f>
        <v>2.9999999999999805E-2</v>
      </c>
      <c r="Y5" s="65">
        <f>SUMIF(Mensal!$B5:$B298,Anual!$B5,Mensal!$EF5:$EF298)</f>
        <v>9229748000.6326542</v>
      </c>
      <c r="Z5" s="44">
        <f t="shared" ref="Z5:Z37" si="8">IF(ROUND(W5,2)&gt;0,IF(ROUND(Y5,2)=0,0%,(IFERROR(Y5/W5-1,0))),0%)</f>
        <v>3.0000000000000249E-2</v>
      </c>
      <c r="AA5" s="65">
        <f>SUMIF(Mensal!$B5:$B298,Anual!$B5,Mensal!$ES5:$ES298)</f>
        <v>9506640440.6516342</v>
      </c>
      <c r="AB5" s="44">
        <f t="shared" ref="AB5:AB66" si="9">IF(ROUND(Y5,2)&gt;0,IF(ROUND(AA5,2)=0,0%,(IFERROR(AA5/Y5-1,0))),0%)</f>
        <v>3.0000000000000027E-2</v>
      </c>
      <c r="AD5" s="240"/>
      <c r="AZ5" s="37"/>
    </row>
    <row r="6" spans="1:52" ht="12">
      <c r="A6" s="70"/>
      <c r="B6" s="229" t="str">
        <f>CONCATENATE(C6,D6)</f>
        <v>111303410100010</v>
      </c>
      <c r="C6" s="231">
        <v>1113034101000</v>
      </c>
      <c r="D6" s="35">
        <v>10</v>
      </c>
      <c r="E6" s="36" t="s">
        <v>565</v>
      </c>
      <c r="F6" s="65">
        <f>SUMIF(Mensal!$B6:$B299,Anual!$B6,Mensal!$F6:$F299)</f>
        <v>0</v>
      </c>
      <c r="G6" s="65">
        <f>SUMIF(Mensal!$B6:$B299,Anual!$B6,Mensal!$S6:$S299)</f>
        <v>288924000</v>
      </c>
      <c r="H6" s="44">
        <f>IF(ROUND(F6,2)=0,0%,IFERROR(G6/F6-1,0))</f>
        <v>0</v>
      </c>
      <c r="I6" s="65">
        <f>SUMIF(Mensal!$B6:$B299,Anual!$B6,Mensal!$AF6:$AF299)</f>
        <v>297591720</v>
      </c>
      <c r="J6" s="44">
        <f t="shared" ref="J6" si="10">IF(ROUND(G6,2)&gt;0,IF(ROUND(I6,2)=0,0%,(IFERROR(I6/G6-1,0))),0%)</f>
        <v>3.0000000000000027E-2</v>
      </c>
      <c r="K6" s="65">
        <f>SUMIF(Mensal!$B6:$B299,Anual!$B6,Mensal!$AS6:$AS299)</f>
        <v>306519471.60000008</v>
      </c>
      <c r="L6" s="44">
        <f t="shared" ref="L6" si="11">IF(ROUND(I6,2)&gt;0,IF(ROUND(K6,2)=0,0%,(IFERROR(K6/I6-1,0))),0%)</f>
        <v>3.0000000000000249E-2</v>
      </c>
      <c r="M6" s="65">
        <f>SUMIF(Mensal!$B6:$B299,Anual!$B6,Mensal!$BF6:$BF299)</f>
        <v>315715055.74800003</v>
      </c>
      <c r="N6" s="44">
        <f t="shared" ref="N6" si="12">IF(ROUND(K6,2)&gt;0,IF(ROUND(M6,2)=0,0%,(IFERROR(M6/K6-1,0))),0%)</f>
        <v>2.9999999999999805E-2</v>
      </c>
      <c r="O6" s="65">
        <f>SUMIF(Mensal!$B6:$B299,Anual!$B6,Mensal!$BS6:$BS299)</f>
        <v>325186507.42044002</v>
      </c>
      <c r="P6" s="44">
        <f t="shared" ref="P6" si="13">IF(ROUND(M6,2)&gt;0,IF(ROUND(O6,2)=0,0%,(IFERROR(O6/M6-1,0))),0%)</f>
        <v>3.0000000000000027E-2</v>
      </c>
      <c r="Q6" s="65">
        <f>SUMIF(Mensal!$B6:$B299,Anual!$B6,Mensal!$CF6:$CF299)</f>
        <v>334942102.64305323</v>
      </c>
      <c r="R6" s="44">
        <f t="shared" ref="R6" si="14">IF(ROUND(O6,2)&gt;0,IF(ROUND(Q6,2)=0,0%,(IFERROR(Q6/O6-1,0))),0%)</f>
        <v>3.0000000000000027E-2</v>
      </c>
      <c r="S6" s="65">
        <f>SUMIF(Mensal!$B6:$B299,Anual!$B6,Mensal!$CS6:$CS299)</f>
        <v>344990365.72234488</v>
      </c>
      <c r="T6" s="44">
        <f t="shared" ref="T6" si="15">IF(ROUND(Q6,2)&gt;0,IF(ROUND(S6,2)=0,0%,(IFERROR(S6/Q6-1,0))),0%)</f>
        <v>3.0000000000000027E-2</v>
      </c>
      <c r="U6" s="65">
        <f>SUMIF(Mensal!$B6:$B299,Anual!$B6,Mensal!$DF6:$DF299)</f>
        <v>355340076.69401526</v>
      </c>
      <c r="V6" s="44">
        <f t="shared" ref="V6" si="16">IF(ROUND(S6,2)&gt;0,IF(ROUND(U6,2)=0,0%,(IFERROR(U6/S6-1,0))),0%)</f>
        <v>3.0000000000000027E-2</v>
      </c>
      <c r="W6" s="65">
        <f>SUMIF(Mensal!$B6:$B299,Anual!$B6,Mensal!$DS6:$DS299)</f>
        <v>366000278.99483579</v>
      </c>
      <c r="X6" s="44">
        <f t="shared" ref="X6" si="17">IF(ROUND(U6,2)&gt;0,IF(ROUND(W6,2)=0,0%,(IFERROR(W6/U6-1,0))),0%)</f>
        <v>3.0000000000000249E-2</v>
      </c>
      <c r="Y6" s="65">
        <f>SUMIF(Mensal!$B6:$B299,Anual!$B6,Mensal!$EF6:$EF299)</f>
        <v>376980287.36468071</v>
      </c>
      <c r="Z6" s="44">
        <f t="shared" ref="Z6" si="18">IF(ROUND(W6,2)&gt;0,IF(ROUND(Y6,2)=0,0%,(IFERROR(Y6/W6-1,0))),0%)</f>
        <v>2.9999999999999583E-2</v>
      </c>
      <c r="AA6" s="65">
        <f>SUMIF(Mensal!$B6:$B299,Anual!$B6,Mensal!$ES6:$ES299)</f>
        <v>388289695.98562121</v>
      </c>
      <c r="AB6" s="44">
        <f t="shared" ref="AB6" si="19">IF(ROUND(Y6,2)&gt;0,IF(ROUND(AA6,2)=0,0%,(IFERROR(AA6/Y6-1,0))),0%)</f>
        <v>3.0000000000000249E-2</v>
      </c>
      <c r="AD6" s="240"/>
      <c r="AZ6" s="37"/>
    </row>
    <row r="7" spans="1:52" ht="12">
      <c r="A7" s="70"/>
      <c r="B7" s="229"/>
      <c r="C7" s="231"/>
      <c r="D7" s="35"/>
      <c r="E7" s="31" t="s">
        <v>409</v>
      </c>
      <c r="F7" s="82">
        <f>SUM(F8:F10)</f>
        <v>10512749421.739998</v>
      </c>
      <c r="G7" s="82">
        <f>G8+G9+G10</f>
        <v>10808504565.552519</v>
      </c>
      <c r="H7" s="50">
        <f t="shared" ref="H7:H67" si="20">IF(ROUND(F7,2)=0,0%,IFERROR(G7/F7-1,0))</f>
        <v>2.8132996607044491E-2</v>
      </c>
      <c r="I7" s="82">
        <f>I8+I9+I10</f>
        <v>10956946667.044275</v>
      </c>
      <c r="J7" s="50">
        <f t="shared" si="0"/>
        <v>1.3733824192927901E-2</v>
      </c>
      <c r="K7" s="82">
        <f>K8+K9+K10</f>
        <v>11675784982.482494</v>
      </c>
      <c r="L7" s="50">
        <f t="shared" si="1"/>
        <v>6.5605714555525108E-2</v>
      </c>
      <c r="M7" s="82">
        <f>M8+M9+M10</f>
        <v>12441783199.254921</v>
      </c>
      <c r="N7" s="50">
        <f t="shared" si="2"/>
        <v>6.5605714555524441E-2</v>
      </c>
      <c r="O7" s="82">
        <f>O8+O9+O10</f>
        <v>13258035276.386961</v>
      </c>
      <c r="P7" s="50">
        <f t="shared" si="3"/>
        <v>6.5605714555524663E-2</v>
      </c>
      <c r="Q7" s="82">
        <f>Q8+Q9+Q10</f>
        <v>14127838154.296677</v>
      </c>
      <c r="R7" s="50">
        <f t="shared" si="4"/>
        <v>6.5605714555524441E-2</v>
      </c>
      <c r="S7" s="82">
        <f>S8+S9+S10</f>
        <v>15054705071.534122</v>
      </c>
      <c r="T7" s="50">
        <f t="shared" si="5"/>
        <v>6.5605714555525108E-2</v>
      </c>
      <c r="U7" s="82">
        <f>U8+U9+U10</f>
        <v>16042379755.174793</v>
      </c>
      <c r="V7" s="50">
        <f t="shared" si="6"/>
        <v>6.5605714555524219E-2</v>
      </c>
      <c r="W7" s="82">
        <f>W8+W9+W10</f>
        <v>17094851542.184118</v>
      </c>
      <c r="X7" s="50">
        <f t="shared" si="7"/>
        <v>6.5605714555524663E-2</v>
      </c>
      <c r="Y7" s="82">
        <f>Y8+Y9+Y10</f>
        <v>18216371492.829716</v>
      </c>
      <c r="Z7" s="50">
        <f t="shared" si="8"/>
        <v>6.5605714555524441E-2</v>
      </c>
      <c r="AA7" s="82">
        <f>AA8+AA9+AA10</f>
        <v>19411469561.225704</v>
      </c>
      <c r="AB7" s="50">
        <f t="shared" si="9"/>
        <v>6.5605714555524886E-2</v>
      </c>
      <c r="AD7" s="240"/>
    </row>
    <row r="8" spans="1:52" ht="12.75" customHeight="1">
      <c r="A8" s="71"/>
      <c r="B8" s="230" t="str">
        <f>CONCATENATE(C8,D8)</f>
        <v>111251010100010</v>
      </c>
      <c r="C8" s="231">
        <v>1112510101000</v>
      </c>
      <c r="D8" s="35">
        <v>10</v>
      </c>
      <c r="E8" s="37" t="s">
        <v>22</v>
      </c>
      <c r="F8" s="65">
        <f>SUMIF(Mensal!$B5:$B298,Anual!$B8,Mensal!F5:F298)</f>
        <v>4205099769.75</v>
      </c>
      <c r="G8" s="65">
        <f>SUMIF(Mensal!$B5:$B298,Anual!$B8,Mensal!$S5:$S298)</f>
        <v>4323401826.2210073</v>
      </c>
      <c r="H8" s="44">
        <f t="shared" si="20"/>
        <v>2.8132996349344852E-2</v>
      </c>
      <c r="I8" s="65">
        <f>SUMIF(Mensal!$B5:$B298,Anual!$B8,Mensal!$AF5:$AF298)</f>
        <v>4382778666.8177109</v>
      </c>
      <c r="J8" s="44">
        <f t="shared" si="0"/>
        <v>1.3733824192928124E-2</v>
      </c>
      <c r="K8" s="65">
        <f>SUMIF(Mensal!$B5:$B298,Anual!$B8,Mensal!$AS5:$AS298)</f>
        <v>4670313992.9929981</v>
      </c>
      <c r="L8" s="44">
        <f t="shared" si="1"/>
        <v>6.5605714555525108E-2</v>
      </c>
      <c r="M8" s="65">
        <f>SUMIF(Mensal!$B5:$B298,Anual!$B8,Mensal!$BF5:$BF298)</f>
        <v>4976713279.7019691</v>
      </c>
      <c r="N8" s="44">
        <f t="shared" si="2"/>
        <v>6.5605714555524663E-2</v>
      </c>
      <c r="O8" s="65">
        <f>SUMIF(Mensal!$B5:$B298,Anual!$B8,Mensal!$BS5:$BS298)</f>
        <v>5303214110.5547857</v>
      </c>
      <c r="P8" s="44">
        <f t="shared" si="3"/>
        <v>6.5605714555524663E-2</v>
      </c>
      <c r="Q8" s="65">
        <f>SUMIF(Mensal!$B5:$B298,Anual!$B8,Mensal!$CF5:$CF298)</f>
        <v>5651135261.7186699</v>
      </c>
      <c r="R8" s="44">
        <f t="shared" si="4"/>
        <v>6.5605714555523997E-2</v>
      </c>
      <c r="S8" s="65">
        <f>SUMIF(Mensal!$B5:$B298,Anual!$B8,Mensal!$CS5:$CS298)</f>
        <v>6021882028.6136484</v>
      </c>
      <c r="T8" s="44">
        <f t="shared" si="5"/>
        <v>6.560571455552533E-2</v>
      </c>
      <c r="U8" s="65">
        <f>SUMIF(Mensal!$B5:$B298,Anual!$B8,Mensal!$DF5:$DF298)</f>
        <v>6416951902.0699177</v>
      </c>
      <c r="V8" s="44">
        <f t="shared" si="6"/>
        <v>6.5605714555524441E-2</v>
      </c>
      <c r="W8" s="65">
        <f>SUMIF(Mensal!$B5:$B298,Anual!$B8,Mensal!$DS5:$DS298)</f>
        <v>6837940616.8736467</v>
      </c>
      <c r="X8" s="44">
        <f t="shared" si="7"/>
        <v>6.5605714555524441E-2</v>
      </c>
      <c r="Y8" s="65">
        <f>SUMIF(Mensal!$B5:$B298,Anual!$B8,Mensal!$EF5:$EF298)</f>
        <v>7286548597.1318865</v>
      </c>
      <c r="Z8" s="44">
        <f t="shared" si="8"/>
        <v>6.5605714555524441E-2</v>
      </c>
      <c r="AA8" s="65">
        <f>SUMIF(Mensal!$B8:$B300,Anual!$B8,Mensal!$ES8:$ES300)</f>
        <v>7764587824.4902821</v>
      </c>
      <c r="AB8" s="44">
        <f t="shared" si="9"/>
        <v>6.5605714555524886E-2</v>
      </c>
      <c r="AD8" s="240"/>
    </row>
    <row r="9" spans="1:52" ht="12">
      <c r="A9" s="71"/>
      <c r="B9" s="230" t="str">
        <f>CONCATENATE(C9,D9)</f>
        <v>111251010200020</v>
      </c>
      <c r="C9" s="231">
        <v>1112510102000</v>
      </c>
      <c r="D9" s="35">
        <v>20</v>
      </c>
      <c r="E9" s="37" t="s">
        <v>23</v>
      </c>
      <c r="F9" s="193">
        <f>SUMIF(Mensal!$B5:$B298,Anual!$B9,Mensal!$F5:$F298)</f>
        <v>5256374662.7799997</v>
      </c>
      <c r="G9" s="65">
        <f>SUMIF(Mensal!$B5:$B298,Anual!$B9,Mensal!$S5:$S298)</f>
        <v>5404252282.7762594</v>
      </c>
      <c r="H9" s="132">
        <f t="shared" si="20"/>
        <v>2.813300601332136E-2</v>
      </c>
      <c r="I9" s="65">
        <f>SUMIF(Mensal!$B5:$B298,Anual!$B9,Mensal!$AF5:$AF298)</f>
        <v>5478473333.5221376</v>
      </c>
      <c r="J9" s="132">
        <f t="shared" si="0"/>
        <v>1.3733824192927901E-2</v>
      </c>
      <c r="K9" s="65">
        <f>SUMIF(Mensal!$B5:$B298,Anual!$B9,Mensal!$AS5:$AS298)</f>
        <v>5837892491.2412472</v>
      </c>
      <c r="L9" s="132">
        <f t="shared" si="1"/>
        <v>6.5605714555525108E-2</v>
      </c>
      <c r="M9" s="65">
        <f>SUMIF(Mensal!$B5:$B298,Anual!$B9,Mensal!$BF5:$BF298)</f>
        <v>6220891599.6274595</v>
      </c>
      <c r="N9" s="132">
        <f t="shared" si="2"/>
        <v>6.5605714555524441E-2</v>
      </c>
      <c r="O9" s="65">
        <f>SUMIF(Mensal!$B5:$B298,Anual!$B9,Mensal!$BS5:$BS298)</f>
        <v>6629017638.1934795</v>
      </c>
      <c r="P9" s="132">
        <f t="shared" si="3"/>
        <v>6.5605714555524663E-2</v>
      </c>
      <c r="Q9" s="65">
        <f>SUMIF(Mensal!$B5:$B298,Anual!$B9,Mensal!$CF5:$CF298)</f>
        <v>7063919077.1483402</v>
      </c>
      <c r="R9" s="132">
        <f t="shared" si="4"/>
        <v>6.5605714555524886E-2</v>
      </c>
      <c r="S9" s="65">
        <f>SUMIF(Mensal!$B5:$B298,Anual!$B9,Mensal!$CS5:$CS298)</f>
        <v>7527352535.7670612</v>
      </c>
      <c r="T9" s="132">
        <f t="shared" si="5"/>
        <v>6.5605714555524886E-2</v>
      </c>
      <c r="U9" s="65">
        <f>SUMIF(Mensal!$B5:$B298,Anual!$B9,Mensal!$DF5:$DF298)</f>
        <v>8021189877.5873957</v>
      </c>
      <c r="V9" s="132">
        <f t="shared" si="6"/>
        <v>6.5605714555524219E-2</v>
      </c>
      <c r="W9" s="65">
        <f>SUMIF(Mensal!$B5:$B298,Anual!$B9,Mensal!$DS5:$DS298)</f>
        <v>8547425771.0920591</v>
      </c>
      <c r="X9" s="132">
        <f t="shared" si="7"/>
        <v>6.5605714555524886E-2</v>
      </c>
      <c r="Y9" s="65">
        <f>SUMIF(Mensal!$B5:$B298,Anual!$B9,Mensal!$EF5:$EF298)</f>
        <v>9108185746.4148579</v>
      </c>
      <c r="Z9" s="132">
        <f t="shared" si="8"/>
        <v>6.5605714555524441E-2</v>
      </c>
      <c r="AA9" s="65">
        <f>SUMIF(Mensal!$B9:$B301,Anual!$B9,Mensal!$ES9:$ES301)</f>
        <v>9705734780.6128502</v>
      </c>
      <c r="AB9" s="132">
        <f t="shared" si="9"/>
        <v>6.5605714555524663E-2</v>
      </c>
      <c r="AD9" s="240"/>
    </row>
    <row r="10" spans="1:52" ht="12">
      <c r="A10" s="71"/>
      <c r="B10" s="230" t="str">
        <f>CONCATENATE(C10,D10)</f>
        <v>111251010300023</v>
      </c>
      <c r="C10" s="231">
        <v>1112510103000</v>
      </c>
      <c r="D10" s="35">
        <v>23</v>
      </c>
      <c r="E10" s="37" t="s">
        <v>24</v>
      </c>
      <c r="F10" s="193">
        <f>SUMIF(Mensal!$B5:$B298,Anual!$B10,Mensal!$F5:$F298)</f>
        <v>1051274989.2099999</v>
      </c>
      <c r="G10" s="65">
        <f>SUMIF(Mensal!$B5:$B298,Anual!$B10,Mensal!$S5:$S298)</f>
        <v>1080850456.5552518</v>
      </c>
      <c r="H10" s="44">
        <f t="shared" si="20"/>
        <v>2.8132950606460261E-2</v>
      </c>
      <c r="I10" s="65">
        <f>SUMIF(Mensal!$B5:$B298,Anual!$B10,Mensal!$AF5:$AF298)</f>
        <v>1095694666.7044277</v>
      </c>
      <c r="J10" s="44">
        <f t="shared" si="0"/>
        <v>1.3733824192928124E-2</v>
      </c>
      <c r="K10" s="65">
        <f>SUMIF(Mensal!$B5:$B298,Anual!$B10,Mensal!$AS5:$AS298)</f>
        <v>1167578498.2482495</v>
      </c>
      <c r="L10" s="44">
        <f t="shared" si="1"/>
        <v>6.5605714555525108E-2</v>
      </c>
      <c r="M10" s="65">
        <f>SUMIF(Mensal!$B5:$B298,Anual!$B10,Mensal!$BF5:$BF298)</f>
        <v>1244178319.9254923</v>
      </c>
      <c r="N10" s="44">
        <f t="shared" si="2"/>
        <v>6.5605714555524663E-2</v>
      </c>
      <c r="O10" s="65">
        <f>SUMIF(Mensal!$B5:$B298,Anual!$B10,Mensal!$BS5:$BS298)</f>
        <v>1325803527.6386964</v>
      </c>
      <c r="P10" s="44">
        <f t="shared" si="3"/>
        <v>6.5605714555524663E-2</v>
      </c>
      <c r="Q10" s="65">
        <f>SUMIF(Mensal!$B5:$B298,Anual!$B10,Mensal!$CF5:$CF298)</f>
        <v>1412783815.4296675</v>
      </c>
      <c r="R10" s="44">
        <f t="shared" si="4"/>
        <v>6.5605714555523997E-2</v>
      </c>
      <c r="S10" s="65">
        <f>SUMIF(Mensal!$B5:$B298,Anual!$B10,Mensal!$CS5:$CS298)</f>
        <v>1505470507.1534121</v>
      </c>
      <c r="T10" s="44">
        <f t="shared" si="5"/>
        <v>6.560571455552533E-2</v>
      </c>
      <c r="U10" s="65">
        <f>SUMIF(Mensal!$B5:$B298,Anual!$B10,Mensal!$DF5:$DF298)</f>
        <v>1604237975.5174794</v>
      </c>
      <c r="V10" s="44">
        <f t="shared" si="6"/>
        <v>6.5605714555524441E-2</v>
      </c>
      <c r="W10" s="65">
        <f>SUMIF(Mensal!$B5:$B298,Anual!$B10,Mensal!$DS5:$DS298)</f>
        <v>1709485154.2184117</v>
      </c>
      <c r="X10" s="44">
        <f t="shared" si="7"/>
        <v>6.5605714555524441E-2</v>
      </c>
      <c r="Y10" s="65">
        <f>SUMIF(Mensal!$B5:$B298,Anual!$B10,Mensal!$EF5:$EF298)</f>
        <v>1821637149.2829716</v>
      </c>
      <c r="Z10" s="44">
        <f t="shared" si="8"/>
        <v>6.5605714555524441E-2</v>
      </c>
      <c r="AA10" s="65">
        <f>SUMIF(Mensal!$B10:$B301,Anual!$B10,Mensal!$ES10:$ES301)</f>
        <v>1941146956.1225705</v>
      </c>
      <c r="AB10" s="44">
        <f t="shared" si="9"/>
        <v>6.5605714555524886E-2</v>
      </c>
      <c r="AD10" s="240"/>
    </row>
    <row r="11" spans="1:52" s="4" customFormat="1" ht="12">
      <c r="A11" s="71"/>
      <c r="B11" s="229"/>
      <c r="C11" s="231"/>
      <c r="D11" s="42"/>
      <c r="E11" s="31" t="s">
        <v>414</v>
      </c>
      <c r="F11" s="82">
        <f>SUM(F12:F14)</f>
        <v>343599633.92000002</v>
      </c>
      <c r="G11" s="82">
        <f>+SUM(G12:G14)</f>
        <v>506811683.00000018</v>
      </c>
      <c r="H11" s="50">
        <f t="shared" si="20"/>
        <v>0.47500646964600857</v>
      </c>
      <c r="I11" s="82">
        <f>+SUM(I12:I14)</f>
        <v>536360831.54045659</v>
      </c>
      <c r="J11" s="50">
        <f t="shared" si="0"/>
        <v>5.8304000344949536E-2</v>
      </c>
      <c r="K11" s="82">
        <f>+SUM(K12:K14)</f>
        <v>567855939.56851232</v>
      </c>
      <c r="L11" s="50">
        <f t="shared" si="1"/>
        <v>5.8720000000000327E-2</v>
      </c>
      <c r="M11" s="82">
        <f>+SUM(M12:M14)</f>
        <v>599513908.19945681</v>
      </c>
      <c r="N11" s="50">
        <f t="shared" si="2"/>
        <v>5.5749999999999966E-2</v>
      </c>
      <c r="O11" s="82">
        <f>+SUM(O12:O14)</f>
        <v>632936808.58157647</v>
      </c>
      <c r="P11" s="50">
        <f t="shared" si="3"/>
        <v>5.5749999999999966E-2</v>
      </c>
      <c r="Q11" s="82">
        <f>+SUM(Q12:Q14)</f>
        <v>668223035.65999937</v>
      </c>
      <c r="R11" s="50">
        <f t="shared" si="4"/>
        <v>5.5749999999999966E-2</v>
      </c>
      <c r="S11" s="82">
        <f>+SUM(S12:S14)</f>
        <v>705476469.89804459</v>
      </c>
      <c r="T11" s="50">
        <f t="shared" si="5"/>
        <v>5.575000000000041E-2</v>
      </c>
      <c r="U11" s="82">
        <f>+SUM(U12:U14)</f>
        <v>744806783.09486032</v>
      </c>
      <c r="V11" s="50">
        <f t="shared" si="6"/>
        <v>5.5749999999999744E-2</v>
      </c>
      <c r="W11" s="82">
        <f>+SUM(W12:W14)</f>
        <v>786329761.25239873</v>
      </c>
      <c r="X11" s="50">
        <f t="shared" si="7"/>
        <v>5.5749999999999966E-2</v>
      </c>
      <c r="Y11" s="82">
        <f>+SUM(Y12:Y14)</f>
        <v>830167645.44221997</v>
      </c>
      <c r="Z11" s="50">
        <f t="shared" si="8"/>
        <v>5.5749999999999966E-2</v>
      </c>
      <c r="AA11" s="82">
        <f>+SUM(AA12:AA14)</f>
        <v>876449491.67562377</v>
      </c>
      <c r="AB11" s="50">
        <f t="shared" si="9"/>
        <v>5.5749999999999966E-2</v>
      </c>
      <c r="AC11" s="2" t="s">
        <v>241</v>
      </c>
      <c r="AD11" s="240"/>
    </row>
    <row r="12" spans="1:52" ht="12.75" customHeight="1">
      <c r="A12" s="71"/>
      <c r="B12" s="230" t="str">
        <f>CONCATENATE(C12,D12)</f>
        <v>111251020100010</v>
      </c>
      <c r="C12" s="231">
        <v>1112510201000</v>
      </c>
      <c r="D12" s="35">
        <v>10</v>
      </c>
      <c r="E12" s="37" t="s">
        <v>25</v>
      </c>
      <c r="F12" s="65">
        <f>SUMIF(Mensal!$B5:$B298,Anual!$B12,Mensal!$F5:$F298)</f>
        <v>137439870.67000002</v>
      </c>
      <c r="G12" s="65">
        <f>SUMIF(Mensal!$B5:$B298,Anual!$B12,Mensal!$S5:$S298)</f>
        <v>202724673.20000005</v>
      </c>
      <c r="H12" s="44">
        <f t="shared" si="20"/>
        <v>0.47500628610712314</v>
      </c>
      <c r="I12" s="65">
        <f>SUMIF(Mensal!$B5:$B298,Anual!$B12,Mensal!$AF5:$AF298)</f>
        <v>214544332.61618263</v>
      </c>
      <c r="J12" s="44">
        <f t="shared" si="0"/>
        <v>5.8304000344949536E-2</v>
      </c>
      <c r="K12" s="65">
        <f>SUMIF(Mensal!$B5:$B298,Anual!$B12,Mensal!$AS5:$AS298)</f>
        <v>227142375.82740492</v>
      </c>
      <c r="L12" s="44">
        <f t="shared" si="1"/>
        <v>5.8720000000000327E-2</v>
      </c>
      <c r="M12" s="65">
        <f>SUMIF(Mensal!$B5:$B298,Anual!$B12,Mensal!$BF5:$BF298)</f>
        <v>239805563.27978271</v>
      </c>
      <c r="N12" s="44">
        <f t="shared" si="2"/>
        <v>5.5749999999999966E-2</v>
      </c>
      <c r="O12" s="65">
        <f>SUMIF(Mensal!$B5:$B298,Anual!$B12,Mensal!$BS5:$BS298)</f>
        <v>253174723.4326306</v>
      </c>
      <c r="P12" s="44">
        <f t="shared" si="3"/>
        <v>5.5749999999999966E-2</v>
      </c>
      <c r="Q12" s="65">
        <f>SUMIF(Mensal!$B5:$B298,Anual!$B12,Mensal!$CF5:$CF298)</f>
        <v>267289214.26399976</v>
      </c>
      <c r="R12" s="44">
        <f t="shared" si="4"/>
        <v>5.5749999999999966E-2</v>
      </c>
      <c r="S12" s="65">
        <f>SUMIF(Mensal!$B5:$B298,Anual!$B12,Mensal!$CS5:$CS298)</f>
        <v>282190587.95921779</v>
      </c>
      <c r="T12" s="44">
        <f t="shared" si="5"/>
        <v>5.5750000000000188E-2</v>
      </c>
      <c r="U12" s="65">
        <f>SUMIF(Mensal!$B5:$B298,Anual!$B12,Mensal!$DF5:$DF298)</f>
        <v>297922713.23794413</v>
      </c>
      <c r="V12" s="44">
        <f t="shared" si="6"/>
        <v>5.5749999999999744E-2</v>
      </c>
      <c r="W12" s="65">
        <f>SUMIF(Mensal!$B5:$B298,Anual!$B12,Mensal!$DS5:$DS298)</f>
        <v>314531904.50095952</v>
      </c>
      <c r="X12" s="44">
        <f t="shared" si="7"/>
        <v>5.5749999999999966E-2</v>
      </c>
      <c r="Y12" s="65">
        <f>SUMIF(Mensal!$B5:$B298,Anual!$B12,Mensal!$EF5:$EF298)</f>
        <v>332067058.17688799</v>
      </c>
      <c r="Z12" s="44">
        <f t="shared" si="8"/>
        <v>5.5749999999999966E-2</v>
      </c>
      <c r="AA12" s="65">
        <f>SUMIF(Mensal!$B12:$B301,Anual!$B12,Mensal!$ES12:$ES301)</f>
        <v>350579796.67024946</v>
      </c>
      <c r="AB12" s="44">
        <f t="shared" si="9"/>
        <v>5.5749999999999966E-2</v>
      </c>
      <c r="AD12" s="240"/>
    </row>
    <row r="13" spans="1:52" ht="12">
      <c r="A13" s="71"/>
      <c r="B13" s="230" t="str">
        <f>CONCATENATE(C13,D13)</f>
        <v>111251020200020</v>
      </c>
      <c r="C13" s="231">
        <v>1112510202000</v>
      </c>
      <c r="D13" s="35">
        <v>20</v>
      </c>
      <c r="E13" s="37" t="s">
        <v>26</v>
      </c>
      <c r="F13" s="193">
        <f>SUMIF(Mensal!$B5:$B298,Anual!$B13,Mensal!$F5:$F298)</f>
        <v>171799778.25999999</v>
      </c>
      <c r="G13" s="65">
        <f>SUMIF(Mensal!$B5:$B298,Anual!$B13,Mensal!$S5:$S298)</f>
        <v>253405841.50000009</v>
      </c>
      <c r="H13" s="44">
        <f t="shared" si="20"/>
        <v>0.47500680190924549</v>
      </c>
      <c r="I13" s="65">
        <f>SUMIF(Mensal!$B5:$B298,Anual!$B13,Mensal!$AF5:$AF298)</f>
        <v>268180415.77022833</v>
      </c>
      <c r="J13" s="44">
        <f t="shared" si="0"/>
        <v>5.8304000344949536E-2</v>
      </c>
      <c r="K13" s="65">
        <f>SUMIF(Mensal!$B5:$B298,Anual!$B13,Mensal!$AS5:$AS298)</f>
        <v>283927969.78425616</v>
      </c>
      <c r="L13" s="44">
        <f t="shared" si="1"/>
        <v>5.8720000000000105E-2</v>
      </c>
      <c r="M13" s="65">
        <f>SUMIF(Mensal!$B5:$B298,Anual!$B13,Mensal!$BF5:$BF298)</f>
        <v>299756954.09972847</v>
      </c>
      <c r="N13" s="44">
        <f t="shared" si="2"/>
        <v>5.5750000000000188E-2</v>
      </c>
      <c r="O13" s="65">
        <f>SUMIF(Mensal!$B5:$B298,Anual!$B13,Mensal!$BS5:$BS298)</f>
        <v>316468404.29078823</v>
      </c>
      <c r="P13" s="44">
        <f t="shared" si="3"/>
        <v>5.5749999999999744E-2</v>
      </c>
      <c r="Q13" s="65">
        <f>SUMIF(Mensal!$B5:$B298,Anual!$B13,Mensal!$CF5:$CF298)</f>
        <v>334111517.82999969</v>
      </c>
      <c r="R13" s="44">
        <f t="shared" si="4"/>
        <v>5.5749999999999966E-2</v>
      </c>
      <c r="S13" s="65">
        <f>SUMIF(Mensal!$B5:$B298,Anual!$B13,Mensal!$CS5:$CS298)</f>
        <v>352738234.94902229</v>
      </c>
      <c r="T13" s="44">
        <f t="shared" si="5"/>
        <v>5.575000000000041E-2</v>
      </c>
      <c r="U13" s="65">
        <f>SUMIF(Mensal!$B5:$B298,Anual!$B13,Mensal!$DF5:$DF298)</f>
        <v>372403391.54743016</v>
      </c>
      <c r="V13" s="44">
        <f t="shared" si="6"/>
        <v>5.5749999999999744E-2</v>
      </c>
      <c r="W13" s="65">
        <f>SUMIF(Mensal!$B5:$B298,Anual!$B13,Mensal!$DS5:$DS298)</f>
        <v>393164880.62619936</v>
      </c>
      <c r="X13" s="44">
        <f t="shared" si="7"/>
        <v>5.5749999999999966E-2</v>
      </c>
      <c r="Y13" s="65">
        <f>SUMIF(Mensal!$B5:$B298,Anual!$B13,Mensal!$EF5:$EF298)</f>
        <v>415083822.72110999</v>
      </c>
      <c r="Z13" s="44">
        <f t="shared" si="8"/>
        <v>5.5749999999999966E-2</v>
      </c>
      <c r="AA13" s="65">
        <f>SUMIF(Mensal!$B13:$B301,Anual!$B13,Mensal!$ES13:$ES301)</f>
        <v>438224745.83781195</v>
      </c>
      <c r="AB13" s="44">
        <f t="shared" si="9"/>
        <v>5.5750000000000188E-2</v>
      </c>
      <c r="AD13" s="240"/>
    </row>
    <row r="14" spans="1:52" ht="12">
      <c r="A14" s="71"/>
      <c r="B14" s="230" t="str">
        <f>CONCATENATE(C14,D14)</f>
        <v>111251020300023</v>
      </c>
      <c r="C14" s="231">
        <v>1112510203000</v>
      </c>
      <c r="D14" s="35">
        <v>23</v>
      </c>
      <c r="E14" s="37" t="s">
        <v>27</v>
      </c>
      <c r="F14" s="193">
        <f>SUMIF(Mensal!$B5:$B298,Anual!$B14,Mensal!$F5:$F298)</f>
        <v>34359984.990000002</v>
      </c>
      <c r="G14" s="65">
        <f>SUMIF(Mensal!$B5:$B298,Anual!$B14,Mensal!$S5:$S298)</f>
        <v>50681168.300000012</v>
      </c>
      <c r="H14" s="44">
        <f t="shared" si="20"/>
        <v>0.47500554248641458</v>
      </c>
      <c r="I14" s="65">
        <f>SUMIF(Mensal!$B5:$B298,Anual!$B14,Mensal!$AF5:$AF298)</f>
        <v>53636083.154045656</v>
      </c>
      <c r="J14" s="44">
        <f t="shared" si="0"/>
        <v>5.8304000344949536E-2</v>
      </c>
      <c r="K14" s="65">
        <f>SUMIF(Mensal!$B5:$B298,Anual!$B14,Mensal!$AS5:$AS298)</f>
        <v>56785593.956851229</v>
      </c>
      <c r="L14" s="44">
        <f t="shared" si="1"/>
        <v>5.8720000000000327E-2</v>
      </c>
      <c r="M14" s="65">
        <f>SUMIF(Mensal!$B5:$B298,Anual!$B14,Mensal!$BF5:$BF298)</f>
        <v>59951390.819945678</v>
      </c>
      <c r="N14" s="44">
        <f t="shared" si="2"/>
        <v>5.5749999999999966E-2</v>
      </c>
      <c r="O14" s="65">
        <f>SUMIF(Mensal!$B5:$B298,Anual!$B14,Mensal!$BS5:$BS298)</f>
        <v>63293680.85815765</v>
      </c>
      <c r="P14" s="44">
        <f t="shared" si="3"/>
        <v>5.5749999999999966E-2</v>
      </c>
      <c r="Q14" s="65">
        <f>SUMIF(Mensal!$B5:$B298,Anual!$B14,Mensal!$CF5:$CF298)</f>
        <v>66822303.56599994</v>
      </c>
      <c r="R14" s="44">
        <f t="shared" si="4"/>
        <v>5.5749999999999966E-2</v>
      </c>
      <c r="S14" s="65">
        <f>SUMIF(Mensal!$B5:$B298,Anual!$B14,Mensal!$CS5:$CS298)</f>
        <v>70547646.989804447</v>
      </c>
      <c r="T14" s="44">
        <f t="shared" si="5"/>
        <v>5.5750000000000188E-2</v>
      </c>
      <c r="U14" s="65">
        <f>SUMIF(Mensal!$B5:$B298,Anual!$B14,Mensal!$DF5:$DF298)</f>
        <v>74480678.309486032</v>
      </c>
      <c r="V14" s="44">
        <f t="shared" si="6"/>
        <v>5.5749999999999744E-2</v>
      </c>
      <c r="W14" s="65">
        <f>SUMIF(Mensal!$B5:$B298,Anual!$B14,Mensal!$DS5:$DS298)</f>
        <v>78632976.125239879</v>
      </c>
      <c r="X14" s="44">
        <f t="shared" si="7"/>
        <v>5.5749999999999966E-2</v>
      </c>
      <c r="Y14" s="65">
        <f>SUMIF(Mensal!$B5:$B298,Anual!$B14,Mensal!$EF5:$EF298)</f>
        <v>83016764.544221997</v>
      </c>
      <c r="Z14" s="44">
        <f t="shared" si="8"/>
        <v>5.5749999999999966E-2</v>
      </c>
      <c r="AA14" s="65">
        <f>SUMIF(Mensal!$B14:$B301,Anual!$B14,Mensal!$ES14:$ES301)</f>
        <v>87644949.167562366</v>
      </c>
      <c r="AB14" s="44">
        <f t="shared" si="9"/>
        <v>5.5749999999999966E-2</v>
      </c>
      <c r="AD14" s="240"/>
    </row>
    <row r="15" spans="1:52" s="4" customFormat="1" ht="12">
      <c r="A15" s="71"/>
      <c r="B15" s="229"/>
      <c r="C15" s="231"/>
      <c r="D15" s="42"/>
      <c r="E15" s="31" t="s">
        <v>415</v>
      </c>
      <c r="F15" s="82">
        <f>SUM(F16:F18)</f>
        <v>264617314.52999997</v>
      </c>
      <c r="G15" s="82">
        <f>SUM(G16:G18)</f>
        <v>254286792</v>
      </c>
      <c r="H15" s="50">
        <f t="shared" si="20"/>
        <v>-3.9039480649059266E-2</v>
      </c>
      <c r="I15" s="82">
        <f>SUM(I16:I18)</f>
        <v>264458264.06925005</v>
      </c>
      <c r="J15" s="50">
        <f t="shared" si="0"/>
        <v>4.0000001530752227E-2</v>
      </c>
      <c r="K15" s="82">
        <f>SUM(K16:K18)</f>
        <v>275036594.63202006</v>
      </c>
      <c r="L15" s="50">
        <f t="shared" si="1"/>
        <v>4.0000000000000036E-2</v>
      </c>
      <c r="M15" s="82">
        <f>SUM(M16:M18)</f>
        <v>283287692.47098064</v>
      </c>
      <c r="N15" s="50">
        <f t="shared" si="2"/>
        <v>3.0000000000000027E-2</v>
      </c>
      <c r="O15" s="82">
        <f>SUM(O16:O18)</f>
        <v>291786323.24511003</v>
      </c>
      <c r="P15" s="50">
        <f t="shared" si="3"/>
        <v>2.9999999999999805E-2</v>
      </c>
      <c r="Q15" s="82">
        <f>SUM(Q16:Q18)</f>
        <v>300539912.94246328</v>
      </c>
      <c r="R15" s="50">
        <f t="shared" si="4"/>
        <v>2.9999999999999805E-2</v>
      </c>
      <c r="S15" s="82">
        <f>SUM(S16:S18)</f>
        <v>309556110.33073735</v>
      </c>
      <c r="T15" s="50">
        <f t="shared" si="5"/>
        <v>3.0000000000000693E-2</v>
      </c>
      <c r="U15" s="82">
        <f>SUM(U16:U18)</f>
        <v>318842793.64065939</v>
      </c>
      <c r="V15" s="50">
        <f t="shared" si="6"/>
        <v>2.9999999999999805E-2</v>
      </c>
      <c r="W15" s="82">
        <f>SUM(W16:W18)</f>
        <v>328408077.44987911</v>
      </c>
      <c r="X15" s="50">
        <f t="shared" si="7"/>
        <v>2.9999999999999805E-2</v>
      </c>
      <c r="Y15" s="82">
        <f>SUM(Y16:Y18)</f>
        <v>338260319.77337557</v>
      </c>
      <c r="Z15" s="50">
        <f t="shared" si="8"/>
        <v>3.0000000000000249E-2</v>
      </c>
      <c r="AA15" s="82">
        <f>SUM(AA16:AA18)</f>
        <v>348408129.36657679</v>
      </c>
      <c r="AB15" s="50">
        <f t="shared" si="9"/>
        <v>2.9999999999999805E-2</v>
      </c>
      <c r="AC15" s="2"/>
      <c r="AD15" s="240"/>
    </row>
    <row r="16" spans="1:52" ht="12.75" customHeight="1">
      <c r="A16" s="71"/>
      <c r="B16" s="230" t="str">
        <f>CONCATENATE(C16,D16)</f>
        <v>111251030100010</v>
      </c>
      <c r="C16" s="231">
        <v>1112510301000</v>
      </c>
      <c r="D16" s="35">
        <v>10</v>
      </c>
      <c r="E16" s="37" t="s">
        <v>28</v>
      </c>
      <c r="F16" s="65">
        <f>SUMIF(Mensal!$B5:$B298,Anual!$B16,Mensal!$F5:$F298)</f>
        <v>105846921.58</v>
      </c>
      <c r="G16" s="65">
        <f>SUMIF(Mensal!$B5:$B298,Anual!$B16,Mensal!$S5:$S298)</f>
        <v>101714716.80000001</v>
      </c>
      <c r="H16" s="44">
        <f t="shared" si="20"/>
        <v>-3.9039442227678078E-2</v>
      </c>
      <c r="I16" s="65">
        <f>SUMIF(Mensal!$B5:$B298,Anual!$B16,Mensal!$AF5:$AF298)</f>
        <v>105783305.62770003</v>
      </c>
      <c r="J16" s="44">
        <f t="shared" si="0"/>
        <v>4.0000001530752227E-2</v>
      </c>
      <c r="K16" s="65">
        <f>SUMIF(Mensal!$B5:$B298,Anual!$B16,Mensal!$AS5:$AS298)</f>
        <v>110014637.85280801</v>
      </c>
      <c r="L16" s="44">
        <f t="shared" si="1"/>
        <v>3.9999999999999813E-2</v>
      </c>
      <c r="M16" s="65">
        <f>SUMIF(Mensal!$B5:$B298,Anual!$B16,Mensal!$BF5:$BF298)</f>
        <v>113315076.98839226</v>
      </c>
      <c r="N16" s="44">
        <f t="shared" si="2"/>
        <v>3.0000000000000027E-2</v>
      </c>
      <c r="O16" s="65">
        <f>SUMIF(Mensal!$B5:$B298,Anual!$B16,Mensal!$BS5:$BS298)</f>
        <v>116714529.29804401</v>
      </c>
      <c r="P16" s="44">
        <f t="shared" si="3"/>
        <v>2.9999999999999805E-2</v>
      </c>
      <c r="Q16" s="65">
        <f>SUMIF(Mensal!$B5:$B298,Anual!$B16,Mensal!$CF5:$CF298)</f>
        <v>120215965.17698532</v>
      </c>
      <c r="R16" s="44">
        <f t="shared" si="4"/>
        <v>3.0000000000000027E-2</v>
      </c>
      <c r="S16" s="65">
        <f>SUMIF(Mensal!$B5:$B298,Anual!$B16,Mensal!$CS5:$CS298)</f>
        <v>123822444.13229494</v>
      </c>
      <c r="T16" s="44">
        <f t="shared" si="5"/>
        <v>3.0000000000000471E-2</v>
      </c>
      <c r="U16" s="65">
        <f>SUMIF(Mensal!$B5:$B298,Anual!$B16,Mensal!$DF5:$DF298)</f>
        <v>127537117.45626377</v>
      </c>
      <c r="V16" s="44">
        <f t="shared" si="6"/>
        <v>2.9999999999999805E-2</v>
      </c>
      <c r="W16" s="65">
        <f>SUMIF(Mensal!$B5:$B298,Anual!$B16,Mensal!$DS5:$DS298)</f>
        <v>131363230.97995165</v>
      </c>
      <c r="X16" s="44">
        <f t="shared" si="7"/>
        <v>2.9999999999999805E-2</v>
      </c>
      <c r="Y16" s="65">
        <f>SUMIF(Mensal!$B5:$B298,Anual!$B16,Mensal!$EF5:$EF298)</f>
        <v>135304127.90935025</v>
      </c>
      <c r="Z16" s="44">
        <f t="shared" si="8"/>
        <v>3.0000000000000249E-2</v>
      </c>
      <c r="AA16" s="65">
        <f>SUMIF(Mensal!$B16:$B301,Anual!$B16,Mensal!$ES16:$ES301)</f>
        <v>139363251.74663073</v>
      </c>
      <c r="AB16" s="44">
        <f t="shared" si="9"/>
        <v>2.9999999999999805E-2</v>
      </c>
      <c r="AD16" s="240"/>
    </row>
    <row r="17" spans="1:30" ht="12">
      <c r="A17" s="71"/>
      <c r="B17" s="230" t="str">
        <f>CONCATENATE(C17,D17)</f>
        <v>111251030300023</v>
      </c>
      <c r="C17" s="231">
        <v>1112510303000</v>
      </c>
      <c r="D17" s="35">
        <v>23</v>
      </c>
      <c r="E17" s="37" t="s">
        <v>30</v>
      </c>
      <c r="F17" s="193">
        <f>SUMIF(Mensal!$B5:$B298,Anual!$B17,Mensal!$F5:$F298)</f>
        <v>26461732.370000001</v>
      </c>
      <c r="G17" s="65">
        <f>SUMIF(Mensal!$B5:$B298,Anual!$B17,Mensal!$S5:$S298)</f>
        <v>25428679.200000003</v>
      </c>
      <c r="H17" s="44">
        <f t="shared" si="20"/>
        <v>-3.9039513950008153E-2</v>
      </c>
      <c r="I17" s="65">
        <f>SUMIF(Mensal!$B5:$B298,Anual!$B17,Mensal!$AF5:$AF298)</f>
        <v>26445826.406925008</v>
      </c>
      <c r="J17" s="44">
        <f t="shared" si="0"/>
        <v>4.0000001530752227E-2</v>
      </c>
      <c r="K17" s="65">
        <f>SUMIF(Mensal!$B5:$B298,Anual!$B17,Mensal!$AS5:$AS298)</f>
        <v>27503659.463202003</v>
      </c>
      <c r="L17" s="44">
        <f t="shared" si="1"/>
        <v>3.9999999999999813E-2</v>
      </c>
      <c r="M17" s="65">
        <f>SUMIF(Mensal!$B5:$B298,Anual!$B17,Mensal!$BF5:$BF298)</f>
        <v>28328769.247098066</v>
      </c>
      <c r="N17" s="44">
        <f t="shared" si="2"/>
        <v>3.0000000000000027E-2</v>
      </c>
      <c r="O17" s="65">
        <f>SUMIF(Mensal!$B5:$B298,Anual!$B17,Mensal!$BS5:$BS298)</f>
        <v>29178632.324511003</v>
      </c>
      <c r="P17" s="44">
        <f t="shared" si="3"/>
        <v>2.9999999999999805E-2</v>
      </c>
      <c r="Q17" s="65">
        <f>SUMIF(Mensal!$B5:$B298,Anual!$B17,Mensal!$CF5:$CF298)</f>
        <v>30053991.294246331</v>
      </c>
      <c r="R17" s="44">
        <f t="shared" si="4"/>
        <v>3.0000000000000027E-2</v>
      </c>
      <c r="S17" s="65">
        <f>SUMIF(Mensal!$B5:$B298,Anual!$B17,Mensal!$CS5:$CS298)</f>
        <v>30955611.033073734</v>
      </c>
      <c r="T17" s="44">
        <f t="shared" si="5"/>
        <v>3.0000000000000471E-2</v>
      </c>
      <c r="U17" s="65">
        <f>SUMIF(Mensal!$B5:$B298,Anual!$B17,Mensal!$DF5:$DF298)</f>
        <v>31884279.364065941</v>
      </c>
      <c r="V17" s="44">
        <f t="shared" si="6"/>
        <v>2.9999999999999805E-2</v>
      </c>
      <c r="W17" s="65">
        <f>SUMIF(Mensal!$B5:$B298,Anual!$B17,Mensal!$DS5:$DS298)</f>
        <v>32840807.744987912</v>
      </c>
      <c r="X17" s="44">
        <f t="shared" si="7"/>
        <v>2.9999999999999805E-2</v>
      </c>
      <c r="Y17" s="65">
        <f>SUMIF(Mensal!$B5:$B298,Anual!$B17,Mensal!$EF5:$EF298)</f>
        <v>33826031.977337562</v>
      </c>
      <c r="Z17" s="44">
        <f t="shared" si="8"/>
        <v>3.0000000000000249E-2</v>
      </c>
      <c r="AA17" s="65">
        <f>SUMIF(Mensal!$B17:$B301,Anual!$B17,Mensal!$ES17:$ES301)</f>
        <v>34840812.936657682</v>
      </c>
      <c r="AB17" s="44">
        <f t="shared" si="9"/>
        <v>2.9999999999999805E-2</v>
      </c>
      <c r="AD17" s="240"/>
    </row>
    <row r="18" spans="1:30" ht="12">
      <c r="A18" s="71"/>
      <c r="B18" s="230" t="str">
        <f>CONCATENATE(C18,D18)</f>
        <v>111251030200020</v>
      </c>
      <c r="C18" s="231">
        <v>1112510302000</v>
      </c>
      <c r="D18" s="35">
        <v>20</v>
      </c>
      <c r="E18" s="37" t="s">
        <v>29</v>
      </c>
      <c r="F18" s="193">
        <f>SUMIF(Mensal!$B5:$B298,Anual!$B18,Mensal!$F5:$F298)</f>
        <v>132308660.57999998</v>
      </c>
      <c r="G18" s="65">
        <f>SUMIF(Mensal!$B5:$B298,Anual!$B18,Mensal!$S5:$S298)</f>
        <v>127143396</v>
      </c>
      <c r="H18" s="44">
        <f t="shared" si="20"/>
        <v>-3.9039504725972396E-2</v>
      </c>
      <c r="I18" s="65">
        <f>SUMIF(Mensal!$B5:$B298,Anual!$B18,Mensal!$AF5:$AF298)</f>
        <v>132229132.03462502</v>
      </c>
      <c r="J18" s="44">
        <f t="shared" si="0"/>
        <v>4.0000001530752227E-2</v>
      </c>
      <c r="K18" s="65">
        <f>SUMIF(Mensal!$B5:$B298,Anual!$B18,Mensal!$AS5:$AS298)</f>
        <v>137518297.31601003</v>
      </c>
      <c r="L18" s="44">
        <f t="shared" si="1"/>
        <v>4.0000000000000036E-2</v>
      </c>
      <c r="M18" s="65">
        <f>SUMIF(Mensal!$B5:$B298,Anual!$B18,Mensal!$BF5:$BF298)</f>
        <v>141643846.23549032</v>
      </c>
      <c r="N18" s="44">
        <f t="shared" si="2"/>
        <v>3.0000000000000027E-2</v>
      </c>
      <c r="O18" s="65">
        <f>SUMIF(Mensal!$B5:$B298,Anual!$B18,Mensal!$BS5:$BS298)</f>
        <v>145893161.62255505</v>
      </c>
      <c r="P18" s="44">
        <f t="shared" si="3"/>
        <v>3.0000000000000027E-2</v>
      </c>
      <c r="Q18" s="65">
        <f>SUMIF(Mensal!$B5:$B298,Anual!$B18,Mensal!$CF5:$CF298)</f>
        <v>150269956.47123167</v>
      </c>
      <c r="R18" s="44">
        <f t="shared" si="4"/>
        <v>2.9999999999999805E-2</v>
      </c>
      <c r="S18" s="65">
        <f>SUMIF(Mensal!$B5:$B298,Anual!$B18,Mensal!$CS5:$CS298)</f>
        <v>154778055.16536865</v>
      </c>
      <c r="T18" s="44">
        <f t="shared" si="5"/>
        <v>3.0000000000000249E-2</v>
      </c>
      <c r="U18" s="65">
        <f>SUMIF(Mensal!$B5:$B298,Anual!$B18,Mensal!$DF5:$DF298)</f>
        <v>159421396.8203297</v>
      </c>
      <c r="V18" s="44">
        <f t="shared" si="6"/>
        <v>3.0000000000000027E-2</v>
      </c>
      <c r="W18" s="65">
        <f>SUMIF(Mensal!$B5:$B298,Anual!$B18,Mensal!$DS5:$DS298)</f>
        <v>164204038.72493955</v>
      </c>
      <c r="X18" s="44">
        <f t="shared" si="7"/>
        <v>2.9999999999999805E-2</v>
      </c>
      <c r="Y18" s="65">
        <f>SUMIF(Mensal!$B5:$B298,Anual!$B18,Mensal!$EF5:$EF298)</f>
        <v>169130159.88668776</v>
      </c>
      <c r="Z18" s="44">
        <f t="shared" si="8"/>
        <v>3.0000000000000027E-2</v>
      </c>
      <c r="AA18" s="65">
        <f>SUMIF(Mensal!$B18:$B301,Anual!$B18,Mensal!$ES18:$ES301)</f>
        <v>174204064.68328843</v>
      </c>
      <c r="AB18" s="44">
        <f t="shared" si="9"/>
        <v>3.0000000000000249E-2</v>
      </c>
      <c r="AD18" s="240"/>
    </row>
    <row r="19" spans="1:30" ht="12">
      <c r="A19" s="71"/>
      <c r="B19" s="229"/>
      <c r="C19" s="231"/>
      <c r="D19" s="35"/>
      <c r="E19" s="31" t="s">
        <v>416</v>
      </c>
      <c r="F19" s="82">
        <f>SUM(F20:F21)</f>
        <v>1682596813.29</v>
      </c>
      <c r="G19" s="82">
        <f>SUM(G20:G21)</f>
        <v>1733031083.7549665</v>
      </c>
      <c r="H19" s="50">
        <f t="shared" si="20"/>
        <v>2.9974067504830115E-2</v>
      </c>
      <c r="I19" s="82">
        <f>SUM(I20:I21)</f>
        <v>1560588061.6136727</v>
      </c>
      <c r="J19" s="50">
        <f t="shared" si="0"/>
        <v>-9.9503709862872602E-2</v>
      </c>
      <c r="K19" s="82">
        <f>SUM(K20:K21)</f>
        <v>1623011584.0782194</v>
      </c>
      <c r="L19" s="50">
        <f t="shared" si="1"/>
        <v>3.9999999999999813E-2</v>
      </c>
      <c r="M19" s="82">
        <f>SUM(M20:M21)</f>
        <v>1671701931.6005659</v>
      </c>
      <c r="N19" s="50">
        <f t="shared" si="2"/>
        <v>3.0000000000000027E-2</v>
      </c>
      <c r="O19" s="82">
        <f>SUM(O20:O21)</f>
        <v>1721852989.5485828</v>
      </c>
      <c r="P19" s="50">
        <f t="shared" si="3"/>
        <v>3.0000000000000027E-2</v>
      </c>
      <c r="Q19" s="82">
        <f>SUM(Q20:Q21)</f>
        <v>1773508579.2350402</v>
      </c>
      <c r="R19" s="50">
        <f t="shared" si="4"/>
        <v>3.0000000000000027E-2</v>
      </c>
      <c r="S19" s="82">
        <f>SUM(S20:S21)</f>
        <v>1826713836.6120913</v>
      </c>
      <c r="T19" s="50">
        <f t="shared" si="5"/>
        <v>3.0000000000000027E-2</v>
      </c>
      <c r="U19" s="82">
        <f>SUM(U20:U21)</f>
        <v>1881515251.7104545</v>
      </c>
      <c r="V19" s="50">
        <f t="shared" si="6"/>
        <v>3.0000000000000249E-2</v>
      </c>
      <c r="W19" s="82">
        <f>SUM(W20:W21)</f>
        <v>1937960709.2617676</v>
      </c>
      <c r="X19" s="50">
        <f t="shared" si="7"/>
        <v>2.9999999999999805E-2</v>
      </c>
      <c r="Y19" s="82">
        <f>SUM(Y20:Y21)</f>
        <v>1996099530.5396209</v>
      </c>
      <c r="Z19" s="50">
        <f t="shared" si="8"/>
        <v>3.0000000000000027E-2</v>
      </c>
      <c r="AA19" s="82">
        <f>SUM(AA20:AA21)</f>
        <v>2055982516.4558101</v>
      </c>
      <c r="AB19" s="50">
        <f t="shared" si="9"/>
        <v>3.0000000000000249E-2</v>
      </c>
      <c r="AD19" s="240"/>
    </row>
    <row r="20" spans="1:30" ht="12.75" customHeight="1">
      <c r="A20" s="71"/>
      <c r="B20" s="230" t="str">
        <f>CONCATENATE(C20,D20)</f>
        <v>111252010100010</v>
      </c>
      <c r="C20" s="231">
        <v>1112520101000</v>
      </c>
      <c r="D20" s="35">
        <v>10</v>
      </c>
      <c r="E20" s="37" t="s">
        <v>31</v>
      </c>
      <c r="F20" s="65">
        <f>SUMIF(Mensal!$B5:$B298,Anual!$B20,Mensal!$F5:$F298)</f>
        <v>1346077450.6299999</v>
      </c>
      <c r="G20" s="65">
        <f>SUMIF(Mensal!$B5:$B298,Anual!$B20,Mensal!$S5:$S298)</f>
        <v>1386424867.0039732</v>
      </c>
      <c r="H20" s="44">
        <f t="shared" si="20"/>
        <v>2.9974067506360669E-2</v>
      </c>
      <c r="I20" s="65">
        <f>SUMIF(Mensal!$B5:$B298,Anual!$B20,Mensal!$AF5:$AF298)</f>
        <v>1248470449.2909381</v>
      </c>
      <c r="J20" s="44">
        <f t="shared" si="0"/>
        <v>-9.9503709862872602E-2</v>
      </c>
      <c r="K20" s="65">
        <f>SUMIF(Mensal!$B5:$B298,Anual!$B20,Mensal!$AS5:$AS298)</f>
        <v>1298409267.2625756</v>
      </c>
      <c r="L20" s="44">
        <f t="shared" si="1"/>
        <v>4.0000000000000036E-2</v>
      </c>
      <c r="M20" s="65">
        <f>SUMIF(Mensal!$B5:$B298,Anual!$B20,Mensal!$BF5:$BF298)</f>
        <v>1337361545.2804527</v>
      </c>
      <c r="N20" s="44">
        <f t="shared" si="2"/>
        <v>2.9999999999999805E-2</v>
      </c>
      <c r="O20" s="65">
        <f>SUMIF(Mensal!$B5:$B298,Anual!$B20,Mensal!$BS5:$BS298)</f>
        <v>1377482391.6388662</v>
      </c>
      <c r="P20" s="44">
        <f t="shared" si="3"/>
        <v>2.9999999999999805E-2</v>
      </c>
      <c r="Q20" s="65">
        <f>SUMIF(Mensal!$B5:$B298,Anual!$B20,Mensal!$CF5:$CF298)</f>
        <v>1418806863.3880322</v>
      </c>
      <c r="R20" s="44">
        <f t="shared" si="4"/>
        <v>3.0000000000000027E-2</v>
      </c>
      <c r="S20" s="65">
        <f>SUMIF(Mensal!$B5:$B298,Anual!$B20,Mensal!$CS5:$CS298)</f>
        <v>1461371069.2896731</v>
      </c>
      <c r="T20" s="44">
        <f t="shared" si="5"/>
        <v>3.0000000000000027E-2</v>
      </c>
      <c r="U20" s="65">
        <f>SUMIF(Mensal!$B5:$B298,Anual!$B20,Mensal!$DF5:$DF298)</f>
        <v>1505212201.3683636</v>
      </c>
      <c r="V20" s="44">
        <f t="shared" si="6"/>
        <v>3.0000000000000249E-2</v>
      </c>
      <c r="W20" s="65">
        <f>SUMIF(Mensal!$B5:$B298,Anual!$B20,Mensal!$DS5:$DS298)</f>
        <v>1550368567.4094141</v>
      </c>
      <c r="X20" s="44">
        <f t="shared" si="7"/>
        <v>2.9999999999999583E-2</v>
      </c>
      <c r="Y20" s="65">
        <f>SUMIF(Mensal!$B5:$B298,Anual!$B20,Mensal!$EF5:$EF298)</f>
        <v>1596879624.4316967</v>
      </c>
      <c r="Z20" s="44">
        <f t="shared" si="8"/>
        <v>3.0000000000000027E-2</v>
      </c>
      <c r="AA20" s="65">
        <f>SUMIF(Mensal!$B20:$B301,Anual!$B20,Mensal!$ES20:$ES301)</f>
        <v>1644786013.1646481</v>
      </c>
      <c r="AB20" s="44">
        <f t="shared" si="9"/>
        <v>3.0000000000000249E-2</v>
      </c>
      <c r="AD20" s="240"/>
    </row>
    <row r="21" spans="1:30" ht="12">
      <c r="A21" s="71"/>
      <c r="B21" s="230" t="str">
        <f>CONCATENATE(C21,D21)</f>
        <v>111252010200023</v>
      </c>
      <c r="C21" s="231">
        <v>1112520102000</v>
      </c>
      <c r="D21" s="35">
        <v>23</v>
      </c>
      <c r="E21" s="37" t="s">
        <v>32</v>
      </c>
      <c r="F21" s="193">
        <f>SUMIF(Mensal!$B5:$B298,Anual!$B21,Mensal!$F5:$F298)</f>
        <v>336519362.65999997</v>
      </c>
      <c r="G21" s="65">
        <f>SUMIF(Mensal!$B5:$B298,Anual!$B21,Mensal!$S5:$S298)</f>
        <v>346606216.75099331</v>
      </c>
      <c r="H21" s="44">
        <f t="shared" si="20"/>
        <v>2.9974067498709012E-2</v>
      </c>
      <c r="I21" s="65">
        <f>SUMIF(Mensal!$B5:$B298,Anual!$B21,Mensal!$AF5:$AF298)</f>
        <v>312117612.32273453</v>
      </c>
      <c r="J21" s="44">
        <f t="shared" si="0"/>
        <v>-9.9503709862872602E-2</v>
      </c>
      <c r="K21" s="65">
        <f>SUMIF(Mensal!$B5:$B298,Anual!$B21,Mensal!$AS5:$AS298)</f>
        <v>324602316.81564391</v>
      </c>
      <c r="L21" s="44">
        <f t="shared" si="1"/>
        <v>4.0000000000000036E-2</v>
      </c>
      <c r="M21" s="65">
        <f>SUMIF(Mensal!$B5:$B298,Anual!$B21,Mensal!$BF5:$BF298)</f>
        <v>334340386.32011318</v>
      </c>
      <c r="N21" s="44">
        <f t="shared" si="2"/>
        <v>2.9999999999999805E-2</v>
      </c>
      <c r="O21" s="65">
        <f>SUMIF(Mensal!$B5:$B298,Anual!$B21,Mensal!$BS5:$BS298)</f>
        <v>344370597.90971655</v>
      </c>
      <c r="P21" s="44">
        <f t="shared" si="3"/>
        <v>2.9999999999999805E-2</v>
      </c>
      <c r="Q21" s="65">
        <f>SUMIF(Mensal!$B5:$B298,Anual!$B21,Mensal!$CF5:$CF298)</f>
        <v>354701715.84700805</v>
      </c>
      <c r="R21" s="44">
        <f t="shared" si="4"/>
        <v>3.0000000000000027E-2</v>
      </c>
      <c r="S21" s="65">
        <f>SUMIF(Mensal!$B5:$B298,Anual!$B21,Mensal!$CS5:$CS298)</f>
        <v>365342767.32241827</v>
      </c>
      <c r="T21" s="44">
        <f t="shared" si="5"/>
        <v>3.0000000000000027E-2</v>
      </c>
      <c r="U21" s="65">
        <f>SUMIF(Mensal!$B5:$B298,Anual!$B21,Mensal!$DF5:$DF298)</f>
        <v>376303050.3420909</v>
      </c>
      <c r="V21" s="44">
        <f t="shared" si="6"/>
        <v>3.0000000000000249E-2</v>
      </c>
      <c r="W21" s="65">
        <f>SUMIF(Mensal!$B5:$B298,Anual!$B21,Mensal!$DS5:$DS298)</f>
        <v>387592141.85235351</v>
      </c>
      <c r="X21" s="44">
        <f t="shared" si="7"/>
        <v>2.9999999999999583E-2</v>
      </c>
      <c r="Y21" s="65">
        <f>SUMIF(Mensal!$B5:$B298,Anual!$B21,Mensal!$EF5:$EF298)</f>
        <v>399219906.10792416</v>
      </c>
      <c r="Z21" s="44">
        <f t="shared" si="8"/>
        <v>3.0000000000000027E-2</v>
      </c>
      <c r="AA21" s="65">
        <f>SUMIF(Mensal!$B21:$B301,Anual!$B21,Mensal!$ES21:$ES301)</f>
        <v>411196503.29116201</v>
      </c>
      <c r="AB21" s="44">
        <f t="shared" si="9"/>
        <v>3.0000000000000249E-2</v>
      </c>
      <c r="AD21" s="240"/>
    </row>
    <row r="22" spans="1:30" s="4" customFormat="1" ht="12">
      <c r="A22" s="71"/>
      <c r="B22" s="229"/>
      <c r="C22" s="231"/>
      <c r="D22" s="7"/>
      <c r="E22" s="31" t="s">
        <v>417</v>
      </c>
      <c r="F22" s="82">
        <f>SUM(F23:F24)</f>
        <v>158619071.92000002</v>
      </c>
      <c r="G22" s="82">
        <f>SUM(G23:G24)</f>
        <v>133166247.00000001</v>
      </c>
      <c r="H22" s="50">
        <f t="shared" si="20"/>
        <v>-0.16046509799803399</v>
      </c>
      <c r="I22" s="82">
        <f>SUM(I23:I24)</f>
        <v>138492897.33561334</v>
      </c>
      <c r="J22" s="50">
        <f t="shared" si="0"/>
        <v>4.0000003421387431E-2</v>
      </c>
      <c r="K22" s="82">
        <f>SUM(K23:K24)</f>
        <v>144032613.22903794</v>
      </c>
      <c r="L22" s="50">
        <f t="shared" si="1"/>
        <v>4.000000000000048E-2</v>
      </c>
      <c r="M22" s="82">
        <f>SUM(M23:M24)</f>
        <v>148353591.62590909</v>
      </c>
      <c r="N22" s="50">
        <f t="shared" si="2"/>
        <v>3.0000000000000027E-2</v>
      </c>
      <c r="O22" s="82">
        <f>SUM(O23:O24)</f>
        <v>152804199.37468636</v>
      </c>
      <c r="P22" s="50">
        <f t="shared" si="3"/>
        <v>3.0000000000000027E-2</v>
      </c>
      <c r="Q22" s="82">
        <f>SUM(Q23:Q24)</f>
        <v>157388325.35592693</v>
      </c>
      <c r="R22" s="50">
        <f t="shared" si="4"/>
        <v>2.9999999999999805E-2</v>
      </c>
      <c r="S22" s="82">
        <f>SUM(S23:S24)</f>
        <v>162109975.11660475</v>
      </c>
      <c r="T22" s="50">
        <f t="shared" si="5"/>
        <v>3.0000000000000027E-2</v>
      </c>
      <c r="U22" s="82">
        <f>SUM(U23:U24)</f>
        <v>166973274.37010291</v>
      </c>
      <c r="V22" s="50">
        <f t="shared" si="6"/>
        <v>3.0000000000000249E-2</v>
      </c>
      <c r="W22" s="82">
        <f>SUM(W23:W24)</f>
        <v>171982472.60120595</v>
      </c>
      <c r="X22" s="50">
        <f t="shared" si="7"/>
        <v>2.9999999999999583E-2</v>
      </c>
      <c r="Y22" s="82">
        <f>SUM(Y23:Y24)</f>
        <v>177141946.77924219</v>
      </c>
      <c r="Z22" s="50">
        <f t="shared" si="8"/>
        <v>3.0000000000000471E-2</v>
      </c>
      <c r="AA22" s="82">
        <f>SUM(AA23:AA24)</f>
        <v>182456205.18261942</v>
      </c>
      <c r="AB22" s="50">
        <f t="shared" si="9"/>
        <v>2.9999999999999805E-2</v>
      </c>
      <c r="AC22" s="2"/>
      <c r="AD22" s="240"/>
    </row>
    <row r="23" spans="1:30" ht="12">
      <c r="A23" s="71"/>
      <c r="B23" s="230" t="str">
        <f>CONCATENATE(C23,D23)</f>
        <v>111252020100010</v>
      </c>
      <c r="C23" s="231">
        <v>1112520201000</v>
      </c>
      <c r="D23" s="35">
        <v>10</v>
      </c>
      <c r="E23" s="37" t="s">
        <v>33</v>
      </c>
      <c r="F23" s="65">
        <f>SUMIF(Mensal!$B5:$B298,Anual!$B23,Mensal!$F5:$F298)</f>
        <v>126895257.54000001</v>
      </c>
      <c r="G23" s="65">
        <f>SUMIF(Mensal!$B5:$B298,Anual!$B23,Mensal!$S5:$S298)</f>
        <v>106532997.60000001</v>
      </c>
      <c r="H23" s="44">
        <f t="shared" si="20"/>
        <v>-0.16046509802449782</v>
      </c>
      <c r="I23" s="65">
        <f>SUMIF(Mensal!$B5:$B298,Anual!$B23,Mensal!$AF5:$AF298)</f>
        <v>110794317.86849067</v>
      </c>
      <c r="J23" s="44">
        <f t="shared" si="0"/>
        <v>4.0000003421387431E-2</v>
      </c>
      <c r="K23" s="65">
        <f>SUMIF(Mensal!$B5:$B298,Anual!$B23,Mensal!$AS5:$AS298)</f>
        <v>115226090.58323035</v>
      </c>
      <c r="L23" s="44">
        <f t="shared" si="1"/>
        <v>4.000000000000048E-2</v>
      </c>
      <c r="M23" s="65">
        <f>SUMIF(Mensal!$B5:$B298,Anual!$B23,Mensal!$BF5:$BF298)</f>
        <v>118682873.30072728</v>
      </c>
      <c r="N23" s="44">
        <f t="shared" si="2"/>
        <v>3.0000000000000249E-2</v>
      </c>
      <c r="O23" s="65">
        <f>SUMIF(Mensal!$B5:$B298,Anual!$B23,Mensal!$BS5:$BS298)</f>
        <v>122243359.49974908</v>
      </c>
      <c r="P23" s="44">
        <f t="shared" si="3"/>
        <v>2.9999999999999805E-2</v>
      </c>
      <c r="Q23" s="65">
        <f>SUMIF(Mensal!$B5:$B298,Anual!$B23,Mensal!$CF5:$CF298)</f>
        <v>125910660.28474155</v>
      </c>
      <c r="R23" s="44">
        <f t="shared" si="4"/>
        <v>3.0000000000000027E-2</v>
      </c>
      <c r="S23" s="65">
        <f>SUMIF(Mensal!$B5:$B298,Anual!$B23,Mensal!$CS5:$CS298)</f>
        <v>129687980.0932838</v>
      </c>
      <c r="T23" s="44">
        <f t="shared" si="5"/>
        <v>3.0000000000000027E-2</v>
      </c>
      <c r="U23" s="65">
        <f>SUMIF(Mensal!$B5:$B298,Anual!$B23,Mensal!$DF5:$DF298)</f>
        <v>133578619.49608232</v>
      </c>
      <c r="V23" s="44">
        <f t="shared" si="6"/>
        <v>3.0000000000000027E-2</v>
      </c>
      <c r="W23" s="65">
        <f>SUMIF(Mensal!$B5:$B298,Anual!$B23,Mensal!$DS5:$DS298)</f>
        <v>137585978.08096474</v>
      </c>
      <c r="X23" s="44">
        <f t="shared" si="7"/>
        <v>2.9999999999999583E-2</v>
      </c>
      <c r="Y23" s="65">
        <f>SUMIF(Mensal!$B5:$B298,Anual!$B23,Mensal!$EF5:$EF298)</f>
        <v>141713557.42339376</v>
      </c>
      <c r="Z23" s="44">
        <f t="shared" si="8"/>
        <v>3.0000000000000471E-2</v>
      </c>
      <c r="AA23" s="65">
        <f>SUMIF(Mensal!$B23:$B301,Anual!$B23,Mensal!$ES23:$ES301)</f>
        <v>145964964.14609554</v>
      </c>
      <c r="AB23" s="44">
        <f t="shared" si="9"/>
        <v>2.9999999999999805E-2</v>
      </c>
      <c r="AD23" s="240"/>
    </row>
    <row r="24" spans="1:30" ht="12">
      <c r="A24" s="71"/>
      <c r="B24" s="230" t="str">
        <f>CONCATENATE(C24,D24)</f>
        <v>111252020200023</v>
      </c>
      <c r="C24" s="231">
        <v>1112520202000</v>
      </c>
      <c r="D24" s="35">
        <v>23</v>
      </c>
      <c r="E24" s="37" t="s">
        <v>34</v>
      </c>
      <c r="F24" s="193">
        <f>SUMIF(Mensal!$B5:$B298,Anual!$B24,Mensal!$F5:$F298)</f>
        <v>31723814.380000003</v>
      </c>
      <c r="G24" s="65">
        <f>SUMIF(Mensal!$B5:$B298,Anual!$B24,Mensal!$S5:$S298)</f>
        <v>26633249.400000002</v>
      </c>
      <c r="H24" s="44">
        <f t="shared" si="20"/>
        <v>-0.16046509789217855</v>
      </c>
      <c r="I24" s="65">
        <f>SUMIF(Mensal!$B5:$B298,Anual!$B24,Mensal!$AF5:$AF298)</f>
        <v>27698579.467122667</v>
      </c>
      <c r="J24" s="44">
        <f t="shared" si="0"/>
        <v>4.0000003421387431E-2</v>
      </c>
      <c r="K24" s="65">
        <f>SUMIF(Mensal!$B5:$B298,Anual!$B24,Mensal!$AS5:$AS298)</f>
        <v>28806522.645807587</v>
      </c>
      <c r="L24" s="44">
        <f t="shared" si="1"/>
        <v>4.000000000000048E-2</v>
      </c>
      <c r="M24" s="65">
        <f>SUMIF(Mensal!$B5:$B298,Anual!$B24,Mensal!$BF5:$BF298)</f>
        <v>29670718.325181819</v>
      </c>
      <c r="N24" s="44">
        <f t="shared" si="2"/>
        <v>3.0000000000000249E-2</v>
      </c>
      <c r="O24" s="65">
        <f>SUMIF(Mensal!$B5:$B298,Anual!$B24,Mensal!$BS5:$BS298)</f>
        <v>30560839.87493727</v>
      </c>
      <c r="P24" s="44">
        <f t="shared" si="3"/>
        <v>2.9999999999999805E-2</v>
      </c>
      <c r="Q24" s="65">
        <f>SUMIF(Mensal!$B5:$B298,Anual!$B24,Mensal!$CF5:$CF298)</f>
        <v>31477665.071185388</v>
      </c>
      <c r="R24" s="44">
        <f t="shared" si="4"/>
        <v>3.0000000000000027E-2</v>
      </c>
      <c r="S24" s="65">
        <f>SUMIF(Mensal!$B5:$B298,Anual!$B24,Mensal!$CS5:$CS298)</f>
        <v>32421995.023320951</v>
      </c>
      <c r="T24" s="44">
        <f t="shared" si="5"/>
        <v>3.0000000000000027E-2</v>
      </c>
      <c r="U24" s="65">
        <f>SUMIF(Mensal!$B5:$B298,Anual!$B24,Mensal!$DF5:$DF298)</f>
        <v>33394654.87402058</v>
      </c>
      <c r="V24" s="44">
        <f t="shared" si="6"/>
        <v>3.0000000000000027E-2</v>
      </c>
      <c r="W24" s="65">
        <f>SUMIF(Mensal!$B5:$B298,Anual!$B24,Mensal!$DS5:$DS298)</f>
        <v>34396494.520241186</v>
      </c>
      <c r="X24" s="44">
        <f t="shared" si="7"/>
        <v>2.9999999999999583E-2</v>
      </c>
      <c r="Y24" s="65">
        <f>SUMIF(Mensal!$B5:$B298,Anual!$B24,Mensal!$EF5:$EF298)</f>
        <v>35428389.355848439</v>
      </c>
      <c r="Z24" s="44">
        <f t="shared" si="8"/>
        <v>3.0000000000000471E-2</v>
      </c>
      <c r="AA24" s="65">
        <f>SUMIF(Mensal!$B24:$B301,Anual!$B24,Mensal!$ES24:$ES301)</f>
        <v>36491241.036523886</v>
      </c>
      <c r="AB24" s="44">
        <f t="shared" si="9"/>
        <v>2.9999999999999805E-2</v>
      </c>
      <c r="AD24" s="240"/>
    </row>
    <row r="25" spans="1:30" s="4" customFormat="1" ht="12">
      <c r="A25" s="71"/>
      <c r="B25" s="229"/>
      <c r="C25" s="231"/>
      <c r="D25" s="7"/>
      <c r="E25" s="31" t="s">
        <v>418</v>
      </c>
      <c r="F25" s="82">
        <f>SUM(F26:F27)</f>
        <v>19546767.700000003</v>
      </c>
      <c r="G25" s="82">
        <f>SUM(G26:G27)</f>
        <v>13043399</v>
      </c>
      <c r="H25" s="50">
        <f t="shared" si="20"/>
        <v>-0.33270813874766625</v>
      </c>
      <c r="I25" s="82">
        <f>SUM(I26:I27)</f>
        <v>13565135.072179222</v>
      </c>
      <c r="J25" s="50">
        <f t="shared" si="0"/>
        <v>4.0000008600459269E-2</v>
      </c>
      <c r="K25" s="82">
        <f>SUM(K26:K27)</f>
        <v>14107740.475066401</v>
      </c>
      <c r="L25" s="50">
        <f t="shared" si="1"/>
        <v>4.0000000000000702E-2</v>
      </c>
      <c r="M25" s="82">
        <f>SUM(M26:M27)</f>
        <v>14530972.689318394</v>
      </c>
      <c r="N25" s="50">
        <f t="shared" si="2"/>
        <v>3.0000000000000027E-2</v>
      </c>
      <c r="O25" s="82">
        <f>SUM(O26:O27)</f>
        <v>14966901.869997945</v>
      </c>
      <c r="P25" s="50">
        <f t="shared" si="3"/>
        <v>2.9999999999999805E-2</v>
      </c>
      <c r="Q25" s="82">
        <f>SUM(Q26:Q27)</f>
        <v>15415908.926097885</v>
      </c>
      <c r="R25" s="50">
        <f t="shared" si="4"/>
        <v>3.0000000000000027E-2</v>
      </c>
      <c r="S25" s="82">
        <f>SUM(S26:S27)</f>
        <v>15878386.193880819</v>
      </c>
      <c r="T25" s="50">
        <f t="shared" si="5"/>
        <v>2.9999999999999805E-2</v>
      </c>
      <c r="U25" s="82">
        <f>SUM(U26:U27)</f>
        <v>16354737.779697245</v>
      </c>
      <c r="V25" s="50">
        <f t="shared" si="6"/>
        <v>3.0000000000000027E-2</v>
      </c>
      <c r="W25" s="82">
        <f>SUM(W26:W27)</f>
        <v>16845379.913088161</v>
      </c>
      <c r="X25" s="50">
        <f t="shared" si="7"/>
        <v>3.0000000000000027E-2</v>
      </c>
      <c r="Y25" s="82">
        <f>SUM(Y26:Y27)</f>
        <v>17350741.310480807</v>
      </c>
      <c r="Z25" s="50">
        <f t="shared" si="8"/>
        <v>3.0000000000000027E-2</v>
      </c>
      <c r="AA25" s="82">
        <f>SUM(AA26:AA27)</f>
        <v>17871263.549795229</v>
      </c>
      <c r="AB25" s="50">
        <f t="shared" si="9"/>
        <v>2.9999999999999805E-2</v>
      </c>
      <c r="AC25" s="2"/>
      <c r="AD25" s="240"/>
    </row>
    <row r="26" spans="1:30" ht="12">
      <c r="A26" s="71"/>
      <c r="B26" s="230" t="str">
        <f>CONCATENATE(C26,D26)</f>
        <v>111252030100010</v>
      </c>
      <c r="C26" s="231">
        <v>1112520301000</v>
      </c>
      <c r="D26" s="35">
        <v>10</v>
      </c>
      <c r="E26" s="37" t="s">
        <v>35</v>
      </c>
      <c r="F26" s="65">
        <f>SUMIF(Mensal!$B5:$B298,Anual!$B26,Mensal!$F5:$F298)</f>
        <v>15637414.160000004</v>
      </c>
      <c r="G26" s="65">
        <f>SUMIF(Mensal!$B5:$B298,Anual!$B26,Mensal!$S5:$S298)</f>
        <v>10434719.199999999</v>
      </c>
      <c r="H26" s="44">
        <f t="shared" si="20"/>
        <v>-0.33270813874766636</v>
      </c>
      <c r="I26" s="65">
        <f>SUMIF(Mensal!$B5:$B298,Anual!$B26,Mensal!$AF5:$AF298)</f>
        <v>10852108.057743378</v>
      </c>
      <c r="J26" s="44">
        <f t="shared" si="0"/>
        <v>4.0000008600459491E-2</v>
      </c>
      <c r="K26" s="65">
        <f>SUMIF(Mensal!$B5:$B298,Anual!$B26,Mensal!$AS5:$AS298)</f>
        <v>11286192.380053122</v>
      </c>
      <c r="L26" s="44">
        <f t="shared" si="1"/>
        <v>4.0000000000000702E-2</v>
      </c>
      <c r="M26" s="65">
        <f>SUMIF(Mensal!$B5:$B298,Anual!$B26,Mensal!$BF5:$BF298)</f>
        <v>11624778.151454715</v>
      </c>
      <c r="N26" s="44">
        <f t="shared" si="2"/>
        <v>3.0000000000000027E-2</v>
      </c>
      <c r="O26" s="65">
        <f>SUMIF(Mensal!$B5:$B298,Anual!$B26,Mensal!$BS5:$BS298)</f>
        <v>11973521.495998356</v>
      </c>
      <c r="P26" s="44">
        <f t="shared" si="3"/>
        <v>3.0000000000000027E-2</v>
      </c>
      <c r="Q26" s="65">
        <f>SUMIF(Mensal!$B5:$B298,Anual!$B26,Mensal!$CF5:$CF298)</f>
        <v>12332727.140878309</v>
      </c>
      <c r="R26" s="44">
        <f t="shared" si="4"/>
        <v>3.0000000000000027E-2</v>
      </c>
      <c r="S26" s="65">
        <f>SUMIF(Mensal!$B5:$B298,Anual!$B26,Mensal!$CS5:$CS298)</f>
        <v>12702708.955104655</v>
      </c>
      <c r="T26" s="44">
        <f t="shared" si="5"/>
        <v>2.9999999999999805E-2</v>
      </c>
      <c r="U26" s="65">
        <f>SUMIF(Mensal!$B5:$B298,Anual!$B26,Mensal!$DF5:$DF298)</f>
        <v>13083790.223757796</v>
      </c>
      <c r="V26" s="44">
        <f t="shared" si="6"/>
        <v>3.0000000000000027E-2</v>
      </c>
      <c r="W26" s="65">
        <f>SUMIF(Mensal!$B5:$B298,Anual!$B26,Mensal!$DS5:$DS298)</f>
        <v>13476303.930470528</v>
      </c>
      <c r="X26" s="44">
        <f t="shared" si="7"/>
        <v>2.9999999999999805E-2</v>
      </c>
      <c r="Y26" s="65">
        <f>SUMIF(Mensal!$B5:$B298,Anual!$B26,Mensal!$EF5:$EF298)</f>
        <v>13880593.048384646</v>
      </c>
      <c r="Z26" s="44">
        <f t="shared" si="8"/>
        <v>3.0000000000000249E-2</v>
      </c>
      <c r="AA26" s="65">
        <f>SUMIF(Mensal!$B26:$B301,Anual!$B26,Mensal!$ES26:$ES301)</f>
        <v>14297010.839836184</v>
      </c>
      <c r="AB26" s="44">
        <f t="shared" si="9"/>
        <v>2.9999999999999805E-2</v>
      </c>
      <c r="AD26" s="240"/>
    </row>
    <row r="27" spans="1:30" ht="12">
      <c r="A27" s="71"/>
      <c r="B27" s="230" t="str">
        <f>CONCATENATE(C27,D27)</f>
        <v>111252030200023</v>
      </c>
      <c r="C27" s="231">
        <v>1112520302000</v>
      </c>
      <c r="D27" s="35">
        <v>23</v>
      </c>
      <c r="E27" s="37" t="s">
        <v>36</v>
      </c>
      <c r="F27" s="193">
        <f>SUMIF(Mensal!$B5:$B298,Anual!$B27,Mensal!$F5:$F298)</f>
        <v>3909353.54</v>
      </c>
      <c r="G27" s="65">
        <f>SUMIF(Mensal!$B5:$B298,Anual!$B27,Mensal!$S5:$S298)</f>
        <v>2608679.7999999998</v>
      </c>
      <c r="H27" s="44">
        <f t="shared" si="20"/>
        <v>-0.33270813874766625</v>
      </c>
      <c r="I27" s="65">
        <f>SUMIF(Mensal!$B5:$B298,Anual!$B27,Mensal!$AF5:$AF298)</f>
        <v>2713027.0144358445</v>
      </c>
      <c r="J27" s="44">
        <f t="shared" si="0"/>
        <v>4.0000008600459491E-2</v>
      </c>
      <c r="K27" s="65">
        <f>SUMIF(Mensal!$B5:$B298,Anual!$B27,Mensal!$AS5:$AS298)</f>
        <v>2821548.0950132804</v>
      </c>
      <c r="L27" s="44">
        <f t="shared" si="1"/>
        <v>4.0000000000000702E-2</v>
      </c>
      <c r="M27" s="65">
        <f>SUMIF(Mensal!$B5:$B298,Anual!$B27,Mensal!$BF5:$BF298)</f>
        <v>2906194.5378636788</v>
      </c>
      <c r="N27" s="44">
        <f t="shared" si="2"/>
        <v>3.0000000000000027E-2</v>
      </c>
      <c r="O27" s="65">
        <f>SUMIF(Mensal!$B5:$B298,Anual!$B27,Mensal!$BS5:$BS298)</f>
        <v>2993380.3739995891</v>
      </c>
      <c r="P27" s="44">
        <f t="shared" si="3"/>
        <v>3.0000000000000027E-2</v>
      </c>
      <c r="Q27" s="65">
        <f>SUMIF(Mensal!$B5:$B298,Anual!$B27,Mensal!$CF5:$CF298)</f>
        <v>3083181.7852195771</v>
      </c>
      <c r="R27" s="44">
        <f t="shared" si="4"/>
        <v>3.0000000000000027E-2</v>
      </c>
      <c r="S27" s="65">
        <f>SUMIF(Mensal!$B5:$B298,Anual!$B27,Mensal!$CS5:$CS298)</f>
        <v>3175677.2387761637</v>
      </c>
      <c r="T27" s="44">
        <f t="shared" si="5"/>
        <v>2.9999999999999805E-2</v>
      </c>
      <c r="U27" s="65">
        <f>SUMIF(Mensal!$B5:$B298,Anual!$B27,Mensal!$DF5:$DF298)</f>
        <v>3270947.555939449</v>
      </c>
      <c r="V27" s="44">
        <f t="shared" si="6"/>
        <v>3.0000000000000027E-2</v>
      </c>
      <c r="W27" s="65">
        <f>SUMIF(Mensal!$B5:$B298,Anual!$B27,Mensal!$DS5:$DS298)</f>
        <v>3369075.982617632</v>
      </c>
      <c r="X27" s="44">
        <f t="shared" si="7"/>
        <v>2.9999999999999805E-2</v>
      </c>
      <c r="Y27" s="65">
        <f>SUMIF(Mensal!$B5:$B298,Anual!$B27,Mensal!$EF5:$EF298)</f>
        <v>3470148.2620961615</v>
      </c>
      <c r="Z27" s="44">
        <f t="shared" si="8"/>
        <v>3.0000000000000249E-2</v>
      </c>
      <c r="AA27" s="65">
        <f>SUMIF(Mensal!$B27:$B301,Anual!$B27,Mensal!$ES27:$ES301)</f>
        <v>3574252.709959046</v>
      </c>
      <c r="AB27" s="44">
        <f t="shared" si="9"/>
        <v>2.9999999999999805E-2</v>
      </c>
      <c r="AD27" s="240"/>
    </row>
    <row r="28" spans="1:30" ht="12">
      <c r="A28" s="71"/>
      <c r="B28" s="229"/>
      <c r="C28" s="231"/>
      <c r="D28" s="35"/>
      <c r="E28" s="31" t="s">
        <v>419</v>
      </c>
      <c r="F28" s="82">
        <f>SUM(F29:F34)</f>
        <v>70810218868.910004</v>
      </c>
      <c r="G28" s="82">
        <f>SUM(G29:G34)</f>
        <v>76904213590.094238</v>
      </c>
      <c r="H28" s="50">
        <f t="shared" si="20"/>
        <v>8.6060950220560262E-2</v>
      </c>
      <c r="I28" s="82">
        <f>SUM(I29:I34)</f>
        <v>82299417897.581421</v>
      </c>
      <c r="J28" s="50">
        <f t="shared" si="0"/>
        <v>7.0154859605535469E-2</v>
      </c>
      <c r="K28" s="82">
        <f>SUM(K29:K34)</f>
        <v>87216805533.781311</v>
      </c>
      <c r="L28" s="50">
        <f t="shared" si="1"/>
        <v>5.9749968612407445E-2</v>
      </c>
      <c r="M28" s="82">
        <f>SUM(M29:M34)</f>
        <v>92566184472.591064</v>
      </c>
      <c r="N28" s="50">
        <f t="shared" si="2"/>
        <v>6.13342681616309E-2</v>
      </c>
      <c r="O28" s="82">
        <f>SUM(O29:O34)</f>
        <v>98107378974.940216</v>
      </c>
      <c r="P28" s="50">
        <f t="shared" si="3"/>
        <v>5.9861973720974904E-2</v>
      </c>
      <c r="Q28" s="82">
        <f>SUM(Q29:Q34)</f>
        <v>104017312216.64365</v>
      </c>
      <c r="R28" s="50">
        <f t="shared" si="4"/>
        <v>6.0239436660651347E-2</v>
      </c>
      <c r="S28" s="82">
        <f>SUM(S29:S34)</f>
        <v>110295422236.75874</v>
      </c>
      <c r="T28" s="50">
        <f t="shared" si="5"/>
        <v>6.0356395356950365E-2</v>
      </c>
      <c r="U28" s="82">
        <f>SUM(U29:U34)</f>
        <v>116994849080.60515</v>
      </c>
      <c r="V28" s="50">
        <f t="shared" si="6"/>
        <v>6.0740751592260223E-2</v>
      </c>
      <c r="W28" s="82">
        <f>SUM(W29:W34)</f>
        <v>124131447986.23781</v>
      </c>
      <c r="X28" s="50">
        <f t="shared" si="7"/>
        <v>6.0999257332395862E-2</v>
      </c>
      <c r="Y28" s="82">
        <f>SUM(Y29:Y34)</f>
        <v>131730009774.84882</v>
      </c>
      <c r="Z28" s="50">
        <f t="shared" si="8"/>
        <v>6.1213833495710412E-2</v>
      </c>
      <c r="AA28" s="82">
        <f>SUM(AA29:AA34)</f>
        <v>139826693463.9494</v>
      </c>
      <c r="AB28" s="50">
        <f t="shared" si="9"/>
        <v>6.1464230534403974E-2</v>
      </c>
      <c r="AD28" s="240"/>
    </row>
    <row r="29" spans="1:30" ht="12">
      <c r="A29" s="71"/>
      <c r="B29" s="230" t="str">
        <f>CONCATENATE(C29,D29)</f>
        <v>111450110100110</v>
      </c>
      <c r="C29" s="231">
        <v>1114501101001</v>
      </c>
      <c r="D29" s="35">
        <v>10</v>
      </c>
      <c r="E29" s="37" t="s">
        <v>37</v>
      </c>
      <c r="F29" s="65">
        <f>SUMIF(Mensal!$B5:$B298,Anual!$B29,Mensal!$F5:$F298)</f>
        <v>42422104179.789993</v>
      </c>
      <c r="G29" s="65">
        <f>SUMIF(Mensal!$B5:$B298,Anual!$B29,Mensal!$S5:$S298)</f>
        <v>45602528154.056541</v>
      </c>
      <c r="H29" s="44">
        <f t="shared" si="20"/>
        <v>7.4970915181093556E-2</v>
      </c>
      <c r="I29" s="65">
        <f>SUMIF(Mensal!$B5:$B298,Anual!$B29,Mensal!$AF5:$AF298)</f>
        <v>48705453169.858658</v>
      </c>
      <c r="J29" s="44">
        <f t="shared" si="0"/>
        <v>6.8042828794922849E-2</v>
      </c>
      <c r="K29" s="65">
        <f>SUMIF(Mensal!$B5:$B298,Anual!$B29,Mensal!$AS5:$AS298)</f>
        <v>51620071856.745491</v>
      </c>
      <c r="L29" s="44">
        <f t="shared" si="1"/>
        <v>5.9841732233189449E-2</v>
      </c>
      <c r="M29" s="65">
        <f>SUMIF(Mensal!$B5:$B298,Anual!$B29,Mensal!$BF5:$BF298)</f>
        <v>55539710683.554642</v>
      </c>
      <c r="N29" s="44">
        <f t="shared" si="2"/>
        <v>7.593245584172803E-2</v>
      </c>
      <c r="O29" s="65">
        <f>SUMIF(Mensal!$B5:$B298,Anual!$B29,Mensal!$BS5:$BS298)</f>
        <v>58864427384.964134</v>
      </c>
      <c r="P29" s="44">
        <f t="shared" si="3"/>
        <v>5.9861973720974904E-2</v>
      </c>
      <c r="Q29" s="65">
        <f>SUMIF(Mensal!$B5:$B298,Anual!$B29,Mensal!$CF5:$CF298)</f>
        <v>62410387329.986191</v>
      </c>
      <c r="R29" s="44">
        <f t="shared" si="4"/>
        <v>6.0239436660651347E-2</v>
      </c>
      <c r="S29" s="65">
        <f>SUMIF(Mensal!$B5:$B298,Anual!$B29,Mensal!$CS5:$CS298)</f>
        <v>66177253342.055244</v>
      </c>
      <c r="T29" s="44">
        <f t="shared" si="5"/>
        <v>6.0356395356950365E-2</v>
      </c>
      <c r="U29" s="65">
        <f>SUMIF(Mensal!$B5:$B298,Anual!$B29,Mensal!$DF5:$DF298)</f>
        <v>70196909448.363083</v>
      </c>
      <c r="V29" s="44">
        <f t="shared" si="6"/>
        <v>6.0740751592260001E-2</v>
      </c>
      <c r="W29" s="65">
        <f>SUMIF(Mensal!$B5:$B298,Anual!$B29,Mensal!$DS5:$DS298)</f>
        <v>74478868791.742691</v>
      </c>
      <c r="X29" s="44">
        <f t="shared" si="7"/>
        <v>6.0999257332396084E-2</v>
      </c>
      <c r="Y29" s="65">
        <f>SUMIF(Mensal!$B5:$B298,Anual!$B29,Mensal!$EF5:$EF298)</f>
        <v>79038005864.909286</v>
      </c>
      <c r="Z29" s="44">
        <f t="shared" si="8"/>
        <v>6.1213833495710412E-2</v>
      </c>
      <c r="AA29" s="65">
        <f>SUMIF(Mensal!$B29:$B301,Anual!$B29,Mensal!$ES29:$ES301)</f>
        <v>83896016078.369629</v>
      </c>
      <c r="AB29" s="44">
        <f t="shared" si="9"/>
        <v>6.1464230534403752E-2</v>
      </c>
      <c r="AD29" s="240"/>
    </row>
    <row r="30" spans="1:30" ht="12">
      <c r="A30" s="71"/>
      <c r="B30" s="230" t="str">
        <f>CONCATENATE(C30,D30)</f>
        <v>111450110300023</v>
      </c>
      <c r="C30" s="231">
        <v>1114501103000</v>
      </c>
      <c r="D30" s="35">
        <v>23</v>
      </c>
      <c r="E30" s="37" t="s">
        <v>40</v>
      </c>
      <c r="F30" s="193">
        <f>SUMIF(Mensal!$B5:$B298,Anual!$B30,Mensal!$F5:$F298)</f>
        <v>10605798827.85</v>
      </c>
      <c r="G30" s="65">
        <f>SUMIF(Mensal!$B5:$B298,Anual!$B30,Mensal!$S5:$S298)</f>
        <v>11400632038.514135</v>
      </c>
      <c r="H30" s="44">
        <f t="shared" si="20"/>
        <v>7.4943266751106519E-2</v>
      </c>
      <c r="I30" s="65">
        <f>SUMIF(Mensal!$B5:$B298,Anual!$B30,Mensal!$AF5:$AF298)</f>
        <v>12236559503.954861</v>
      </c>
      <c r="J30" s="44">
        <f t="shared" si="0"/>
        <v>7.3322905486007839E-2</v>
      </c>
      <c r="K30" s="65">
        <f>SUMIF(Mensal!$B5:$B298,Anual!$B30,Mensal!$AS5:$AS298)</f>
        <v>12968411844.858095</v>
      </c>
      <c r="L30" s="44">
        <f t="shared" si="1"/>
        <v>5.9808669313192064E-2</v>
      </c>
      <c r="M30" s="65">
        <f>SUMIF(Mensal!$B5:$B298,Anual!$B30,Mensal!$BF5:$BF298)</f>
        <v>13884927670.88866</v>
      </c>
      <c r="N30" s="44">
        <f t="shared" si="2"/>
        <v>7.0672942608154266E-2</v>
      </c>
      <c r="O30" s="65">
        <f>SUMIF(Mensal!$B5:$B298,Anual!$B30,Mensal!$BS5:$BS298)</f>
        <v>14716106846.241034</v>
      </c>
      <c r="P30" s="44">
        <f t="shared" si="3"/>
        <v>5.9861973720974904E-2</v>
      </c>
      <c r="Q30" s="65">
        <f>SUMIF(Mensal!$B5:$B298,Anual!$B30,Mensal!$CF5:$CF298)</f>
        <v>15602596832.496548</v>
      </c>
      <c r="R30" s="44">
        <f t="shared" si="4"/>
        <v>6.0239436660651347E-2</v>
      </c>
      <c r="S30" s="65">
        <f>SUMIF(Mensal!$B5:$B298,Anual!$B30,Mensal!$CS5:$CS298)</f>
        <v>16544313335.513811</v>
      </c>
      <c r="T30" s="44">
        <f t="shared" si="5"/>
        <v>6.0356395356950365E-2</v>
      </c>
      <c r="U30" s="65">
        <f>SUMIF(Mensal!$B5:$B298,Anual!$B30,Mensal!$DF5:$DF298)</f>
        <v>17549227362.090771</v>
      </c>
      <c r="V30" s="44">
        <f t="shared" si="6"/>
        <v>6.0740751592260001E-2</v>
      </c>
      <c r="W30" s="65">
        <f>SUMIF(Mensal!$B5:$B298,Anual!$B30,Mensal!$DS5:$DS298)</f>
        <v>18619717197.935673</v>
      </c>
      <c r="X30" s="44">
        <f t="shared" si="7"/>
        <v>6.0999257332396084E-2</v>
      </c>
      <c r="Y30" s="65">
        <f>SUMIF(Mensal!$B5:$B298,Anual!$B30,Mensal!$EF5:$EF298)</f>
        <v>19759501466.227322</v>
      </c>
      <c r="Z30" s="44">
        <f t="shared" si="8"/>
        <v>6.1213833495710412E-2</v>
      </c>
      <c r="AA30" s="65">
        <f>SUMIF(Mensal!$B30:$B301,Anual!$B30,Mensal!$ES30:$ES301)</f>
        <v>20974004019.592407</v>
      </c>
      <c r="AB30" s="44">
        <f t="shared" si="9"/>
        <v>6.1464230534403752E-2</v>
      </c>
      <c r="AD30" s="240"/>
    </row>
    <row r="31" spans="1:30" ht="12">
      <c r="A31" s="71"/>
      <c r="B31" s="230" t="str">
        <f>CONCATENATE(C31,D31)</f>
        <v>111450210200023</v>
      </c>
      <c r="C31" s="231">
        <v>1114502102000</v>
      </c>
      <c r="D31" s="35">
        <v>23</v>
      </c>
      <c r="E31" s="37" t="s">
        <v>52</v>
      </c>
      <c r="F31" s="65">
        <f>SUMIF(Mensal!$B7:$B299,Anual!$B31,Mensal!$F7:$F299)</f>
        <v>21196896.300000001</v>
      </c>
      <c r="G31" s="65">
        <f>SUMIF(Mensal!$B5:$B298,Anual!$B31,Mensal!$S5:$S298)</f>
        <v>180000000</v>
      </c>
      <c r="H31" s="44">
        <f t="shared" si="20"/>
        <v>7.4918092466206954</v>
      </c>
      <c r="I31" s="65">
        <f>SUMIF(Mensal!$B5:$B298,Anual!$B31,Mensal!$AF5:$AF298)</f>
        <v>240784845.96078655</v>
      </c>
      <c r="J31" s="44">
        <f t="shared" si="0"/>
        <v>0.33769358867103638</v>
      </c>
      <c r="K31" s="65">
        <f>SUMIF(Mensal!$B5:$B298,Anual!$B31,Mensal!$AS5:$AS298)</f>
        <v>253575522.68688753</v>
      </c>
      <c r="L31" s="44">
        <f t="shared" si="1"/>
        <v>5.3120771263919231E-2</v>
      </c>
      <c r="M31" s="65">
        <f>SUMIF(Mensal!$B5:$B298,Anual!$B31,Mensal!$BF5:$BF298)</f>
        <v>0</v>
      </c>
      <c r="N31" s="44">
        <f t="shared" si="2"/>
        <v>0</v>
      </c>
      <c r="O31" s="65">
        <f>SUMIF(Mensal!$B5:$B298,Anual!$B31,Mensal!$BS5:$BS298)</f>
        <v>0</v>
      </c>
      <c r="P31" s="44">
        <f t="shared" si="3"/>
        <v>0</v>
      </c>
      <c r="Q31" s="65">
        <f>SUMIF(Mensal!$B5:$B298,Anual!$B31,Mensal!$CF5:$CF298)</f>
        <v>0</v>
      </c>
      <c r="R31" s="44">
        <f t="shared" si="4"/>
        <v>0</v>
      </c>
      <c r="S31" s="65">
        <f>SUMIF(Mensal!$B5:$B298,Anual!$B31,Mensal!$CS5:$CS298)</f>
        <v>0</v>
      </c>
      <c r="T31" s="44">
        <f t="shared" si="5"/>
        <v>0</v>
      </c>
      <c r="U31" s="65">
        <f>SUMIF(Mensal!$B5:$B298,Anual!$B31,Mensal!$DF5:$DF298)</f>
        <v>0</v>
      </c>
      <c r="V31" s="44">
        <f t="shared" si="6"/>
        <v>0</v>
      </c>
      <c r="W31" s="65">
        <f>SUMIF(Mensal!$B5:$B298,Anual!$B31,Mensal!$DS5:$DS298)</f>
        <v>0</v>
      </c>
      <c r="X31" s="44">
        <f t="shared" si="7"/>
        <v>0</v>
      </c>
      <c r="Y31" s="65">
        <f>SUMIF(Mensal!$B5:$B298,Anual!$B31,Mensal!$EF5:$EF298)</f>
        <v>0</v>
      </c>
      <c r="Z31" s="44">
        <f t="shared" si="8"/>
        <v>0</v>
      </c>
      <c r="AA31" s="65">
        <f>SUMIF(Mensal!$B31:$B301,Anual!$B31,Mensal!$ES31:$ES301)</f>
        <v>0</v>
      </c>
      <c r="AB31" s="44">
        <f t="shared" si="9"/>
        <v>0</v>
      </c>
      <c r="AD31" s="240"/>
    </row>
    <row r="32" spans="1:30" ht="12">
      <c r="A32" s="71"/>
      <c r="B32" s="230" t="str">
        <f>CONCATENATE(C32,D32)</f>
        <v>111450110200020</v>
      </c>
      <c r="C32" s="231">
        <v>1114501102000</v>
      </c>
      <c r="D32" s="35">
        <v>20</v>
      </c>
      <c r="E32" s="37" t="s">
        <v>39</v>
      </c>
      <c r="F32" s="193">
        <f>SUMIF(Mensal!$B5:$B298,Anual!$B32,Mensal!$F5:$F298)</f>
        <v>17676331379.75</v>
      </c>
      <c r="G32" s="65">
        <f>SUMIF(Mensal!$B5:$B298,Anual!$B32,Mensal!$S5:$S298)</f>
        <v>19001053397.523556</v>
      </c>
      <c r="H32" s="44">
        <f t="shared" si="20"/>
        <v>7.4943266751106297E-2</v>
      </c>
      <c r="I32" s="65">
        <f>SUMIF(Mensal!$B5:$B298,Anual!$B32,Mensal!$AF5:$AF298)</f>
        <v>20394265839.924767</v>
      </c>
      <c r="J32" s="44">
        <f t="shared" si="0"/>
        <v>7.3322905486008061E-2</v>
      </c>
      <c r="K32" s="65">
        <f>SUMIF(Mensal!$B5:$B298,Anual!$B32,Mensal!$AS5:$AS298)</f>
        <v>21614019741.430161</v>
      </c>
      <c r="L32" s="44">
        <f t="shared" si="1"/>
        <v>5.9808669313192286E-2</v>
      </c>
      <c r="M32" s="65">
        <f>SUMIF(Mensal!$B5:$B298,Anual!$B32,Mensal!$BF5:$BF298)</f>
        <v>23141546118.14777</v>
      </c>
      <c r="N32" s="44">
        <f t="shared" si="2"/>
        <v>7.0672942608154266E-2</v>
      </c>
      <c r="O32" s="65">
        <f>SUMIF(Mensal!$B5:$B298,Anual!$B32,Mensal!$BS5:$BS298)</f>
        <v>24526844743.735054</v>
      </c>
      <c r="P32" s="44">
        <f t="shared" si="3"/>
        <v>5.9861973720974682E-2</v>
      </c>
      <c r="Q32" s="65">
        <f>SUMIF(Mensal!$B5:$B298,Anual!$B32,Mensal!$CF5:$CF298)</f>
        <v>26004328054.160912</v>
      </c>
      <c r="R32" s="44">
        <f t="shared" si="4"/>
        <v>6.0239436660651347E-2</v>
      </c>
      <c r="S32" s="65">
        <f>SUMIF(Mensal!$B5:$B298,Anual!$B32,Mensal!$CS5:$CS298)</f>
        <v>27573855559.189686</v>
      </c>
      <c r="T32" s="44">
        <f t="shared" si="5"/>
        <v>6.0356395356950365E-2</v>
      </c>
      <c r="U32" s="65">
        <f>SUMIF(Mensal!$B5:$B298,Anual!$B32,Mensal!$DF5:$DF298)</f>
        <v>29248712270.151291</v>
      </c>
      <c r="V32" s="44">
        <f t="shared" si="6"/>
        <v>6.0740751592260223E-2</v>
      </c>
      <c r="W32" s="65">
        <f>SUMIF(Mensal!$B5:$B298,Anual!$B32,Mensal!$DS5:$DS298)</f>
        <v>31032861996.559452</v>
      </c>
      <c r="X32" s="44">
        <f t="shared" si="7"/>
        <v>6.0999257332395862E-2</v>
      </c>
      <c r="Y32" s="65">
        <f>SUMIF(Mensal!$B5:$B298,Anual!$B32,Mensal!$EF5:$EF298)</f>
        <v>32932502443.712204</v>
      </c>
      <c r="Z32" s="44">
        <f t="shared" si="8"/>
        <v>6.1213833495710412E-2</v>
      </c>
      <c r="AA32" s="65">
        <f>SUMIF(Mensal!$B31:$B301,Anual!$B32,Mensal!$ES31:$ES301)</f>
        <v>34956673365.98735</v>
      </c>
      <c r="AB32" s="44">
        <f t="shared" si="9"/>
        <v>6.1464230534403974E-2</v>
      </c>
      <c r="AD32" s="240"/>
    </row>
    <row r="33" spans="1:157" ht="12">
      <c r="A33" s="71"/>
      <c r="B33" s="230" t="str">
        <f>CONCATENATE(C33,D33)</f>
        <v>111450210100071</v>
      </c>
      <c r="C33" s="231">
        <v>1114502101000</v>
      </c>
      <c r="D33" s="35">
        <v>71</v>
      </c>
      <c r="E33" s="37" t="s">
        <v>49</v>
      </c>
      <c r="F33" s="65">
        <f>SUMIF(Mensal!$B5:$B298,Anual!$B33,Mensal!$F5:$F298)</f>
        <v>84787585.219999984</v>
      </c>
      <c r="G33" s="65">
        <f>SUMIF(Mensal!$B5:$B298,Anual!$B33,Mensal!$S5:$S298)</f>
        <v>720000000</v>
      </c>
      <c r="H33" s="44">
        <f t="shared" si="20"/>
        <v>7.4918092446176185</v>
      </c>
      <c r="I33" s="65">
        <f>SUMIF(Mensal!$B5:$B298,Anual!$B33,Mensal!$AF5:$AF298)</f>
        <v>722354537.88235939</v>
      </c>
      <c r="J33" s="44">
        <f t="shared" si="0"/>
        <v>3.270191503276898E-3</v>
      </c>
      <c r="K33" s="65">
        <f>SUMIF(Mensal!$B5:$B298,Anual!$B33,Mensal!$AS5:$AS298)</f>
        <v>760726568.06066275</v>
      </c>
      <c r="L33" s="44">
        <f t="shared" si="1"/>
        <v>5.3120771263919897E-2</v>
      </c>
      <c r="M33" s="65">
        <f>SUMIF(Mensal!$B5:$B298,Anual!$B33,Mensal!$BF5:$BF298)</f>
        <v>0</v>
      </c>
      <c r="N33" s="44">
        <f t="shared" si="2"/>
        <v>0</v>
      </c>
      <c r="O33" s="65">
        <f>SUMIF(Mensal!$B5:$B298,Anual!$B33,Mensal!$BS5:$BS298)</f>
        <v>0</v>
      </c>
      <c r="P33" s="44">
        <f t="shared" si="3"/>
        <v>0</v>
      </c>
      <c r="Q33" s="65">
        <f>SUMIF(Mensal!$B5:$B298,Anual!$B33,Mensal!$CF5:$CF298)</f>
        <v>0</v>
      </c>
      <c r="R33" s="44">
        <f t="shared" si="4"/>
        <v>0</v>
      </c>
      <c r="S33" s="65">
        <f>SUMIF(Mensal!$B5:$B298,Anual!$B33,Mensal!$CS5:$CS298)</f>
        <v>0</v>
      </c>
      <c r="T33" s="44">
        <f t="shared" si="5"/>
        <v>0</v>
      </c>
      <c r="U33" s="65">
        <f>SUMIF(Mensal!$B5:$B298,Anual!$B33,Mensal!$DF5:$DF298)</f>
        <v>0</v>
      </c>
      <c r="V33" s="44">
        <f t="shared" si="6"/>
        <v>0</v>
      </c>
      <c r="W33" s="65">
        <f>SUMIF(Mensal!$B5:$B298,Anual!$B33,Mensal!$DS5:$DS298)</f>
        <v>0</v>
      </c>
      <c r="X33" s="44">
        <f t="shared" si="7"/>
        <v>0</v>
      </c>
      <c r="Y33" s="65">
        <f>SUMIF(Mensal!$B5:$B298,Anual!$B33,Mensal!$EF5:$EF298)</f>
        <v>0</v>
      </c>
      <c r="Z33" s="44">
        <f t="shared" si="8"/>
        <v>0</v>
      </c>
      <c r="AA33" s="65">
        <f>SUMIF(Mensal!$B32:$B301,Anual!$B33,Mensal!$ES32:$ES301)</f>
        <v>0</v>
      </c>
      <c r="AB33" s="44">
        <f t="shared" si="9"/>
        <v>0</v>
      </c>
      <c r="AD33" s="240"/>
    </row>
    <row r="34" spans="1:157" ht="12">
      <c r="A34" s="71"/>
      <c r="B34" s="230"/>
      <c r="C34" s="231"/>
      <c r="D34" s="35"/>
      <c r="E34" s="37"/>
      <c r="F34" s="193">
        <f>SUMIF(Mensal!$B5:$B298,Anual!$B34,Mensal!$F5:$F298)</f>
        <v>0</v>
      </c>
      <c r="G34" s="65">
        <f>SUMIF(Mensal!$B5:$B298,Anual!$B34,Mensal!$S5:$S298)</f>
        <v>0</v>
      </c>
      <c r="H34" s="44">
        <f t="shared" si="20"/>
        <v>0</v>
      </c>
      <c r="I34" s="65">
        <f>SUMIF(Mensal!$B5:$B298,Anual!$B34,Mensal!$AF5:$AF298)</f>
        <v>0</v>
      </c>
      <c r="J34" s="44">
        <f t="shared" si="0"/>
        <v>0</v>
      </c>
      <c r="K34" s="65">
        <f>SUMIF(Mensal!$B5:$B298,Anual!$B34,Mensal!$AS5:$AS298)</f>
        <v>0</v>
      </c>
      <c r="L34" s="44">
        <f t="shared" si="1"/>
        <v>0</v>
      </c>
      <c r="M34" s="65">
        <f>SUMIF(Mensal!$B5:$B298,Anual!$B34,Mensal!$BF5:$BF298)</f>
        <v>0</v>
      </c>
      <c r="N34" s="44">
        <f t="shared" si="2"/>
        <v>0</v>
      </c>
      <c r="O34" s="65">
        <f>SUMIF(Mensal!$B5:$B298,Anual!$B34,Mensal!$BS5:$BS298)</f>
        <v>0</v>
      </c>
      <c r="P34" s="44">
        <f t="shared" si="3"/>
        <v>0</v>
      </c>
      <c r="Q34" s="65">
        <f>SUMIF(Mensal!$B5:$B298,Anual!$B34,Mensal!$CF5:$CF298)</f>
        <v>0</v>
      </c>
      <c r="R34" s="44">
        <f t="shared" si="4"/>
        <v>0</v>
      </c>
      <c r="S34" s="65">
        <f>SUMIF(Mensal!$B5:$B298,Anual!$B34,Mensal!$CS5:$CS298)</f>
        <v>0</v>
      </c>
      <c r="T34" s="44">
        <f t="shared" si="5"/>
        <v>0</v>
      </c>
      <c r="U34" s="65">
        <f>SUMIF(Mensal!$B5:$B298,Anual!$B34,Mensal!$DF5:$DF298)</f>
        <v>0</v>
      </c>
      <c r="V34" s="44">
        <f t="shared" si="6"/>
        <v>0</v>
      </c>
      <c r="W34" s="65">
        <f>SUMIF(Mensal!$B5:$B298,Anual!$B34,Mensal!$DS5:$DS298)</f>
        <v>0</v>
      </c>
      <c r="X34" s="44">
        <f t="shared" si="7"/>
        <v>0</v>
      </c>
      <c r="Y34" s="65">
        <f>SUMIF(Mensal!$B5:$B298,Anual!$B34,Mensal!$EF5:$EF298)</f>
        <v>0</v>
      </c>
      <c r="Z34" s="44">
        <f t="shared" si="8"/>
        <v>0</v>
      </c>
      <c r="AA34" s="65">
        <f>SUMIF(Mensal!$B33:$B301,Anual!$B34,Mensal!$ES33:$ES301)</f>
        <v>0</v>
      </c>
      <c r="AB34" s="44">
        <f t="shared" si="9"/>
        <v>0</v>
      </c>
      <c r="AD34" s="240"/>
    </row>
    <row r="35" spans="1:157" s="4" customFormat="1" ht="12">
      <c r="A35" s="71"/>
      <c r="B35" s="230"/>
      <c r="C35" s="231"/>
      <c r="D35" s="42"/>
      <c r="E35" s="31" t="s">
        <v>420</v>
      </c>
      <c r="F35" s="82">
        <f>SUM(F36:F40)</f>
        <v>650344517.66000009</v>
      </c>
      <c r="G35" s="82">
        <f>SUM(G36:G40)</f>
        <v>610320671</v>
      </c>
      <c r="H35" s="50">
        <f t="shared" si="20"/>
        <v>-6.1542529494996945E-2</v>
      </c>
      <c r="I35" s="82">
        <f>SUM(I36:I40)</f>
        <v>654263759.04201269</v>
      </c>
      <c r="J35" s="50">
        <f t="shared" si="0"/>
        <v>7.1999999557630368E-2</v>
      </c>
      <c r="K35" s="82">
        <f>SUM(K36:K40)</f>
        <v>701370749.69303763</v>
      </c>
      <c r="L35" s="50">
        <f t="shared" si="1"/>
        <v>7.2000000000000064E-2</v>
      </c>
      <c r="M35" s="82">
        <f>SUM(M36:M40)</f>
        <v>751869443.67093611</v>
      </c>
      <c r="N35" s="50">
        <f t="shared" si="2"/>
        <v>7.199999999999962E-2</v>
      </c>
      <c r="O35" s="82">
        <f>SUM(O36:O40)</f>
        <v>806004043.61524391</v>
      </c>
      <c r="P35" s="50">
        <f t="shared" si="3"/>
        <v>7.2000000000000508E-2</v>
      </c>
      <c r="Q35" s="82">
        <f>SUM(Q36:Q40)</f>
        <v>864036334.75554156</v>
      </c>
      <c r="R35" s="50">
        <f t="shared" si="4"/>
        <v>7.2000000000000064E-2</v>
      </c>
      <c r="S35" s="82">
        <f>SUM(S36:S40)</f>
        <v>926246950.85794055</v>
      </c>
      <c r="T35" s="50">
        <f t="shared" si="5"/>
        <v>7.2000000000000064E-2</v>
      </c>
      <c r="U35" s="82">
        <f>SUM(U36:U40)</f>
        <v>992936731.31971204</v>
      </c>
      <c r="V35" s="50">
        <f t="shared" si="6"/>
        <v>7.1999999999999842E-2</v>
      </c>
      <c r="W35" s="82">
        <f>SUM(W36:W40)</f>
        <v>1064428175.9747317</v>
      </c>
      <c r="X35" s="50">
        <f t="shared" si="7"/>
        <v>7.2000000000000286E-2</v>
      </c>
      <c r="Y35" s="82">
        <f>SUM(Y36:Y40)</f>
        <v>1141067004.6449122</v>
      </c>
      <c r="Z35" s="50">
        <f t="shared" si="8"/>
        <v>7.1999999999999842E-2</v>
      </c>
      <c r="AA35" s="82">
        <f>SUM(AA36:AA40)</f>
        <v>1223223828.979346</v>
      </c>
      <c r="AB35" s="50">
        <f t="shared" si="9"/>
        <v>7.2000000000000064E-2</v>
      </c>
      <c r="AC35" s="2"/>
      <c r="AD35" s="240"/>
    </row>
    <row r="36" spans="1:157" ht="12">
      <c r="A36" s="71"/>
      <c r="B36" s="230" t="str">
        <f>CONCATENATE(C36,D36)</f>
        <v>111450120100110</v>
      </c>
      <c r="C36" s="231">
        <v>1114501201001</v>
      </c>
      <c r="D36" s="35">
        <v>10</v>
      </c>
      <c r="E36" s="37" t="s">
        <v>41</v>
      </c>
      <c r="F36" s="65">
        <f>SUMIF(Mensal!$B5:$B298,Anual!$B36,Mensal!$F5:$F298)</f>
        <v>387834908.09999996</v>
      </c>
      <c r="G36" s="65">
        <f>SUMIF(Mensal!$B5:$B298,Anual!$B36,Mensal!$S5:$S298)</f>
        <v>366192402.59999996</v>
      </c>
      <c r="H36" s="44">
        <f t="shared" si="20"/>
        <v>-5.5803397394077914E-2</v>
      </c>
      <c r="I36" s="65">
        <f>SUMIF(Mensal!$B5:$B298,Anual!$B36,Mensal!$AF5:$AF298)</f>
        <v>392558255.42520761</v>
      </c>
      <c r="J36" s="44">
        <f t="shared" si="0"/>
        <v>7.199999955763059E-2</v>
      </c>
      <c r="K36" s="65">
        <f>SUMIF(Mensal!$B5:$B298,Anual!$B36,Mensal!$AS5:$AS298)</f>
        <v>420822449.81582254</v>
      </c>
      <c r="L36" s="44">
        <f t="shared" si="1"/>
        <v>7.1999999999999842E-2</v>
      </c>
      <c r="M36" s="65">
        <f>SUMIF(Mensal!$B5:$B298,Anual!$B36,Mensal!$BF5:$BF298)</f>
        <v>451121666.20256168</v>
      </c>
      <c r="N36" s="44">
        <f t="shared" si="2"/>
        <v>7.1999999999999842E-2</v>
      </c>
      <c r="O36" s="65">
        <f>SUMIF(Mensal!$B5:$B298,Anual!$B36,Mensal!$BS5:$BS298)</f>
        <v>483602426.1691463</v>
      </c>
      <c r="P36" s="44">
        <f t="shared" si="3"/>
        <v>7.2000000000000508E-2</v>
      </c>
      <c r="Q36" s="65">
        <f>SUMIF(Mensal!$B5:$B298,Anual!$B36,Mensal!$CF5:$CF298)</f>
        <v>518421800.85332489</v>
      </c>
      <c r="R36" s="44">
        <f t="shared" si="4"/>
        <v>7.2000000000000064E-2</v>
      </c>
      <c r="S36" s="65">
        <f>SUMIF(Mensal!$B5:$B298,Anual!$B36,Mensal!$CS5:$CS298)</f>
        <v>555748170.51476431</v>
      </c>
      <c r="T36" s="44">
        <f t="shared" si="5"/>
        <v>7.2000000000000064E-2</v>
      </c>
      <c r="U36" s="65">
        <f>SUMIF(Mensal!$B5:$B298,Anual!$B36,Mensal!$DF5:$DF298)</f>
        <v>595762038.7918272</v>
      </c>
      <c r="V36" s="44">
        <f t="shared" si="6"/>
        <v>7.1999999999999842E-2</v>
      </c>
      <c r="W36" s="65">
        <f>SUMIF(Mensal!$B5:$B298,Anual!$B36,Mensal!$DS5:$DS298)</f>
        <v>638656905.58483899</v>
      </c>
      <c r="X36" s="44">
        <f t="shared" si="7"/>
        <v>7.2000000000000286E-2</v>
      </c>
      <c r="Y36" s="65">
        <f>SUMIF(Mensal!$B5:$B298,Anual!$B36,Mensal!$EF5:$EF298)</f>
        <v>684640202.78694737</v>
      </c>
      <c r="Z36" s="44">
        <f t="shared" si="8"/>
        <v>7.2000000000000064E-2</v>
      </c>
      <c r="AA36" s="65">
        <f>SUMIF(Mensal!$B35:$B301,Anual!$B36,Mensal!$ES35:$ES301)</f>
        <v>733934297.38760757</v>
      </c>
      <c r="AB36" s="44">
        <f t="shared" si="9"/>
        <v>7.2000000000000064E-2</v>
      </c>
      <c r="AD36" s="240"/>
    </row>
    <row r="37" spans="1:157" ht="12">
      <c r="A37" s="71"/>
      <c r="B37" s="230" t="str">
        <f>CONCATENATE(C37,D37)</f>
        <v>111450120300023</v>
      </c>
      <c r="C37" s="231">
        <v>1114501203000</v>
      </c>
      <c r="D37" s="35">
        <v>23</v>
      </c>
      <c r="E37" s="37" t="s">
        <v>44</v>
      </c>
      <c r="F37" s="193">
        <f>SUMIF(Mensal!$B5:$B298,Anual!$B37,Mensal!$F5:$F298)</f>
        <v>97558902.390000001</v>
      </c>
      <c r="G37" s="65">
        <f>SUMIF(Mensal!$B5:$B298,Anual!$B37,Mensal!$S5:$S298)</f>
        <v>91548100.649999991</v>
      </c>
      <c r="H37" s="44">
        <f t="shared" si="20"/>
        <v>-6.1612027121536461E-2</v>
      </c>
      <c r="I37" s="65">
        <f>SUMIF(Mensal!$B5:$B298,Anual!$B37,Mensal!$AF5:$AF298)</f>
        <v>98139563.856301904</v>
      </c>
      <c r="J37" s="44">
        <f t="shared" si="0"/>
        <v>7.199999955763059E-2</v>
      </c>
      <c r="K37" s="65">
        <f>SUMIF(Mensal!$B5:$B298,Anual!$B37,Mensal!$AS5:$AS298)</f>
        <v>105205612.45395564</v>
      </c>
      <c r="L37" s="44">
        <f t="shared" si="1"/>
        <v>7.1999999999999842E-2</v>
      </c>
      <c r="M37" s="65">
        <f>SUMIF(Mensal!$B5:$B298,Anual!$B37,Mensal!$BF5:$BF298)</f>
        <v>112780416.55064042</v>
      </c>
      <c r="N37" s="44">
        <f t="shared" si="2"/>
        <v>7.1999999999999842E-2</v>
      </c>
      <c r="O37" s="65">
        <f>SUMIF(Mensal!$B5:$B298,Anual!$B37,Mensal!$BS5:$BS298)</f>
        <v>120900606.54228657</v>
      </c>
      <c r="P37" s="44">
        <f t="shared" si="3"/>
        <v>7.2000000000000508E-2</v>
      </c>
      <c r="Q37" s="65">
        <f>SUMIF(Mensal!$B5:$B298,Anual!$B37,Mensal!$CF5:$CF298)</f>
        <v>129605450.21333122</v>
      </c>
      <c r="R37" s="44">
        <f t="shared" si="4"/>
        <v>7.2000000000000064E-2</v>
      </c>
      <c r="S37" s="65">
        <f>SUMIF(Mensal!$B5:$B298,Anual!$B37,Mensal!$CS5:$CS298)</f>
        <v>138937042.62869108</v>
      </c>
      <c r="T37" s="44">
        <f t="shared" si="5"/>
        <v>7.2000000000000064E-2</v>
      </c>
      <c r="U37" s="65">
        <f>SUMIF(Mensal!$B5:$B298,Anual!$B37,Mensal!$DF5:$DF298)</f>
        <v>148940509.6979568</v>
      </c>
      <c r="V37" s="44">
        <f t="shared" si="6"/>
        <v>7.1999999999999842E-2</v>
      </c>
      <c r="W37" s="65">
        <f>SUMIF(Mensal!$B5:$B298,Anual!$B37,Mensal!$DS5:$DS298)</f>
        <v>159664226.39620975</v>
      </c>
      <c r="X37" s="44">
        <f t="shared" si="7"/>
        <v>7.2000000000000286E-2</v>
      </c>
      <c r="Y37" s="65">
        <f>SUMIF(Mensal!$B5:$B298,Anual!$B37,Mensal!$EF5:$EF298)</f>
        <v>171160050.69673684</v>
      </c>
      <c r="Z37" s="44">
        <f t="shared" si="8"/>
        <v>7.2000000000000064E-2</v>
      </c>
      <c r="AA37" s="65">
        <f>SUMIF(Mensal!$B36:$B301,Anual!$B37,Mensal!$ES36:$ES301)</f>
        <v>183483574.34690189</v>
      </c>
      <c r="AB37" s="44">
        <f t="shared" si="9"/>
        <v>7.2000000000000064E-2</v>
      </c>
      <c r="AD37" s="240"/>
    </row>
    <row r="38" spans="1:157" ht="12">
      <c r="A38" s="71"/>
      <c r="B38" s="230" t="str">
        <f>CONCATENATE(C38,D38)</f>
        <v>111450220200023</v>
      </c>
      <c r="C38" s="231">
        <v>1114502202000</v>
      </c>
      <c r="D38" s="35">
        <v>23</v>
      </c>
      <c r="E38" s="37" t="s">
        <v>53</v>
      </c>
      <c r="F38" s="65">
        <f>SUMIF(Mensal!$B7:$B299,Anual!$B38,Mensal!$F7:$F299)</f>
        <v>470507.3000000001</v>
      </c>
      <c r="G38" s="65">
        <f>SUMIF(Mensal!$B5:$B298,Anual!$B38,Mensal!$S5:$S298)</f>
        <v>0</v>
      </c>
      <c r="H38" s="44">
        <f t="shared" si="20"/>
        <v>-1</v>
      </c>
      <c r="I38" s="65">
        <f>SUMIF(Mensal!$B5:$B298,Anual!$B38,Mensal!$AF5:$AF298)</f>
        <v>0</v>
      </c>
      <c r="J38" s="44">
        <f t="shared" ref="J38:J66" si="21">IF(ROUND(G38,2)&gt;0,IF(ROUND(I38,2)=0,0%,(IFERROR(I38/G38-1,0))),0%)</f>
        <v>0</v>
      </c>
      <c r="K38" s="65">
        <f>SUMIF(Mensal!$B5:$B298,Anual!$B38,Mensal!$AS5:$AS298)</f>
        <v>0</v>
      </c>
      <c r="L38" s="44">
        <f t="shared" ref="L38:L66" si="22">IF(ROUND(I38,2)&gt;0,IF(ROUND(K38,2)=0,0%,(IFERROR(K38/I38-1,0))),0%)</f>
        <v>0</v>
      </c>
      <c r="M38" s="65">
        <f>SUMIF(Mensal!$B5:$B298,Anual!$B38,Mensal!$BF5:$BF298)</f>
        <v>0</v>
      </c>
      <c r="N38" s="44">
        <f t="shared" ref="N38:N66" si="23">IF(ROUND(K38,2)&gt;0,IF(ROUND(M38,2)=0,0%,(IFERROR(M38/K38-1,0))),0%)</f>
        <v>0</v>
      </c>
      <c r="O38" s="65">
        <f>SUMIF(Mensal!$B5:$B298,Anual!$B38,Mensal!$BS5:$BS298)</f>
        <v>0</v>
      </c>
      <c r="P38" s="44">
        <f t="shared" ref="P38:P66" si="24">IF(ROUND(M38,2)&gt;0,IF(ROUND(O38,2)=0,0%,(IFERROR(O38/M38-1,0))),0%)</f>
        <v>0</v>
      </c>
      <c r="Q38" s="65">
        <f>SUMIF(Mensal!$B5:$B298,Anual!$B38,Mensal!$CF5:$CF298)</f>
        <v>0</v>
      </c>
      <c r="R38" s="44">
        <f t="shared" ref="R38:R66" si="25">IF(ROUND(O38,2)&gt;0,IF(ROUND(Q38,2)=0,0%,(IFERROR(Q38/O38-1,0))),0%)</f>
        <v>0</v>
      </c>
      <c r="S38" s="65">
        <f>SUMIF(Mensal!$B5:$B298,Anual!$B38,Mensal!$CS5:$CS298)</f>
        <v>0</v>
      </c>
      <c r="T38" s="44">
        <f t="shared" ref="T38:T66" si="26">IF(ROUND(Q38,2)&gt;0,IF(ROUND(S38,2)=0,0%,(IFERROR(S38/Q38-1,0))),0%)</f>
        <v>0</v>
      </c>
      <c r="U38" s="65">
        <f>SUMIF(Mensal!$B5:$B298,Anual!$B38,Mensal!$DF5:$DF298)</f>
        <v>0</v>
      </c>
      <c r="V38" s="44">
        <f t="shared" ref="V38:V66" si="27">IF(ROUND(S38,2)&gt;0,IF(ROUND(U38,2)=0,0%,(IFERROR(U38/S38-1,0))),0%)</f>
        <v>0</v>
      </c>
      <c r="W38" s="65">
        <f>SUMIF(Mensal!$B5:$B298,Anual!$B38,Mensal!$DS5:$DS298)</f>
        <v>0</v>
      </c>
      <c r="X38" s="44">
        <f t="shared" ref="X38:X66" si="28">IF(ROUND(U38,2)&gt;0,IF(ROUND(W38,2)=0,0%,(IFERROR(W38/U38-1,0))),0%)</f>
        <v>0</v>
      </c>
      <c r="Y38" s="65">
        <f>SUMIF(Mensal!$B5:$B298,Anual!$B38,Mensal!$EF5:$EF298)</f>
        <v>0</v>
      </c>
      <c r="Z38" s="44">
        <f t="shared" ref="Z38:Z66" si="29">IF(ROUND(W38,2)&gt;0,IF(ROUND(Y38,2)=0,0%,(IFERROR(Y38/W38-1,0))),0%)</f>
        <v>0</v>
      </c>
      <c r="AA38" s="65">
        <f>SUMIF(Mensal!$B37:$B301,Anual!$B38,Mensal!$ES37:$ES301)</f>
        <v>0</v>
      </c>
      <c r="AB38" s="44">
        <f t="shared" si="9"/>
        <v>0</v>
      </c>
      <c r="AD38" s="240"/>
    </row>
    <row r="39" spans="1:157" ht="12">
      <c r="A39" s="71"/>
      <c r="B39" s="230" t="str">
        <f>CONCATENATE(C39,D39)</f>
        <v>111450120200020</v>
      </c>
      <c r="C39" s="231">
        <v>1114501202000</v>
      </c>
      <c r="D39" s="35">
        <v>20</v>
      </c>
      <c r="E39" s="37" t="s">
        <v>43</v>
      </c>
      <c r="F39" s="193">
        <f>SUMIF(Mensal!$B5:$B298,Anual!$B39,Mensal!$F5:$F298)</f>
        <v>162598170.65000004</v>
      </c>
      <c r="G39" s="65">
        <f>SUMIF(Mensal!$B5:$B298,Anual!$B39,Mensal!$S5:$S298)</f>
        <v>152580167.75</v>
      </c>
      <c r="H39" s="44">
        <f t="shared" si="20"/>
        <v>-6.1612027121536572E-2</v>
      </c>
      <c r="I39" s="65">
        <f>SUMIF(Mensal!$B5:$B298,Anual!$B39,Mensal!$AF5:$AF298)</f>
        <v>163565939.76050323</v>
      </c>
      <c r="J39" s="44">
        <f t="shared" si="21"/>
        <v>7.1999999557630812E-2</v>
      </c>
      <c r="K39" s="65">
        <f>SUMIF(Mensal!$B5:$B298,Anual!$B39,Mensal!$AS5:$AS298)</f>
        <v>175342687.42325941</v>
      </c>
      <c r="L39" s="44">
        <f t="shared" si="22"/>
        <v>7.199999999999962E-2</v>
      </c>
      <c r="M39" s="65">
        <f>SUMIF(Mensal!$B5:$B298,Anual!$B39,Mensal!$BF5:$BF298)</f>
        <v>187967360.91773409</v>
      </c>
      <c r="N39" s="44">
        <f t="shared" si="23"/>
        <v>7.2000000000000064E-2</v>
      </c>
      <c r="O39" s="65">
        <f>SUMIF(Mensal!$B5:$B298,Anual!$B39,Mensal!$BS5:$BS298)</f>
        <v>201501010.90381095</v>
      </c>
      <c r="P39" s="44">
        <f t="shared" si="24"/>
        <v>7.2000000000000064E-2</v>
      </c>
      <c r="Q39" s="65">
        <f>SUMIF(Mensal!$B5:$B298,Anual!$B39,Mensal!$CF5:$CF298)</f>
        <v>216009083.68888539</v>
      </c>
      <c r="R39" s="44">
        <f t="shared" si="25"/>
        <v>7.2000000000000286E-2</v>
      </c>
      <c r="S39" s="65">
        <f>SUMIF(Mensal!$B5:$B298,Anual!$B39,Mensal!$CS5:$CS298)</f>
        <v>231561737.71448517</v>
      </c>
      <c r="T39" s="44">
        <f t="shared" si="26"/>
        <v>7.2000000000000064E-2</v>
      </c>
      <c r="U39" s="65">
        <f>SUMIF(Mensal!$B5:$B298,Anual!$B39,Mensal!$DF5:$DF298)</f>
        <v>248234182.82992804</v>
      </c>
      <c r="V39" s="44">
        <f t="shared" si="27"/>
        <v>7.1999999999999842E-2</v>
      </c>
      <c r="W39" s="65">
        <f>SUMIF(Mensal!$B5:$B298,Anual!$B39,Mensal!$DS5:$DS298)</f>
        <v>266107043.99368295</v>
      </c>
      <c r="X39" s="44">
        <f t="shared" si="28"/>
        <v>7.2000000000000286E-2</v>
      </c>
      <c r="Y39" s="65">
        <f>SUMIF(Mensal!$B5:$B298,Anual!$B39,Mensal!$EF5:$EF298)</f>
        <v>285266751.16122812</v>
      </c>
      <c r="Z39" s="44">
        <f t="shared" si="29"/>
        <v>7.2000000000000064E-2</v>
      </c>
      <c r="AA39" s="65">
        <f>SUMIF(Mensal!$B38:$B301,Anual!$B39,Mensal!$ES38:$ES301)</f>
        <v>305805957.24483651</v>
      </c>
      <c r="AB39" s="44">
        <f t="shared" si="9"/>
        <v>7.1999999999999842E-2</v>
      </c>
      <c r="AD39" s="240"/>
    </row>
    <row r="40" spans="1:157" ht="12">
      <c r="A40" s="71"/>
      <c r="B40" s="230" t="str">
        <f>CONCATENATE(C40,D40)</f>
        <v>111450220100071</v>
      </c>
      <c r="C40" s="231">
        <v>1114502201000</v>
      </c>
      <c r="D40" s="35">
        <v>71</v>
      </c>
      <c r="E40" s="37" t="s">
        <v>50</v>
      </c>
      <c r="F40" s="65">
        <f>SUMIF(Mensal!$B5:$B298,Anual!$B40,Mensal!$F5:$F298)</f>
        <v>1882029.2200000002</v>
      </c>
      <c r="G40" s="65">
        <f>SUMIF(Mensal!$B5:$B298,Anual!$B40,Mensal!$S5:$S298)</f>
        <v>0</v>
      </c>
      <c r="H40" s="44">
        <f t="shared" si="20"/>
        <v>-1</v>
      </c>
      <c r="I40" s="65">
        <f>SUMIF(Mensal!$B5:$B298,Anual!$B40,Mensal!$AF5:$AF298)</f>
        <v>0</v>
      </c>
      <c r="J40" s="44">
        <f t="shared" si="21"/>
        <v>0</v>
      </c>
      <c r="K40" s="65">
        <f>SUMIF(Mensal!$B5:$B298,Anual!$B40,Mensal!$AS5:$AS298)</f>
        <v>0</v>
      </c>
      <c r="L40" s="44">
        <f t="shared" si="22"/>
        <v>0</v>
      </c>
      <c r="M40" s="65">
        <f>SUMIF(Mensal!$B5:$B298,Anual!$B40,Mensal!$BF5:$BF298)</f>
        <v>0</v>
      </c>
      <c r="N40" s="44">
        <f t="shared" si="23"/>
        <v>0</v>
      </c>
      <c r="O40" s="65">
        <f>SUMIF(Mensal!$B5:$B298,Anual!$B40,Mensal!$BS5:$BS298)</f>
        <v>0</v>
      </c>
      <c r="P40" s="44">
        <f t="shared" si="24"/>
        <v>0</v>
      </c>
      <c r="Q40" s="65">
        <f>SUMIF(Mensal!$B5:$B298,Anual!$B40,Mensal!$CF5:$CF298)</f>
        <v>0</v>
      </c>
      <c r="R40" s="44">
        <f t="shared" si="25"/>
        <v>0</v>
      </c>
      <c r="S40" s="65">
        <f>SUMIF(Mensal!$B5:$B298,Anual!$B40,Mensal!$CS5:$CS298)</f>
        <v>0</v>
      </c>
      <c r="T40" s="44">
        <f t="shared" si="26"/>
        <v>0</v>
      </c>
      <c r="U40" s="65">
        <f>SUMIF(Mensal!$B5:$B298,Anual!$B40,Mensal!$DF5:$DF298)</f>
        <v>0</v>
      </c>
      <c r="V40" s="44">
        <f t="shared" si="27"/>
        <v>0</v>
      </c>
      <c r="W40" s="65">
        <f>SUMIF(Mensal!$B5:$B298,Anual!$B40,Mensal!$DS5:$DS298)</f>
        <v>0</v>
      </c>
      <c r="X40" s="44">
        <f t="shared" si="28"/>
        <v>0</v>
      </c>
      <c r="Y40" s="65">
        <f>SUMIF(Mensal!$B5:$B298,Anual!$B40,Mensal!$EF5:$EF298)</f>
        <v>0</v>
      </c>
      <c r="Z40" s="44">
        <f t="shared" si="29"/>
        <v>0</v>
      </c>
      <c r="AA40" s="65">
        <f>SUMIF(Mensal!$B39:$B301,Anual!$B40,Mensal!$ES39:$ES301)</f>
        <v>0</v>
      </c>
      <c r="AB40" s="44">
        <f t="shared" si="9"/>
        <v>0</v>
      </c>
      <c r="AD40" s="240"/>
    </row>
    <row r="41" spans="1:157" s="4" customFormat="1" ht="12">
      <c r="A41" s="71"/>
      <c r="B41" s="230"/>
      <c r="C41" s="231"/>
      <c r="D41" s="7"/>
      <c r="E41" s="31" t="s">
        <v>421</v>
      </c>
      <c r="F41" s="83">
        <f>SUM(F42:F49)</f>
        <v>549768690.03999984</v>
      </c>
      <c r="G41" s="83">
        <f>SUM(G42:G49)</f>
        <v>519940327</v>
      </c>
      <c r="H41" s="50">
        <f t="shared" si="20"/>
        <v>-5.4256205528600776E-2</v>
      </c>
      <c r="I41" s="83">
        <f>SUM(I42:I49)</f>
        <v>557354804.13650358</v>
      </c>
      <c r="J41" s="50">
        <f t="shared" si="21"/>
        <v>7.1959175300714051E-2</v>
      </c>
      <c r="K41" s="83">
        <f>SUM(K42:K49)</f>
        <v>597484350.0343318</v>
      </c>
      <c r="L41" s="50">
        <f t="shared" si="22"/>
        <v>7.1999999999999842E-2</v>
      </c>
      <c r="M41" s="83">
        <f>SUM(M42:M49)</f>
        <v>640503223.23680377</v>
      </c>
      <c r="N41" s="50">
        <f t="shared" si="23"/>
        <v>7.2000000000000064E-2</v>
      </c>
      <c r="O41" s="83">
        <f>SUM(O42:O49)</f>
        <v>686619455.30985355</v>
      </c>
      <c r="P41" s="50">
        <f t="shared" si="24"/>
        <v>7.1999999999999842E-2</v>
      </c>
      <c r="Q41" s="83">
        <f>SUM(Q42:Q49)</f>
        <v>736056056.09216309</v>
      </c>
      <c r="R41" s="50">
        <f t="shared" si="25"/>
        <v>7.2000000000000064E-2</v>
      </c>
      <c r="S41" s="83">
        <f>SUM(S42:S49)</f>
        <v>789052092.13079894</v>
      </c>
      <c r="T41" s="50">
        <f t="shared" si="26"/>
        <v>7.2000000000000064E-2</v>
      </c>
      <c r="U41" s="83">
        <f>SUM(U42:U49)</f>
        <v>845863842.76421642</v>
      </c>
      <c r="V41" s="50">
        <f t="shared" si="27"/>
        <v>7.2000000000000064E-2</v>
      </c>
      <c r="W41" s="83">
        <f>SUM(W42:W49)</f>
        <v>906766039.44324017</v>
      </c>
      <c r="X41" s="50">
        <f t="shared" si="28"/>
        <v>7.2000000000000286E-2</v>
      </c>
      <c r="Y41" s="83">
        <f>SUM(Y42:Y49)</f>
        <v>972053194.28315353</v>
      </c>
      <c r="Z41" s="50">
        <f t="shared" si="29"/>
        <v>7.2000000000000064E-2</v>
      </c>
      <c r="AA41" s="83">
        <f>SUM(AA42:AA49)</f>
        <v>1042041024.2715406</v>
      </c>
      <c r="AB41" s="50">
        <f t="shared" si="9"/>
        <v>7.2000000000000064E-2</v>
      </c>
      <c r="AC41" s="2"/>
      <c r="AD41" s="240"/>
    </row>
    <row r="42" spans="1:157" ht="12">
      <c r="A42" s="71"/>
      <c r="B42" s="230" t="str">
        <f t="shared" ref="B42:B49" si="30">CONCATENATE(C42,D42)</f>
        <v>111450130100110</v>
      </c>
      <c r="C42" s="231">
        <v>1114501301001</v>
      </c>
      <c r="D42" s="35">
        <v>10</v>
      </c>
      <c r="E42" s="37" t="s">
        <v>45</v>
      </c>
      <c r="F42" s="65">
        <f>SUMIF(Mensal!$B5:$B298,Anual!$B42,Mensal!$F5:$F298)</f>
        <v>321374397.73999989</v>
      </c>
      <c r="G42" s="65">
        <f>SUMIF(Mensal!$B5:$B298,Anual!$B42,Mensal!$S5:$S298)</f>
        <v>294102577.63276774</v>
      </c>
      <c r="H42" s="44">
        <f t="shared" si="20"/>
        <v>-8.4859964885241945E-2</v>
      </c>
      <c r="I42" s="65">
        <f>SUMIF(Mensal!$B5:$B298,Anual!$B42,Mensal!$AF5:$AF298)</f>
        <v>334412882.48190212</v>
      </c>
      <c r="J42" s="44">
        <f t="shared" si="21"/>
        <v>0.13706205900537194</v>
      </c>
      <c r="K42" s="65">
        <f>SUMIF(Mensal!$B5:$B298,Anual!$B42,Mensal!$AS5:$AS298)</f>
        <v>358490610.02059907</v>
      </c>
      <c r="L42" s="44">
        <f t="shared" si="22"/>
        <v>7.2000000000000064E-2</v>
      </c>
      <c r="M42" s="65">
        <f>SUMIF(Mensal!$B5:$B298,Anual!$B42,Mensal!$BF5:$BF298)</f>
        <v>384301933.94208223</v>
      </c>
      <c r="N42" s="44">
        <f t="shared" si="23"/>
        <v>7.2000000000000064E-2</v>
      </c>
      <c r="O42" s="65">
        <f>SUMIF(Mensal!$B5:$B298,Anual!$B42,Mensal!$BS5:$BS298)</f>
        <v>411971673.18591213</v>
      </c>
      <c r="P42" s="44">
        <f t="shared" si="24"/>
        <v>7.2000000000000064E-2</v>
      </c>
      <c r="Q42" s="65">
        <f>SUMIF(Mensal!$B5:$B298,Anual!$B42,Mensal!$CF5:$CF298)</f>
        <v>441633633.65529788</v>
      </c>
      <c r="R42" s="44">
        <f t="shared" si="25"/>
        <v>7.2000000000000064E-2</v>
      </c>
      <c r="S42" s="65">
        <f>SUMIF(Mensal!$B5:$B298,Anual!$B42,Mensal!$CS5:$CS298)</f>
        <v>473431255.2784794</v>
      </c>
      <c r="T42" s="44">
        <f t="shared" si="26"/>
        <v>7.2000000000000064E-2</v>
      </c>
      <c r="U42" s="65">
        <f>SUMIF(Mensal!$B5:$B298,Anual!$B42,Mensal!$DF5:$DF298)</f>
        <v>507518305.65852982</v>
      </c>
      <c r="V42" s="44">
        <f t="shared" si="27"/>
        <v>7.1999999999999842E-2</v>
      </c>
      <c r="W42" s="65">
        <f>SUMIF(Mensal!$B5:$B298,Anual!$B42,Mensal!$DS5:$DS298)</f>
        <v>544059623.6659441</v>
      </c>
      <c r="X42" s="44">
        <f t="shared" si="28"/>
        <v>7.2000000000000286E-2</v>
      </c>
      <c r="Y42" s="65">
        <f>SUMIF(Mensal!$B5:$B298,Anual!$B42,Mensal!$EF5:$EF298)</f>
        <v>583231916.56989217</v>
      </c>
      <c r="Z42" s="44">
        <f t="shared" si="29"/>
        <v>7.2000000000000064E-2</v>
      </c>
      <c r="AA42" s="65">
        <f>SUMIF(Mensal!$B41:$B301,Anual!$B42,Mensal!$ES41:$ES301)</f>
        <v>625224614.56292439</v>
      </c>
      <c r="AB42" s="44">
        <f t="shared" si="9"/>
        <v>7.2000000000000064E-2</v>
      </c>
      <c r="AD42" s="240"/>
      <c r="AP42" s="3">
        <f t="shared" ref="AP42:BA42" si="31">+(AP41-(AP47)/0.8-AP48)*0.6-AP46</f>
        <v>0</v>
      </c>
      <c r="AQ42" s="3">
        <f t="shared" si="31"/>
        <v>0</v>
      </c>
      <c r="AR42" s="3">
        <f t="shared" si="31"/>
        <v>0</v>
      </c>
      <c r="AS42" s="3">
        <f t="shared" si="31"/>
        <v>0</v>
      </c>
      <c r="AT42" s="3">
        <f t="shared" si="31"/>
        <v>0</v>
      </c>
      <c r="AU42" s="3">
        <f t="shared" si="31"/>
        <v>0</v>
      </c>
      <c r="AV42" s="3">
        <f t="shared" si="31"/>
        <v>0</v>
      </c>
      <c r="AW42" s="3">
        <f t="shared" si="31"/>
        <v>0</v>
      </c>
      <c r="AX42" s="3">
        <f t="shared" si="31"/>
        <v>0</v>
      </c>
      <c r="AY42" s="3">
        <f t="shared" si="31"/>
        <v>0</v>
      </c>
      <c r="AZ42" s="3">
        <f t="shared" si="31"/>
        <v>0</v>
      </c>
      <c r="BA42" s="3">
        <f t="shared" si="31"/>
        <v>0</v>
      </c>
      <c r="BC42" s="3">
        <f t="shared" ref="BC42:BN42" si="32">+(BC41-(BC47)/0.8-BC48)*0.6-BC46</f>
        <v>0</v>
      </c>
      <c r="BD42" s="3">
        <f t="shared" si="32"/>
        <v>0</v>
      </c>
      <c r="BE42" s="3">
        <f t="shared" si="32"/>
        <v>0</v>
      </c>
      <c r="BF42" s="3">
        <f t="shared" si="32"/>
        <v>0</v>
      </c>
      <c r="BG42" s="3">
        <f t="shared" si="32"/>
        <v>0</v>
      </c>
      <c r="BH42" s="3">
        <f t="shared" si="32"/>
        <v>0</v>
      </c>
      <c r="BI42" s="3">
        <f t="shared" si="32"/>
        <v>0</v>
      </c>
      <c r="BJ42" s="3">
        <f t="shared" si="32"/>
        <v>0</v>
      </c>
      <c r="BK42" s="3">
        <f t="shared" si="32"/>
        <v>0</v>
      </c>
      <c r="BL42" s="3">
        <f t="shared" si="32"/>
        <v>0</v>
      </c>
      <c r="BM42" s="3">
        <f t="shared" si="32"/>
        <v>0</v>
      </c>
      <c r="BN42" s="3">
        <f t="shared" si="32"/>
        <v>0</v>
      </c>
      <c r="BP42" s="3">
        <f t="shared" ref="BP42:CA42" si="33">+(BP41-(BP47)/0.8-BP48)*0.6-BP46</f>
        <v>0</v>
      </c>
      <c r="BQ42" s="3">
        <f t="shared" si="33"/>
        <v>0</v>
      </c>
      <c r="BR42" s="3">
        <f t="shared" si="33"/>
        <v>0</v>
      </c>
      <c r="BS42" s="3">
        <f t="shared" si="33"/>
        <v>0</v>
      </c>
      <c r="BT42" s="3">
        <f t="shared" si="33"/>
        <v>0</v>
      </c>
      <c r="BU42" s="3">
        <f t="shared" si="33"/>
        <v>0</v>
      </c>
      <c r="BV42" s="3">
        <f t="shared" si="33"/>
        <v>0</v>
      </c>
      <c r="BW42" s="3">
        <f t="shared" si="33"/>
        <v>0</v>
      </c>
      <c r="BX42" s="3">
        <f t="shared" si="33"/>
        <v>0</v>
      </c>
      <c r="BY42" s="3">
        <f t="shared" si="33"/>
        <v>0</v>
      </c>
      <c r="BZ42" s="3">
        <f t="shared" si="33"/>
        <v>0</v>
      </c>
      <c r="CA42" s="3">
        <f t="shared" si="33"/>
        <v>0</v>
      </c>
      <c r="CC42" s="3">
        <f t="shared" ref="CC42:CN42" si="34">+(CC41-(CC47)/0.8-CC48)*0.6-CC46</f>
        <v>0</v>
      </c>
      <c r="CD42" s="3">
        <f t="shared" si="34"/>
        <v>0</v>
      </c>
      <c r="CE42" s="3">
        <f t="shared" si="34"/>
        <v>0</v>
      </c>
      <c r="CF42" s="3">
        <f t="shared" si="34"/>
        <v>0</v>
      </c>
      <c r="CG42" s="3">
        <f t="shared" si="34"/>
        <v>0</v>
      </c>
      <c r="CH42" s="3">
        <f t="shared" si="34"/>
        <v>0</v>
      </c>
      <c r="CI42" s="3">
        <f t="shared" si="34"/>
        <v>0</v>
      </c>
      <c r="CJ42" s="3">
        <f t="shared" si="34"/>
        <v>0</v>
      </c>
      <c r="CK42" s="3">
        <f t="shared" si="34"/>
        <v>0</v>
      </c>
      <c r="CL42" s="3">
        <f t="shared" si="34"/>
        <v>0</v>
      </c>
      <c r="CM42" s="3">
        <f t="shared" si="34"/>
        <v>0</v>
      </c>
      <c r="CN42" s="3">
        <f t="shared" si="34"/>
        <v>0</v>
      </c>
      <c r="CP42" s="3">
        <f t="shared" ref="CP42:DA42" si="35">+(CP41-(CP47)/0.8-CP48)*0.6-CP46</f>
        <v>0</v>
      </c>
      <c r="CQ42" s="3">
        <f t="shared" si="35"/>
        <v>0</v>
      </c>
      <c r="CR42" s="3">
        <f t="shared" si="35"/>
        <v>0</v>
      </c>
      <c r="CS42" s="3">
        <f t="shared" si="35"/>
        <v>0</v>
      </c>
      <c r="CT42" s="3">
        <f t="shared" si="35"/>
        <v>0</v>
      </c>
      <c r="CU42" s="3">
        <f t="shared" si="35"/>
        <v>0</v>
      </c>
      <c r="CV42" s="3">
        <f t="shared" si="35"/>
        <v>0</v>
      </c>
      <c r="CW42" s="3">
        <f t="shared" si="35"/>
        <v>0</v>
      </c>
      <c r="CX42" s="3">
        <f t="shared" si="35"/>
        <v>0</v>
      </c>
      <c r="CY42" s="3">
        <f t="shared" si="35"/>
        <v>0</v>
      </c>
      <c r="CZ42" s="3">
        <f t="shared" si="35"/>
        <v>0</v>
      </c>
      <c r="DA42" s="3">
        <f t="shared" si="35"/>
        <v>0</v>
      </c>
      <c r="DC42" s="3">
        <f t="shared" ref="DC42:DN42" si="36">+(DC41-(DC47)/0.8-DC48)*0.6-DC46</f>
        <v>0</v>
      </c>
      <c r="DD42" s="3">
        <f t="shared" si="36"/>
        <v>0</v>
      </c>
      <c r="DE42" s="3">
        <f t="shared" si="36"/>
        <v>0</v>
      </c>
      <c r="DF42" s="3">
        <f t="shared" si="36"/>
        <v>0</v>
      </c>
      <c r="DG42" s="3">
        <f t="shared" si="36"/>
        <v>0</v>
      </c>
      <c r="DH42" s="3">
        <f t="shared" si="36"/>
        <v>0</v>
      </c>
      <c r="DI42" s="3">
        <f t="shared" si="36"/>
        <v>0</v>
      </c>
      <c r="DJ42" s="3">
        <f t="shared" si="36"/>
        <v>0</v>
      </c>
      <c r="DK42" s="3">
        <f t="shared" si="36"/>
        <v>0</v>
      </c>
      <c r="DL42" s="3">
        <f t="shared" si="36"/>
        <v>0</v>
      </c>
      <c r="DM42" s="3">
        <f t="shared" si="36"/>
        <v>0</v>
      </c>
      <c r="DN42" s="3">
        <f t="shared" si="36"/>
        <v>0</v>
      </c>
      <c r="DP42" s="3">
        <f t="shared" ref="DP42:EA42" si="37">+(DP41-(DP47)/0.8-DP48)*0.6-DP46</f>
        <v>0</v>
      </c>
      <c r="DQ42" s="3">
        <f t="shared" si="37"/>
        <v>0</v>
      </c>
      <c r="DR42" s="3">
        <f t="shared" si="37"/>
        <v>0</v>
      </c>
      <c r="DS42" s="3">
        <f t="shared" si="37"/>
        <v>0</v>
      </c>
      <c r="DT42" s="3">
        <f t="shared" si="37"/>
        <v>0</v>
      </c>
      <c r="DU42" s="3">
        <f t="shared" si="37"/>
        <v>0</v>
      </c>
      <c r="DV42" s="3">
        <f t="shared" si="37"/>
        <v>0</v>
      </c>
      <c r="DW42" s="3">
        <f t="shared" si="37"/>
        <v>0</v>
      </c>
      <c r="DX42" s="3">
        <f t="shared" si="37"/>
        <v>0</v>
      </c>
      <c r="DY42" s="3">
        <f t="shared" si="37"/>
        <v>0</v>
      </c>
      <c r="DZ42" s="3">
        <f t="shared" si="37"/>
        <v>0</v>
      </c>
      <c r="EA42" s="3">
        <f t="shared" si="37"/>
        <v>0</v>
      </c>
      <c r="EC42" s="3">
        <f t="shared" ref="EC42:EN42" si="38">+(EC41-(EC47)/0.8-EC48)*0.6-EC46</f>
        <v>0</v>
      </c>
      <c r="ED42" s="3">
        <f t="shared" si="38"/>
        <v>0</v>
      </c>
      <c r="EE42" s="3">
        <f t="shared" si="38"/>
        <v>0</v>
      </c>
      <c r="EF42" s="3">
        <f t="shared" si="38"/>
        <v>0</v>
      </c>
      <c r="EG42" s="3">
        <f t="shared" si="38"/>
        <v>0</v>
      </c>
      <c r="EH42" s="3">
        <f t="shared" si="38"/>
        <v>0</v>
      </c>
      <c r="EI42" s="3">
        <f t="shared" si="38"/>
        <v>0</v>
      </c>
      <c r="EJ42" s="3">
        <f t="shared" si="38"/>
        <v>0</v>
      </c>
      <c r="EK42" s="3">
        <f t="shared" si="38"/>
        <v>0</v>
      </c>
      <c r="EL42" s="3">
        <f t="shared" si="38"/>
        <v>0</v>
      </c>
      <c r="EM42" s="3">
        <f t="shared" si="38"/>
        <v>0</v>
      </c>
      <c r="EN42" s="3">
        <f t="shared" si="38"/>
        <v>0</v>
      </c>
      <c r="EP42" s="3">
        <f t="shared" ref="EP42:FA42" si="39">+(EP41-(EP47)/0.8-EP48)*0.6-EP46</f>
        <v>0</v>
      </c>
      <c r="EQ42" s="3">
        <f t="shared" si="39"/>
        <v>0</v>
      </c>
      <c r="ER42" s="3">
        <f t="shared" si="39"/>
        <v>0</v>
      </c>
      <c r="ES42" s="3">
        <f t="shared" si="39"/>
        <v>0</v>
      </c>
      <c r="ET42" s="3">
        <f t="shared" si="39"/>
        <v>0</v>
      </c>
      <c r="EU42" s="3">
        <f t="shared" si="39"/>
        <v>0</v>
      </c>
      <c r="EV42" s="3">
        <f t="shared" si="39"/>
        <v>0</v>
      </c>
      <c r="EW42" s="3">
        <f t="shared" si="39"/>
        <v>0</v>
      </c>
      <c r="EX42" s="3">
        <f t="shared" si="39"/>
        <v>0</v>
      </c>
      <c r="EY42" s="3">
        <f t="shared" si="39"/>
        <v>0</v>
      </c>
      <c r="EZ42" s="3">
        <f t="shared" si="39"/>
        <v>0</v>
      </c>
      <c r="FA42" s="3">
        <f t="shared" si="39"/>
        <v>0</v>
      </c>
    </row>
    <row r="43" spans="1:157" ht="12">
      <c r="A43" s="71"/>
      <c r="B43" s="230" t="str">
        <f t="shared" si="30"/>
        <v>111450130300023</v>
      </c>
      <c r="C43" s="231">
        <v>1114501303000</v>
      </c>
      <c r="D43" s="35">
        <v>23</v>
      </c>
      <c r="E43" s="37" t="s">
        <v>48</v>
      </c>
      <c r="F43" s="193">
        <f>SUMIF(Mensal!$B5:$B298,Anual!$B43,Mensal!$F5:$F298)</f>
        <v>82198010.819999993</v>
      </c>
      <c r="G43" s="65">
        <f>SUMIF(Mensal!$B5:$B298,Anual!$B43,Mensal!$S5:$S298)</f>
        <v>77991049.049999997</v>
      </c>
      <c r="H43" s="44">
        <f t="shared" si="20"/>
        <v>-5.1180822115179159E-2</v>
      </c>
      <c r="I43" s="65">
        <f>SUMIF(Mensal!$B5:$B298,Anual!$B43,Mensal!$AF5:$AF298)</f>
        <v>83603220.620475531</v>
      </c>
      <c r="J43" s="44">
        <f t="shared" si="21"/>
        <v>7.1959175300714051E-2</v>
      </c>
      <c r="K43" s="65">
        <f>SUMIF(Mensal!$B5:$B298,Anual!$B43,Mensal!$AS5:$AS298)</f>
        <v>89622652.505149767</v>
      </c>
      <c r="L43" s="44">
        <f t="shared" si="22"/>
        <v>7.2000000000000064E-2</v>
      </c>
      <c r="M43" s="65">
        <f>SUMIF(Mensal!$B5:$B298,Anual!$B43,Mensal!$BF5:$BF298)</f>
        <v>96075483.485520557</v>
      </c>
      <c r="N43" s="44">
        <f t="shared" si="23"/>
        <v>7.2000000000000064E-2</v>
      </c>
      <c r="O43" s="65">
        <f>SUMIF(Mensal!$B5:$B298,Anual!$B43,Mensal!$BS5:$BS298)</f>
        <v>102992918.29647803</v>
      </c>
      <c r="P43" s="44">
        <f t="shared" si="24"/>
        <v>7.2000000000000064E-2</v>
      </c>
      <c r="Q43" s="65">
        <f>SUMIF(Mensal!$B5:$B298,Anual!$B43,Mensal!$CF5:$CF298)</f>
        <v>110408408.41382447</v>
      </c>
      <c r="R43" s="44">
        <f t="shared" si="25"/>
        <v>7.2000000000000064E-2</v>
      </c>
      <c r="S43" s="65">
        <f>SUMIF(Mensal!$B5:$B298,Anual!$B43,Mensal!$CS5:$CS298)</f>
        <v>118357813.81961985</v>
      </c>
      <c r="T43" s="44">
        <f t="shared" si="26"/>
        <v>7.2000000000000064E-2</v>
      </c>
      <c r="U43" s="65">
        <f>SUMIF(Mensal!$B5:$B298,Anual!$B43,Mensal!$DF5:$DF298)</f>
        <v>126879576.41463245</v>
      </c>
      <c r="V43" s="44">
        <f t="shared" si="27"/>
        <v>7.1999999999999842E-2</v>
      </c>
      <c r="W43" s="65">
        <f>SUMIF(Mensal!$B5:$B298,Anual!$B43,Mensal!$DS5:$DS298)</f>
        <v>136014905.91648602</v>
      </c>
      <c r="X43" s="44">
        <f t="shared" si="28"/>
        <v>7.2000000000000286E-2</v>
      </c>
      <c r="Y43" s="65">
        <f>SUMIF(Mensal!$B5:$B298,Anual!$B43,Mensal!$EF5:$EF298)</f>
        <v>145807979.14247304</v>
      </c>
      <c r="Z43" s="44">
        <f t="shared" si="29"/>
        <v>7.2000000000000064E-2</v>
      </c>
      <c r="AA43" s="65">
        <f>SUMIF(Mensal!$B42:$B301,Anual!$B43,Mensal!$ES42:$ES301)</f>
        <v>156306153.6407311</v>
      </c>
      <c r="AB43" s="44">
        <f t="shared" si="9"/>
        <v>7.2000000000000064E-2</v>
      </c>
      <c r="AD43" s="240"/>
      <c r="AP43" s="3">
        <f t="shared" ref="AP43:BA43" si="40">+(AP41-(AP47)/0.8-AP48)*0.15</f>
        <v>0</v>
      </c>
      <c r="AQ43" s="3">
        <f t="shared" si="40"/>
        <v>0</v>
      </c>
      <c r="AR43" s="3">
        <f t="shared" si="40"/>
        <v>0</v>
      </c>
      <c r="AS43" s="3">
        <f t="shared" si="40"/>
        <v>0</v>
      </c>
      <c r="AT43" s="3">
        <f t="shared" si="40"/>
        <v>0</v>
      </c>
      <c r="AU43" s="3">
        <f t="shared" si="40"/>
        <v>0</v>
      </c>
      <c r="AV43" s="3">
        <f t="shared" si="40"/>
        <v>0</v>
      </c>
      <c r="AW43" s="3">
        <f t="shared" si="40"/>
        <v>0</v>
      </c>
      <c r="AX43" s="3">
        <f t="shared" si="40"/>
        <v>0</v>
      </c>
      <c r="AY43" s="3">
        <f t="shared" si="40"/>
        <v>0</v>
      </c>
      <c r="AZ43" s="3">
        <f t="shared" si="40"/>
        <v>0</v>
      </c>
      <c r="BA43" s="3">
        <f t="shared" si="40"/>
        <v>0</v>
      </c>
      <c r="BC43" s="3">
        <f t="shared" ref="BC43:BN43" si="41">+(BC41-(BC47)/0.8-BC48)*0.15</f>
        <v>0</v>
      </c>
      <c r="BD43" s="3">
        <f t="shared" si="41"/>
        <v>0</v>
      </c>
      <c r="BE43" s="3">
        <f t="shared" si="41"/>
        <v>0</v>
      </c>
      <c r="BF43" s="3">
        <f t="shared" si="41"/>
        <v>0</v>
      </c>
      <c r="BG43" s="3">
        <f t="shared" si="41"/>
        <v>0</v>
      </c>
      <c r="BH43" s="3">
        <f t="shared" si="41"/>
        <v>0</v>
      </c>
      <c r="BI43" s="3">
        <f t="shared" si="41"/>
        <v>0</v>
      </c>
      <c r="BJ43" s="3">
        <f t="shared" si="41"/>
        <v>0</v>
      </c>
      <c r="BK43" s="3">
        <f t="shared" si="41"/>
        <v>0</v>
      </c>
      <c r="BL43" s="3">
        <f t="shared" si="41"/>
        <v>0</v>
      </c>
      <c r="BM43" s="3">
        <f t="shared" si="41"/>
        <v>0</v>
      </c>
      <c r="BN43" s="3">
        <f t="shared" si="41"/>
        <v>0</v>
      </c>
      <c r="BP43" s="3">
        <f t="shared" ref="BP43:CA43" si="42">+(BP41-(BP47)/0.8-BP48)*0.15</f>
        <v>0</v>
      </c>
      <c r="BQ43" s="3">
        <f t="shared" si="42"/>
        <v>0</v>
      </c>
      <c r="BR43" s="3">
        <f t="shared" si="42"/>
        <v>0</v>
      </c>
      <c r="BS43" s="3">
        <f t="shared" si="42"/>
        <v>0</v>
      </c>
      <c r="BT43" s="3">
        <f t="shared" si="42"/>
        <v>0</v>
      </c>
      <c r="BU43" s="3">
        <f t="shared" si="42"/>
        <v>0</v>
      </c>
      <c r="BV43" s="3">
        <f t="shared" si="42"/>
        <v>0</v>
      </c>
      <c r="BW43" s="3">
        <f t="shared" si="42"/>
        <v>0</v>
      </c>
      <c r="BX43" s="3">
        <f t="shared" si="42"/>
        <v>0</v>
      </c>
      <c r="BY43" s="3">
        <f t="shared" si="42"/>
        <v>0</v>
      </c>
      <c r="BZ43" s="3">
        <f t="shared" si="42"/>
        <v>0</v>
      </c>
      <c r="CA43" s="3">
        <f t="shared" si="42"/>
        <v>0</v>
      </c>
      <c r="CC43" s="3">
        <f t="shared" ref="CC43:CN43" si="43">+(CC41-(CC47)/0.8-CC48)*0.15</f>
        <v>0</v>
      </c>
      <c r="CD43" s="3">
        <f t="shared" si="43"/>
        <v>0</v>
      </c>
      <c r="CE43" s="3">
        <f t="shared" si="43"/>
        <v>0</v>
      </c>
      <c r="CF43" s="3">
        <f t="shared" si="43"/>
        <v>0</v>
      </c>
      <c r="CG43" s="3">
        <f t="shared" si="43"/>
        <v>0</v>
      </c>
      <c r="CH43" s="3">
        <f t="shared" si="43"/>
        <v>0</v>
      </c>
      <c r="CI43" s="3">
        <f t="shared" si="43"/>
        <v>0</v>
      </c>
      <c r="CJ43" s="3">
        <f t="shared" si="43"/>
        <v>0</v>
      </c>
      <c r="CK43" s="3">
        <f t="shared" si="43"/>
        <v>0</v>
      </c>
      <c r="CL43" s="3">
        <f t="shared" si="43"/>
        <v>0</v>
      </c>
      <c r="CM43" s="3">
        <f t="shared" si="43"/>
        <v>0</v>
      </c>
      <c r="CN43" s="3">
        <f t="shared" si="43"/>
        <v>0</v>
      </c>
      <c r="CP43" s="3">
        <f t="shared" ref="CP43:DA43" si="44">+(CP41-(CP47)/0.8-CP48)*0.15</f>
        <v>0</v>
      </c>
      <c r="CQ43" s="3">
        <f t="shared" si="44"/>
        <v>0</v>
      </c>
      <c r="CR43" s="3">
        <f t="shared" si="44"/>
        <v>0</v>
      </c>
      <c r="CS43" s="3">
        <f t="shared" si="44"/>
        <v>0</v>
      </c>
      <c r="CT43" s="3">
        <f t="shared" si="44"/>
        <v>0</v>
      </c>
      <c r="CU43" s="3">
        <f t="shared" si="44"/>
        <v>0</v>
      </c>
      <c r="CV43" s="3">
        <f t="shared" si="44"/>
        <v>0</v>
      </c>
      <c r="CW43" s="3">
        <f t="shared" si="44"/>
        <v>0</v>
      </c>
      <c r="CX43" s="3">
        <f t="shared" si="44"/>
        <v>0</v>
      </c>
      <c r="CY43" s="3">
        <f t="shared" si="44"/>
        <v>0</v>
      </c>
      <c r="CZ43" s="3">
        <f t="shared" si="44"/>
        <v>0</v>
      </c>
      <c r="DA43" s="3">
        <f t="shared" si="44"/>
        <v>0</v>
      </c>
      <c r="DC43" s="3">
        <f t="shared" ref="DC43:DN43" si="45">+(DC41-(DC47)/0.8-DC48)*0.15</f>
        <v>0</v>
      </c>
      <c r="DD43" s="3">
        <f t="shared" si="45"/>
        <v>0</v>
      </c>
      <c r="DE43" s="3">
        <f t="shared" si="45"/>
        <v>0</v>
      </c>
      <c r="DF43" s="3">
        <f t="shared" si="45"/>
        <v>0</v>
      </c>
      <c r="DG43" s="3">
        <f t="shared" si="45"/>
        <v>0</v>
      </c>
      <c r="DH43" s="3">
        <f t="shared" si="45"/>
        <v>0</v>
      </c>
      <c r="DI43" s="3">
        <f t="shared" si="45"/>
        <v>0</v>
      </c>
      <c r="DJ43" s="3">
        <f t="shared" si="45"/>
        <v>0</v>
      </c>
      <c r="DK43" s="3">
        <f t="shared" si="45"/>
        <v>0</v>
      </c>
      <c r="DL43" s="3">
        <f t="shared" si="45"/>
        <v>0</v>
      </c>
      <c r="DM43" s="3">
        <f t="shared" si="45"/>
        <v>0</v>
      </c>
      <c r="DN43" s="3">
        <f t="shared" si="45"/>
        <v>0</v>
      </c>
      <c r="DP43" s="3">
        <f t="shared" ref="DP43:EA43" si="46">+(DP41-(DP47)/0.8-DP48)*0.15</f>
        <v>0</v>
      </c>
      <c r="DQ43" s="3">
        <f t="shared" si="46"/>
        <v>0</v>
      </c>
      <c r="DR43" s="3">
        <f t="shared" si="46"/>
        <v>0</v>
      </c>
      <c r="DS43" s="3">
        <f t="shared" si="46"/>
        <v>0</v>
      </c>
      <c r="DT43" s="3">
        <f t="shared" si="46"/>
        <v>0</v>
      </c>
      <c r="DU43" s="3">
        <f t="shared" si="46"/>
        <v>0</v>
      </c>
      <c r="DV43" s="3">
        <f t="shared" si="46"/>
        <v>0</v>
      </c>
      <c r="DW43" s="3">
        <f t="shared" si="46"/>
        <v>0</v>
      </c>
      <c r="DX43" s="3">
        <f t="shared" si="46"/>
        <v>0</v>
      </c>
      <c r="DY43" s="3">
        <f t="shared" si="46"/>
        <v>0</v>
      </c>
      <c r="DZ43" s="3">
        <f t="shared" si="46"/>
        <v>0</v>
      </c>
      <c r="EA43" s="3">
        <f t="shared" si="46"/>
        <v>0</v>
      </c>
      <c r="EC43" s="3">
        <f t="shared" ref="EC43:EN43" si="47">+(EC41-(EC47)/0.8-EC48)*0.15</f>
        <v>0</v>
      </c>
      <c r="ED43" s="3">
        <f t="shared" si="47"/>
        <v>0</v>
      </c>
      <c r="EE43" s="3">
        <f t="shared" si="47"/>
        <v>0</v>
      </c>
      <c r="EF43" s="3">
        <f t="shared" si="47"/>
        <v>0</v>
      </c>
      <c r="EG43" s="3">
        <f t="shared" si="47"/>
        <v>0</v>
      </c>
      <c r="EH43" s="3">
        <f t="shared" si="47"/>
        <v>0</v>
      </c>
      <c r="EI43" s="3">
        <f t="shared" si="47"/>
        <v>0</v>
      </c>
      <c r="EJ43" s="3">
        <f t="shared" si="47"/>
        <v>0</v>
      </c>
      <c r="EK43" s="3">
        <f t="shared" si="47"/>
        <v>0</v>
      </c>
      <c r="EL43" s="3">
        <f t="shared" si="47"/>
        <v>0</v>
      </c>
      <c r="EM43" s="3">
        <f t="shared" si="47"/>
        <v>0</v>
      </c>
      <c r="EN43" s="3">
        <f t="shared" si="47"/>
        <v>0</v>
      </c>
      <c r="EP43" s="3">
        <f t="shared" ref="EP43:FA43" si="48">+(EP41-(EP47)/0.8-EP48)*0.15</f>
        <v>0</v>
      </c>
      <c r="EQ43" s="3">
        <f t="shared" si="48"/>
        <v>0</v>
      </c>
      <c r="ER43" s="3">
        <f t="shared" si="48"/>
        <v>0</v>
      </c>
      <c r="ES43" s="3">
        <f t="shared" si="48"/>
        <v>0</v>
      </c>
      <c r="ET43" s="3">
        <f t="shared" si="48"/>
        <v>0</v>
      </c>
      <c r="EU43" s="3">
        <f t="shared" si="48"/>
        <v>0</v>
      </c>
      <c r="EV43" s="3">
        <f t="shared" si="48"/>
        <v>0</v>
      </c>
      <c r="EW43" s="3">
        <f t="shared" si="48"/>
        <v>0</v>
      </c>
      <c r="EX43" s="3">
        <f t="shared" si="48"/>
        <v>0</v>
      </c>
      <c r="EY43" s="3">
        <f t="shared" si="48"/>
        <v>0</v>
      </c>
      <c r="EZ43" s="3">
        <f t="shared" si="48"/>
        <v>0</v>
      </c>
      <c r="FA43" s="3">
        <f t="shared" si="48"/>
        <v>0</v>
      </c>
    </row>
    <row r="44" spans="1:157" ht="12">
      <c r="A44" s="71"/>
      <c r="B44" s="230" t="str">
        <f t="shared" si="30"/>
        <v>111450230200023</v>
      </c>
      <c r="C44" s="231">
        <v>1114502302000</v>
      </c>
      <c r="D44" s="35">
        <v>23</v>
      </c>
      <c r="E44" s="37" t="s">
        <v>54</v>
      </c>
      <c r="F44" s="65">
        <f>SUMIF(Mensal!$B7:$B299,Anual!$B44,Mensal!$F7:$F299)</f>
        <v>215287.12</v>
      </c>
      <c r="G44" s="65">
        <f>SUMIF(Mensal!$B5:$B298,Anual!$B44,Mensal!$S5:$S298)</f>
        <v>0</v>
      </c>
      <c r="H44" s="44">
        <f t="shared" si="20"/>
        <v>-1</v>
      </c>
      <c r="I44" s="65">
        <f>SUMIF(Mensal!$B5:$B298,Anual!$B44,Mensal!$AF5:$AF298)</f>
        <v>0</v>
      </c>
      <c r="J44" s="44">
        <f t="shared" si="21"/>
        <v>0</v>
      </c>
      <c r="K44" s="65">
        <f>SUMIF(Mensal!$B5:$B298,Anual!$B44,Mensal!$AS5:$AS298)</f>
        <v>0</v>
      </c>
      <c r="L44" s="44">
        <f t="shared" si="22"/>
        <v>0</v>
      </c>
      <c r="M44" s="65">
        <f>SUMIF(Mensal!$B5:$B298,Anual!$B44,Mensal!$BF5:$BF298)</f>
        <v>0</v>
      </c>
      <c r="N44" s="44">
        <f t="shared" si="23"/>
        <v>0</v>
      </c>
      <c r="O44" s="65">
        <f>SUMIF(Mensal!$B5:$B298,Anual!$B44,Mensal!$BS5:$BS298)</f>
        <v>0</v>
      </c>
      <c r="P44" s="44">
        <f t="shared" si="24"/>
        <v>0</v>
      </c>
      <c r="Q44" s="65">
        <f>SUMIF(Mensal!$B5:$B298,Anual!$B44,Mensal!$CF5:$CF298)</f>
        <v>0</v>
      </c>
      <c r="R44" s="44">
        <f t="shared" si="25"/>
        <v>0</v>
      </c>
      <c r="S44" s="65">
        <f>SUMIF(Mensal!$B5:$B298,Anual!$B44,Mensal!$CS5:$CS298)</f>
        <v>0</v>
      </c>
      <c r="T44" s="44">
        <f t="shared" si="26"/>
        <v>0</v>
      </c>
      <c r="U44" s="65">
        <f>SUMIF(Mensal!$B5:$B298,Anual!$B44,Mensal!$DF5:$DF298)</f>
        <v>0</v>
      </c>
      <c r="V44" s="44">
        <f t="shared" si="27"/>
        <v>0</v>
      </c>
      <c r="W44" s="65">
        <f>SUMIF(Mensal!$B5:$B298,Anual!$B44,Mensal!$DS5:$DS298)</f>
        <v>0</v>
      </c>
      <c r="X44" s="44">
        <f t="shared" si="28"/>
        <v>0</v>
      </c>
      <c r="Y44" s="65">
        <f>SUMIF(Mensal!$B5:$B298,Anual!$B44,Mensal!$EF5:$EF298)</f>
        <v>0</v>
      </c>
      <c r="Z44" s="44">
        <f t="shared" si="29"/>
        <v>0</v>
      </c>
      <c r="AA44" s="65">
        <f>SUMIF(Mensal!$B43:$B301,Anual!$B44,Mensal!$ES43:$ES301)</f>
        <v>0</v>
      </c>
      <c r="AB44" s="44">
        <f t="shared" si="9"/>
        <v>0</v>
      </c>
      <c r="AD44" s="240"/>
      <c r="AP44" s="3">
        <f>(AP47)/0.8*0.2</f>
        <v>0</v>
      </c>
      <c r="AQ44" s="3">
        <f t="shared" ref="AQ44:BA44" si="49">(AQ47)/0.8*0.2</f>
        <v>0</v>
      </c>
      <c r="AR44" s="3">
        <f t="shared" si="49"/>
        <v>0</v>
      </c>
      <c r="AS44" s="3">
        <f t="shared" si="49"/>
        <v>0</v>
      </c>
      <c r="AT44" s="3">
        <f t="shared" si="49"/>
        <v>0</v>
      </c>
      <c r="AU44" s="3">
        <f t="shared" si="49"/>
        <v>0</v>
      </c>
      <c r="AV44" s="3">
        <f t="shared" si="49"/>
        <v>0</v>
      </c>
      <c r="AW44" s="3">
        <f t="shared" si="49"/>
        <v>0</v>
      </c>
      <c r="AX44" s="3">
        <f t="shared" si="49"/>
        <v>0</v>
      </c>
      <c r="AY44" s="3">
        <f t="shared" si="49"/>
        <v>0</v>
      </c>
      <c r="AZ44" s="3">
        <f t="shared" si="49"/>
        <v>0</v>
      </c>
      <c r="BA44" s="3">
        <f t="shared" si="49"/>
        <v>0</v>
      </c>
      <c r="BC44" s="3">
        <f>(BC47)/0.8*0.2</f>
        <v>0</v>
      </c>
      <c r="BD44" s="3">
        <f t="shared" ref="BD44:BN44" si="50">(BD47)/0.8*0.2</f>
        <v>0</v>
      </c>
      <c r="BE44" s="3">
        <f t="shared" si="50"/>
        <v>0</v>
      </c>
      <c r="BF44" s="3">
        <f t="shared" si="50"/>
        <v>0</v>
      </c>
      <c r="BG44" s="3">
        <f t="shared" si="50"/>
        <v>0</v>
      </c>
      <c r="BH44" s="3">
        <f t="shared" si="50"/>
        <v>0</v>
      </c>
      <c r="BI44" s="3">
        <f t="shared" si="50"/>
        <v>0</v>
      </c>
      <c r="BJ44" s="3">
        <f t="shared" si="50"/>
        <v>0</v>
      </c>
      <c r="BK44" s="3">
        <f t="shared" si="50"/>
        <v>0</v>
      </c>
      <c r="BL44" s="3">
        <f t="shared" si="50"/>
        <v>0</v>
      </c>
      <c r="BM44" s="3">
        <f t="shared" si="50"/>
        <v>0</v>
      </c>
      <c r="BN44" s="3">
        <f t="shared" si="50"/>
        <v>0</v>
      </c>
      <c r="BP44" s="3">
        <f>(BP47)/0.8*0.2</f>
        <v>0</v>
      </c>
      <c r="BQ44" s="3">
        <f t="shared" ref="BQ44:CA44" si="51">(BQ47)/0.8*0.2</f>
        <v>0</v>
      </c>
      <c r="BR44" s="3">
        <f t="shared" si="51"/>
        <v>0</v>
      </c>
      <c r="BS44" s="3">
        <f t="shared" si="51"/>
        <v>0</v>
      </c>
      <c r="BT44" s="3">
        <f t="shared" si="51"/>
        <v>0</v>
      </c>
      <c r="BU44" s="3">
        <f t="shared" si="51"/>
        <v>0</v>
      </c>
      <c r="BV44" s="3">
        <f t="shared" si="51"/>
        <v>0</v>
      </c>
      <c r="BW44" s="3">
        <f t="shared" si="51"/>
        <v>0</v>
      </c>
      <c r="BX44" s="3">
        <f t="shared" si="51"/>
        <v>0</v>
      </c>
      <c r="BY44" s="3">
        <f t="shared" si="51"/>
        <v>0</v>
      </c>
      <c r="BZ44" s="3">
        <f t="shared" si="51"/>
        <v>0</v>
      </c>
      <c r="CA44" s="3">
        <f t="shared" si="51"/>
        <v>0</v>
      </c>
    </row>
    <row r="45" spans="1:157" ht="12">
      <c r="A45" s="71"/>
      <c r="B45" s="230" t="str">
        <f t="shared" si="30"/>
        <v>111450130200020</v>
      </c>
      <c r="C45" s="231">
        <v>1114501302000</v>
      </c>
      <c r="D45" s="35">
        <v>20</v>
      </c>
      <c r="E45" s="37" t="s">
        <v>47</v>
      </c>
      <c r="F45" s="193">
        <f>SUMIF(Mensal!$B5:$B298,Anual!$B45,Mensal!$F5:$F298)</f>
        <v>136996684.69999999</v>
      </c>
      <c r="G45" s="65">
        <f>SUMIF(Mensal!$B5:$B298,Anual!$B45,Mensal!$S5:$S298)</f>
        <v>129985081.75000001</v>
      </c>
      <c r="H45" s="44">
        <f t="shared" si="20"/>
        <v>-5.1180822115179048E-2</v>
      </c>
      <c r="I45" s="65">
        <f>SUMIF(Mensal!$B5:$B298,Anual!$B45,Mensal!$AF5:$AF298)</f>
        <v>139338701.03412589</v>
      </c>
      <c r="J45" s="44">
        <f t="shared" si="21"/>
        <v>7.1959175300713829E-2</v>
      </c>
      <c r="K45" s="65">
        <f>SUMIF(Mensal!$B5:$B298,Anual!$B45,Mensal!$AS5:$AS298)</f>
        <v>149371087.50858295</v>
      </c>
      <c r="L45" s="44">
        <f t="shared" si="22"/>
        <v>7.1999999999999842E-2</v>
      </c>
      <c r="M45" s="65">
        <f>SUMIF(Mensal!$B5:$B298,Anual!$B45,Mensal!$BF5:$BF298)</f>
        <v>160125805.80920094</v>
      </c>
      <c r="N45" s="44">
        <f t="shared" si="23"/>
        <v>7.2000000000000064E-2</v>
      </c>
      <c r="O45" s="65">
        <f>SUMIF(Mensal!$B5:$B298,Anual!$B45,Mensal!$BS5:$BS298)</f>
        <v>171654863.82746339</v>
      </c>
      <c r="P45" s="44">
        <f t="shared" si="24"/>
        <v>7.1999999999999842E-2</v>
      </c>
      <c r="Q45" s="65">
        <f>SUMIF(Mensal!$B5:$B298,Anual!$B45,Mensal!$CF5:$CF298)</f>
        <v>184014014.02304077</v>
      </c>
      <c r="R45" s="44">
        <f t="shared" si="25"/>
        <v>7.2000000000000064E-2</v>
      </c>
      <c r="S45" s="65">
        <f>SUMIF(Mensal!$B5:$B298,Anual!$B45,Mensal!$CS5:$CS298)</f>
        <v>197263023.03269973</v>
      </c>
      <c r="T45" s="44">
        <f t="shared" si="26"/>
        <v>7.2000000000000064E-2</v>
      </c>
      <c r="U45" s="65">
        <f>SUMIF(Mensal!$B5:$B298,Anual!$B45,Mensal!$DF5:$DF298)</f>
        <v>211465960.69105408</v>
      </c>
      <c r="V45" s="44">
        <f t="shared" si="27"/>
        <v>7.1999999999999842E-2</v>
      </c>
      <c r="W45" s="65">
        <f>SUMIF(Mensal!$B5:$B298,Anual!$B45,Mensal!$DS5:$DS298)</f>
        <v>226691509.86081004</v>
      </c>
      <c r="X45" s="44">
        <f t="shared" si="28"/>
        <v>7.2000000000000286E-2</v>
      </c>
      <c r="Y45" s="65">
        <f>SUMIF(Mensal!$B5:$B298,Anual!$B45,Mensal!$EF5:$EF298)</f>
        <v>243013298.57078838</v>
      </c>
      <c r="Z45" s="44">
        <f t="shared" si="29"/>
        <v>7.2000000000000064E-2</v>
      </c>
      <c r="AA45" s="65">
        <f>SUMIF(Mensal!$B44:$B301,Anual!$B45,Mensal!$ES44:$ES301)</f>
        <v>260510256.06788522</v>
      </c>
      <c r="AB45" s="44">
        <f t="shared" si="9"/>
        <v>7.2000000000000286E-2</v>
      </c>
      <c r="AD45" s="240"/>
      <c r="AP45" s="3">
        <f t="shared" ref="AP45:BA45" si="52">+(AP41-(AP47)/0.8-AP48)*0.25</f>
        <v>0</v>
      </c>
      <c r="AQ45" s="3">
        <f t="shared" si="52"/>
        <v>0</v>
      </c>
      <c r="AR45" s="3">
        <f t="shared" si="52"/>
        <v>0</v>
      </c>
      <c r="AS45" s="3">
        <f t="shared" si="52"/>
        <v>0</v>
      </c>
      <c r="AT45" s="3">
        <f t="shared" si="52"/>
        <v>0</v>
      </c>
      <c r="AU45" s="3">
        <f t="shared" si="52"/>
        <v>0</v>
      </c>
      <c r="AV45" s="3">
        <f t="shared" si="52"/>
        <v>0</v>
      </c>
      <c r="AW45" s="3">
        <f t="shared" si="52"/>
        <v>0</v>
      </c>
      <c r="AX45" s="3">
        <f t="shared" si="52"/>
        <v>0</v>
      </c>
      <c r="AY45" s="3">
        <f t="shared" si="52"/>
        <v>0</v>
      </c>
      <c r="AZ45" s="3">
        <f t="shared" si="52"/>
        <v>0</v>
      </c>
      <c r="BA45" s="3">
        <f t="shared" si="52"/>
        <v>0</v>
      </c>
      <c r="BC45" s="3">
        <f t="shared" ref="BC45:BN45" si="53">+(BC41-(BC47)/0.8-BC48)*0.25</f>
        <v>0</v>
      </c>
      <c r="BD45" s="3">
        <f t="shared" si="53"/>
        <v>0</v>
      </c>
      <c r="BE45" s="3">
        <f t="shared" si="53"/>
        <v>0</v>
      </c>
      <c r="BF45" s="3">
        <f t="shared" si="53"/>
        <v>0</v>
      </c>
      <c r="BG45" s="3">
        <f t="shared" si="53"/>
        <v>0</v>
      </c>
      <c r="BH45" s="3">
        <f t="shared" si="53"/>
        <v>0</v>
      </c>
      <c r="BI45" s="3">
        <f t="shared" si="53"/>
        <v>0</v>
      </c>
      <c r="BJ45" s="3">
        <f t="shared" si="53"/>
        <v>0</v>
      </c>
      <c r="BK45" s="3">
        <f t="shared" si="53"/>
        <v>0</v>
      </c>
      <c r="BL45" s="3">
        <f t="shared" si="53"/>
        <v>0</v>
      </c>
      <c r="BM45" s="3">
        <f t="shared" si="53"/>
        <v>0</v>
      </c>
      <c r="BN45" s="3">
        <f t="shared" si="53"/>
        <v>0</v>
      </c>
      <c r="BP45" s="3">
        <f t="shared" ref="BP45:CA45" si="54">+(BP41-(BP47)/0.8-BP48)*0.25</f>
        <v>0</v>
      </c>
      <c r="BQ45" s="3">
        <f t="shared" si="54"/>
        <v>0</v>
      </c>
      <c r="BR45" s="3">
        <f t="shared" si="54"/>
        <v>0</v>
      </c>
      <c r="BS45" s="3">
        <f t="shared" si="54"/>
        <v>0</v>
      </c>
      <c r="BT45" s="3">
        <f t="shared" si="54"/>
        <v>0</v>
      </c>
      <c r="BU45" s="3">
        <f t="shared" si="54"/>
        <v>0</v>
      </c>
      <c r="BV45" s="3">
        <f t="shared" si="54"/>
        <v>0</v>
      </c>
      <c r="BW45" s="3">
        <f t="shared" si="54"/>
        <v>0</v>
      </c>
      <c r="BX45" s="3">
        <f t="shared" si="54"/>
        <v>0</v>
      </c>
      <c r="BY45" s="3">
        <f t="shared" si="54"/>
        <v>0</v>
      </c>
      <c r="BZ45" s="3">
        <f t="shared" si="54"/>
        <v>0</v>
      </c>
      <c r="CA45" s="3">
        <f t="shared" si="54"/>
        <v>0</v>
      </c>
      <c r="CC45" s="3">
        <f t="shared" ref="CC45:CN45" si="55">+(CC41-(CC47)/0.8-CC48)*0.25</f>
        <v>0</v>
      </c>
      <c r="CD45" s="3">
        <f t="shared" si="55"/>
        <v>0</v>
      </c>
      <c r="CE45" s="3">
        <f t="shared" si="55"/>
        <v>0</v>
      </c>
      <c r="CF45" s="3">
        <f t="shared" si="55"/>
        <v>0</v>
      </c>
      <c r="CG45" s="3">
        <f t="shared" si="55"/>
        <v>0</v>
      </c>
      <c r="CH45" s="3">
        <f t="shared" si="55"/>
        <v>0</v>
      </c>
      <c r="CI45" s="3">
        <f t="shared" si="55"/>
        <v>0</v>
      </c>
      <c r="CJ45" s="3">
        <f t="shared" si="55"/>
        <v>0</v>
      </c>
      <c r="CK45" s="3">
        <f t="shared" si="55"/>
        <v>0</v>
      </c>
      <c r="CL45" s="3">
        <f t="shared" si="55"/>
        <v>0</v>
      </c>
      <c r="CM45" s="3">
        <f t="shared" si="55"/>
        <v>0</v>
      </c>
      <c r="CN45" s="3">
        <f t="shared" si="55"/>
        <v>0</v>
      </c>
      <c r="CP45" s="3">
        <f t="shared" ref="CP45:DA45" si="56">+(CP41-(CP47)/0.8-CP48)*0.25</f>
        <v>0</v>
      </c>
      <c r="CQ45" s="3">
        <f t="shared" si="56"/>
        <v>0</v>
      </c>
      <c r="CR45" s="3">
        <f t="shared" si="56"/>
        <v>0</v>
      </c>
      <c r="CS45" s="3">
        <f t="shared" si="56"/>
        <v>0</v>
      </c>
      <c r="CT45" s="3">
        <f t="shared" si="56"/>
        <v>0</v>
      </c>
      <c r="CU45" s="3">
        <f t="shared" si="56"/>
        <v>0</v>
      </c>
      <c r="CV45" s="3">
        <f t="shared" si="56"/>
        <v>0</v>
      </c>
      <c r="CW45" s="3">
        <f t="shared" si="56"/>
        <v>0</v>
      </c>
      <c r="CX45" s="3">
        <f t="shared" si="56"/>
        <v>0</v>
      </c>
      <c r="CY45" s="3">
        <f t="shared" si="56"/>
        <v>0</v>
      </c>
      <c r="CZ45" s="3">
        <f t="shared" si="56"/>
        <v>0</v>
      </c>
      <c r="DA45" s="3">
        <f t="shared" si="56"/>
        <v>0</v>
      </c>
      <c r="DC45" s="3">
        <f t="shared" ref="DC45:DN45" si="57">+(DC41-(DC47)/0.8-DC48)*0.25</f>
        <v>0</v>
      </c>
      <c r="DD45" s="3">
        <f t="shared" si="57"/>
        <v>0</v>
      </c>
      <c r="DE45" s="3">
        <f t="shared" si="57"/>
        <v>0</v>
      </c>
      <c r="DF45" s="3">
        <f t="shared" si="57"/>
        <v>0</v>
      </c>
      <c r="DG45" s="3">
        <f t="shared" si="57"/>
        <v>0</v>
      </c>
      <c r="DH45" s="3">
        <f t="shared" si="57"/>
        <v>0</v>
      </c>
      <c r="DI45" s="3">
        <f t="shared" si="57"/>
        <v>0</v>
      </c>
      <c r="DJ45" s="3">
        <f t="shared" si="57"/>
        <v>0</v>
      </c>
      <c r="DK45" s="3">
        <f t="shared" si="57"/>
        <v>0</v>
      </c>
      <c r="DL45" s="3">
        <f t="shared" si="57"/>
        <v>0</v>
      </c>
      <c r="DM45" s="3">
        <f t="shared" si="57"/>
        <v>0</v>
      </c>
      <c r="DN45" s="3">
        <f t="shared" si="57"/>
        <v>0</v>
      </c>
      <c r="DP45" s="3">
        <f t="shared" ref="DP45:EA45" si="58">+(DP41-(DP47)/0.8-DP48)*0.25</f>
        <v>0</v>
      </c>
      <c r="DQ45" s="3">
        <f t="shared" si="58"/>
        <v>0</v>
      </c>
      <c r="DR45" s="3">
        <f t="shared" si="58"/>
        <v>0</v>
      </c>
      <c r="DS45" s="3">
        <f t="shared" si="58"/>
        <v>0</v>
      </c>
      <c r="DT45" s="3">
        <f t="shared" si="58"/>
        <v>0</v>
      </c>
      <c r="DU45" s="3">
        <f t="shared" si="58"/>
        <v>0</v>
      </c>
      <c r="DV45" s="3">
        <f t="shared" si="58"/>
        <v>0</v>
      </c>
      <c r="DW45" s="3">
        <f t="shared" si="58"/>
        <v>0</v>
      </c>
      <c r="DX45" s="3">
        <f t="shared" si="58"/>
        <v>0</v>
      </c>
      <c r="DY45" s="3">
        <f t="shared" si="58"/>
        <v>0</v>
      </c>
      <c r="DZ45" s="3">
        <f t="shared" si="58"/>
        <v>0</v>
      </c>
      <c r="EA45" s="3">
        <f t="shared" si="58"/>
        <v>0</v>
      </c>
      <c r="EC45" s="3">
        <f t="shared" ref="EC45:EN45" si="59">+(EC41-(EC47)/0.8-EC48)*0.25</f>
        <v>0</v>
      </c>
      <c r="ED45" s="3">
        <f t="shared" si="59"/>
        <v>0</v>
      </c>
      <c r="EE45" s="3">
        <f t="shared" si="59"/>
        <v>0</v>
      </c>
      <c r="EF45" s="3">
        <f t="shared" si="59"/>
        <v>0</v>
      </c>
      <c r="EG45" s="3">
        <f t="shared" si="59"/>
        <v>0</v>
      </c>
      <c r="EH45" s="3">
        <f t="shared" si="59"/>
        <v>0</v>
      </c>
      <c r="EI45" s="3">
        <f t="shared" si="59"/>
        <v>0</v>
      </c>
      <c r="EJ45" s="3">
        <f t="shared" si="59"/>
        <v>0</v>
      </c>
      <c r="EK45" s="3">
        <f t="shared" si="59"/>
        <v>0</v>
      </c>
      <c r="EL45" s="3">
        <f t="shared" si="59"/>
        <v>0</v>
      </c>
      <c r="EM45" s="3">
        <f t="shared" si="59"/>
        <v>0</v>
      </c>
      <c r="EN45" s="3">
        <f t="shared" si="59"/>
        <v>0</v>
      </c>
      <c r="EP45" s="3">
        <f t="shared" ref="EP45:FA45" si="60">+(EP41-(EP47)/0.8-EP48)*0.25</f>
        <v>0</v>
      </c>
      <c r="EQ45" s="3">
        <f t="shared" si="60"/>
        <v>0</v>
      </c>
      <c r="ER45" s="3">
        <f t="shared" si="60"/>
        <v>0</v>
      </c>
      <c r="ES45" s="3">
        <f t="shared" si="60"/>
        <v>0</v>
      </c>
      <c r="ET45" s="3">
        <f t="shared" si="60"/>
        <v>0</v>
      </c>
      <c r="EU45" s="3">
        <f t="shared" si="60"/>
        <v>0</v>
      </c>
      <c r="EV45" s="3">
        <f t="shared" si="60"/>
        <v>0</v>
      </c>
      <c r="EW45" s="3">
        <f t="shared" si="60"/>
        <v>0</v>
      </c>
      <c r="EX45" s="3">
        <f t="shared" si="60"/>
        <v>0</v>
      </c>
      <c r="EY45" s="3">
        <f t="shared" si="60"/>
        <v>0</v>
      </c>
      <c r="EZ45" s="3">
        <f t="shared" si="60"/>
        <v>0</v>
      </c>
      <c r="FA45" s="3">
        <f t="shared" si="60"/>
        <v>0</v>
      </c>
    </row>
    <row r="46" spans="1:157" ht="12">
      <c r="A46" s="71"/>
      <c r="B46" s="230" t="str">
        <f t="shared" si="30"/>
        <v>111450130100210</v>
      </c>
      <c r="C46" s="231">
        <v>1114501301002</v>
      </c>
      <c r="D46" s="35">
        <v>10</v>
      </c>
      <c r="E46" s="37" t="s">
        <v>46</v>
      </c>
      <c r="F46" s="65">
        <f>SUMIF(Mensal!$B5:$B298,Anual!$B46,Mensal!$F5:$F298)</f>
        <v>7417645.5500000007</v>
      </c>
      <c r="G46" s="65">
        <f>SUMIF(Mensal!$B5:$B298,Anual!$B46,Mensal!$S5:$S298)</f>
        <v>17861618.567232229</v>
      </c>
      <c r="H46" s="44">
        <f t="shared" si="20"/>
        <v>1.4079903045828641</v>
      </c>
      <c r="I46" s="65">
        <f>SUMIF(Mensal!$B5:$B298,Anual!$B46,Mensal!$AF5:$AF298)</f>
        <v>0</v>
      </c>
      <c r="J46" s="44">
        <f t="shared" si="21"/>
        <v>0</v>
      </c>
      <c r="K46" s="65">
        <f>SUMIF(Mensal!$B5:$B298,Anual!$B46,Mensal!$AS5:$AS298)</f>
        <v>0</v>
      </c>
      <c r="L46" s="44">
        <f t="shared" si="22"/>
        <v>0</v>
      </c>
      <c r="M46" s="65">
        <f>SUMIF(Mensal!$B5:$B298,Anual!$B46,Mensal!$BF5:$BF298)</f>
        <v>0</v>
      </c>
      <c r="N46" s="44">
        <f t="shared" si="23"/>
        <v>0</v>
      </c>
      <c r="O46" s="65">
        <f>SUMIF(Mensal!$B5:$B298,Anual!$B46,Mensal!$BS5:$BS298)</f>
        <v>0</v>
      </c>
      <c r="P46" s="44">
        <f t="shared" si="24"/>
        <v>0</v>
      </c>
      <c r="Q46" s="65">
        <f>SUMIF(Mensal!$B5:$B298,Anual!$B46,Mensal!$CF5:$CF298)</f>
        <v>0</v>
      </c>
      <c r="R46" s="44">
        <f t="shared" si="25"/>
        <v>0</v>
      </c>
      <c r="S46" s="65">
        <f>SUMIF(Mensal!$B5:$B298,Anual!$B46,Mensal!$CS5:$CS298)</f>
        <v>0</v>
      </c>
      <c r="T46" s="44">
        <f t="shared" si="26"/>
        <v>0</v>
      </c>
      <c r="U46" s="65">
        <f>SUMIF(Mensal!$B5:$B298,Anual!$B46,Mensal!$DF5:$DF298)</f>
        <v>0</v>
      </c>
      <c r="V46" s="44">
        <f t="shared" si="27"/>
        <v>0</v>
      </c>
      <c r="W46" s="65">
        <f>SUMIF(Mensal!$B5:$B298,Anual!$B46,Mensal!$DS5:$DS298)</f>
        <v>0</v>
      </c>
      <c r="X46" s="44">
        <f t="shared" si="28"/>
        <v>0</v>
      </c>
      <c r="Y46" s="65">
        <f>SUMIF(Mensal!$B5:$B298,Anual!$B46,Mensal!$EF5:$EF298)</f>
        <v>0</v>
      </c>
      <c r="Z46" s="44">
        <f t="shared" si="29"/>
        <v>0</v>
      </c>
      <c r="AA46" s="65">
        <f>SUMIF(Mensal!$B45:$B301,Anual!$B46,Mensal!$ES45:$ES301)</f>
        <v>0</v>
      </c>
      <c r="AB46" s="44">
        <f t="shared" si="9"/>
        <v>0</v>
      </c>
      <c r="AD46" s="240"/>
    </row>
    <row r="47" spans="1:157" ht="12">
      <c r="A47" s="71"/>
      <c r="B47" s="230" t="str">
        <f t="shared" si="30"/>
        <v>111450230100071</v>
      </c>
      <c r="C47" s="231">
        <v>1114502301000</v>
      </c>
      <c r="D47" s="35">
        <v>71</v>
      </c>
      <c r="E47" s="37" t="s">
        <v>51</v>
      </c>
      <c r="F47" s="65">
        <f>SUMIF(Mensal!$B5:$B298,Anual!$B47,Mensal!$F5:$F298)</f>
        <v>861148.47</v>
      </c>
      <c r="G47" s="65">
        <f>SUMIF(Mensal!$B5:$B298,Anual!$B47,Mensal!$S5:$S298)</f>
        <v>0</v>
      </c>
      <c r="H47" s="44">
        <f t="shared" si="20"/>
        <v>-1</v>
      </c>
      <c r="I47" s="65">
        <f>SUMIF(Mensal!$B5:$B298,Anual!$B47,Mensal!$AF5:$AF298)</f>
        <v>0</v>
      </c>
      <c r="J47" s="44">
        <f t="shared" si="21"/>
        <v>0</v>
      </c>
      <c r="K47" s="65">
        <f>SUMIF(Mensal!$B5:$B298,Anual!$B47,Mensal!$AS5:$AS298)</f>
        <v>0</v>
      </c>
      <c r="L47" s="44">
        <f t="shared" si="22"/>
        <v>0</v>
      </c>
      <c r="M47" s="65">
        <f>SUMIF(Mensal!$B5:$B298,Anual!$B47,Mensal!$BF5:$BF298)</f>
        <v>0</v>
      </c>
      <c r="N47" s="44">
        <f t="shared" si="23"/>
        <v>0</v>
      </c>
      <c r="O47" s="65">
        <f>SUMIF(Mensal!$B5:$B298,Anual!$B47,Mensal!$BS5:$BS298)</f>
        <v>0</v>
      </c>
      <c r="P47" s="44">
        <f t="shared" si="24"/>
        <v>0</v>
      </c>
      <c r="Q47" s="65">
        <f>SUMIF(Mensal!$B5:$B298,Anual!$B47,Mensal!$CF5:$CF298)</f>
        <v>0</v>
      </c>
      <c r="R47" s="44">
        <f t="shared" si="25"/>
        <v>0</v>
      </c>
      <c r="S47" s="65">
        <f>SUMIF(Mensal!$B5:$B298,Anual!$B47,Mensal!$CS5:$CS298)</f>
        <v>0</v>
      </c>
      <c r="T47" s="44">
        <f t="shared" si="26"/>
        <v>0</v>
      </c>
      <c r="U47" s="65">
        <f>SUMIF(Mensal!$B5:$B298,Anual!$B47,Mensal!$DF5:$DF298)</f>
        <v>0</v>
      </c>
      <c r="V47" s="44">
        <f t="shared" si="27"/>
        <v>0</v>
      </c>
      <c r="W47" s="65">
        <f>SUMIF(Mensal!$B5:$B298,Anual!$B47,Mensal!$DS5:$DS298)</f>
        <v>0</v>
      </c>
      <c r="X47" s="44">
        <f t="shared" si="28"/>
        <v>0</v>
      </c>
      <c r="Y47" s="65">
        <f>SUMIF(Mensal!$B5:$B298,Anual!$B47,Mensal!$EF5:$EF298)</f>
        <v>0</v>
      </c>
      <c r="Z47" s="44">
        <f t="shared" si="29"/>
        <v>0</v>
      </c>
      <c r="AA47" s="65">
        <f>SUMIF(Mensal!$B46:$B301,Anual!$B47,Mensal!$ES46:$ES301)</f>
        <v>0</v>
      </c>
      <c r="AB47" s="44">
        <f t="shared" si="9"/>
        <v>0</v>
      </c>
      <c r="AD47" s="240"/>
    </row>
    <row r="48" spans="1:157" ht="12">
      <c r="A48" s="71"/>
      <c r="B48" s="230" t="str">
        <f t="shared" si="30"/>
        <v>111450240100071</v>
      </c>
      <c r="C48" s="231">
        <v>1114502401000</v>
      </c>
      <c r="D48" s="35">
        <v>71</v>
      </c>
      <c r="E48" s="37" t="s">
        <v>55</v>
      </c>
      <c r="F48" s="65">
        <f>SUMIF(Mensal!$B5:$B298,Anual!$B48,Mensal!$F5:$F298)</f>
        <v>564412.51</v>
      </c>
      <c r="G48" s="65">
        <f>SUMIF(Mensal!$B5:$B298,Anual!$B48,Mensal!$S5:$S298)</f>
        <v>0</v>
      </c>
      <c r="H48" s="44">
        <f t="shared" si="20"/>
        <v>-1</v>
      </c>
      <c r="I48" s="65">
        <f>SUMIF(Mensal!$B5:$B298,Anual!$B48,Mensal!$AF5:$AF298)</f>
        <v>0</v>
      </c>
      <c r="J48" s="44">
        <f t="shared" si="21"/>
        <v>0</v>
      </c>
      <c r="K48" s="65">
        <f>SUMIF(Mensal!$B5:$B298,Anual!$B48,Mensal!$AS5:$AS298)</f>
        <v>0</v>
      </c>
      <c r="L48" s="44">
        <f t="shared" si="22"/>
        <v>0</v>
      </c>
      <c r="M48" s="65">
        <f>SUMIF(Mensal!$B5:$B298,Anual!$B48,Mensal!$BF5:$BF298)</f>
        <v>0</v>
      </c>
      <c r="N48" s="44">
        <f t="shared" si="23"/>
        <v>0</v>
      </c>
      <c r="O48" s="65">
        <f>SUMIF(Mensal!$B5:$B298,Anual!$B48,Mensal!$BS5:$BS298)</f>
        <v>0</v>
      </c>
      <c r="P48" s="44">
        <f t="shared" si="24"/>
        <v>0</v>
      </c>
      <c r="Q48" s="65">
        <f>SUMIF(Mensal!$B5:$B298,Anual!$B48,Mensal!$CF5:$CF298)</f>
        <v>0</v>
      </c>
      <c r="R48" s="44">
        <f t="shared" si="25"/>
        <v>0</v>
      </c>
      <c r="S48" s="65">
        <f>SUMIF(Mensal!$B5:$B298,Anual!$B48,Mensal!$CS5:$CS298)</f>
        <v>0</v>
      </c>
      <c r="T48" s="44">
        <f t="shared" si="26"/>
        <v>0</v>
      </c>
      <c r="U48" s="65">
        <f>SUMIF(Mensal!$B5:$B298,Anual!$B48,Mensal!$DF5:$DF298)</f>
        <v>0</v>
      </c>
      <c r="V48" s="44">
        <f t="shared" si="27"/>
        <v>0</v>
      </c>
      <c r="W48" s="65">
        <f>SUMIF(Mensal!$B5:$B298,Anual!$B48,Mensal!$DS5:$DS298)</f>
        <v>0</v>
      </c>
      <c r="X48" s="44">
        <f t="shared" si="28"/>
        <v>0</v>
      </c>
      <c r="Y48" s="65">
        <f>SUMIF(Mensal!$B5:$B298,Anual!$B48,Mensal!$EF5:$EF298)</f>
        <v>0</v>
      </c>
      <c r="Z48" s="44">
        <f t="shared" si="29"/>
        <v>0</v>
      </c>
      <c r="AA48" s="65">
        <f>SUMIF(Mensal!$B47:$B301,Anual!$B48,Mensal!$ES47:$ES301)</f>
        <v>0</v>
      </c>
      <c r="AB48" s="44">
        <f t="shared" si="9"/>
        <v>0</v>
      </c>
      <c r="AD48" s="240"/>
    </row>
    <row r="49" spans="1:30" ht="12">
      <c r="A49" s="71"/>
      <c r="B49" s="230" t="str">
        <f t="shared" si="30"/>
        <v>111450240200023</v>
      </c>
      <c r="C49" s="231">
        <v>1114502402000</v>
      </c>
      <c r="D49" s="35">
        <v>23</v>
      </c>
      <c r="E49" s="37" t="s">
        <v>56</v>
      </c>
      <c r="F49" s="65">
        <f>SUMIF(Mensal!$B7:$B299,Anual!$B49,Mensal!$F7:$F299)</f>
        <v>141103.13</v>
      </c>
      <c r="G49" s="65">
        <f>SUMIF(Mensal!$B7:$B299,Anual!$B49,Mensal!$S7:$S299)</f>
        <v>0</v>
      </c>
      <c r="H49" s="44">
        <f t="shared" si="20"/>
        <v>-1</v>
      </c>
      <c r="I49" s="65">
        <f>SUMIF(Mensal!$B7:$B299,Anual!$B49,Mensal!$AF7:$AF299)</f>
        <v>0</v>
      </c>
      <c r="J49" s="44">
        <f t="shared" si="21"/>
        <v>0</v>
      </c>
      <c r="K49" s="65">
        <f>SUMIF(Mensal!$B7:$B299,Anual!$B49,Mensal!$AS7:$AS299)</f>
        <v>0</v>
      </c>
      <c r="L49" s="44">
        <f t="shared" si="22"/>
        <v>0</v>
      </c>
      <c r="M49" s="65">
        <f>SUMIF(Mensal!$B7:$B299,Anual!$B49,Mensal!$BF7:$BF299)</f>
        <v>0</v>
      </c>
      <c r="N49" s="44">
        <f t="shared" si="23"/>
        <v>0</v>
      </c>
      <c r="O49" s="65">
        <f>SUMIF(Mensal!$B7:$B299,Anual!$B49,Mensal!$BS7:$BS299)</f>
        <v>0</v>
      </c>
      <c r="P49" s="44">
        <f t="shared" si="24"/>
        <v>0</v>
      </c>
      <c r="Q49" s="65">
        <f>SUMIF(Mensal!$B7:$B299,Anual!$B49,Mensal!$CF7:$CF299)</f>
        <v>0</v>
      </c>
      <c r="R49" s="44">
        <f t="shared" si="25"/>
        <v>0</v>
      </c>
      <c r="S49" s="65">
        <f>SUMIF(Mensal!$B7:$B299,Anual!$B49,Mensal!$CS7:$CS299)</f>
        <v>0</v>
      </c>
      <c r="T49" s="44">
        <f t="shared" si="26"/>
        <v>0</v>
      </c>
      <c r="U49" s="65">
        <f>SUMIF(Mensal!$B7:$B299,Anual!$B49,Mensal!$DF7:$DF299)</f>
        <v>0</v>
      </c>
      <c r="V49" s="44">
        <f t="shared" si="27"/>
        <v>0</v>
      </c>
      <c r="W49" s="65">
        <f>SUMIF(Mensal!$B7:$B299,Anual!$B49,Mensal!$DS7:$DS299)</f>
        <v>0</v>
      </c>
      <c r="X49" s="44">
        <f t="shared" si="28"/>
        <v>0</v>
      </c>
      <c r="Y49" s="65">
        <f>SUMIF(Mensal!$B7:$B299,Anual!$B49,Mensal!$EF7:$EF299)</f>
        <v>0</v>
      </c>
      <c r="Z49" s="44">
        <f t="shared" si="29"/>
        <v>0</v>
      </c>
      <c r="AA49" s="65">
        <f>SUMIF(Mensal!$B48:$B301,Anual!$B49,Mensal!$ES48:$ES301)</f>
        <v>0</v>
      </c>
      <c r="AB49" s="44">
        <f t="shared" si="9"/>
        <v>0</v>
      </c>
      <c r="AD49" s="240"/>
    </row>
    <row r="50" spans="1:30" s="4" customFormat="1" ht="12">
      <c r="A50" s="71"/>
      <c r="B50" s="230"/>
      <c r="C50" s="231"/>
      <c r="D50" s="7"/>
      <c r="E50" s="31" t="s">
        <v>422</v>
      </c>
      <c r="F50" s="83">
        <f>+F51+F87</f>
        <v>2633145560.3100004</v>
      </c>
      <c r="G50" s="83">
        <f>+G51+G87</f>
        <v>2596707621.7889471</v>
      </c>
      <c r="H50" s="50">
        <f t="shared" si="20"/>
        <v>-1.3838178591525918E-2</v>
      </c>
      <c r="I50" s="83">
        <f>+I51+I87</f>
        <v>2489612721.1179724</v>
      </c>
      <c r="J50" s="50">
        <f t="shared" si="21"/>
        <v>-4.1242571852272647E-2</v>
      </c>
      <c r="K50" s="83">
        <f>+K51+K87</f>
        <v>2630445673.8804584</v>
      </c>
      <c r="L50" s="50">
        <f t="shared" si="22"/>
        <v>5.6568217043510449E-2</v>
      </c>
      <c r="M50" s="83">
        <f>+M51+M87</f>
        <v>2777436176.7230911</v>
      </c>
      <c r="N50" s="50">
        <f t="shared" si="23"/>
        <v>5.5880455658980033E-2</v>
      </c>
      <c r="O50" s="83">
        <f>+O51+O87</f>
        <v>2932672450.6489925</v>
      </c>
      <c r="P50" s="50">
        <f t="shared" si="24"/>
        <v>5.5891932000775579E-2</v>
      </c>
      <c r="Q50" s="83">
        <f>+Q51+Q87</f>
        <v>3096617747.8112817</v>
      </c>
      <c r="R50" s="50">
        <f t="shared" si="25"/>
        <v>5.5903037219860119E-2</v>
      </c>
      <c r="S50" s="83">
        <f>+S51+S87</f>
        <v>3269761361.8946576</v>
      </c>
      <c r="T50" s="50">
        <f t="shared" si="26"/>
        <v>5.5913783419266228E-2</v>
      </c>
      <c r="U50" s="83">
        <f>+U51+U87</f>
        <v>3452620092.4485564</v>
      </c>
      <c r="V50" s="50">
        <f t="shared" si="27"/>
        <v>5.5924182322572236E-2</v>
      </c>
      <c r="W50" s="83">
        <f>+W51+W87</f>
        <v>3645739791.5749621</v>
      </c>
      <c r="X50" s="50">
        <f t="shared" si="28"/>
        <v>5.593424528484614E-2</v>
      </c>
      <c r="Y50" s="83">
        <f>+Y51+Y87</f>
        <v>3849696997.6031251</v>
      </c>
      <c r="Z50" s="50">
        <f t="shared" si="29"/>
        <v>5.5943983303331946E-2</v>
      </c>
      <c r="AA50" s="83">
        <f>+AA51+AA87</f>
        <v>4065100660.6058726</v>
      </c>
      <c r="AB50" s="50">
        <f t="shared" si="9"/>
        <v>5.5953407017970802E-2</v>
      </c>
      <c r="AC50" s="2"/>
      <c r="AD50" s="240"/>
    </row>
    <row r="51" spans="1:30" s="4" customFormat="1" ht="12">
      <c r="A51" s="71"/>
      <c r="B51" s="230"/>
      <c r="C51" s="231"/>
      <c r="D51" s="7"/>
      <c r="E51" s="31" t="s">
        <v>423</v>
      </c>
      <c r="F51" s="26">
        <f>SUM(F52:F86)</f>
        <v>2567303520.3000002</v>
      </c>
      <c r="G51" s="26">
        <f>SUM(G52:G86)</f>
        <v>2536867953.1385021</v>
      </c>
      <c r="H51" s="50">
        <f t="shared" si="20"/>
        <v>-1.1855071642616455E-2</v>
      </c>
      <c r="I51" s="26">
        <f>SUM(I52:I86)</f>
        <v>2445433636.1320095</v>
      </c>
      <c r="J51" s="50">
        <f t="shared" si="21"/>
        <v>-3.6042205859936116E-2</v>
      </c>
      <c r="K51" s="26">
        <f>SUM(K52:K86)</f>
        <v>2583853457.2519484</v>
      </c>
      <c r="L51" s="50">
        <f t="shared" si="22"/>
        <v>5.6603384804537304E-2</v>
      </c>
      <c r="M51" s="26">
        <f>SUM(M52:M86)</f>
        <v>2728290670.9447632</v>
      </c>
      <c r="N51" s="50">
        <f t="shared" si="23"/>
        <v>5.5899924698682657E-2</v>
      </c>
      <c r="O51" s="26">
        <f>SUM(O52:O86)</f>
        <v>2880825996.0273919</v>
      </c>
      <c r="P51" s="50">
        <f t="shared" si="24"/>
        <v>5.590875147837826E-2</v>
      </c>
      <c r="Q51" s="26">
        <f>SUM(Q52:Q86)</f>
        <v>3041913971.4578643</v>
      </c>
      <c r="R51" s="50">
        <f t="shared" si="25"/>
        <v>5.5917287490674594E-2</v>
      </c>
      <c r="S51" s="26">
        <f>SUM(S52:S86)</f>
        <v>3212034659.8418579</v>
      </c>
      <c r="T51" s="50">
        <f t="shared" si="26"/>
        <v>5.5925542267213357E-2</v>
      </c>
      <c r="U51" s="26">
        <f>SUM(U52:U86)</f>
        <v>3391695080.9044943</v>
      </c>
      <c r="V51" s="50">
        <f t="shared" si="27"/>
        <v>5.5933525035960274E-2</v>
      </c>
      <c r="W51" s="26">
        <f>SUM(W52:W86)</f>
        <v>3581430725.4759235</v>
      </c>
      <c r="X51" s="50">
        <f t="shared" si="28"/>
        <v>5.5941244730298934E-2</v>
      </c>
      <c r="Y51" s="26">
        <f>SUM(Y52:Y86)</f>
        <v>3781807154.5131073</v>
      </c>
      <c r="Z51" s="50">
        <f t="shared" si="29"/>
        <v>5.5948709997889479E-2</v>
      </c>
      <c r="AA51" s="26">
        <f>SUM(AA52:AA86)</f>
        <v>3993421687.8960695</v>
      </c>
      <c r="AB51" s="50">
        <f t="shared" si="9"/>
        <v>5.5955929199199783E-2</v>
      </c>
      <c r="AC51" s="2"/>
      <c r="AD51" s="240"/>
    </row>
    <row r="52" spans="1:30" s="4" customFormat="1" ht="12">
      <c r="A52" s="71"/>
      <c r="B52" s="229" t="str">
        <f t="shared" ref="B52:B59" si="61">CONCATENATE(C52,D52)</f>
        <v>112101010100111</v>
      </c>
      <c r="C52" s="231">
        <v>1121010101001</v>
      </c>
      <c r="D52" s="35">
        <v>11</v>
      </c>
      <c r="E52" s="37" t="s">
        <v>57</v>
      </c>
      <c r="F52" s="65">
        <f>SUMIF(Mensal!$B5:$B298,Anual!$B52,Mensal!$F5:$F298)</f>
        <v>437509506.34000003</v>
      </c>
      <c r="G52" s="65">
        <f>SUMIF(Mensal!$B5:$B298,Anual!$B52,Mensal!$S5:$S298)</f>
        <v>427903887.89999992</v>
      </c>
      <c r="H52" s="44">
        <f t="shared" si="20"/>
        <v>-2.1955222231297866E-2</v>
      </c>
      <c r="I52" s="65">
        <f>SUMIF(Mensal!$B5:$B298,Anual!$B52,Mensal!$AF5:$AF298)</f>
        <v>452905456.26222116</v>
      </c>
      <c r="J52" s="44">
        <f t="shared" si="21"/>
        <v>5.8428000000000146E-2</v>
      </c>
      <c r="K52" s="65">
        <f>SUMIF(Mensal!$B5:$B298,Anual!$B52,Mensal!$AS5:$AS298)</f>
        <v>478248233.97283024</v>
      </c>
      <c r="L52" s="44">
        <f t="shared" si="22"/>
        <v>5.5956000000000561E-2</v>
      </c>
      <c r="M52" s="65">
        <f>SUMIF(Mensal!$B5:$B298,Anual!$B52,Mensal!$BF5:$BF298)</f>
        <v>505206130.42541051</v>
      </c>
      <c r="N52" s="44">
        <f t="shared" si="23"/>
        <v>5.636799999999953E-2</v>
      </c>
      <c r="O52" s="65">
        <f>SUMIF(Mensal!$B5:$B298,Anual!$B52,Mensal!$BS5:$BS298)</f>
        <v>533683589.58523035</v>
      </c>
      <c r="P52" s="44">
        <f t="shared" si="24"/>
        <v>5.636800000000064E-2</v>
      </c>
      <c r="Q52" s="65">
        <f>SUMIF(Mensal!$B5:$B298,Anual!$B52,Mensal!$CF5:$CF298)</f>
        <v>563766266.16297066</v>
      </c>
      <c r="R52" s="44">
        <f t="shared" si="25"/>
        <v>5.6368000000000196E-2</v>
      </c>
      <c r="S52" s="65">
        <f>SUMIF(Mensal!$B5:$B298,Anual!$B52,Mensal!$CS5:$CS298)</f>
        <v>595544643.0540452</v>
      </c>
      <c r="T52" s="44">
        <f t="shared" si="26"/>
        <v>5.6368000000000418E-2</v>
      </c>
      <c r="U52" s="65">
        <f>SUMIF(Mensal!$B5:$B298,Anual!$B52,Mensal!$DF5:$DF298)</f>
        <v>629114303.49371564</v>
      </c>
      <c r="V52" s="44">
        <f t="shared" si="27"/>
        <v>5.6367999999999974E-2</v>
      </c>
      <c r="W52" s="65">
        <f>SUMIF(Mensal!$B5:$B298,Anual!$B52,Mensal!$DS5:$DS298)</f>
        <v>664576218.55304992</v>
      </c>
      <c r="X52" s="44">
        <f t="shared" si="28"/>
        <v>5.6368000000000862E-2</v>
      </c>
      <c r="Y52" s="65">
        <f>SUMIF(Mensal!$B5:$B298,Anual!$B52,Mensal!$EF5:$EF298)</f>
        <v>0</v>
      </c>
      <c r="Z52" s="44">
        <f t="shared" si="29"/>
        <v>0</v>
      </c>
      <c r="AA52" s="65">
        <f>SUMIF(Mensal!$B51:$B301,Anual!$B52,Mensal!$ES51:$ES301)</f>
        <v>0</v>
      </c>
      <c r="AB52" s="44">
        <f t="shared" si="9"/>
        <v>0</v>
      </c>
      <c r="AC52" s="2"/>
      <c r="AD52" s="240"/>
    </row>
    <row r="53" spans="1:30" ht="12">
      <c r="A53" s="70"/>
      <c r="B53" s="229" t="str">
        <f t="shared" si="61"/>
        <v>112101010100127</v>
      </c>
      <c r="C53" s="231">
        <v>1121010101001</v>
      </c>
      <c r="D53" s="35">
        <v>27</v>
      </c>
      <c r="E53" s="37" t="s">
        <v>57</v>
      </c>
      <c r="F53" s="65">
        <f>SUMIF(Mensal!$B5:$B298,Anual!$B53,Mensal!$F5:$F298)</f>
        <v>1018356531.5</v>
      </c>
      <c r="G53" s="65">
        <f>SUMIF(Mensal!$B5:$B298,Anual!$B53,Mensal!$S5:$S298)</f>
        <v>998442405.09999979</v>
      </c>
      <c r="H53" s="44">
        <f t="shared" si="20"/>
        <v>-1.9555161462623927E-2</v>
      </c>
      <c r="I53" s="65">
        <f>SUMIF(Mensal!$B5:$B298,Anual!$B53,Mensal!$AF5:$AF298)</f>
        <v>1056779397.9451829</v>
      </c>
      <c r="J53" s="44">
        <f t="shared" si="21"/>
        <v>5.8428000000000369E-2</v>
      </c>
      <c r="K53" s="65">
        <f>SUMIF(Mensal!$B5:$B298,Anual!$B53,Mensal!$AS5:$AS298)</f>
        <v>1115912545.9366035</v>
      </c>
      <c r="L53" s="44">
        <f t="shared" si="22"/>
        <v>5.5955999999999895E-2</v>
      </c>
      <c r="M53" s="65">
        <f>SUMIF(Mensal!$B5:$B298,Anual!$B53,Mensal!$BF5:$BF298)</f>
        <v>1178814304.3259583</v>
      </c>
      <c r="N53" s="44">
        <f t="shared" si="23"/>
        <v>5.6368000000000196E-2</v>
      </c>
      <c r="O53" s="65">
        <f>SUMIF(Mensal!$B7:$B299,Anual!$B53,Mensal!$BS7:$BS299)</f>
        <v>1245261709.0322042</v>
      </c>
      <c r="P53" s="44">
        <f t="shared" si="24"/>
        <v>5.6368000000000196E-2</v>
      </c>
      <c r="Q53" s="65">
        <f>SUMIF(Mensal!$B5:$B298,Anual!$B53,Mensal!$CF5:$CF298)</f>
        <v>1315454621.0469317</v>
      </c>
      <c r="R53" s="44">
        <f t="shared" si="25"/>
        <v>5.6368000000000196E-2</v>
      </c>
      <c r="S53" s="65">
        <f>SUMIF(Mensal!$B5:$B298,Anual!$B53,Mensal!$CS5:$CS298)</f>
        <v>1389604167.1261055</v>
      </c>
      <c r="T53" s="44">
        <f t="shared" si="26"/>
        <v>5.6368000000000196E-2</v>
      </c>
      <c r="U53" s="65">
        <f>SUMIF(Mensal!$B5:$B298,Anual!$B53,Mensal!$DF5:$DF298)</f>
        <v>1467933374.8186703</v>
      </c>
      <c r="V53" s="44">
        <f t="shared" si="27"/>
        <v>5.6368000000000196E-2</v>
      </c>
      <c r="W53" s="65">
        <f>SUMIF(Mensal!$B5:$B298,Anual!$B53,Mensal!$DS5:$DS298)</f>
        <v>1550677843.2904499</v>
      </c>
      <c r="X53" s="44">
        <f t="shared" si="28"/>
        <v>5.636800000000064E-2</v>
      </c>
      <c r="Y53" s="65">
        <f>SUMIF(Mensal!$B5:$B298,Anual!$B53,Mensal!$EF5:$EF298)</f>
        <v>2340123502.8014946</v>
      </c>
      <c r="Z53" s="44">
        <f t="shared" si="29"/>
        <v>0.50909714285714314</v>
      </c>
      <c r="AA53" s="65">
        <f>SUMIF(Mensal!$B52:$B301,Anual!$B53,Mensal!$ES52:$ES301)</f>
        <v>2472031584.4074097</v>
      </c>
      <c r="AB53" s="44">
        <f t="shared" si="9"/>
        <v>5.6368000000000196E-2</v>
      </c>
      <c r="AD53" s="240"/>
    </row>
    <row r="54" spans="1:30" ht="12">
      <c r="A54" s="70"/>
      <c r="B54" s="229" t="str">
        <f t="shared" si="61"/>
        <v>112101010100211</v>
      </c>
      <c r="C54" s="231">
        <v>1121010101002</v>
      </c>
      <c r="D54" s="35">
        <v>11</v>
      </c>
      <c r="E54" s="37" t="s">
        <v>58</v>
      </c>
      <c r="F54" s="65">
        <f>SUMIF(Mensal!$B5:$B298,Anual!$B54,Mensal!$F5:$F298)</f>
        <v>4959749.4799999995</v>
      </c>
      <c r="G54" s="65">
        <f>SUMIF(Mensal!$B5:$B298,Anual!$B54,Mensal!$S5:$S298)</f>
        <v>4913471.0999999987</v>
      </c>
      <c r="H54" s="44">
        <f t="shared" si="20"/>
        <v>-9.3307898285218682E-3</v>
      </c>
      <c r="I54" s="65">
        <f>SUMIF(Mensal!$B5:$B298,Anual!$B54,Mensal!$AF5:$AF298)</f>
        <v>5200555.3894307986</v>
      </c>
      <c r="J54" s="44">
        <f t="shared" si="21"/>
        <v>5.8427999999999924E-2</v>
      </c>
      <c r="K54" s="65">
        <f>SUMIF(Mensal!$B5:$B298,Anual!$B54,Mensal!$AS5:$AS298)</f>
        <v>5491557.6668017888</v>
      </c>
      <c r="L54" s="44">
        <f t="shared" si="22"/>
        <v>5.5956000000000117E-2</v>
      </c>
      <c r="M54" s="65">
        <f>SUMIF(Mensal!$B5:$B298,Anual!$B54,Mensal!$BF5:$BF298)</f>
        <v>5801105.7893640734</v>
      </c>
      <c r="N54" s="44">
        <f t="shared" si="23"/>
        <v>5.6368000000000196E-2</v>
      </c>
      <c r="O54" s="65">
        <f>SUMIF(Mensal!$B8:$B300,Anual!$B54,Mensal!$BS8:$BS300)</f>
        <v>6128102.5204989472</v>
      </c>
      <c r="P54" s="44">
        <f t="shared" si="24"/>
        <v>5.6367999999999974E-2</v>
      </c>
      <c r="Q54" s="65">
        <f>SUMIF(Mensal!$B5:$B298,Anual!$B54,Mensal!$CF5:$CF298)</f>
        <v>6473531.4033744344</v>
      </c>
      <c r="R54" s="44">
        <f t="shared" si="25"/>
        <v>5.6368000000000418E-2</v>
      </c>
      <c r="S54" s="65">
        <f>SUMIF(Mensal!$B5:$B298,Anual!$B54,Mensal!$CS5:$CS298)</f>
        <v>6838431.4215198429</v>
      </c>
      <c r="T54" s="44">
        <f t="shared" si="26"/>
        <v>5.6367999999999752E-2</v>
      </c>
      <c r="U54" s="65">
        <f>SUMIF(Mensal!$B5:$B298,Anual!$B54,Mensal!$DF5:$DF298)</f>
        <v>7223900.1238880763</v>
      </c>
      <c r="V54" s="44">
        <f t="shared" si="27"/>
        <v>5.6368000000000418E-2</v>
      </c>
      <c r="W54" s="65">
        <f>SUMIF(Mensal!$B5:$B298,Anual!$B54,Mensal!$DS5:$DS298)</f>
        <v>7631096.9260714026</v>
      </c>
      <c r="X54" s="44">
        <f t="shared" si="28"/>
        <v>5.6368000000000418E-2</v>
      </c>
      <c r="Y54" s="65">
        <f>SUMIF(Mensal!$B5:$B298,Anual!$B54,Mensal!$EF5:$EF298)</f>
        <v>0</v>
      </c>
      <c r="Z54" s="44">
        <f t="shared" si="29"/>
        <v>0</v>
      </c>
      <c r="AA54" s="65">
        <f>SUMIF(Mensal!$B53:$B301,Anual!$B54,Mensal!$ES53:$ES301)</f>
        <v>0</v>
      </c>
      <c r="AB54" s="44">
        <f t="shared" si="9"/>
        <v>0</v>
      </c>
      <c r="AD54" s="240"/>
    </row>
    <row r="55" spans="1:30" ht="12">
      <c r="A55" s="70"/>
      <c r="B55" s="229" t="str">
        <f t="shared" si="61"/>
        <v>112101010100227</v>
      </c>
      <c r="C55" s="231">
        <v>1121010101002</v>
      </c>
      <c r="D55" s="35">
        <v>27</v>
      </c>
      <c r="E55" s="37" t="s">
        <v>58</v>
      </c>
      <c r="F55" s="65">
        <f>SUMIF(Mensal!$B5:$B298,Anual!$B55,Mensal!$F5:$F298)</f>
        <v>11520428.059999999</v>
      </c>
      <c r="G55" s="65">
        <f>SUMIF(Mensal!$B5:$B298,Anual!$B55,Mensal!$S5:$S298)</f>
        <v>11464765.899999999</v>
      </c>
      <c r="H55" s="44">
        <f t="shared" si="20"/>
        <v>-4.8316051895037626E-3</v>
      </c>
      <c r="I55" s="65">
        <f>SUMIF(Mensal!$B5:$B298,Anual!$B55,Mensal!$AF5:$AF298)</f>
        <v>12134629.242005199</v>
      </c>
      <c r="J55" s="44">
        <f t="shared" si="21"/>
        <v>5.8428000000000146E-2</v>
      </c>
      <c r="K55" s="65">
        <f>SUMIF(Mensal!$B5:$B298,Anual!$B55,Mensal!$AS5:$AS298)</f>
        <v>12813634.55587084</v>
      </c>
      <c r="L55" s="44">
        <f t="shared" si="22"/>
        <v>5.5955999999999895E-2</v>
      </c>
      <c r="M55" s="65">
        <f>SUMIF(Mensal!$B5:$B298,Anual!$B55,Mensal!$BF5:$BF298)</f>
        <v>13535913.508516168</v>
      </c>
      <c r="N55" s="44">
        <f t="shared" si="23"/>
        <v>5.6367999999999974E-2</v>
      </c>
      <c r="O55" s="65">
        <f>SUMIF(Mensal!$B9:$B301,Anual!$B55,Mensal!$BS9:$BS301)</f>
        <v>14298905.881164214</v>
      </c>
      <c r="P55" s="44">
        <f t="shared" si="24"/>
        <v>5.6368000000000418E-2</v>
      </c>
      <c r="Q55" s="65">
        <f>SUMIF(Mensal!$B5:$B298,Anual!$B55,Mensal!$CF5:$CF298)</f>
        <v>15104906.607873676</v>
      </c>
      <c r="R55" s="44">
        <f t="shared" si="25"/>
        <v>5.6367999999999974E-2</v>
      </c>
      <c r="S55" s="65">
        <f>SUMIF(Mensal!$B5:$B298,Anual!$B55,Mensal!$CS5:$CS298)</f>
        <v>15956339.983546304</v>
      </c>
      <c r="T55" s="44">
        <f t="shared" si="26"/>
        <v>5.6368000000000196E-2</v>
      </c>
      <c r="U55" s="65">
        <f>SUMIF(Mensal!$B5:$B298,Anual!$B55,Mensal!$DF5:$DF298)</f>
        <v>16855766.95573885</v>
      </c>
      <c r="V55" s="44">
        <f t="shared" si="27"/>
        <v>5.6368000000000418E-2</v>
      </c>
      <c r="W55" s="65">
        <f>SUMIF(Mensal!$B5:$B298,Anual!$B55,Mensal!$DS5:$DS298)</f>
        <v>17805892.827499937</v>
      </c>
      <c r="X55" s="44">
        <f t="shared" si="28"/>
        <v>5.6367999999999974E-2</v>
      </c>
      <c r="Y55" s="65">
        <f>SUMIF(Mensal!$B5:$B298,Anual!$B55,Mensal!$EF5:$EF298)</f>
        <v>26870821.992000651</v>
      </c>
      <c r="Z55" s="44">
        <f t="shared" si="29"/>
        <v>0.50909714285714291</v>
      </c>
      <c r="AA55" s="65">
        <f>SUMIF(Mensal!$B54:$B301,Anual!$B55,Mensal!$ES54:$ES301)</f>
        <v>28385476.486045752</v>
      </c>
      <c r="AB55" s="44">
        <f t="shared" si="9"/>
        <v>5.6368000000000418E-2</v>
      </c>
      <c r="AD55" s="240"/>
    </row>
    <row r="56" spans="1:30" ht="12">
      <c r="A56" s="70"/>
      <c r="B56" s="229" t="str">
        <f t="shared" si="61"/>
        <v>112101010100311</v>
      </c>
      <c r="C56" s="231">
        <v>1121010101003</v>
      </c>
      <c r="D56" s="35">
        <v>11</v>
      </c>
      <c r="E56" s="37" t="s">
        <v>59</v>
      </c>
      <c r="F56" s="65">
        <f>SUMIF(Mensal!$B5:$B298,Anual!$B56,Mensal!$F5:$F298)</f>
        <v>103496.39</v>
      </c>
      <c r="G56" s="65">
        <f>SUMIF(Mensal!$B5:$B298,Anual!$B56,Mensal!$S5:$S298)</f>
        <v>120391.79999999997</v>
      </c>
      <c r="H56" s="44">
        <f t="shared" si="20"/>
        <v>0.1632463702357152</v>
      </c>
      <c r="I56" s="65">
        <f>SUMIF(Mensal!$B5:$B298,Anual!$B56,Mensal!$AF5:$AF298)</f>
        <v>127426.05209039997</v>
      </c>
      <c r="J56" s="44">
        <f t="shared" si="21"/>
        <v>5.8427999999999924E-2</v>
      </c>
      <c r="K56" s="65">
        <f>SUMIF(Mensal!$B5:$B298,Anual!$B56,Mensal!$AS5:$AS298)</f>
        <v>134556.30426117041</v>
      </c>
      <c r="L56" s="44">
        <f t="shared" si="22"/>
        <v>5.5956000000000117E-2</v>
      </c>
      <c r="M56" s="65">
        <f>SUMIF(Mensal!$B5:$B298,Anual!$B56,Mensal!$BF5:$BF298)</f>
        <v>142140.97401976408</v>
      </c>
      <c r="N56" s="44">
        <f t="shared" si="23"/>
        <v>5.6367999999999974E-2</v>
      </c>
      <c r="O56" s="65">
        <f>SUMIF(Mensal!$B10:$B301,Anual!$B56,Mensal!$BS10:$BS301)</f>
        <v>150153.17644331019</v>
      </c>
      <c r="P56" s="44">
        <f t="shared" si="24"/>
        <v>5.6368000000000418E-2</v>
      </c>
      <c r="Q56" s="65">
        <f>SUMIF(Mensal!$B5:$B298,Anual!$B56,Mensal!$CF5:$CF298)</f>
        <v>158617.01069306678</v>
      </c>
      <c r="R56" s="44">
        <f t="shared" si="25"/>
        <v>5.636800000000064E-2</v>
      </c>
      <c r="S56" s="65">
        <f>SUMIF(Mensal!$B5:$B298,Anual!$B56,Mensal!$CS5:$CS298)</f>
        <v>167557.93435181354</v>
      </c>
      <c r="T56" s="44">
        <f t="shared" si="26"/>
        <v>5.6367999999999752E-2</v>
      </c>
      <c r="U56" s="65">
        <f>SUMIF(Mensal!$B5:$B298,Anual!$B56,Mensal!$DF5:$DF298)</f>
        <v>177002.83999535671</v>
      </c>
      <c r="V56" s="44">
        <f t="shared" si="27"/>
        <v>5.6368000000000862E-2</v>
      </c>
      <c r="W56" s="65">
        <f>SUMIF(Mensal!$B5:$B298,Anual!$B56,Mensal!$DS5:$DS298)</f>
        <v>186980.13608021502</v>
      </c>
      <c r="X56" s="44">
        <f t="shared" si="28"/>
        <v>5.6368000000000196E-2</v>
      </c>
      <c r="Y56" s="65">
        <f>SUMIF(Mensal!$B5:$B298,Anual!$B56,Mensal!$EF5:$EF298)</f>
        <v>0</v>
      </c>
      <c r="Z56" s="44">
        <f t="shared" si="29"/>
        <v>0</v>
      </c>
      <c r="AA56" s="65">
        <f>SUMIF(Mensal!$B55:$B301,Anual!$B56,Mensal!$ES55:$ES301)</f>
        <v>0</v>
      </c>
      <c r="AB56" s="44">
        <f t="shared" si="9"/>
        <v>0</v>
      </c>
      <c r="AD56" s="240"/>
    </row>
    <row r="57" spans="1:30" ht="12">
      <c r="A57" s="70"/>
      <c r="B57" s="229" t="str">
        <f t="shared" si="61"/>
        <v>112101010100327</v>
      </c>
      <c r="C57" s="231">
        <v>1121010101003</v>
      </c>
      <c r="D57" s="35">
        <v>27</v>
      </c>
      <c r="E57" s="37" t="s">
        <v>59</v>
      </c>
      <c r="F57" s="65">
        <f>SUMIF(Mensal!$B5:$B298,Anual!$B57,Mensal!$F5:$F298)</f>
        <v>234336.24000000002</v>
      </c>
      <c r="G57" s="65">
        <f>SUMIF(Mensal!$B5:$B298,Anual!$B57,Mensal!$S5:$S298)</f>
        <v>280914.19999999995</v>
      </c>
      <c r="H57" s="44">
        <f t="shared" si="20"/>
        <v>0.19876550037672325</v>
      </c>
      <c r="I57" s="65">
        <f>SUMIF(Mensal!$B5:$B298,Anual!$B57,Mensal!$AF5:$AF298)</f>
        <v>297327.45487760002</v>
      </c>
      <c r="J57" s="44">
        <f t="shared" si="21"/>
        <v>5.8428000000000146E-2</v>
      </c>
      <c r="K57" s="65">
        <f>SUMIF(Mensal!$B5:$B298,Anual!$B57,Mensal!$AS5:$AS298)</f>
        <v>313964.70994273096</v>
      </c>
      <c r="L57" s="44">
        <f t="shared" si="22"/>
        <v>5.5955999999999895E-2</v>
      </c>
      <c r="M57" s="65">
        <f>SUMIF(Mensal!$B5:$B298,Anual!$B57,Mensal!$BF5:$BF298)</f>
        <v>331662.2727127829</v>
      </c>
      <c r="N57" s="44">
        <f t="shared" si="23"/>
        <v>5.6368000000000196E-2</v>
      </c>
      <c r="O57" s="65">
        <f>SUMIF(Mensal!$B11:$B301,Anual!$B57,Mensal!$BS11:$BS301)</f>
        <v>350357.41170105716</v>
      </c>
      <c r="P57" s="44">
        <f t="shared" si="24"/>
        <v>5.6368000000000418E-2</v>
      </c>
      <c r="Q57" s="65">
        <f>SUMIF(Mensal!$B5:$B298,Anual!$B57,Mensal!$CF5:$CF298)</f>
        <v>370106.35828382248</v>
      </c>
      <c r="R57" s="44">
        <f t="shared" si="25"/>
        <v>5.6368000000000418E-2</v>
      </c>
      <c r="S57" s="65">
        <f>SUMIF(Mensal!$B5:$B298,Anual!$B57,Mensal!$CS5:$CS298)</f>
        <v>390968.5134875651</v>
      </c>
      <c r="T57" s="44">
        <f t="shared" si="26"/>
        <v>5.6368000000000196E-2</v>
      </c>
      <c r="U57" s="65">
        <f>SUMIF(Mensal!$B5:$B298,Anual!$B57,Mensal!$DF5:$DF298)</f>
        <v>413006.62665583234</v>
      </c>
      <c r="V57" s="44">
        <f t="shared" si="27"/>
        <v>5.6368000000000418E-2</v>
      </c>
      <c r="W57" s="65">
        <f>SUMIF(Mensal!$B5:$B298,Anual!$B57,Mensal!$DS5:$DS298)</f>
        <v>436286.98418716824</v>
      </c>
      <c r="X57" s="44">
        <f t="shared" si="28"/>
        <v>5.6367999999999974E-2</v>
      </c>
      <c r="Y57" s="65">
        <f>SUMIF(Mensal!$B5:$B298,Anual!$B57,Mensal!$EF5:$EF298)</f>
        <v>658399.44130261522</v>
      </c>
      <c r="Z57" s="44">
        <f t="shared" si="29"/>
        <v>0.50909714285714314</v>
      </c>
      <c r="AA57" s="65">
        <f>SUMIF(Mensal!$B56:$B301,Anual!$B57,Mensal!$ES56:$ES301)</f>
        <v>695512.10100996122</v>
      </c>
      <c r="AB57" s="44">
        <f t="shared" si="9"/>
        <v>5.6368000000000196E-2</v>
      </c>
      <c r="AD57" s="240"/>
    </row>
    <row r="58" spans="1:30" ht="12">
      <c r="A58" s="73"/>
      <c r="B58" s="230" t="str">
        <f t="shared" si="61"/>
        <v>112101010100411</v>
      </c>
      <c r="C58" s="231">
        <v>1121010101004</v>
      </c>
      <c r="D58" s="35">
        <v>11</v>
      </c>
      <c r="E58" s="192" t="s">
        <v>60</v>
      </c>
      <c r="F58" s="65">
        <f>SUMIF(Mensal!$B5:$B298,Anual!$B58,Mensal!$F5:$F298)</f>
        <v>130014757.74000001</v>
      </c>
      <c r="G58" s="65">
        <f>SUMIF(Mensal!$B5:$B298,Anual!$B58,Mensal!$S5:$S298)</f>
        <v>135063741.68452385</v>
      </c>
      <c r="H58" s="44">
        <f t="shared" si="20"/>
        <v>3.8833929565293301E-2</v>
      </c>
      <c r="I58" s="65">
        <f>SUMIF(Mensal!$B5:$B298,Anual!$B58,Mensal!$AF5:$AF298)</f>
        <v>90278344.449979872</v>
      </c>
      <c r="J58" s="44">
        <f t="shared" si="21"/>
        <v>-0.33158712083626263</v>
      </c>
      <c r="K58" s="65">
        <f>SUMIF(Mensal!$B5:$B298,Anual!$B58,Mensal!$AS5:$AS298)</f>
        <v>95579488.836082697</v>
      </c>
      <c r="L58" s="44">
        <f t="shared" si="22"/>
        <v>5.8720000000000105E-2</v>
      </c>
      <c r="M58" s="65">
        <f>SUMIF(Mensal!$B5:$B298,Anual!$B58,Mensal!$BF5:$BF298)</f>
        <v>100908045.33869433</v>
      </c>
      <c r="N58" s="44">
        <f t="shared" si="23"/>
        <v>5.5750000000000188E-2</v>
      </c>
      <c r="O58" s="65">
        <f>SUMIF(Mensal!$B12:$B301,Anual!$B58,Mensal!$BS12:$BS301)</f>
        <v>106533668.86632651</v>
      </c>
      <c r="P58" s="44">
        <f t="shared" si="24"/>
        <v>5.5749999999999744E-2</v>
      </c>
      <c r="Q58" s="65">
        <f>SUMIF(Mensal!$B5:$B298,Anual!$B58,Mensal!$CF5:$CF298)</f>
        <v>112472920.9056242</v>
      </c>
      <c r="R58" s="44">
        <f t="shared" si="25"/>
        <v>5.5749999999999744E-2</v>
      </c>
      <c r="S58" s="65">
        <f>SUMIF(Mensal!$B5:$B298,Anual!$B58,Mensal!$CS5:$CS298)</f>
        <v>118743286.24611276</v>
      </c>
      <c r="T58" s="44">
        <f t="shared" si="26"/>
        <v>5.5750000000000188E-2</v>
      </c>
      <c r="U58" s="65">
        <f>SUMIF(Mensal!$B5:$B298,Anual!$B58,Mensal!$DF5:$DF298)</f>
        <v>125363224.45433354</v>
      </c>
      <c r="V58" s="44">
        <f t="shared" si="27"/>
        <v>5.5749999999999966E-2</v>
      </c>
      <c r="W58" s="65">
        <f>SUMIF(Mensal!$B5:$B298,Anual!$B58,Mensal!$DS5:$DS298)</f>
        <v>132352224.2176626</v>
      </c>
      <c r="X58" s="44">
        <f t="shared" si="28"/>
        <v>5.5749999999999744E-2</v>
      </c>
      <c r="Y58" s="65">
        <f>SUMIF(Mensal!$B5:$B298,Anual!$B58,Mensal!$EF5:$EF298)</f>
        <v>0</v>
      </c>
      <c r="Z58" s="44">
        <f t="shared" si="29"/>
        <v>0</v>
      </c>
      <c r="AA58" s="65">
        <f>SUMIF(Mensal!$B57:$B301,Anual!$B58,Mensal!$ES57:$ES301)</f>
        <v>0</v>
      </c>
      <c r="AB58" s="44">
        <f t="shared" si="9"/>
        <v>0</v>
      </c>
      <c r="AD58" s="240"/>
    </row>
    <row r="59" spans="1:30" ht="12">
      <c r="A59" s="73"/>
      <c r="B59" s="230" t="str">
        <f t="shared" si="61"/>
        <v>112101010100427</v>
      </c>
      <c r="C59" s="231">
        <v>1121010101004</v>
      </c>
      <c r="D59" s="35">
        <v>27</v>
      </c>
      <c r="E59" s="192" t="s">
        <v>60</v>
      </c>
      <c r="F59" s="65">
        <f>SUMIF(Mensal!$B5:$B298,Anual!$B59,Mensal!$F5:$F298)</f>
        <v>303228301.18000001</v>
      </c>
      <c r="G59" s="65">
        <f>SUMIF(Mensal!$B5:$B298,Anual!$B59,Mensal!$S5:$S298)</f>
        <v>315148730.59722227</v>
      </c>
      <c r="H59" s="44">
        <f t="shared" si="20"/>
        <v>3.9311731031814734E-2</v>
      </c>
      <c r="I59" s="65">
        <f>SUMIF(Mensal!$B5:$B298,Anual!$B59,Mensal!$AF5:$AF298)</f>
        <v>210649470.38328645</v>
      </c>
      <c r="J59" s="44">
        <f t="shared" si="21"/>
        <v>-0.33158712083626229</v>
      </c>
      <c r="K59" s="65">
        <f>SUMIF(Mensal!$B5:$B298,Anual!$B59,Mensal!$AS5:$AS298)</f>
        <v>223018807.28419295</v>
      </c>
      <c r="L59" s="44">
        <f t="shared" si="22"/>
        <v>5.8719999999999661E-2</v>
      </c>
      <c r="M59" s="65">
        <f>SUMIF(Mensal!$B5:$B298,Anual!$B59,Mensal!$BF5:$BF298)</f>
        <v>235452105.79028681</v>
      </c>
      <c r="N59" s="44">
        <f t="shared" si="23"/>
        <v>5.575000000000041E-2</v>
      </c>
      <c r="O59" s="65">
        <f>SUMIF(Mensal!$B13:$B301,Anual!$B59,Mensal!$BS13:$BS301)</f>
        <v>248578560.68809515</v>
      </c>
      <c r="P59" s="44">
        <f t="shared" si="24"/>
        <v>5.57499999999993E-2</v>
      </c>
      <c r="Q59" s="65">
        <f>SUMIF(Mensal!$B5:$B298,Anual!$B59,Mensal!$CF5:$CF298)</f>
        <v>262436815.44645646</v>
      </c>
      <c r="R59" s="44">
        <f t="shared" si="25"/>
        <v>5.5749999999999966E-2</v>
      </c>
      <c r="S59" s="65">
        <f>SUMIF(Mensal!$B5:$B298,Anual!$B59,Mensal!$CS5:$CS298)</f>
        <v>277067667.90759647</v>
      </c>
      <c r="T59" s="44">
        <f t="shared" si="26"/>
        <v>5.5750000000000188E-2</v>
      </c>
      <c r="U59" s="65">
        <f>SUMIF(Mensal!$B5:$B298,Anual!$B59,Mensal!$DF5:$DF298)</f>
        <v>292514190.3934449</v>
      </c>
      <c r="V59" s="44">
        <f t="shared" si="27"/>
        <v>5.5749999999999744E-2</v>
      </c>
      <c r="W59" s="65">
        <f>SUMIF(Mensal!$B5:$B298,Anual!$B59,Mensal!$DS5:$DS298)</f>
        <v>308821856.5078795</v>
      </c>
      <c r="X59" s="44">
        <f t="shared" si="28"/>
        <v>5.5750000000000188E-2</v>
      </c>
      <c r="Y59" s="65">
        <f>SUMIF(Mensal!$B5:$B298,Anual!$B59,Mensal!$EF5:$EF298)</f>
        <v>465769535.72599107</v>
      </c>
      <c r="Z59" s="44">
        <f t="shared" si="29"/>
        <v>0.50821428571428551</v>
      </c>
      <c r="AA59" s="65">
        <f>SUMIF(Mensal!$B58:$B301,Anual!$B59,Mensal!$ES58:$ES301)</f>
        <v>491736187.34271514</v>
      </c>
      <c r="AB59" s="44">
        <f t="shared" si="9"/>
        <v>5.5750000000000188E-2</v>
      </c>
      <c r="AD59" s="240"/>
    </row>
    <row r="60" spans="1:30" ht="12">
      <c r="A60" s="70"/>
      <c r="B60" s="229" t="str">
        <f t="shared" ref="B60:B86" si="62">CONCATENATE(C60,D60)</f>
        <v>112101010100611</v>
      </c>
      <c r="C60" s="231">
        <v>1121010101006</v>
      </c>
      <c r="D60" s="35">
        <v>11</v>
      </c>
      <c r="E60" s="37" t="s">
        <v>62</v>
      </c>
      <c r="F60" s="65">
        <f>SUMIF(Mensal!$B5:$B298,Anual!$B60,Mensal!$F5:$F298)</f>
        <v>3165017.54</v>
      </c>
      <c r="G60" s="65">
        <f>SUMIF(Mensal!$B5:$B298,Anual!$B60,Mensal!$S5:$S298)</f>
        <v>3170355.5999999992</v>
      </c>
      <c r="H60" s="44">
        <f t="shared" si="20"/>
        <v>1.6865814904769572E-3</v>
      </c>
      <c r="I60" s="65">
        <f>SUMIF(Mensal!$B5:$B298,Anual!$B60,Mensal!$AF5:$AF298)</f>
        <v>3355593.1369967996</v>
      </c>
      <c r="J60" s="44">
        <f t="shared" si="21"/>
        <v>5.8428000000000146E-2</v>
      </c>
      <c r="K60" s="65">
        <f>SUMIF(Mensal!$B5:$B298,Anual!$B60,Mensal!$AS5:$AS298)</f>
        <v>3543358.7065705941</v>
      </c>
      <c r="L60" s="44">
        <f t="shared" si="22"/>
        <v>5.5956000000000561E-2</v>
      </c>
      <c r="M60" s="65">
        <f>SUMIF(Mensal!$B5:$B298,Anual!$B60,Mensal!$BF5:$BF298)</f>
        <v>3743090.7501425673</v>
      </c>
      <c r="N60" s="44">
        <f t="shared" si="23"/>
        <v>5.636800000000064E-2</v>
      </c>
      <c r="O60" s="65">
        <f>SUMIF(Mensal!$B16:$B301,Anual!$B60,Mensal!$BS16:$BS301)</f>
        <v>3954081.2895466029</v>
      </c>
      <c r="P60" s="44">
        <f t="shared" si="24"/>
        <v>5.6367999999999752E-2</v>
      </c>
      <c r="Q60" s="65">
        <f>SUMIF(Mensal!$B5:$B298,Anual!$B60,Mensal!$CF5:$CF298)</f>
        <v>4176964.9436757662</v>
      </c>
      <c r="R60" s="44">
        <f t="shared" si="25"/>
        <v>5.6368000000000196E-2</v>
      </c>
      <c r="S60" s="65">
        <f>SUMIF(Mensal!$B5:$B298,Anual!$B60,Mensal!$CS5:$CS298)</f>
        <v>4412412.1036208821</v>
      </c>
      <c r="T60" s="44">
        <f t="shared" si="26"/>
        <v>5.6367999999999974E-2</v>
      </c>
      <c r="U60" s="65">
        <f>SUMIF(Mensal!$B5:$B298,Anual!$B60,Mensal!$DF5:$DF298)</f>
        <v>4661130.9490777841</v>
      </c>
      <c r="V60" s="44">
        <f t="shared" si="27"/>
        <v>5.6367999999999974E-2</v>
      </c>
      <c r="W60" s="65">
        <f>SUMIF(Mensal!$B5:$B298,Anual!$B60,Mensal!$DS5:$DS298)</f>
        <v>4923869.5784154013</v>
      </c>
      <c r="X60" s="44">
        <f t="shared" si="28"/>
        <v>5.6368000000000196E-2</v>
      </c>
      <c r="Y60" s="65">
        <f>SUMIF(Mensal!$B5:$B298,Anual!$B60,Mensal!$EF5:$EF298)</f>
        <v>0</v>
      </c>
      <c r="Z60" s="44">
        <f t="shared" si="29"/>
        <v>0</v>
      </c>
      <c r="AA60" s="65">
        <f>SUMIF(Mensal!$B59:$B301,Anual!$B60,Mensal!$ES59:$ES301)</f>
        <v>0</v>
      </c>
      <c r="AB60" s="44">
        <f t="shared" si="9"/>
        <v>0</v>
      </c>
      <c r="AD60" s="240"/>
    </row>
    <row r="61" spans="1:30" ht="12">
      <c r="A61" s="70"/>
      <c r="B61" s="229" t="str">
        <f t="shared" si="62"/>
        <v>112101010100627</v>
      </c>
      <c r="C61" s="231">
        <v>1121010101006</v>
      </c>
      <c r="D61" s="35">
        <v>27</v>
      </c>
      <c r="E61" s="37" t="s">
        <v>62</v>
      </c>
      <c r="F61" s="65">
        <f>SUMIF(Mensal!$B5:$B298,Anual!$B61,Mensal!$F5:$F298)</f>
        <v>7385446.8900000006</v>
      </c>
      <c r="G61" s="65">
        <f>SUMIF(Mensal!$B5:$B298,Anual!$B61,Mensal!$S5:$S298)</f>
        <v>7397496.3999999994</v>
      </c>
      <c r="H61" s="44">
        <f t="shared" si="20"/>
        <v>1.6315207704376E-3</v>
      </c>
      <c r="I61" s="65">
        <f>SUMIF(Mensal!$B5:$B298,Anual!$B61,Mensal!$AF5:$AF298)</f>
        <v>7829717.3196592024</v>
      </c>
      <c r="J61" s="44">
        <f t="shared" si="21"/>
        <v>5.8428000000000369E-2</v>
      </c>
      <c r="K61" s="65">
        <f>SUMIF(Mensal!$B5:$B298,Anual!$B61,Mensal!$AS5:$AS298)</f>
        <v>8267836.9819980534</v>
      </c>
      <c r="L61" s="44">
        <f t="shared" si="22"/>
        <v>5.5956000000000117E-2</v>
      </c>
      <c r="M61" s="65">
        <f>SUMIF(Mensal!$B5:$B298,Anual!$B61,Mensal!$BF5:$BF298)</f>
        <v>8733878.4169993196</v>
      </c>
      <c r="N61" s="44">
        <f t="shared" si="23"/>
        <v>5.6367999999999974E-2</v>
      </c>
      <c r="O61" s="65">
        <f>SUMIF(Mensal!$B17:$B301,Anual!$B61,Mensal!$BS17:$BS301)</f>
        <v>9226189.6756087393</v>
      </c>
      <c r="P61" s="44">
        <f t="shared" si="24"/>
        <v>5.6368000000000196E-2</v>
      </c>
      <c r="Q61" s="65">
        <f>SUMIF(Mensal!$B5:$B298,Anual!$B61,Mensal!$CF5:$CF298)</f>
        <v>9746251.5352434553</v>
      </c>
      <c r="R61" s="44">
        <f t="shared" si="25"/>
        <v>5.6368000000000196E-2</v>
      </c>
      <c r="S61" s="65">
        <f>SUMIF(Mensal!$B5:$B298,Anual!$B61,Mensal!$CS5:$CS298)</f>
        <v>10295628.241782056</v>
      </c>
      <c r="T61" s="44">
        <f t="shared" si="26"/>
        <v>5.6367999999999752E-2</v>
      </c>
      <c r="U61" s="65">
        <f>SUMIF(Mensal!$B5:$B298,Anual!$B61,Mensal!$DF5:$DF298)</f>
        <v>10875972.214514829</v>
      </c>
      <c r="V61" s="44">
        <f t="shared" si="27"/>
        <v>5.6368000000000196E-2</v>
      </c>
      <c r="W61" s="65">
        <f>SUMIF(Mensal!$B5:$B298,Anual!$B61,Mensal!$DS5:$DS298)</f>
        <v>11489029.016302606</v>
      </c>
      <c r="X61" s="44">
        <f t="shared" si="28"/>
        <v>5.6368000000000418E-2</v>
      </c>
      <c r="Y61" s="65">
        <f>SUMIF(Mensal!$B5:$B298,Anual!$B61,Mensal!$EF5:$EF298)</f>
        <v>17338060.862705071</v>
      </c>
      <c r="Z61" s="44">
        <f t="shared" si="29"/>
        <v>0.50909714285714269</v>
      </c>
      <c r="AA61" s="65">
        <f>SUMIF(Mensal!$B60:$B301,Anual!$B61,Mensal!$ES60:$ES301)</f>
        <v>18315372.677414034</v>
      </c>
      <c r="AB61" s="44">
        <f t="shared" si="9"/>
        <v>5.6368000000000196E-2</v>
      </c>
      <c r="AD61" s="240"/>
    </row>
    <row r="62" spans="1:30" ht="12">
      <c r="A62" s="70"/>
      <c r="B62" s="229" t="str">
        <f t="shared" si="62"/>
        <v>112101020100111</v>
      </c>
      <c r="C62" s="231">
        <v>1121010201001</v>
      </c>
      <c r="D62" s="35">
        <v>11</v>
      </c>
      <c r="E62" s="37" t="s">
        <v>65</v>
      </c>
      <c r="F62" s="65">
        <f>SUMIF(Mensal!$B5:$B298,Anual!$B62,Mensal!$F5:$F298)</f>
        <v>347.26000000000022</v>
      </c>
      <c r="G62" s="65">
        <f>SUMIF(Mensal!$B5:$B298,Anual!$B62,Mensal!$S5:$S298)</f>
        <v>1617.9000000000003</v>
      </c>
      <c r="H62" s="44">
        <f t="shared" si="20"/>
        <v>3.659045095893565</v>
      </c>
      <c r="I62" s="65">
        <f>SUMIF(Mensal!$B5:$B298,Anual!$B62,Mensal!$AF5:$AF298)</f>
        <v>1712.4306612000009</v>
      </c>
      <c r="J62" s="44">
        <f t="shared" si="21"/>
        <v>5.8428000000000369E-2</v>
      </c>
      <c r="K62" s="65">
        <f>SUMIF(Mensal!$B5:$B298,Anual!$B62,Mensal!$AS5:$AS298)</f>
        <v>1808.2514312781075</v>
      </c>
      <c r="L62" s="44">
        <f t="shared" si="22"/>
        <v>5.5955999999999673E-2</v>
      </c>
      <c r="M62" s="65">
        <f>SUMIF(Mensal!$B5:$B298,Anual!$B62,Mensal!$BF5:$BF298)</f>
        <v>1910.178947956392</v>
      </c>
      <c r="N62" s="44">
        <f t="shared" si="23"/>
        <v>5.6368000000000196E-2</v>
      </c>
      <c r="O62" s="65">
        <f>SUMIF(Mensal!$B18:$B301,Anual!$B62,Mensal!$BS18:$BS301)</f>
        <v>2017.8519148947989</v>
      </c>
      <c r="P62" s="44">
        <f t="shared" si="24"/>
        <v>5.636800000000064E-2</v>
      </c>
      <c r="Q62" s="65">
        <f>SUMIF(Mensal!$B5:$B298,Anual!$B62,Mensal!$CF5:$CF298)</f>
        <v>2131.5941916335892</v>
      </c>
      <c r="R62" s="44">
        <f t="shared" si="25"/>
        <v>5.6368000000000196E-2</v>
      </c>
      <c r="S62" s="65">
        <f>SUMIF(Mensal!$B5:$B298,Anual!$B62,Mensal!$CS5:$CS298)</f>
        <v>2251.747893027592</v>
      </c>
      <c r="T62" s="44">
        <f t="shared" si="26"/>
        <v>5.6368000000000418E-2</v>
      </c>
      <c r="U62" s="65">
        <f>SUMIF(Mensal!$B5:$B298,Anual!$B62,Mensal!$DF5:$DF298)</f>
        <v>2378.6744182617722</v>
      </c>
      <c r="V62" s="44">
        <f t="shared" si="27"/>
        <v>5.6368000000000418E-2</v>
      </c>
      <c r="W62" s="65">
        <f>SUMIF(Mensal!$B5:$B298,Anual!$B62,Mensal!$DS5:$DS298)</f>
        <v>2512.755537870351</v>
      </c>
      <c r="X62" s="44">
        <f t="shared" si="28"/>
        <v>5.6367999999999752E-2</v>
      </c>
      <c r="Y62" s="65">
        <f>SUMIF(Mensal!$B5:$B298,Anual!$B62,Mensal!$EF5:$EF298)</f>
        <v>0</v>
      </c>
      <c r="Z62" s="44">
        <f t="shared" si="29"/>
        <v>0</v>
      </c>
      <c r="AA62" s="65">
        <f>SUMIF(Mensal!$B61:$B301,Anual!$B62,Mensal!$ES61:$ES301)</f>
        <v>0</v>
      </c>
      <c r="AB62" s="44">
        <f t="shared" si="9"/>
        <v>0</v>
      </c>
      <c r="AD62" s="240"/>
    </row>
    <row r="63" spans="1:30" ht="12">
      <c r="A63" s="70"/>
      <c r="B63" s="229" t="str">
        <f t="shared" si="62"/>
        <v>112101020100127</v>
      </c>
      <c r="C63" s="231">
        <v>1121010201001</v>
      </c>
      <c r="D63" s="35">
        <v>27</v>
      </c>
      <c r="E63" s="37" t="s">
        <v>65</v>
      </c>
      <c r="F63" s="65">
        <f>SUMIF(Mensal!$B5:$B298,Anual!$B63,Mensal!$F5:$F298)</f>
        <v>810.50000000000045</v>
      </c>
      <c r="G63" s="65">
        <f>SUMIF(Mensal!$B5:$B298,Anual!$B63,Mensal!$S5:$S298)</f>
        <v>3775.1</v>
      </c>
      <c r="H63" s="44">
        <f t="shared" si="20"/>
        <v>3.6577421344848835</v>
      </c>
      <c r="I63" s="65">
        <f>SUMIF(Mensal!$B5:$B298,Anual!$B63,Mensal!$AF5:$AF298)</f>
        <v>3995.6715428000002</v>
      </c>
      <c r="J63" s="44">
        <f t="shared" si="21"/>
        <v>5.8428000000000146E-2</v>
      </c>
      <c r="K63" s="65">
        <f>SUMIF(Mensal!$B5:$B298,Anual!$B63,Mensal!$AS5:$AS298)</f>
        <v>4219.253339648918</v>
      </c>
      <c r="L63" s="44">
        <f t="shared" si="22"/>
        <v>5.5956000000000339E-2</v>
      </c>
      <c r="M63" s="65">
        <f>SUMIF(Mensal!$B5:$B298,Anual!$B63,Mensal!$BF5:$BF298)</f>
        <v>4457.0842118982491</v>
      </c>
      <c r="N63" s="44">
        <f t="shared" si="23"/>
        <v>5.6368000000000196E-2</v>
      </c>
      <c r="O63" s="65">
        <f>SUMIF(Mensal!$B19:$B301,Anual!$B63,Mensal!$BS19:$BS301)</f>
        <v>4708.3211347545312</v>
      </c>
      <c r="P63" s="44">
        <f t="shared" si="24"/>
        <v>5.6368000000000418E-2</v>
      </c>
      <c r="Q63" s="65">
        <f>SUMIF(Mensal!$B5:$B298,Anual!$B63,Mensal!$CF5:$CF298)</f>
        <v>4973.7197804783755</v>
      </c>
      <c r="R63" s="44">
        <f t="shared" si="25"/>
        <v>5.6368000000000196E-2</v>
      </c>
      <c r="S63" s="65">
        <f>SUMIF(Mensal!$B5:$B298,Anual!$B63,Mensal!$CS5:$CS298)</f>
        <v>5254.0784170643819</v>
      </c>
      <c r="T63" s="44">
        <f t="shared" si="26"/>
        <v>5.6368000000000196E-2</v>
      </c>
      <c r="U63" s="65">
        <f>SUMIF(Mensal!$B5:$B298,Anual!$B63,Mensal!$DF5:$DF298)</f>
        <v>5550.2403092774666</v>
      </c>
      <c r="V63" s="44">
        <f t="shared" si="27"/>
        <v>5.6367999999999974E-2</v>
      </c>
      <c r="W63" s="65">
        <f>SUMIF(Mensal!$B5:$B298,Anual!$B63,Mensal!$DS5:$DS298)</f>
        <v>5863.0962550308213</v>
      </c>
      <c r="X63" s="44">
        <f t="shared" si="28"/>
        <v>5.6368000000000418E-2</v>
      </c>
      <c r="Y63" s="65">
        <f>SUMIF(Mensal!$B5:$B298,Anual!$B63,Mensal!$EF5:$EF298)</f>
        <v>8847.9818067634296</v>
      </c>
      <c r="Z63" s="44">
        <f t="shared" si="29"/>
        <v>0.50909714285714336</v>
      </c>
      <c r="AA63" s="65">
        <f>SUMIF(Mensal!$B62:$B301,Anual!$B63,Mensal!$ES62:$ES301)</f>
        <v>9346.7248452470722</v>
      </c>
      <c r="AB63" s="44">
        <f t="shared" si="9"/>
        <v>5.6368000000000196E-2</v>
      </c>
      <c r="AD63" s="240"/>
    </row>
    <row r="64" spans="1:30" ht="12">
      <c r="A64" s="70"/>
      <c r="B64" s="229" t="str">
        <f t="shared" si="62"/>
        <v>112101020100311</v>
      </c>
      <c r="C64" s="231">
        <v>1121010201003</v>
      </c>
      <c r="D64" s="35">
        <v>11</v>
      </c>
      <c r="E64" s="37" t="s">
        <v>66</v>
      </c>
      <c r="F64" s="65">
        <f>SUMIF(Mensal!$B5:$B298,Anual!$B64,Mensal!$F5:$F298)</f>
        <v>762.50000000000011</v>
      </c>
      <c r="G64" s="65">
        <f>SUMIF(Mensal!$B5:$B298,Anual!$B64,Mensal!$S5:$S298)</f>
        <v>6444.2999999999984</v>
      </c>
      <c r="H64" s="44">
        <f t="shared" si="20"/>
        <v>7.451540983606554</v>
      </c>
      <c r="I64" s="65">
        <f>SUMIF(Mensal!$B5:$B298,Anual!$B64,Mensal!$AF5:$AF298)</f>
        <v>6820.8275604</v>
      </c>
      <c r="J64" s="44">
        <f t="shared" si="21"/>
        <v>5.8428000000000369E-2</v>
      </c>
      <c r="K64" s="65">
        <f>SUMIF(Mensal!$B5:$B298,Anual!$B64,Mensal!$AS5:$AS298)</f>
        <v>7202.493787369739</v>
      </c>
      <c r="L64" s="44">
        <f t="shared" si="22"/>
        <v>5.5955999999999451E-2</v>
      </c>
      <c r="M64" s="65">
        <f>SUMIF(Mensal!$B5:$B298,Anual!$B64,Mensal!$BF5:$BF298)</f>
        <v>7608.4839571761995</v>
      </c>
      <c r="N64" s="44">
        <f t="shared" si="23"/>
        <v>5.6368000000000418E-2</v>
      </c>
      <c r="O64" s="65">
        <f>SUMIF(Mensal!$B20:$B301,Anual!$B64,Mensal!$BS20:$BS301)</f>
        <v>8037.3589808743081</v>
      </c>
      <c r="P64" s="44">
        <f t="shared" si="24"/>
        <v>5.6367999999999974E-2</v>
      </c>
      <c r="Q64" s="65">
        <f>SUMIF(Mensal!$B5:$B298,Anual!$B64,Mensal!$CF5:$CF298)</f>
        <v>8490.4088319082312</v>
      </c>
      <c r="R64" s="44">
        <f t="shared" si="25"/>
        <v>5.6367999999999974E-2</v>
      </c>
      <c r="S64" s="65">
        <f>SUMIF(Mensal!$B5:$B298,Anual!$B64,Mensal!$CS5:$CS298)</f>
        <v>8968.9961969452379</v>
      </c>
      <c r="T64" s="44">
        <f t="shared" si="26"/>
        <v>5.6368000000000418E-2</v>
      </c>
      <c r="U64" s="65">
        <f>SUMIF(Mensal!$B5:$B298,Anual!$B64,Mensal!$DF5:$DF298)</f>
        <v>9474.5605745746452</v>
      </c>
      <c r="V64" s="44">
        <f t="shared" si="27"/>
        <v>5.6367999999999752E-2</v>
      </c>
      <c r="W64" s="65">
        <f>SUMIF(Mensal!$B5:$B298,Anual!$B64,Mensal!$DS5:$DS298)</f>
        <v>10008.62260504227</v>
      </c>
      <c r="X64" s="44">
        <f t="shared" si="28"/>
        <v>5.6368000000000196E-2</v>
      </c>
      <c r="Y64" s="65">
        <f>SUMIF(Mensal!$B5:$B298,Anual!$B64,Mensal!$EF5:$EF298)</f>
        <v>0</v>
      </c>
      <c r="Z64" s="44">
        <f t="shared" si="29"/>
        <v>0</v>
      </c>
      <c r="AA64" s="65">
        <f>SUMIF(Mensal!$B63:$B301,Anual!$B64,Mensal!$ES63:$ES301)</f>
        <v>0</v>
      </c>
      <c r="AB64" s="44">
        <f t="shared" si="9"/>
        <v>0</v>
      </c>
      <c r="AD64" s="240"/>
    </row>
    <row r="65" spans="1:30" ht="12">
      <c r="A65" s="70"/>
      <c r="B65" s="229" t="str">
        <f t="shared" si="62"/>
        <v>112101020100327</v>
      </c>
      <c r="C65" s="231">
        <v>1121010201003</v>
      </c>
      <c r="D65" s="41">
        <v>27</v>
      </c>
      <c r="E65" s="37" t="s">
        <v>66</v>
      </c>
      <c r="F65" s="65">
        <f>SUMIF(Mensal!$B5:$B298,Anual!$B65,Mensal!$F5:$F298)</f>
        <v>1779.3</v>
      </c>
      <c r="G65" s="65">
        <f>SUMIF(Mensal!$B5:$B298,Anual!$B65,Mensal!$S5:$S298)</f>
        <v>15036.699999999995</v>
      </c>
      <c r="H65" s="44">
        <f t="shared" si="20"/>
        <v>7.4509076603158526</v>
      </c>
      <c r="I65" s="65">
        <f>SUMIF(Mensal!$B5:$B298,Anual!$B65,Mensal!$AF5:$AF298)</f>
        <v>15915.264307599993</v>
      </c>
      <c r="J65" s="44">
        <f t="shared" si="21"/>
        <v>5.8427999999999924E-2</v>
      </c>
      <c r="K65" s="65">
        <f>SUMIF(Mensal!$B5:$B298,Anual!$B65,Mensal!$AS5:$AS298)</f>
        <v>16805.81883719606</v>
      </c>
      <c r="L65" s="44">
        <f t="shared" si="22"/>
        <v>5.5956000000000117E-2</v>
      </c>
      <c r="M65" s="65">
        <f>SUMIF(Mensal!$B5:$B298,Anual!$B65,Mensal!$BF5:$BF298)</f>
        <v>17753.129233411131</v>
      </c>
      <c r="N65" s="44">
        <f t="shared" si="23"/>
        <v>5.6368000000000196E-2</v>
      </c>
      <c r="O65" s="65">
        <f>SUMIF(Mensal!$B21:$B301,Anual!$B65,Mensal!$BS21:$BS301)</f>
        <v>18753.837622040053</v>
      </c>
      <c r="P65" s="44">
        <f t="shared" si="24"/>
        <v>5.6368000000000196E-2</v>
      </c>
      <c r="Q65" s="65">
        <f>SUMIF(Mensal!$B5:$B298,Anual!$B65,Mensal!$CF5:$CF298)</f>
        <v>19810.953941119209</v>
      </c>
      <c r="R65" s="44">
        <f t="shared" si="25"/>
        <v>5.6368000000000196E-2</v>
      </c>
      <c r="S65" s="65">
        <f>SUMIF(Mensal!$B5:$B298,Anual!$B65,Mensal!$CS5:$CS298)</f>
        <v>20927.657792872214</v>
      </c>
      <c r="T65" s="44">
        <f t="shared" si="26"/>
        <v>5.6367999999999974E-2</v>
      </c>
      <c r="U65" s="65">
        <f>SUMIF(Mensal!$B5:$B298,Anual!$B65,Mensal!$DF5:$DF298)</f>
        <v>22107.308007340835</v>
      </c>
      <c r="V65" s="44">
        <f t="shared" si="27"/>
        <v>5.6367999999999974E-2</v>
      </c>
      <c r="W65" s="65">
        <f>SUMIF(Mensal!$B5:$B298,Anual!$B65,Mensal!$DS5:$DS298)</f>
        <v>23353.452745098624</v>
      </c>
      <c r="X65" s="44">
        <f t="shared" si="28"/>
        <v>5.6367999999999974E-2</v>
      </c>
      <c r="Y65" s="65">
        <f>SUMIF(Mensal!$B5:$B298,Anual!$B65,Mensal!$EF5:$EF298)</f>
        <v>35242.628813477648</v>
      </c>
      <c r="Z65" s="44">
        <f t="shared" si="29"/>
        <v>0.50909714285714336</v>
      </c>
      <c r="AA65" s="65">
        <f>SUMIF(Mensal!$B64:$B301,Anual!$B65,Mensal!$ES64:$ES301)</f>
        <v>37229.185314435752</v>
      </c>
      <c r="AB65" s="44">
        <f t="shared" si="9"/>
        <v>5.6367999999999974E-2</v>
      </c>
      <c r="AD65" s="240"/>
    </row>
    <row r="66" spans="1:30" ht="12">
      <c r="A66" s="70"/>
      <c r="B66" s="229" t="str">
        <f t="shared" si="62"/>
        <v>112101020100411</v>
      </c>
      <c r="C66" s="231">
        <v>1121010201004</v>
      </c>
      <c r="D66" s="41">
        <v>11</v>
      </c>
      <c r="E66" s="37" t="s">
        <v>67</v>
      </c>
      <c r="F66" s="65">
        <f>SUMIF(Mensal!$B5:$B298,Anual!$B66,Mensal!$F5:$F298)</f>
        <v>17125748.449999999</v>
      </c>
      <c r="G66" s="65">
        <f>SUMIF(Mensal!$B5:$B298,Anual!$B66,Mensal!$S5:$S298)</f>
        <v>19561372.800000001</v>
      </c>
      <c r="H66" s="44">
        <f t="shared" si="20"/>
        <v>0.14222002367435227</v>
      </c>
      <c r="I66" s="65">
        <f>SUMIF(Mensal!$B5:$B298,Anual!$B66,Mensal!$AF5:$AF298)</f>
        <v>20704304.689958405</v>
      </c>
      <c r="J66" s="44">
        <f t="shared" si="21"/>
        <v>5.8428000000000146E-2</v>
      </c>
      <c r="K66" s="65">
        <f>SUMIF(Mensal!$B5:$B298,Anual!$B66,Mensal!$AS5:$AS298)</f>
        <v>21862834.763189707</v>
      </c>
      <c r="L66" s="44">
        <f t="shared" si="22"/>
        <v>5.5955999999999451E-2</v>
      </c>
      <c r="M66" s="65">
        <f>SUMIF(Mensal!$B5:$B298,Anual!$B66,Mensal!$BF5:$BF298)</f>
        <v>23095199.033121187</v>
      </c>
      <c r="N66" s="44">
        <f t="shared" si="23"/>
        <v>5.6368000000000196E-2</v>
      </c>
      <c r="O66" s="65">
        <f>SUMIF(Mensal!$B22:$B301,Anual!$B66,Mensal!$BS22:$BS301)</f>
        <v>24397029.212220162</v>
      </c>
      <c r="P66" s="44">
        <f t="shared" si="24"/>
        <v>5.6367999999999974E-2</v>
      </c>
      <c r="Q66" s="65">
        <f>SUMIF(Mensal!$B5:$B298,Anual!$B66,Mensal!$CF5:$CF298)</f>
        <v>25772240.954854593</v>
      </c>
      <c r="R66" s="44">
        <f t="shared" si="25"/>
        <v>5.6368000000000196E-2</v>
      </c>
      <c r="S66" s="65">
        <f>SUMIF(Mensal!$B5:$B298,Anual!$B66,Mensal!$CS5:$CS298)</f>
        <v>27224970.632997844</v>
      </c>
      <c r="T66" s="44">
        <f t="shared" si="26"/>
        <v>5.6368000000000418E-2</v>
      </c>
      <c r="U66" s="65">
        <f>SUMIF(Mensal!$B5:$B298,Anual!$B66,Mensal!$DF5:$DF298)</f>
        <v>28759587.777638685</v>
      </c>
      <c r="V66" s="44">
        <f t="shared" si="27"/>
        <v>5.636800000000064E-2</v>
      </c>
      <c r="W66" s="65">
        <f>SUMIF(Mensal!$B5:$B298,Anual!$B66,Mensal!$DS5:$DS298)</f>
        <v>30380708.221488614</v>
      </c>
      <c r="X66" s="44">
        <f t="shared" si="28"/>
        <v>5.6367999999999752E-2</v>
      </c>
      <c r="Y66" s="65">
        <f>SUMIF(Mensal!$B5:$B298,Anual!$B66,Mensal!$EF5:$EF298)</f>
        <v>0</v>
      </c>
      <c r="Z66" s="44">
        <f t="shared" si="29"/>
        <v>0</v>
      </c>
      <c r="AA66" s="65">
        <f>SUMIF(Mensal!$B65:$B301,Anual!$B66,Mensal!$ES65:$ES301)</f>
        <v>0</v>
      </c>
      <c r="AB66" s="44">
        <f t="shared" si="9"/>
        <v>0</v>
      </c>
      <c r="AD66" s="240"/>
    </row>
    <row r="67" spans="1:30" ht="12">
      <c r="A67" s="70"/>
      <c r="B67" s="229" t="str">
        <f t="shared" si="62"/>
        <v>112101020100427</v>
      </c>
      <c r="C67" s="231">
        <v>1121010201004</v>
      </c>
      <c r="D67" s="35">
        <v>27</v>
      </c>
      <c r="E67" s="37" t="s">
        <v>67</v>
      </c>
      <c r="F67" s="65">
        <f>SUMIF(Mensal!$B5:$B298,Anual!$B67,Mensal!$F5:$F298)</f>
        <v>39933415.670000002</v>
      </c>
      <c r="G67" s="65">
        <f>SUMIF(Mensal!$B5:$B298,Anual!$B67,Mensal!$S5:$S298)</f>
        <v>45643203.199999988</v>
      </c>
      <c r="H67" s="44">
        <f t="shared" si="20"/>
        <v>0.14298269842941247</v>
      </c>
      <c r="I67" s="65">
        <f>SUMIF(Mensal!$B5:$B298,Anual!$B67,Mensal!$AF5:$AF298)</f>
        <v>48310044.276569605</v>
      </c>
      <c r="J67" s="44">
        <f t="shared" ref="J67:J84" si="63">IF(ROUND(G67,2)&gt;0,IF(ROUND(I67,2)=0,0%,(IFERROR(I67/G67-1,0))),0%)</f>
        <v>5.8428000000000369E-2</v>
      </c>
      <c r="K67" s="65">
        <f>SUMIF(Mensal!$B5:$B298,Anual!$B67,Mensal!$AS5:$AS298)</f>
        <v>51013281.114109315</v>
      </c>
      <c r="L67" s="44">
        <f t="shared" ref="L67:L84" si="64">IF(ROUND(I67,2)&gt;0,IF(ROUND(K67,2)=0,0%,(IFERROR(K67/I67-1,0))),0%)</f>
        <v>5.5955999999999673E-2</v>
      </c>
      <c r="M67" s="65">
        <f>SUMIF(Mensal!$B5:$B298,Anual!$B67,Mensal!$BF5:$BF298)</f>
        <v>53888797.743949421</v>
      </c>
      <c r="N67" s="44">
        <f t="shared" ref="N67:N84" si="65">IF(ROUND(K67,2)&gt;0,IF(ROUND(M67,2)=0,0%,(IFERROR(M67/K67-1,0))),0%)</f>
        <v>5.6367999999999752E-2</v>
      </c>
      <c r="O67" s="65">
        <f>SUMIF(Mensal!$B23:$B301,Anual!$B67,Mensal!$BS23:$BS301)</f>
        <v>56926401.495180391</v>
      </c>
      <c r="P67" s="44">
        <f t="shared" ref="P67:P84" si="66">IF(ROUND(M67,2)&gt;0,IF(ROUND(O67,2)=0,0%,(IFERROR(O67/M67-1,0))),0%)</f>
        <v>5.636800000000064E-2</v>
      </c>
      <c r="Q67" s="65">
        <f>SUMIF(Mensal!$B5:$B298,Anual!$B67,Mensal!$CF5:$CF298)</f>
        <v>60135228.894660734</v>
      </c>
      <c r="R67" s="44">
        <f t="shared" ref="R67:R84" si="67">IF(ROUND(O67,2)&gt;0,IF(ROUND(Q67,2)=0,0%,(IFERROR(Q67/O67-1,0))),0%)</f>
        <v>5.6368000000000196E-2</v>
      </c>
      <c r="S67" s="65">
        <f>SUMIF(Mensal!$B5:$B298,Anual!$B67,Mensal!$CS5:$CS298)</f>
        <v>63524931.476994999</v>
      </c>
      <c r="T67" s="44">
        <f t="shared" ref="T67:T84" si="68">IF(ROUND(Q67,2)&gt;0,IF(ROUND(S67,2)=0,0%,(IFERROR(S67/Q67-1,0))),0%)</f>
        <v>5.6368000000000418E-2</v>
      </c>
      <c r="U67" s="65">
        <f>SUMIF(Mensal!$B5:$B298,Anual!$B67,Mensal!$DF5:$DF298)</f>
        <v>67105704.814490251</v>
      </c>
      <c r="V67" s="44">
        <f t="shared" ref="V67:V84" si="69">IF(ROUND(S67,2)&gt;0,IF(ROUND(U67,2)=0,0%,(IFERROR(U67/S67-1,0))),0%)</f>
        <v>5.6367999999999974E-2</v>
      </c>
      <c r="W67" s="65">
        <f>SUMIF(Mensal!$B5:$B298,Anual!$B67,Mensal!$DS5:$DS298)</f>
        <v>70888319.183473453</v>
      </c>
      <c r="X67" s="44">
        <f t="shared" ref="X67:X84" si="70">IF(ROUND(U67,2)&gt;0,IF(ROUND(W67,2)=0,0%,(IFERROR(W67/U67-1,0))),0%)</f>
        <v>5.6368000000000196E-2</v>
      </c>
      <c r="Y67" s="65">
        <f>SUMIF(Mensal!$B5:$B298,Anual!$B67,Mensal!$EF5:$EF298)</f>
        <v>106977359.94172496</v>
      </c>
      <c r="Z67" s="44">
        <f t="shared" ref="Z67:Z84" si="71">IF(ROUND(W67,2)&gt;0,IF(ROUND(Y67,2)=0,0%,(IFERROR(Y67/W67-1,0))),0%)</f>
        <v>0.50909714285714247</v>
      </c>
      <c r="AA67" s="65">
        <f>SUMIF(Mensal!$B66:$B301,Anual!$B67,Mensal!$ES66:$ES301)</f>
        <v>113007459.7669201</v>
      </c>
      <c r="AB67" s="44">
        <f t="shared" ref="AB67:AB84" si="72">IF(ROUND(Y67,2)&gt;0,IF(ROUND(AA67,2)=0,0%,(IFERROR(AA67/Y67-1,0))),0%)</f>
        <v>5.6367999999999974E-2</v>
      </c>
      <c r="AD67" s="240"/>
    </row>
    <row r="68" spans="1:30" ht="12">
      <c r="A68" s="70"/>
      <c r="B68" s="229" t="str">
        <f t="shared" si="62"/>
        <v>112101020100511</v>
      </c>
      <c r="C68" s="231">
        <v>1121010201005</v>
      </c>
      <c r="D68" s="35">
        <v>11</v>
      </c>
      <c r="E68" s="37" t="s">
        <v>68</v>
      </c>
      <c r="F68" s="65">
        <f>SUMIF(Mensal!$B5:$B298,Anual!$B68,Mensal!$F5:$F298)</f>
        <v>125438.85000000005</v>
      </c>
      <c r="G68" s="65">
        <f>SUMIF(Mensal!$B5:$B298,Anual!$B68,Mensal!$S5:$S298)</f>
        <v>0</v>
      </c>
      <c r="H68" s="44">
        <f t="shared" ref="H68:H134" si="73">IF(ROUND(F68,2)=0,0%,IFERROR(G68/F68-1,0))</f>
        <v>-1</v>
      </c>
      <c r="I68" s="65">
        <f>SUMIF(Mensal!$B5:$B298,Anual!$B68,Mensal!$AF5:$AF298)</f>
        <v>0</v>
      </c>
      <c r="J68" s="44">
        <f t="shared" si="63"/>
        <v>0</v>
      </c>
      <c r="K68" s="65">
        <f>SUMIF(Mensal!$B5:$B298,Anual!$B68,Mensal!$AS5:$AS298)</f>
        <v>0</v>
      </c>
      <c r="L68" s="44">
        <f t="shared" si="64"/>
        <v>0</v>
      </c>
      <c r="M68" s="65">
        <f>SUMIF(Mensal!$B5:$B298,Anual!$B68,Mensal!$BF5:$BF298)</f>
        <v>0</v>
      </c>
      <c r="N68" s="44">
        <f t="shared" si="65"/>
        <v>0</v>
      </c>
      <c r="O68" s="65">
        <f>SUMIF(Mensal!$B24:$B301,Anual!$B68,Mensal!$BS24:$BS301)</f>
        <v>0</v>
      </c>
      <c r="P68" s="44">
        <f t="shared" si="66"/>
        <v>0</v>
      </c>
      <c r="Q68" s="65">
        <f>SUMIF(Mensal!$B5:$B298,Anual!$B68,Mensal!$CF5:$CF298)</f>
        <v>0</v>
      </c>
      <c r="R68" s="44">
        <f t="shared" si="67"/>
        <v>0</v>
      </c>
      <c r="S68" s="65">
        <f>SUMIF(Mensal!$B5:$B298,Anual!$B68,Mensal!$CS5:$CS298)</f>
        <v>0</v>
      </c>
      <c r="T68" s="44">
        <f t="shared" si="68"/>
        <v>0</v>
      </c>
      <c r="U68" s="65">
        <f>SUMIF(Mensal!$B5:$B298,Anual!$B68,Mensal!$DF5:$DF298)</f>
        <v>0</v>
      </c>
      <c r="V68" s="44">
        <f t="shared" si="69"/>
        <v>0</v>
      </c>
      <c r="W68" s="65">
        <f>SUMIF(Mensal!$B5:$B298,Anual!$B68,Mensal!$DS5:$DS298)</f>
        <v>0</v>
      </c>
      <c r="X68" s="44">
        <f t="shared" si="70"/>
        <v>0</v>
      </c>
      <c r="Y68" s="65">
        <f>SUMIF(Mensal!$B5:$B298,Anual!$B68,Mensal!$EF5:$EF298)</f>
        <v>0</v>
      </c>
      <c r="Z68" s="44">
        <f t="shared" si="71"/>
        <v>0</v>
      </c>
      <c r="AA68" s="65">
        <f>SUMIF(Mensal!$B67:$B301,Anual!$B68,Mensal!$ES67:$ES301)</f>
        <v>0</v>
      </c>
      <c r="AB68" s="44">
        <f t="shared" si="72"/>
        <v>0</v>
      </c>
      <c r="AD68" s="240"/>
    </row>
    <row r="69" spans="1:30" ht="12">
      <c r="A69" s="70"/>
      <c r="B69" s="230" t="str">
        <f t="shared" si="62"/>
        <v>112101020100553</v>
      </c>
      <c r="C69" s="231">
        <v>1121010201005</v>
      </c>
      <c r="D69" s="35">
        <v>53</v>
      </c>
      <c r="E69" s="37" t="s">
        <v>68</v>
      </c>
      <c r="F69" s="65">
        <f>SUMIF(Mensal!$B5:$B298,Anual!$B69,Mensal!$F5:$F298)</f>
        <v>292121.13000000006</v>
      </c>
      <c r="G69" s="65">
        <f>SUMIF(Mensal!$B5:$B298,Anual!$B69,Mensal!$S5:$S298)</f>
        <v>0</v>
      </c>
      <c r="H69" s="44">
        <f t="shared" si="73"/>
        <v>-1</v>
      </c>
      <c r="I69" s="65">
        <f>SUMIF(Mensal!$B5:$B298,Anual!$B69,Mensal!$AF5:$AF298)</f>
        <v>0</v>
      </c>
      <c r="J69" s="44">
        <f t="shared" si="63"/>
        <v>0</v>
      </c>
      <c r="K69" s="65">
        <f>SUMIF(Mensal!$B5:$B298,Anual!$B69,Mensal!$AS5:$AS298)</f>
        <v>0</v>
      </c>
      <c r="L69" s="44">
        <f t="shared" si="64"/>
        <v>0</v>
      </c>
      <c r="M69" s="65">
        <f>SUMIF(Mensal!$B5:$B298,Anual!$B69,Mensal!$BF5:$BF298)</f>
        <v>0</v>
      </c>
      <c r="N69" s="44">
        <f t="shared" si="65"/>
        <v>0</v>
      </c>
      <c r="O69" s="65">
        <f>SUMIF(Mensal!$B25:$B301,Anual!$B69,Mensal!$BS25:$BS301)</f>
        <v>0</v>
      </c>
      <c r="P69" s="44">
        <f t="shared" si="66"/>
        <v>0</v>
      </c>
      <c r="Q69" s="65">
        <f>SUMIF(Mensal!$B5:$B298,Anual!$B69,Mensal!$CF5:$CF298)</f>
        <v>0</v>
      </c>
      <c r="R69" s="44">
        <f t="shared" si="67"/>
        <v>0</v>
      </c>
      <c r="S69" s="65">
        <f>SUMIF(Mensal!$B5:$B298,Anual!$B69,Mensal!$CS5:$CS298)</f>
        <v>0</v>
      </c>
      <c r="T69" s="44">
        <f t="shared" si="68"/>
        <v>0</v>
      </c>
      <c r="U69" s="65">
        <f>SUMIF(Mensal!$B5:$B298,Anual!$B69,Mensal!$DF5:$DF298)</f>
        <v>0</v>
      </c>
      <c r="V69" s="44">
        <f t="shared" si="69"/>
        <v>0</v>
      </c>
      <c r="W69" s="65">
        <f>SUMIF(Mensal!$B5:$B298,Anual!$B69,Mensal!$DS5:$DS298)</f>
        <v>0</v>
      </c>
      <c r="X69" s="44">
        <f t="shared" si="70"/>
        <v>0</v>
      </c>
      <c r="Y69" s="65">
        <f>SUMIF(Mensal!$B5:$B298,Anual!$B69,Mensal!$EF5:$EF298)</f>
        <v>0</v>
      </c>
      <c r="Z69" s="44">
        <f t="shared" si="71"/>
        <v>0</v>
      </c>
      <c r="AA69" s="65">
        <f>SUMIF(Mensal!$B68:$B301,Anual!$B69,Mensal!$ES68:$ES301)</f>
        <v>0</v>
      </c>
      <c r="AB69" s="44">
        <f t="shared" si="72"/>
        <v>0</v>
      </c>
      <c r="AD69" s="240"/>
    </row>
    <row r="70" spans="1:30" ht="12">
      <c r="A70" s="73"/>
      <c r="B70" s="230" t="str">
        <f t="shared" si="62"/>
        <v>112101030100127</v>
      </c>
      <c r="C70" s="231">
        <v>1121010301001</v>
      </c>
      <c r="D70" s="35">
        <v>27</v>
      </c>
      <c r="E70" s="37" t="s">
        <v>70</v>
      </c>
      <c r="F70" s="65">
        <f>SUMIF(Mensal!$B5:$B298,Anual!$B70,Mensal!$F5:$F298)</f>
        <v>0</v>
      </c>
      <c r="G70" s="65">
        <f>SUMIF(Mensal!$B5:$B298,Anual!$B70,Mensal!$S5:$S298)</f>
        <v>31712.000000000004</v>
      </c>
      <c r="H70" s="44">
        <f t="shared" si="73"/>
        <v>0</v>
      </c>
      <c r="I70" s="65">
        <f>SUMIF(Mensal!$B5:$B298,Anual!$B70,Mensal!$AF5:$AF298)</f>
        <v>33564.868736000019</v>
      </c>
      <c r="J70" s="44">
        <f t="shared" si="63"/>
        <v>5.8428000000000369E-2</v>
      </c>
      <c r="K70" s="65">
        <f>SUMIF(Mensal!$B5:$B298,Anual!$B70,Mensal!$AS5:$AS298)</f>
        <v>35443.024530991635</v>
      </c>
      <c r="L70" s="44">
        <f t="shared" si="64"/>
        <v>5.5955999999999895E-2</v>
      </c>
      <c r="M70" s="65">
        <f>SUMIF(Mensal!$B5:$B298,Anual!$B70,Mensal!$BF5:$BF298)</f>
        <v>37440.876937754576</v>
      </c>
      <c r="N70" s="44">
        <f t="shared" si="65"/>
        <v>5.6368000000000196E-2</v>
      </c>
      <c r="O70" s="65">
        <f>SUMIF(Mensal!$B27:$B301,Anual!$B70,Mensal!$BS27:$BS301)</f>
        <v>39551.344288981949</v>
      </c>
      <c r="P70" s="44">
        <f t="shared" si="66"/>
        <v>5.636800000000064E-2</v>
      </c>
      <c r="Q70" s="65">
        <f>SUMIF(Mensal!$B5:$B298,Anual!$B70,Mensal!$CF5:$CF298)</f>
        <v>41780.774463863308</v>
      </c>
      <c r="R70" s="44">
        <f t="shared" si="67"/>
        <v>5.636800000000064E-2</v>
      </c>
      <c r="S70" s="65">
        <f>SUMIF(Mensal!$B5:$B298,Anual!$B70,Mensal!$CS5:$CS298)</f>
        <v>44135.873158842362</v>
      </c>
      <c r="T70" s="44">
        <f t="shared" si="68"/>
        <v>5.6368000000000196E-2</v>
      </c>
      <c r="U70" s="65">
        <f>SUMIF(Mensal!$B5:$B298,Anual!$B70,Mensal!$DF5:$DF298)</f>
        <v>46623.724057059997</v>
      </c>
      <c r="V70" s="44">
        <f t="shared" si="69"/>
        <v>5.6368000000000196E-2</v>
      </c>
      <c r="W70" s="65">
        <f>SUMIF(Mensal!$B5:$B298,Anual!$B70,Mensal!$DS5:$DS298)</f>
        <v>49251.81013470835</v>
      </c>
      <c r="X70" s="44">
        <f t="shared" si="70"/>
        <v>5.6367999999999974E-2</v>
      </c>
      <c r="Y70" s="65">
        <f>SUMIF(Mensal!$B5:$B298,Anual!$B70,Mensal!$EF5:$EF298)</f>
        <v>52028.036168381608</v>
      </c>
      <c r="Z70" s="44">
        <f t="shared" si="71"/>
        <v>5.6368000000000418E-2</v>
      </c>
      <c r="AA70" s="65">
        <f>SUMIF(Mensal!$B69:$B301,Anual!$B70,Mensal!$ES69:$ES301)</f>
        <v>54960.752511120947</v>
      </c>
      <c r="AB70" s="44">
        <f t="shared" si="72"/>
        <v>5.6367999999999974E-2</v>
      </c>
      <c r="AD70" s="240"/>
    </row>
    <row r="71" spans="1:30" ht="12">
      <c r="A71" s="73"/>
      <c r="B71" s="230" t="str">
        <f t="shared" si="62"/>
        <v>112101030100227</v>
      </c>
      <c r="C71" s="231">
        <v>1121010301002</v>
      </c>
      <c r="D71" s="35">
        <v>27</v>
      </c>
      <c r="E71" s="37" t="s">
        <v>426</v>
      </c>
      <c r="F71" s="65">
        <f>SUMIF(Mensal!$B7:$B299,Anual!$B71,Mensal!$F7:$F299)</f>
        <v>0</v>
      </c>
      <c r="G71" s="65">
        <f>SUMIF(Mensal!$B7:$B299,Anual!$B71,Mensal!$S7:$S299)</f>
        <v>0</v>
      </c>
      <c r="H71" s="44">
        <f t="shared" si="73"/>
        <v>0</v>
      </c>
      <c r="I71" s="65">
        <f>SUMIF(Mensal!$B7:$B299,Anual!$B71,Mensal!$AF7:$AF299)</f>
        <v>0</v>
      </c>
      <c r="J71" s="44">
        <f t="shared" si="63"/>
        <v>0</v>
      </c>
      <c r="K71" s="65">
        <f>SUMIF(Mensal!$B7:$B299,Anual!$B71,Mensal!$AS7:$AS299)</f>
        <v>0</v>
      </c>
      <c r="L71" s="44">
        <f t="shared" si="64"/>
        <v>0</v>
      </c>
      <c r="M71" s="65">
        <f>SUMIF(Mensal!$B7:$B299,Anual!$B71,Mensal!$BF7:$BF299)</f>
        <v>0</v>
      </c>
      <c r="N71" s="44">
        <f t="shared" si="65"/>
        <v>0</v>
      </c>
      <c r="O71" s="65">
        <f>SUMIF(Mensal!$B28:$B301,Anual!$B71,Mensal!$BS28:$BS301)</f>
        <v>0</v>
      </c>
      <c r="P71" s="44">
        <f t="shared" si="66"/>
        <v>0</v>
      </c>
      <c r="Q71" s="65">
        <f>SUMIF(Mensal!$B7:$B299,Anual!$B71,Mensal!$CF7:$CF299)</f>
        <v>0</v>
      </c>
      <c r="R71" s="44">
        <f t="shared" si="67"/>
        <v>0</v>
      </c>
      <c r="S71" s="65">
        <f>SUMIF(Mensal!$B7:$B299,Anual!$B71,Mensal!$CS7:$CS299)</f>
        <v>0</v>
      </c>
      <c r="T71" s="44">
        <f t="shared" si="68"/>
        <v>0</v>
      </c>
      <c r="U71" s="65">
        <f>SUMIF(Mensal!$B7:$B299,Anual!$B71,Mensal!$DF7:$DF299)</f>
        <v>0</v>
      </c>
      <c r="V71" s="44">
        <f t="shared" si="69"/>
        <v>0</v>
      </c>
      <c r="W71" s="65">
        <f>SUMIF(Mensal!$B7:$B299,Anual!$B71,Mensal!$DS7:$DS299)</f>
        <v>0</v>
      </c>
      <c r="X71" s="44">
        <f t="shared" si="70"/>
        <v>0</v>
      </c>
      <c r="Y71" s="65">
        <f>SUMIF(Mensal!$B7:$B299,Anual!$B71,Mensal!$EF7:$EF299)</f>
        <v>0</v>
      </c>
      <c r="Z71" s="44">
        <f t="shared" si="71"/>
        <v>0</v>
      </c>
      <c r="AA71" s="65">
        <f>SUMIF(Mensal!$B70:$B301,Anual!$B71,Mensal!$ES70:$ES301)</f>
        <v>0</v>
      </c>
      <c r="AB71" s="44">
        <f t="shared" si="72"/>
        <v>0</v>
      </c>
      <c r="AD71" s="240"/>
    </row>
    <row r="72" spans="1:30" ht="12">
      <c r="A72" s="70"/>
      <c r="B72" s="230" t="str">
        <f t="shared" si="62"/>
        <v>112101030100327</v>
      </c>
      <c r="C72" s="231">
        <v>1121010301003</v>
      </c>
      <c r="D72" s="35">
        <v>27</v>
      </c>
      <c r="E72" s="37" t="s">
        <v>71</v>
      </c>
      <c r="F72" s="65">
        <f>SUMIF(Mensal!$B5:$B298,Anual!$B72,Mensal!$F5:$F298)</f>
        <v>1069.28</v>
      </c>
      <c r="G72" s="65">
        <f>SUMIF(Mensal!$B5:$B298,Anual!$B72,Mensal!$S5:$S298)</f>
        <v>1108.9999999999998</v>
      </c>
      <c r="H72" s="44">
        <f t="shared" si="73"/>
        <v>3.7146491096812673E-2</v>
      </c>
      <c r="I72" s="65">
        <f>SUMIF(Mensal!$B5:$B298,Anual!$B72,Mensal!$AF5:$AF298)</f>
        <v>1173.796652</v>
      </c>
      <c r="J72" s="44">
        <f t="shared" si="63"/>
        <v>5.8428000000000146E-2</v>
      </c>
      <c r="K72" s="65">
        <f>SUMIF(Mensal!$B5:$B298,Anual!$B72,Mensal!$AS5:$AS298)</f>
        <v>1239.4776174593117</v>
      </c>
      <c r="L72" s="44">
        <f t="shared" si="64"/>
        <v>5.5955999999999673E-2</v>
      </c>
      <c r="M72" s="65">
        <f>SUMIF(Mensal!$B5:$B298,Anual!$B72,Mensal!$BF5:$BF298)</f>
        <v>1309.3444918002583</v>
      </c>
      <c r="N72" s="44">
        <f t="shared" si="65"/>
        <v>5.6368000000000196E-2</v>
      </c>
      <c r="O72" s="65">
        <f>SUMIF(Mensal!$B31:$B301,Anual!$B72,Mensal!$BS31:$BS301)</f>
        <v>1383.149622114056</v>
      </c>
      <c r="P72" s="44">
        <f t="shared" si="66"/>
        <v>5.636800000000064E-2</v>
      </c>
      <c r="Q72" s="65">
        <f>SUMIF(Mensal!$B5:$B298,Anual!$B72,Mensal!$CF5:$CF298)</f>
        <v>1461.1150000133819</v>
      </c>
      <c r="R72" s="44">
        <f t="shared" si="67"/>
        <v>5.636800000000064E-2</v>
      </c>
      <c r="S72" s="65">
        <f>SUMIF(Mensal!$B5:$B298,Anual!$B72,Mensal!$CS5:$CS298)</f>
        <v>1543.4751303341366</v>
      </c>
      <c r="T72" s="44">
        <f t="shared" si="68"/>
        <v>5.6368000000000196E-2</v>
      </c>
      <c r="U72" s="65">
        <f>SUMIF(Mensal!$B5:$B298,Anual!$B72,Mensal!$DF5:$DF298)</f>
        <v>1630.4777364808117</v>
      </c>
      <c r="V72" s="44">
        <f t="shared" si="69"/>
        <v>5.6368000000000418E-2</v>
      </c>
      <c r="W72" s="65">
        <f>SUMIF(Mensal!$B5:$B298,Anual!$B72,Mensal!$DS5:$DS298)</f>
        <v>1722.3845055307622</v>
      </c>
      <c r="X72" s="44">
        <f t="shared" si="70"/>
        <v>5.6367999999999974E-2</v>
      </c>
      <c r="Y72" s="65">
        <f>SUMIF(Mensal!$B5:$B298,Anual!$B72,Mensal!$EF5:$EF298)</f>
        <v>1819.4718753385207</v>
      </c>
      <c r="Z72" s="44">
        <f t="shared" si="71"/>
        <v>5.6368000000000196E-2</v>
      </c>
      <c r="AA72" s="65">
        <f>SUMIF(Mensal!$B71:$B301,Anual!$B72,Mensal!$ES71:$ES301)</f>
        <v>1922.0318660076025</v>
      </c>
      <c r="AB72" s="44">
        <f t="shared" si="72"/>
        <v>5.6367999999999974E-2</v>
      </c>
      <c r="AD72" s="240"/>
    </row>
    <row r="73" spans="1:30" ht="12">
      <c r="A73" s="70"/>
      <c r="B73" s="230" t="str">
        <f t="shared" si="62"/>
        <v>112101030100553</v>
      </c>
      <c r="C73" s="231">
        <v>1121010301005</v>
      </c>
      <c r="D73" s="35">
        <v>53</v>
      </c>
      <c r="E73" s="37" t="s">
        <v>72</v>
      </c>
      <c r="F73" s="65">
        <f>SUMIF(Mensal!$B5:$B298,Anual!$B73,Mensal!$F5:$F298)</f>
        <v>89836.419999999984</v>
      </c>
      <c r="G73" s="65">
        <f>SUMIF(Mensal!$B5:$B298,Anual!$B73,Mensal!$S5:$S298)</f>
        <v>0</v>
      </c>
      <c r="H73" s="44">
        <f t="shared" si="73"/>
        <v>-1</v>
      </c>
      <c r="I73" s="65">
        <f>SUMIF(Mensal!$B5:$B298,Anual!$B73,Mensal!$AF5:$AF298)</f>
        <v>0</v>
      </c>
      <c r="J73" s="44">
        <f t="shared" si="63"/>
        <v>0</v>
      </c>
      <c r="K73" s="65">
        <f>SUMIF(Mensal!$B5:$B298,Anual!$B73,Mensal!$AS5:$AS298)</f>
        <v>0</v>
      </c>
      <c r="L73" s="44">
        <f t="shared" si="64"/>
        <v>0</v>
      </c>
      <c r="M73" s="65">
        <f>SUMIF(Mensal!$B5:$B298,Anual!$B73,Mensal!$BF5:$BF298)</f>
        <v>0</v>
      </c>
      <c r="N73" s="44">
        <f t="shared" si="65"/>
        <v>0</v>
      </c>
      <c r="O73" s="65">
        <f>SUMIF(Mensal!$B32:$B301,Anual!$B73,Mensal!$BS32:$BS301)</f>
        <v>0</v>
      </c>
      <c r="P73" s="44">
        <f t="shared" si="66"/>
        <v>0</v>
      </c>
      <c r="Q73" s="65">
        <f>SUMIF(Mensal!$B5:$B298,Anual!$B73,Mensal!$CF5:$CF298)</f>
        <v>0</v>
      </c>
      <c r="R73" s="44">
        <f t="shared" si="67"/>
        <v>0</v>
      </c>
      <c r="S73" s="65">
        <f>SUMIF(Mensal!$B5:$B298,Anual!$B73,Mensal!$CS5:$CS298)</f>
        <v>0</v>
      </c>
      <c r="T73" s="44">
        <f t="shared" si="68"/>
        <v>0</v>
      </c>
      <c r="U73" s="65">
        <f>SUMIF(Mensal!$B5:$B298,Anual!$B73,Mensal!$DF5:$DF298)</f>
        <v>0</v>
      </c>
      <c r="V73" s="44">
        <f t="shared" si="69"/>
        <v>0</v>
      </c>
      <c r="W73" s="65">
        <f>SUMIF(Mensal!$B5:$B298,Anual!$B73,Mensal!$DS5:$DS298)</f>
        <v>0</v>
      </c>
      <c r="X73" s="44">
        <f t="shared" si="70"/>
        <v>0</v>
      </c>
      <c r="Y73" s="65">
        <f>SUMIF(Mensal!$B5:$B298,Anual!$B73,Mensal!$EF5:$EF298)</f>
        <v>0</v>
      </c>
      <c r="Z73" s="44">
        <f t="shared" si="71"/>
        <v>0</v>
      </c>
      <c r="AA73" s="65">
        <f>SUMIF(Mensal!$B72:$B301,Anual!$B73,Mensal!$ES72:$ES301)</f>
        <v>0</v>
      </c>
      <c r="AB73" s="44">
        <f t="shared" si="72"/>
        <v>0</v>
      </c>
      <c r="AD73" s="240"/>
    </row>
    <row r="74" spans="1:30" ht="12">
      <c r="A74" s="70"/>
      <c r="B74" s="230" t="str">
        <f t="shared" si="62"/>
        <v>112101040100227</v>
      </c>
      <c r="C74" s="231">
        <v>1121010401002</v>
      </c>
      <c r="D74" s="35">
        <v>27</v>
      </c>
      <c r="E74" s="37" t="s">
        <v>427</v>
      </c>
      <c r="F74" s="65">
        <f>SUMIF(Mensal!$B5:$B298,Anual!$B74,Mensal!$F5:$F298)</f>
        <v>0</v>
      </c>
      <c r="G74" s="65">
        <f>SUMIF(Mensal!$B5:$B298,Anual!$B74,Mensal!$S5:$S298)</f>
        <v>0</v>
      </c>
      <c r="H74" s="44">
        <f t="shared" si="73"/>
        <v>0</v>
      </c>
      <c r="I74" s="65">
        <f>SUMIF(Mensal!$B5:$B298,Anual!$B74,Mensal!$AF5:$AF298)</f>
        <v>0</v>
      </c>
      <c r="J74" s="44">
        <f t="shared" si="63"/>
        <v>0</v>
      </c>
      <c r="K74" s="65">
        <f>SUMIF(Mensal!$B5:$B298,Anual!$B74,Mensal!$AS5:$AS298)</f>
        <v>0</v>
      </c>
      <c r="L74" s="44">
        <f t="shared" si="64"/>
        <v>0</v>
      </c>
      <c r="M74" s="65">
        <f>SUMIF(Mensal!$B5:$B298,Anual!$B74,Mensal!$BF5:$BF298)</f>
        <v>0</v>
      </c>
      <c r="N74" s="44">
        <f t="shared" si="65"/>
        <v>0</v>
      </c>
      <c r="O74" s="65">
        <f>SUMIF(Mensal!$B34:$B301,Anual!$B74,Mensal!$BS34:$BS301)</f>
        <v>0</v>
      </c>
      <c r="P74" s="44">
        <f t="shared" si="66"/>
        <v>0</v>
      </c>
      <c r="Q74" s="65">
        <f>SUMIF(Mensal!$B5:$B298,Anual!$B74,Mensal!$CF5:$CF298)</f>
        <v>0</v>
      </c>
      <c r="R74" s="44">
        <f t="shared" si="67"/>
        <v>0</v>
      </c>
      <c r="S74" s="65">
        <f>SUMIF(Mensal!$B5:$B298,Anual!$B74,Mensal!$CS5:$CS298)</f>
        <v>0</v>
      </c>
      <c r="T74" s="44">
        <f t="shared" si="68"/>
        <v>0</v>
      </c>
      <c r="U74" s="65">
        <f>SUMIF(Mensal!$B5:$B298,Anual!$B74,Mensal!$DF5:$DF298)</f>
        <v>0</v>
      </c>
      <c r="V74" s="44">
        <f t="shared" si="69"/>
        <v>0</v>
      </c>
      <c r="W74" s="65">
        <f>SUMIF(Mensal!$B5:$B298,Anual!$B74,Mensal!$DS5:$DS298)</f>
        <v>0</v>
      </c>
      <c r="X74" s="44">
        <f t="shared" si="70"/>
        <v>0</v>
      </c>
      <c r="Y74" s="65">
        <f>SUMIF(Mensal!$B5:$B298,Anual!$B74,Mensal!$EF5:$EF298)</f>
        <v>0</v>
      </c>
      <c r="Z74" s="44">
        <f t="shared" si="71"/>
        <v>0</v>
      </c>
      <c r="AA74" s="65">
        <f>SUMIF(Mensal!$B73:$B301,Anual!$B74,Mensal!$ES73:$ES301)</f>
        <v>0</v>
      </c>
      <c r="AB74" s="44">
        <f t="shared" si="72"/>
        <v>0</v>
      </c>
      <c r="AD74" s="240"/>
    </row>
    <row r="75" spans="1:30" ht="12">
      <c r="A75" s="70"/>
      <c r="B75" s="230" t="str">
        <f t="shared" si="62"/>
        <v>112101040100327</v>
      </c>
      <c r="C75" s="231">
        <v>1121010401003</v>
      </c>
      <c r="D75" s="35">
        <v>27</v>
      </c>
      <c r="E75" s="37" t="s">
        <v>73</v>
      </c>
      <c r="F75" s="65">
        <f>SUMIF(Mensal!$B5:$B298,Anual!$B75,Mensal!$F5:$F298)</f>
        <v>2607.2999999999997</v>
      </c>
      <c r="G75" s="65">
        <f>SUMIF(Mensal!$B5:$B298,Anual!$B75,Mensal!$S5:$S298)</f>
        <v>3204</v>
      </c>
      <c r="H75" s="132">
        <f t="shared" si="73"/>
        <v>0.22885743872972042</v>
      </c>
      <c r="I75" s="65">
        <f>SUMIF(Mensal!$B5:$B298,Anual!$B75,Mensal!$AF5:$AF298)</f>
        <v>3391.203312000001</v>
      </c>
      <c r="J75" s="132">
        <f t="shared" si="63"/>
        <v>5.8428000000000369E-2</v>
      </c>
      <c r="K75" s="65">
        <f>SUMIF(Mensal!$B5:$B298,Anual!$B75,Mensal!$AS5:$AS298)</f>
        <v>3580.9614845262718</v>
      </c>
      <c r="L75" s="132">
        <f t="shared" si="64"/>
        <v>5.5955999999999673E-2</v>
      </c>
      <c r="M75" s="65">
        <f>SUMIF(Mensal!$B5:$B298,Anual!$B75,Mensal!$BF5:$BF298)</f>
        <v>3782.8131214860496</v>
      </c>
      <c r="N75" s="132">
        <f t="shared" si="65"/>
        <v>5.6368000000000196E-2</v>
      </c>
      <c r="O75" s="65">
        <f>SUMIF(Mensal!$B36:$B301,Anual!$B75,Mensal!$BS36:$BS301)</f>
        <v>3996.0427315179754</v>
      </c>
      <c r="P75" s="132">
        <f t="shared" si="66"/>
        <v>5.6367999999999974E-2</v>
      </c>
      <c r="Q75" s="65">
        <f>SUMIF(Mensal!$B5:$B298,Anual!$B75,Mensal!$CF5:$CF298)</f>
        <v>4221.2916682081805</v>
      </c>
      <c r="R75" s="132">
        <f t="shared" si="67"/>
        <v>5.6367999999999974E-2</v>
      </c>
      <c r="S75" s="65">
        <f>SUMIF(Mensal!$B5:$B298,Anual!$B75,Mensal!$CS5:$CS298)</f>
        <v>4459.237436961741</v>
      </c>
      <c r="T75" s="132">
        <f t="shared" si="68"/>
        <v>5.6368000000000418E-2</v>
      </c>
      <c r="U75" s="65">
        <f>SUMIF(Mensal!$B5:$B298,Anual!$B75,Mensal!$DF5:$DF298)</f>
        <v>4710.5957328084023</v>
      </c>
      <c r="V75" s="132">
        <f t="shared" si="69"/>
        <v>5.6368000000000418E-2</v>
      </c>
      <c r="W75" s="65">
        <f>SUMIF(Mensal!$B5:$B298,Anual!$B75,Mensal!$DS5:$DS298)</f>
        <v>4976.122593075349</v>
      </c>
      <c r="X75" s="132">
        <f t="shared" si="70"/>
        <v>5.636800000000064E-2</v>
      </c>
      <c r="Y75" s="65">
        <f>SUMIF(Mensal!$B5:$B298,Anual!$B75,Mensal!$EF5:$EF298)</f>
        <v>5256.6166714018209</v>
      </c>
      <c r="Z75" s="132">
        <f t="shared" si="71"/>
        <v>5.6368000000000196E-2</v>
      </c>
      <c r="AA75" s="65">
        <f>SUMIF(Mensal!$B74:$B301,Anual!$B75,Mensal!$ES74:$ES301)</f>
        <v>5552.9216399354009</v>
      </c>
      <c r="AB75" s="132">
        <f t="shared" si="72"/>
        <v>5.6368000000000418E-2</v>
      </c>
      <c r="AD75" s="240"/>
    </row>
    <row r="76" spans="1:30" ht="12">
      <c r="A76" s="70"/>
      <c r="B76" s="230" t="str">
        <f t="shared" si="62"/>
        <v>112101040100553</v>
      </c>
      <c r="C76" s="231">
        <v>1121010401005</v>
      </c>
      <c r="D76" s="35">
        <v>53</v>
      </c>
      <c r="E76" s="37" t="s">
        <v>74</v>
      </c>
      <c r="F76" s="65">
        <f>SUMIF(Mensal!$B5:$B298,Anual!$B76,Mensal!$F5:$F298)</f>
        <v>77065.14</v>
      </c>
      <c r="G76" s="65">
        <f>SUMIF(Mensal!$B5:$B298,Anual!$B76,Mensal!$S5:$S298)</f>
        <v>0</v>
      </c>
      <c r="H76" s="44">
        <f t="shared" si="73"/>
        <v>-1</v>
      </c>
      <c r="I76" s="65">
        <f>SUMIF(Mensal!$B5:$B298,Anual!$B76,Mensal!$AF5:$AF298)</f>
        <v>0</v>
      </c>
      <c r="J76" s="44">
        <f t="shared" si="63"/>
        <v>0</v>
      </c>
      <c r="K76" s="65">
        <f>SUMIF(Mensal!$B5:$B298,Anual!$B76,Mensal!$AS5:$AS298)</f>
        <v>0</v>
      </c>
      <c r="L76" s="44">
        <f t="shared" si="64"/>
        <v>0</v>
      </c>
      <c r="M76" s="65">
        <f>SUMIF(Mensal!$B5:$B298,Anual!$B76,Mensal!$BF5:$BF298)</f>
        <v>0</v>
      </c>
      <c r="N76" s="44">
        <f t="shared" si="65"/>
        <v>0</v>
      </c>
      <c r="O76" s="65">
        <f>SUMIF(Mensal!$B38:$B301,Anual!$B76,Mensal!$BS38:$BS301)</f>
        <v>0</v>
      </c>
      <c r="P76" s="44">
        <f t="shared" si="66"/>
        <v>0</v>
      </c>
      <c r="Q76" s="65">
        <f>SUMIF(Mensal!$B5:$B298,Anual!$B76,Mensal!$CF5:$CF298)</f>
        <v>0</v>
      </c>
      <c r="R76" s="44">
        <f t="shared" si="67"/>
        <v>0</v>
      </c>
      <c r="S76" s="65">
        <f>SUMIF(Mensal!$B5:$B298,Anual!$B76,Mensal!$CS5:$CS298)</f>
        <v>0</v>
      </c>
      <c r="T76" s="44">
        <f t="shared" si="68"/>
        <v>0</v>
      </c>
      <c r="U76" s="65">
        <f>SUMIF(Mensal!$B5:$B298,Anual!$B76,Mensal!$DF5:$DF298)</f>
        <v>0</v>
      </c>
      <c r="V76" s="44">
        <f t="shared" si="69"/>
        <v>0</v>
      </c>
      <c r="W76" s="65">
        <f>SUMIF(Mensal!$B5:$B298,Anual!$B76,Mensal!$DS5:$DS298)</f>
        <v>0</v>
      </c>
      <c r="X76" s="44">
        <f t="shared" si="70"/>
        <v>0</v>
      </c>
      <c r="Y76" s="65">
        <f>SUMIF(Mensal!$B5:$B298,Anual!$B76,Mensal!$EF5:$EF298)</f>
        <v>0</v>
      </c>
      <c r="Z76" s="44">
        <f t="shared" si="71"/>
        <v>0</v>
      </c>
      <c r="AA76" s="65">
        <f>SUMIF(Mensal!$B75:$B301,Anual!$B76,Mensal!$ES75:$ES301)</f>
        <v>0</v>
      </c>
      <c r="AB76" s="44">
        <f t="shared" si="72"/>
        <v>0</v>
      </c>
      <c r="AD76" s="240"/>
    </row>
    <row r="77" spans="1:30" ht="12">
      <c r="A77" s="70"/>
      <c r="B77" s="230" t="str">
        <f t="shared" si="62"/>
        <v>112104010100011</v>
      </c>
      <c r="C77" s="231">
        <v>1121040101000</v>
      </c>
      <c r="D77" s="35">
        <v>11</v>
      </c>
      <c r="E77" s="37" t="s">
        <v>75</v>
      </c>
      <c r="F77" s="65">
        <f>SUMIF(Mensal!$B5:$B298,Anual!$B77,Mensal!$F5:$F298)</f>
        <v>47532886.240000002</v>
      </c>
      <c r="G77" s="65">
        <f>SUMIF(Mensal!$B5:$B298,Anual!$B77,Mensal!$S5:$S298)</f>
        <v>5460136.6492028711</v>
      </c>
      <c r="H77" s="44">
        <f t="shared" si="73"/>
        <v>-0.88512928456239959</v>
      </c>
      <c r="I77" s="65">
        <f>SUMIF(Mensal!$B5:$B298,Anual!$B77,Mensal!$AF5:$AF298)</f>
        <v>5572342.4573439909</v>
      </c>
      <c r="J77" s="44">
        <f t="shared" si="63"/>
        <v>2.0550000000000068E-2</v>
      </c>
      <c r="K77" s="65">
        <f>SUMIF(Mensal!$B5:$B298,Anual!$B77,Mensal!$AS5:$AS298)</f>
        <v>5686854.0948423892</v>
      </c>
      <c r="L77" s="44">
        <f t="shared" si="64"/>
        <v>2.0549999999996293E-2</v>
      </c>
      <c r="M77" s="65">
        <f>SUMIF(Mensal!$B5:$B298,Anual!$B77,Mensal!$BF5:$BF298)</f>
        <v>5803718.9464914016</v>
      </c>
      <c r="N77" s="44">
        <f t="shared" si="65"/>
        <v>2.055000000000029E-2</v>
      </c>
      <c r="O77" s="65">
        <f>SUMIF(Mensal!$B39:$B301,Anual!$B77,Mensal!$BS39:$BS301)</f>
        <v>5922985.3708418114</v>
      </c>
      <c r="P77" s="44">
        <f t="shared" si="66"/>
        <v>2.0550000000002067E-2</v>
      </c>
      <c r="Q77" s="65">
        <f>SUMIF(Mensal!$B5:$B298,Anual!$B77,Mensal!$CF5:$CF298)</f>
        <v>6044702.7202126198</v>
      </c>
      <c r="R77" s="44">
        <f t="shared" si="67"/>
        <v>2.0550000000001623E-2</v>
      </c>
      <c r="S77" s="65">
        <f>SUMIF(Mensal!$B5:$B298,Anual!$B77,Mensal!$CS5:$CS298)</f>
        <v>6168921.3611129709</v>
      </c>
      <c r="T77" s="44">
        <f t="shared" si="68"/>
        <v>2.054999999999696E-2</v>
      </c>
      <c r="U77" s="65">
        <f>SUMIF(Mensal!$B5:$B298,Anual!$B77,Mensal!$DF5:$DF298)</f>
        <v>6295692.6950838603</v>
      </c>
      <c r="V77" s="44">
        <f t="shared" si="69"/>
        <v>2.0550000000002955E-2</v>
      </c>
      <c r="W77" s="65">
        <f>SUMIF(Mensal!$B5:$B298,Anual!$B77,Mensal!$DS5:$DS298)</f>
        <v>6425069.1799678216</v>
      </c>
      <c r="X77" s="44">
        <f t="shared" si="70"/>
        <v>2.054999999999807E-2</v>
      </c>
      <c r="Y77" s="65">
        <f>SUMIF(Mensal!$B5:$B298,Anual!$B77,Mensal!$EF5:$EF298)</f>
        <v>0</v>
      </c>
      <c r="Z77" s="44">
        <f t="shared" si="71"/>
        <v>0</v>
      </c>
      <c r="AA77" s="65">
        <f>SUMIF(Mensal!$B76:$B301,Anual!$B77,Mensal!$ES76:$ES301)</f>
        <v>0</v>
      </c>
      <c r="AB77" s="44">
        <f t="shared" si="72"/>
        <v>0</v>
      </c>
      <c r="AD77" s="240"/>
    </row>
    <row r="78" spans="1:30" ht="12">
      <c r="A78" s="70"/>
      <c r="B78" s="230" t="str">
        <f t="shared" si="62"/>
        <v>112104010100094</v>
      </c>
      <c r="C78" s="231">
        <v>1121040101000</v>
      </c>
      <c r="D78" s="35">
        <v>94</v>
      </c>
      <c r="E78" s="37" t="s">
        <v>75</v>
      </c>
      <c r="F78" s="65">
        <f>SUMIF(Mensal!$B5:$B298,Anual!$B78,Mensal!$F5:$F298)</f>
        <v>12564417.01</v>
      </c>
      <c r="G78" s="65">
        <f>SUMIF(Mensal!$B5:$B298,Anual!$B78,Mensal!$S5:$S298)</f>
        <v>12740318.848140029</v>
      </c>
      <c r="H78" s="44">
        <f t="shared" si="73"/>
        <v>1.4000000000002455E-2</v>
      </c>
      <c r="I78" s="65">
        <f>SUMIF(Mensal!$B5:$B298,Anual!$B78,Mensal!$AF5:$AF298)</f>
        <v>13002132.400469312</v>
      </c>
      <c r="J78" s="44">
        <f t="shared" si="63"/>
        <v>2.0550000000000512E-2</v>
      </c>
      <c r="K78" s="65">
        <f>SUMIF(Mensal!$B5:$B298,Anual!$B78,Mensal!$AS5:$AS298)</f>
        <v>13269326.221298909</v>
      </c>
      <c r="L78" s="44">
        <f t="shared" si="64"/>
        <v>2.0549999999996293E-2</v>
      </c>
      <c r="M78" s="65">
        <f>SUMIF(Mensal!$B5:$B298,Anual!$B78,Mensal!$BF5:$BF298)</f>
        <v>13542010.875146603</v>
      </c>
      <c r="N78" s="44">
        <f t="shared" si="65"/>
        <v>2.0550000000000068E-2</v>
      </c>
      <c r="O78" s="65">
        <f>SUMIF(Mensal!$B39:$B301,Anual!$B78,Mensal!$BS39:$BS301)</f>
        <v>13820299.198630886</v>
      </c>
      <c r="P78" s="44">
        <f t="shared" si="66"/>
        <v>2.05500000000014E-2</v>
      </c>
      <c r="Q78" s="65">
        <f>SUMIF(Mensal!$B5:$B298,Anual!$B78,Mensal!$CF5:$CF298)</f>
        <v>14104306.347162776</v>
      </c>
      <c r="R78" s="44">
        <f t="shared" si="67"/>
        <v>2.0550000000001845E-2</v>
      </c>
      <c r="S78" s="65">
        <f>SUMIF(Mensal!$B5:$B298,Anual!$B78,Mensal!$CS5:$CS298)</f>
        <v>14394149.842596931</v>
      </c>
      <c r="T78" s="44">
        <f t="shared" si="68"/>
        <v>2.0549999999997182E-2</v>
      </c>
      <c r="U78" s="65">
        <f>SUMIF(Mensal!$B5:$B298,Anual!$B78,Mensal!$DF5:$DF298)</f>
        <v>14689949.621862344</v>
      </c>
      <c r="V78" s="44">
        <f t="shared" si="69"/>
        <v>2.0550000000003177E-2</v>
      </c>
      <c r="W78" s="65">
        <f>SUMIF(Mensal!$B5:$B298,Anual!$B78,Mensal!$DS5:$DS298)</f>
        <v>14991828.086591581</v>
      </c>
      <c r="X78" s="44">
        <f t="shared" si="70"/>
        <v>2.0549999999997626E-2</v>
      </c>
      <c r="Y78" s="65">
        <f>SUMIF(Mensal!$B5:$B298,Anual!$B78,Mensal!$EF5:$EF298)</f>
        <v>21857014.505387202</v>
      </c>
      <c r="Z78" s="44">
        <f t="shared" si="71"/>
        <v>0.45792857142857168</v>
      </c>
      <c r="AA78" s="65">
        <f>SUMIF(Mensal!$B77:$B301,Anual!$B78,Mensal!$ES77:$ES301)</f>
        <v>22306176.1534729</v>
      </c>
      <c r="AB78" s="44">
        <f t="shared" si="72"/>
        <v>2.0549999999999624E-2</v>
      </c>
      <c r="AD78" s="240"/>
    </row>
    <row r="79" spans="1:30" ht="12">
      <c r="A79" s="73"/>
      <c r="B79" s="230" t="str">
        <f t="shared" si="62"/>
        <v>112104010200011</v>
      </c>
      <c r="C79" s="231">
        <v>1121040102000</v>
      </c>
      <c r="D79" s="35">
        <v>11</v>
      </c>
      <c r="E79" s="192" t="s">
        <v>76</v>
      </c>
      <c r="F79" s="65">
        <f>SUMIF(Mensal!$B5:$B298,Anual!$B79,Mensal!$F5:$F298)</f>
        <v>153152251.20000002</v>
      </c>
      <c r="G79" s="65">
        <f>SUMIF(Mensal!$B5:$B298,Anual!$B79,Mensal!$S5:$S298)</f>
        <v>162457332.70782405</v>
      </c>
      <c r="H79" s="44">
        <f t="shared" si="73"/>
        <v>6.0757066480678912E-2</v>
      </c>
      <c r="I79" s="65">
        <f>SUMIF(Mensal!$B5:$B298,Anual!$B79,Mensal!$AF5:$AF298)</f>
        <v>152935364.45196605</v>
      </c>
      <c r="J79" s="44">
        <f t="shared" si="63"/>
        <v>-5.861211739197425E-2</v>
      </c>
      <c r="K79" s="65">
        <f>SUMIF(Mensal!$B5:$B298,Anual!$B79,Mensal!$AS5:$AS298)</f>
        <v>161915729.05258551</v>
      </c>
      <c r="L79" s="44">
        <f t="shared" si="64"/>
        <v>5.8720000000000105E-2</v>
      </c>
      <c r="M79" s="65">
        <f>SUMIF(Mensal!$B5:$B298,Anual!$B79,Mensal!$BF5:$BF298)</f>
        <v>170942530.9472672</v>
      </c>
      <c r="N79" s="44">
        <f t="shared" si="65"/>
        <v>5.575000000000041E-2</v>
      </c>
      <c r="O79" s="65">
        <f>SUMIF(Mensal!$B40:$B301,Anual!$B79,Mensal!$BS40:$BS301)</f>
        <v>180472577.04757726</v>
      </c>
      <c r="P79" s="44">
        <f t="shared" si="66"/>
        <v>5.5749999999999522E-2</v>
      </c>
      <c r="Q79" s="65">
        <f>SUMIF(Mensal!$B5:$B298,Anual!$B79,Mensal!$CF5:$CF298)</f>
        <v>190533923.21797967</v>
      </c>
      <c r="R79" s="44">
        <f t="shared" si="67"/>
        <v>5.5749999999999966E-2</v>
      </c>
      <c r="S79" s="65">
        <f>SUMIF(Mensal!$B5:$B298,Anual!$B79,Mensal!$CS5:$CS298)</f>
        <v>201156189.43738207</v>
      </c>
      <c r="T79" s="44">
        <f t="shared" si="68"/>
        <v>5.5750000000000188E-2</v>
      </c>
      <c r="U79" s="65">
        <f>SUMIF(Mensal!$B5:$B298,Anual!$B79,Mensal!$DF5:$DF298)</f>
        <v>212370646.99851611</v>
      </c>
      <c r="V79" s="44">
        <f t="shared" si="69"/>
        <v>5.5749999999999966E-2</v>
      </c>
      <c r="W79" s="65">
        <f>SUMIF(Mensal!$B5:$B298,Anual!$B79,Mensal!$DS5:$DS298)</f>
        <v>224210310.56868336</v>
      </c>
      <c r="X79" s="44">
        <f t="shared" si="70"/>
        <v>5.5749999999999966E-2</v>
      </c>
      <c r="Y79" s="65">
        <f>SUMIF(Mensal!$B5:$B298,Anual!$B79,Mensal!$EF5:$EF298)</f>
        <v>0</v>
      </c>
      <c r="Z79" s="44">
        <f t="shared" si="71"/>
        <v>0</v>
      </c>
      <c r="AA79" s="65">
        <f>SUMIF(Mensal!$B78:$B301,Anual!$B79,Mensal!$ES78:$ES301)</f>
        <v>0</v>
      </c>
      <c r="AB79" s="44">
        <f t="shared" si="72"/>
        <v>0</v>
      </c>
      <c r="AD79" s="240"/>
    </row>
    <row r="80" spans="1:30" ht="12">
      <c r="A80" s="73"/>
      <c r="B80" s="230" t="str">
        <f t="shared" si="62"/>
        <v>112104010200072</v>
      </c>
      <c r="C80" s="231">
        <v>1121040102000</v>
      </c>
      <c r="D80" s="35">
        <v>72</v>
      </c>
      <c r="E80" s="192" t="s">
        <v>76</v>
      </c>
      <c r="F80" s="65">
        <f>SUMIF(Mensal!$B5:$B298,Anual!$B80,Mensal!$F5:$F298)</f>
        <v>357359246.90999997</v>
      </c>
      <c r="G80" s="65">
        <f>SUMIF(Mensal!$B5:$B298,Anual!$B80,Mensal!$S5:$S298)</f>
        <v>379067109.65158945</v>
      </c>
      <c r="H80" s="44">
        <f t="shared" si="73"/>
        <v>6.0745210678867734E-2</v>
      </c>
      <c r="I80" s="65">
        <f>SUMIF(Mensal!$B5:$B298,Anual!$B80,Mensal!$AF5:$AF298)</f>
        <v>356849183.72125405</v>
      </c>
      <c r="J80" s="44">
        <f t="shared" si="63"/>
        <v>-5.8612117391974472E-2</v>
      </c>
      <c r="K80" s="65">
        <f>SUMIF(Mensal!$B5:$B298,Anual!$B80,Mensal!$AS5:$AS298)</f>
        <v>377803367.78936625</v>
      </c>
      <c r="L80" s="44">
        <f t="shared" si="64"/>
        <v>5.872000000000055E-2</v>
      </c>
      <c r="M80" s="65">
        <f>SUMIF(Mensal!$B5:$B298,Anual!$B80,Mensal!$BF5:$BF298)</f>
        <v>398865905.54362333</v>
      </c>
      <c r="N80" s="44">
        <f t="shared" si="65"/>
        <v>5.5749999999999744E-2</v>
      </c>
      <c r="O80" s="65">
        <f>SUMIF(Mensal!$B40:$B301,Anual!$B80,Mensal!$BS40:$BS301)</f>
        <v>421102679.77768028</v>
      </c>
      <c r="P80" s="44">
        <f t="shared" si="66"/>
        <v>5.5749999999999966E-2</v>
      </c>
      <c r="Q80" s="65">
        <f>SUMIF(Mensal!$B5:$B298,Anual!$B80,Mensal!$CF5:$CF298)</f>
        <v>444579154.17528594</v>
      </c>
      <c r="R80" s="44">
        <f t="shared" si="67"/>
        <v>5.5749999999999966E-2</v>
      </c>
      <c r="S80" s="65">
        <f>SUMIF(Mensal!$B5:$B298,Anual!$B80,Mensal!$CS5:$CS298)</f>
        <v>469364442.02055812</v>
      </c>
      <c r="T80" s="44">
        <f t="shared" si="68"/>
        <v>5.5749999999999966E-2</v>
      </c>
      <c r="U80" s="65">
        <f>SUMIF(Mensal!$B5:$B298,Anual!$B80,Mensal!$DF5:$DF298)</f>
        <v>495531509.66320431</v>
      </c>
      <c r="V80" s="44">
        <f t="shared" si="69"/>
        <v>5.5750000000000188E-2</v>
      </c>
      <c r="W80" s="65">
        <f>SUMIF(Mensal!$B5:$B298,Anual!$B80,Mensal!$DS5:$DS298)</f>
        <v>523157391.32692784</v>
      </c>
      <c r="X80" s="44">
        <f t="shared" si="70"/>
        <v>5.5749999999999744E-2</v>
      </c>
      <c r="Y80" s="65">
        <f>SUMIF(Mensal!$B5:$B298,Anual!$B80,Mensal!$EF5:$EF298)</f>
        <v>789033451.27629149</v>
      </c>
      <c r="Z80" s="44">
        <f t="shared" si="71"/>
        <v>0.50821428571428573</v>
      </c>
      <c r="AA80" s="65">
        <f>SUMIF(Mensal!$B79:$B301,Anual!$B80,Mensal!$ES79:$ES301)</f>
        <v>833022066.18494487</v>
      </c>
      <c r="AB80" s="44">
        <f t="shared" si="72"/>
        <v>5.5750000000000188E-2</v>
      </c>
      <c r="AD80" s="240"/>
    </row>
    <row r="81" spans="1:30" ht="12">
      <c r="A81" s="73"/>
      <c r="B81" s="230" t="str">
        <f t="shared" si="62"/>
        <v>112104010700011</v>
      </c>
      <c r="C81" s="231">
        <v>1121040107000</v>
      </c>
      <c r="D81" s="35">
        <v>11</v>
      </c>
      <c r="E81" s="37" t="s">
        <v>81</v>
      </c>
      <c r="F81" s="65">
        <f>SUMIF(Mensal!$B5:$B298,Anual!$B81,Mensal!$F5:$F298)</f>
        <v>7514313.9000000004</v>
      </c>
      <c r="G81" s="65">
        <f>SUMIF(Mensal!$B5:$B298,Anual!$B81,Mensal!$S5:$S298)</f>
        <v>0</v>
      </c>
      <c r="H81" s="44">
        <f t="shared" si="73"/>
        <v>-1</v>
      </c>
      <c r="I81" s="65">
        <f>SUMIF(Mensal!$B5:$B298,Anual!$B81,Mensal!$AF5:$AF298)</f>
        <v>0</v>
      </c>
      <c r="J81" s="44">
        <f t="shared" si="63"/>
        <v>0</v>
      </c>
      <c r="K81" s="65">
        <f>SUMIF(Mensal!$B5:$B298,Anual!$B81,Mensal!$AS5:$AS298)</f>
        <v>0</v>
      </c>
      <c r="L81" s="44">
        <f t="shared" si="64"/>
        <v>0</v>
      </c>
      <c r="M81" s="65">
        <f>SUMIF(Mensal!$B5:$B298,Anual!$B81,Mensal!$BF5:$BF298)</f>
        <v>0</v>
      </c>
      <c r="N81" s="44">
        <f t="shared" si="65"/>
        <v>0</v>
      </c>
      <c r="O81" s="65">
        <f>SUMIF(Mensal!$B41:$B301,Anual!$B81,Mensal!$BS41:$BS301)</f>
        <v>0</v>
      </c>
      <c r="P81" s="44">
        <f t="shared" si="66"/>
        <v>0</v>
      </c>
      <c r="Q81" s="65">
        <f>SUMIF(Mensal!$B5:$B298,Anual!$B81,Mensal!$CF5:$CF298)</f>
        <v>0</v>
      </c>
      <c r="R81" s="44">
        <f t="shared" si="67"/>
        <v>0</v>
      </c>
      <c r="S81" s="65">
        <f>SUMIF(Mensal!$B5:$B298,Anual!$B81,Mensal!$CS5:$CS298)</f>
        <v>0</v>
      </c>
      <c r="T81" s="44">
        <f t="shared" si="68"/>
        <v>0</v>
      </c>
      <c r="U81" s="65">
        <f>SUMIF(Mensal!$B5:$B298,Anual!$B81,Mensal!$DF5:$DF298)</f>
        <v>0</v>
      </c>
      <c r="V81" s="44">
        <f t="shared" si="69"/>
        <v>0</v>
      </c>
      <c r="W81" s="65">
        <f>SUMIF(Mensal!$B5:$B298,Anual!$B81,Mensal!$DS5:$DS298)</f>
        <v>0</v>
      </c>
      <c r="X81" s="44">
        <f t="shared" si="70"/>
        <v>0</v>
      </c>
      <c r="Y81" s="65">
        <f>SUMIF(Mensal!$B5:$B298,Anual!$B81,Mensal!$EF5:$EF298)</f>
        <v>0</v>
      </c>
      <c r="Z81" s="44">
        <f t="shared" si="71"/>
        <v>0</v>
      </c>
      <c r="AA81" s="65">
        <f>SUMIF(Mensal!$B80:$B301,Anual!$B81,Mensal!$ES80:$ES301)</f>
        <v>0</v>
      </c>
      <c r="AB81" s="44">
        <f t="shared" si="72"/>
        <v>0</v>
      </c>
      <c r="AD81" s="240"/>
    </row>
    <row r="82" spans="1:30" ht="12">
      <c r="A82" s="73"/>
      <c r="B82" s="230" t="str">
        <f t="shared" si="62"/>
        <v>112104010700029</v>
      </c>
      <c r="C82" s="231">
        <v>1121040107000</v>
      </c>
      <c r="D82" s="35">
        <v>29</v>
      </c>
      <c r="E82" s="37" t="s">
        <v>81</v>
      </c>
      <c r="F82" s="65">
        <f>SUMIF(Mensal!$B5:$B298,Anual!$B82,Mensal!$F5:$F298)</f>
        <v>2734.3100000000004</v>
      </c>
      <c r="G82" s="65">
        <f>SUMIF(Mensal!$B5:$B298,Anual!$B82,Mensal!$S5:$S298)</f>
        <v>0</v>
      </c>
      <c r="H82" s="132">
        <f t="shared" si="73"/>
        <v>-1</v>
      </c>
      <c r="I82" s="65">
        <f>SUMIF(Mensal!$B5:$B298,Anual!$B82,Mensal!$AF5:$AF298)</f>
        <v>715.16418579732908</v>
      </c>
      <c r="J82" s="132">
        <f t="shared" si="63"/>
        <v>0</v>
      </c>
      <c r="K82" s="65">
        <f>SUMIF(Mensal!$B5:$B298,Anual!$B82,Mensal!$AS5:$AS298)</f>
        <v>730.64391459891203</v>
      </c>
      <c r="L82" s="132">
        <f t="shared" si="64"/>
        <v>2.1644999999999692E-2</v>
      </c>
      <c r="M82" s="65">
        <f>SUMIF(Mensal!$B5:$B298,Anual!$B82,Mensal!$BF5:$BF298)</f>
        <v>746.45870213040587</v>
      </c>
      <c r="N82" s="132">
        <f t="shared" si="65"/>
        <v>2.164500000000058E-2</v>
      </c>
      <c r="O82" s="65">
        <f>SUMIF(Mensal!$B42:$B301,Anual!$B82,Mensal!$BS42:$BS301)</f>
        <v>762.61580073801815</v>
      </c>
      <c r="P82" s="132">
        <f t="shared" si="66"/>
        <v>2.164499999999947E-2</v>
      </c>
      <c r="Q82" s="65">
        <f>SUMIF(Mensal!$B5:$B298,Anual!$B82,Mensal!$CF5:$CF298)</f>
        <v>779.1226197449929</v>
      </c>
      <c r="R82" s="132">
        <f t="shared" si="67"/>
        <v>2.1645000000000358E-2</v>
      </c>
      <c r="S82" s="65">
        <f>SUMIF(Mensal!$B5:$B298,Anual!$B82,Mensal!$CS5:$CS298)</f>
        <v>795.98672884937298</v>
      </c>
      <c r="T82" s="132">
        <f t="shared" si="68"/>
        <v>2.1644999999999692E-2</v>
      </c>
      <c r="U82" s="65">
        <f>SUMIF(Mensal!$B5:$B298,Anual!$B82,Mensal!$DF5:$DF298)</f>
        <v>813.21586159531796</v>
      </c>
      <c r="V82" s="132">
        <f t="shared" si="69"/>
        <v>2.1645000000000358E-2</v>
      </c>
      <c r="W82" s="65">
        <f>SUMIF(Mensal!$B5:$B298,Anual!$B82,Mensal!$DS5:$DS298)</f>
        <v>830.81791891954788</v>
      </c>
      <c r="X82" s="132">
        <f t="shared" si="70"/>
        <v>2.1644999999999026E-2</v>
      </c>
      <c r="Y82" s="65">
        <f>SUMIF(Mensal!$B5:$B298,Anual!$B82,Mensal!$EF5:$EF298)</f>
        <v>848.80097277456218</v>
      </c>
      <c r="Z82" s="132">
        <f t="shared" si="71"/>
        <v>2.1645000000000802E-2</v>
      </c>
      <c r="AA82" s="65">
        <f>SUMIF(Mensal!$B81:$B301,Anual!$B82,Mensal!$ES81:$ES301)</f>
        <v>867.13507378649285</v>
      </c>
      <c r="AB82" s="132">
        <f t="shared" si="72"/>
        <v>2.1600000000000064E-2</v>
      </c>
      <c r="AD82" s="240"/>
    </row>
    <row r="83" spans="1:30" ht="12">
      <c r="A83" s="70"/>
      <c r="B83" s="229" t="str">
        <f t="shared" si="62"/>
        <v>112104020200011</v>
      </c>
      <c r="C83" s="231">
        <v>1121040202000</v>
      </c>
      <c r="D83" s="35">
        <v>11</v>
      </c>
      <c r="E83" s="37" t="s">
        <v>85</v>
      </c>
      <c r="F83" s="65">
        <f>SUMIF(Mensal!$B5:$B298,Anual!$B83,Mensal!$F5:$F298)</f>
        <v>863651.98</v>
      </c>
      <c r="G83" s="65">
        <f>SUMIF(Mensal!$B5:$B298,Anual!$B83,Mensal!$S5:$S298)</f>
        <v>337599</v>
      </c>
      <c r="H83" s="44">
        <f t="shared" si="73"/>
        <v>-0.60910296297821254</v>
      </c>
      <c r="I83" s="65">
        <f>SUMIF(Mensal!$B5:$B298,Anual!$B83,Mensal!$AF5:$AF298)</f>
        <v>357324.23437200004</v>
      </c>
      <c r="J83" s="44">
        <f t="shared" si="63"/>
        <v>5.8428000000000146E-2</v>
      </c>
      <c r="K83" s="65">
        <f>SUMIF(Mensal!$B5:$B298,Anual!$B83,Mensal!$AS5:$AS298)</f>
        <v>377318.66923051956</v>
      </c>
      <c r="L83" s="44">
        <f t="shared" si="64"/>
        <v>5.5955999999999673E-2</v>
      </c>
      <c r="M83" s="65">
        <f>SUMIF(Mensal!$B5:$B298,Anual!$B83,Mensal!$BF5:$BF298)</f>
        <v>398587.36797770561</v>
      </c>
      <c r="N83" s="44">
        <f t="shared" si="65"/>
        <v>5.6368000000000418E-2</v>
      </c>
      <c r="O83" s="65">
        <f>SUMIF(Mensal!$B43:$B301,Anual!$B83,Mensal!$BS43:$BS301)</f>
        <v>421054.94073587324</v>
      </c>
      <c r="P83" s="44">
        <f t="shared" si="66"/>
        <v>5.6368000000000862E-2</v>
      </c>
      <c r="Q83" s="65">
        <f>SUMIF(Mensal!$B5:$B298,Anual!$B83,Mensal!$CF5:$CF298)</f>
        <v>444788.96563527285</v>
      </c>
      <c r="R83" s="44">
        <f t="shared" si="67"/>
        <v>5.6367999999999752E-2</v>
      </c>
      <c r="S83" s="65">
        <f>SUMIF(Mensal!$B5:$B298,Anual!$B83,Mensal!$CS5:$CS298)</f>
        <v>469860.83005020203</v>
      </c>
      <c r="T83" s="44">
        <f t="shared" si="68"/>
        <v>5.6368000000000196E-2</v>
      </c>
      <c r="U83" s="65">
        <f>SUMIF(Mensal!$B5:$B298,Anual!$B83,Mensal!$DF5:$DF298)</f>
        <v>496345.94531847205</v>
      </c>
      <c r="V83" s="44">
        <f t="shared" si="69"/>
        <v>5.6368000000000418E-2</v>
      </c>
      <c r="W83" s="65">
        <f>SUMIF(Mensal!$B5:$B298,Anual!$B83,Mensal!$DS5:$DS298)</f>
        <v>524323.97356418381</v>
      </c>
      <c r="X83" s="44">
        <f t="shared" si="70"/>
        <v>5.6368000000000196E-2</v>
      </c>
      <c r="Y83" s="65">
        <f>SUMIF(Mensal!$B5:$B298,Anual!$B83,Mensal!$EF5:$EF298)</f>
        <v>0</v>
      </c>
      <c r="Z83" s="44">
        <f t="shared" si="71"/>
        <v>0</v>
      </c>
      <c r="AA83" s="65">
        <f>SUMIF(Mensal!$B82:$B301,Anual!$B83,Mensal!$ES82:$ES301)</f>
        <v>0</v>
      </c>
      <c r="AB83" s="44">
        <f t="shared" si="72"/>
        <v>0</v>
      </c>
      <c r="AD83" s="240"/>
    </row>
    <row r="84" spans="1:30" ht="12">
      <c r="A84" s="70"/>
      <c r="B84" s="229" t="str">
        <f t="shared" si="62"/>
        <v>112104020200072</v>
      </c>
      <c r="C84" s="231">
        <v>1121040202000</v>
      </c>
      <c r="D84" s="41">
        <v>72</v>
      </c>
      <c r="E84" s="37" t="s">
        <v>85</v>
      </c>
      <c r="F84" s="65">
        <f>SUMIF(Mensal!$B5:$B298,Anual!$B84,Mensal!$F5:$F298)</f>
        <v>2015187.93</v>
      </c>
      <c r="G84" s="65">
        <f>SUMIF(Mensal!$B5:$B298,Anual!$B84,Mensal!$S5:$S298)</f>
        <v>787731</v>
      </c>
      <c r="H84" s="44">
        <f t="shared" si="73"/>
        <v>-0.60910295845211815</v>
      </c>
      <c r="I84" s="65">
        <f>SUMIF(Mensal!$B5:$B298,Anual!$B84,Mensal!$AF5:$AF298)</f>
        <v>833756.54686800006</v>
      </c>
      <c r="J84" s="44">
        <f t="shared" si="63"/>
        <v>5.8428000000000146E-2</v>
      </c>
      <c r="K84" s="65">
        <f>SUMIF(Mensal!$B5:$B298,Anual!$B84,Mensal!$AS5:$AS298)</f>
        <v>880410.22820454591</v>
      </c>
      <c r="L84" s="44">
        <f t="shared" si="64"/>
        <v>5.5956000000000117E-2</v>
      </c>
      <c r="M84" s="65">
        <f>SUMIF(Mensal!$B5:$B298,Anual!$B84,Mensal!$BF5:$BF298)</f>
        <v>930037.1919479802</v>
      </c>
      <c r="N84" s="44">
        <f t="shared" si="65"/>
        <v>5.6368000000000418E-2</v>
      </c>
      <c r="O84" s="65">
        <f>SUMIF(Mensal!$B44:$B301,Anual!$B84,Mensal!$BS44:$BS301)</f>
        <v>982461.52838370402</v>
      </c>
      <c r="P84" s="44">
        <f t="shared" si="66"/>
        <v>5.6367999999999974E-2</v>
      </c>
      <c r="Q84" s="65">
        <f>SUMIF(Mensal!$B5:$B298,Anual!$B84,Mensal!$CF5:$CF298)</f>
        <v>1037840.9198156368</v>
      </c>
      <c r="R84" s="44">
        <f t="shared" si="67"/>
        <v>5.6368000000000196E-2</v>
      </c>
      <c r="S84" s="65">
        <f>SUMIF(Mensal!$B5:$B298,Anual!$B84,Mensal!$CS5:$CS298)</f>
        <v>1096341.936783805</v>
      </c>
      <c r="T84" s="44">
        <f t="shared" si="68"/>
        <v>5.6368000000000418E-2</v>
      </c>
      <c r="U84" s="65">
        <f>SUMIF(Mensal!$B5:$B298,Anual!$B84,Mensal!$DF5:$DF298)</f>
        <v>1158140.5390764347</v>
      </c>
      <c r="V84" s="44">
        <f t="shared" si="69"/>
        <v>5.6368000000000196E-2</v>
      </c>
      <c r="W84" s="65">
        <f>SUMIF(Mensal!$B5:$B298,Anual!$B84,Mensal!$DS5:$DS298)</f>
        <v>1223422.6049830953</v>
      </c>
      <c r="X84" s="44">
        <f t="shared" si="70"/>
        <v>5.6368000000000196E-2</v>
      </c>
      <c r="Y84" s="65">
        <f>SUMIF(Mensal!$B5:$B298,Anual!$B84,Mensal!$EF5:$EF298)</f>
        <v>1846263.557686832</v>
      </c>
      <c r="Z84" s="44">
        <f t="shared" si="71"/>
        <v>0.50909714285714291</v>
      </c>
      <c r="AA84" s="65">
        <f>SUMIF(Mensal!$B83:$B301,Anual!$B84,Mensal!$ES83:$ES301)</f>
        <v>1950333.7419065237</v>
      </c>
      <c r="AB84" s="44">
        <f t="shared" si="72"/>
        <v>5.6368000000000196E-2</v>
      </c>
      <c r="AD84" s="240"/>
    </row>
    <row r="85" spans="1:30" ht="12">
      <c r="A85" s="70"/>
      <c r="B85" s="230" t="str">
        <f t="shared" si="62"/>
        <v>112104030200072</v>
      </c>
      <c r="C85" s="231">
        <v>1121040302000</v>
      </c>
      <c r="D85" s="41">
        <v>72</v>
      </c>
      <c r="E85" s="37" t="s">
        <v>87</v>
      </c>
      <c r="F85" s="65">
        <f>SUMIF(Mensal!$B5:$B298,Anual!$B85,Mensal!$F5:$F298)</f>
        <v>4081481.29</v>
      </c>
      <c r="G85" s="65">
        <f>SUMIF(Mensal!$B5:$B298,Anual!$B85,Mensal!$S5:$S298)</f>
        <v>3283300.9999999995</v>
      </c>
      <c r="H85" s="44">
        <f t="shared" si="73"/>
        <v>-0.19556142324004144</v>
      </c>
      <c r="I85" s="65">
        <f>SUMIF(Mensal!$B5:$B298,Anual!$B85,Mensal!$AF5:$AF298)</f>
        <v>3475137.7108280011</v>
      </c>
      <c r="J85" s="44">
        <f>IF(ROUND(G85,2)&gt;0,IF(ROUND(I85,2)=0,0%,(IFERROR(I85/(G85+#REF!)-1,0))),0%)</f>
        <v>0</v>
      </c>
      <c r="K85" s="65">
        <f>SUMIF(Mensal!$B5:$B298,Anual!$B85,Mensal!$AS5:$AS298)</f>
        <v>3669592.516575092</v>
      </c>
      <c r="L85" s="44">
        <f>IF(ROUND(I85,2)&gt;0,IF(ROUND(K85,2)=0,0%,(IFERROR(K85/(I85+#REF!)-1,0))),0%)</f>
        <v>0</v>
      </c>
      <c r="M85" s="65">
        <f>SUMIF(Mensal!$B5:$B298,Anual!$B85,Mensal!$BF5:$BF298)</f>
        <v>3876440.1075493977</v>
      </c>
      <c r="N85" s="44">
        <f>IF(ROUND(K85,2)&gt;0,IF(ROUND(M85,2)=0,0%,(IFERROR(M85/(K85+#REF!)-1,0))),0%)</f>
        <v>0</v>
      </c>
      <c r="O85" s="65">
        <f>SUMIF(Mensal!$B46:$B301,Anual!$B85,Mensal!$BS46:$BS301)</f>
        <v>4094947.2835317422</v>
      </c>
      <c r="P85" s="44">
        <f>IF(ROUND(M85,2)&gt;0,IF(ROUND(O85,2)=0,0%,(IFERROR(O85/(M85+#REF!)-1,0))),0%)</f>
        <v>0</v>
      </c>
      <c r="Q85" s="65">
        <f>SUMIF(Mensal!$B5:$B298,Anual!$B85,Mensal!$CF5:$CF298)</f>
        <v>4325771.2720098598</v>
      </c>
      <c r="R85" s="44">
        <f>IF(ROUND(O85,2)&gt;0,IF(ROUND(Q85,2)=0,0%,(IFERROR(Q85/(O85+#REF!)-1,0))),0%)</f>
        <v>0</v>
      </c>
      <c r="S85" s="65">
        <f>SUMIF(Mensal!$B5:$B298,Anual!$B85,Mensal!$CS5:$CS298)</f>
        <v>4569606.3470705133</v>
      </c>
      <c r="T85" s="44">
        <f>IF(ROUND(Q85,2)&gt;0,IF(ROUND(S85,2)=0,0%,(IFERROR(S85/(Q85+#REF!)-1,0))),0%)</f>
        <v>0</v>
      </c>
      <c r="U85" s="65">
        <f>SUMIF(Mensal!$B5:$B298,Anual!$B85,Mensal!$DF5:$DF298)</f>
        <v>4827185.9176421845</v>
      </c>
      <c r="V85" s="44">
        <f>IF(ROUND(S85,2)&gt;0,IF(ROUND(U85,2)=0,0%,(IFERROR(U85/(S85+#REF!)-1,0))),0%)</f>
        <v>0</v>
      </c>
      <c r="W85" s="65">
        <f>SUMIF(Mensal!$B5:$B298,Anual!$B85,Mensal!$DS5:$DS298)</f>
        <v>5099284.7334478395</v>
      </c>
      <c r="X85" s="44">
        <f>IF(ROUND(U85,2)&gt;0,IF(ROUND(W85,2)=0,0%,(IFERROR(W85/(U85+#REF!)-1,0))),0%)</f>
        <v>0</v>
      </c>
      <c r="Y85" s="65">
        <f>SUMIF(Mensal!$B5:$B298,Anual!$B85,Mensal!$EF5:$EF298)</f>
        <v>5386721.2153028287</v>
      </c>
      <c r="Z85" s="44">
        <f>IF(ROUND(W85,2)&gt;0,IF(ROUND(Y85,2)=0,0%,(IFERROR(Y85/(W85+#REF!)-1,0))),0%)</f>
        <v>0</v>
      </c>
      <c r="AA85" s="65">
        <f>SUMIF(Mensal!$B84:$B301,Anual!$B85,Mensal!$ES84:$ES301)</f>
        <v>5690359.9167670207</v>
      </c>
      <c r="AB85" s="44">
        <f>IF(ROUND(Y85,2)&gt;0,IF(ROUND(AA85,2)=0,0%,(IFERROR(AA85/(Y85+#REF!)-1,0))),0%)</f>
        <v>0</v>
      </c>
      <c r="AD85" s="240"/>
    </row>
    <row r="86" spans="1:30" ht="12">
      <c r="A86" s="70"/>
      <c r="B86" s="230" t="str">
        <f t="shared" si="62"/>
        <v>112104040200072</v>
      </c>
      <c r="C86" s="231">
        <v>1121040402000</v>
      </c>
      <c r="D86" s="41">
        <v>72</v>
      </c>
      <c r="E86" s="37" t="s">
        <v>88</v>
      </c>
      <c r="F86" s="65">
        <f>SUMIF(Mensal!$B5:$B298,Anual!$B86,Mensal!$F5:$F298)</f>
        <v>8088776.3700000001</v>
      </c>
      <c r="G86" s="65">
        <f>SUMIF(Mensal!$B5:$B298,Anual!$B86,Mensal!$S5:$S298)</f>
        <v>3560788.9999999995</v>
      </c>
      <c r="H86" s="44">
        <f t="shared" si="73"/>
        <v>-0.55978644517773968</v>
      </c>
      <c r="I86" s="65">
        <f>SUMIF(Mensal!$B5:$B298,Anual!$B86,Mensal!$AF5:$AF298)</f>
        <v>3768838.7796920002</v>
      </c>
      <c r="J86" s="44">
        <f t="shared" ref="J86:J119" si="74">IF(ROUND(G86,2)&gt;0,IF(ROUND(I86,2)=0,0%,(IFERROR(I86/G86-1,0))),0%)</f>
        <v>5.8428000000000146E-2</v>
      </c>
      <c r="K86" s="65">
        <f>SUMIF(Mensal!$B5:$B298,Anual!$B86,Mensal!$AS5:$AS298)</f>
        <v>3979727.9224484465</v>
      </c>
      <c r="L86" s="44">
        <f t="shared" ref="L86:L119" si="75">IF(ROUND(I86,2)&gt;0,IF(ROUND(K86,2)=0,0%,(IFERROR(K86/I86-1,0))),0%)</f>
        <v>5.5956000000000117E-2</v>
      </c>
      <c r="M86" s="65">
        <f>SUMIF(Mensal!$B5:$B298,Anual!$B86,Mensal!$BF5:$BF298)</f>
        <v>4204057.2259810222</v>
      </c>
      <c r="N86" s="44">
        <f t="shared" ref="N86:N119" si="76">IF(ROUND(K86,2)&gt;0,IF(ROUND(M86,2)=0,0%,(IFERROR(M86/K86-1,0))),0%)</f>
        <v>5.6368000000000418E-2</v>
      </c>
      <c r="O86" s="65">
        <f>SUMIF(Mensal!$B47:$B301,Anual!$B86,Mensal!$BS47:$BS301)</f>
        <v>4441031.5236951215</v>
      </c>
      <c r="P86" s="44">
        <f t="shared" ref="P86:P119" si="77">IF(ROUND(M86,2)&gt;0,IF(ROUND(O86,2)=0,0%,(IFERROR(O86/M86-1,0))),0%)</f>
        <v>5.6368000000000196E-2</v>
      </c>
      <c r="Q86" s="65">
        <f>SUMIF(Mensal!$B5:$B298,Anual!$B86,Mensal!$CF5:$CF298)</f>
        <v>4691363.5886227693</v>
      </c>
      <c r="R86" s="44">
        <f t="shared" ref="R86:R119" si="78">IF(ROUND(O86,2)&gt;0,IF(ROUND(Q86,2)=0,0%,(IFERROR(Q86/O86-1,0))),0%)</f>
        <v>5.6368000000000196E-2</v>
      </c>
      <c r="S86" s="65">
        <f>SUMIF(Mensal!$B5:$B298,Anual!$B86,Mensal!$CS5:$CS298)</f>
        <v>4955806.3713862579</v>
      </c>
      <c r="T86" s="44">
        <f t="shared" ref="T86:T119" si="79">IF(ROUND(Q86,2)&gt;0,IF(ROUND(S86,2)=0,0%,(IFERROR(S86/Q86-1,0))),0%)</f>
        <v>5.6367999999999974E-2</v>
      </c>
      <c r="U86" s="65">
        <f>SUMIF(Mensal!$B5:$B298,Anual!$B86,Mensal!$DF5:$DF298)</f>
        <v>5235155.2649285598</v>
      </c>
      <c r="V86" s="44">
        <f t="shared" ref="V86:V119" si="80">IF(ROUND(S86,2)&gt;0,IF(ROUND(U86,2)=0,0%,(IFERROR(U86/S86-1,0))),0%)</f>
        <v>5.6368000000000196E-2</v>
      </c>
      <c r="W86" s="65">
        <f>SUMIF(Mensal!$B5:$B298,Anual!$B86,Mensal!$DS5:$DS298)</f>
        <v>5530250.4969020551</v>
      </c>
      <c r="X86" s="44">
        <f t="shared" ref="X86:X119" si="81">IF(ROUND(U86,2)&gt;0,IF(ROUND(W86,2)=0,0%,(IFERROR(W86/U86-1,0))),0%)</f>
        <v>5.6368000000000418E-2</v>
      </c>
      <c r="Y86" s="65">
        <f>SUMIF(Mensal!$B5:$B298,Anual!$B86,Mensal!$EF5:$EF298)</f>
        <v>5841979.6569114299</v>
      </c>
      <c r="Z86" s="44">
        <f t="shared" ref="Z86:Z119" si="82">IF(ROUND(W86,2)&gt;0,IF(ROUND(Y86,2)=0,0%,(IFERROR(Y86/W86-1,0))),0%)</f>
        <v>5.6367999999999974E-2</v>
      </c>
      <c r="AA86" s="65">
        <f>SUMIF(Mensal!$B85:$B301,Anual!$B86,Mensal!$ES85:$ES301)</f>
        <v>6171280.3662122153</v>
      </c>
      <c r="AB86" s="44">
        <f t="shared" ref="AB86:AB156" si="83">IF(ROUND(Y86,2)&gt;0,IF(ROUND(AA86,2)=0,0%,(IFERROR(AA86/Y86-1,0))),0%)</f>
        <v>5.6368000000000418E-2</v>
      </c>
      <c r="AD86" s="240"/>
    </row>
    <row r="87" spans="1:30" s="4" customFormat="1" ht="12">
      <c r="A87" s="71"/>
      <c r="B87" s="230"/>
      <c r="C87" s="231"/>
      <c r="D87" s="7"/>
      <c r="E87" s="31" t="s">
        <v>429</v>
      </c>
      <c r="F87" s="83">
        <f>SUM(F88:F104)</f>
        <v>65842040.010000005</v>
      </c>
      <c r="G87" s="83">
        <f>SUM(G88:G104)</f>
        <v>59839668.650444761</v>
      </c>
      <c r="H87" s="50">
        <f t="shared" si="73"/>
        <v>-9.1163204521664487E-2</v>
      </c>
      <c r="I87" s="83">
        <f>SUM(I88:I104)</f>
        <v>44179084.985962935</v>
      </c>
      <c r="J87" s="50">
        <f t="shared" si="74"/>
        <v>-0.2617090638647015</v>
      </c>
      <c r="K87" s="83">
        <f>SUM(K88:K104)</f>
        <v>46592216.628509909</v>
      </c>
      <c r="L87" s="50">
        <f t="shared" si="75"/>
        <v>5.4621584926752176E-2</v>
      </c>
      <c r="M87" s="83">
        <f>SUM(M88:M104)</f>
        <v>49145505.778327927</v>
      </c>
      <c r="N87" s="50">
        <f t="shared" si="76"/>
        <v>5.4800765762572645E-2</v>
      </c>
      <c r="O87" s="83">
        <f>SUM(O88:O104)</f>
        <v>51846454.621600531</v>
      </c>
      <c r="P87" s="50">
        <f t="shared" si="77"/>
        <v>5.4958206259089204E-2</v>
      </c>
      <c r="Q87" s="83">
        <f>SUM(Q88:Q104)</f>
        <v>54703776.353417568</v>
      </c>
      <c r="R87" s="50">
        <f t="shared" si="78"/>
        <v>5.5111227038976862E-2</v>
      </c>
      <c r="S87" s="83">
        <f>SUM(S88:S104)</f>
        <v>57726702.052799828</v>
      </c>
      <c r="T87" s="50">
        <f t="shared" si="79"/>
        <v>5.5259908929365942E-2</v>
      </c>
      <c r="U87" s="83">
        <f>SUM(U88:U104)</f>
        <v>60925011.544062257</v>
      </c>
      <c r="V87" s="50">
        <f t="shared" si="80"/>
        <v>5.540433417341406E-2</v>
      </c>
      <c r="W87" s="83">
        <f>SUM(W88:W104)</f>
        <v>64309066.099038504</v>
      </c>
      <c r="X87" s="50">
        <f t="shared" si="81"/>
        <v>5.5544586192303402E-2</v>
      </c>
      <c r="Y87" s="83">
        <f>SUM(Y88:Y104)</f>
        <v>67889843.090017885</v>
      </c>
      <c r="Z87" s="50">
        <f t="shared" si="82"/>
        <v>5.5680749359115822E-2</v>
      </c>
      <c r="AA87" s="83">
        <f>SUM(AA88:AA104)</f>
        <v>71678972.709802955</v>
      </c>
      <c r="AB87" s="50">
        <f t="shared" si="83"/>
        <v>5.58129087846162E-2</v>
      </c>
      <c r="AC87" s="2"/>
      <c r="AD87" s="240"/>
    </row>
    <row r="88" spans="1:30" s="4" customFormat="1" ht="12">
      <c r="A88" s="114"/>
      <c r="B88" s="230" t="str">
        <f t="shared" ref="B88:B105" si="84">CONCATENATE(C88,D88)</f>
        <v>112201010100211</v>
      </c>
      <c r="C88" s="231">
        <v>1122010101002</v>
      </c>
      <c r="D88" s="35">
        <v>11</v>
      </c>
      <c r="E88" s="192" t="s">
        <v>90</v>
      </c>
      <c r="F88" s="65">
        <f>SUMIF(Mensal!$B5:$B298,Anual!$B88,Mensal!$F5:$F298)</f>
        <v>9218712.5700000003</v>
      </c>
      <c r="G88" s="65">
        <f>SUMIF(Mensal!$B5:$B298,Anual!$B88,Mensal!$S5:$S298)</f>
        <v>15766919.556898545</v>
      </c>
      <c r="H88" s="44">
        <f t="shared" si="73"/>
        <v>0.71031686227077429</v>
      </c>
      <c r="I88" s="65">
        <f>SUMIF(Mensal!$B5:$B298,Anual!$B88,Mensal!$AF5:$AF298)</f>
        <v>11003961.465310276</v>
      </c>
      <c r="J88" s="44">
        <f t="shared" si="74"/>
        <v>-0.30208551990133792</v>
      </c>
      <c r="K88" s="65">
        <f>SUMIF(Mensal!$B5:$B298,Anual!$B88,Mensal!$AS5:$AS298)</f>
        <v>11661998.360935831</v>
      </c>
      <c r="L88" s="44">
        <f t="shared" si="75"/>
        <v>5.9800000000000075E-2</v>
      </c>
      <c r="M88" s="65">
        <f>SUMIF(Mensal!$B5:$B298,Anual!$B88,Mensal!$BF5:$BF298)</f>
        <v>12359385.862919798</v>
      </c>
      <c r="N88" s="44">
        <f t="shared" si="76"/>
        <v>5.9800000000000297E-2</v>
      </c>
      <c r="O88" s="65">
        <f>SUMIF(Mensal!$B5:$B298,Anual!$B88,Mensal!$BS5:$BS298)</f>
        <v>13098477.137522401</v>
      </c>
      <c r="P88" s="44">
        <f t="shared" si="77"/>
        <v>5.9799999999999853E-2</v>
      </c>
      <c r="Q88" s="65">
        <f>SUMIF(Mensal!$B5:$B298,Anual!$B88,Mensal!$CF5:$CF298)</f>
        <v>13881766.070346242</v>
      </c>
      <c r="R88" s="44">
        <f t="shared" si="78"/>
        <v>5.9800000000000075E-2</v>
      </c>
      <c r="S88" s="65">
        <f>SUMIF(Mensal!$B5:$B298,Anual!$B88,Mensal!$CS5:$CS298)</f>
        <v>14711895.681352949</v>
      </c>
      <c r="T88" s="44">
        <f t="shared" si="79"/>
        <v>5.9800000000000075E-2</v>
      </c>
      <c r="U88" s="65">
        <f>SUMIF(Mensal!$B5:$B298,Anual!$B88,Mensal!$DF5:$DF298)</f>
        <v>15591667.043097856</v>
      </c>
      <c r="V88" s="44">
        <f t="shared" si="80"/>
        <v>5.9800000000000075E-2</v>
      </c>
      <c r="W88" s="65">
        <f>SUMIF(Mensal!$B5:$B298,Anual!$B88,Mensal!$DS5:$DS298)</f>
        <v>16524048.732275108</v>
      </c>
      <c r="X88" s="44">
        <f t="shared" si="81"/>
        <v>5.9800000000000075E-2</v>
      </c>
      <c r="Y88" s="65">
        <f>SUMIF(Mensal!$B5:$B298,Anual!$B88,Mensal!$EF5:$EF298)</f>
        <v>0</v>
      </c>
      <c r="Z88" s="44">
        <f t="shared" si="82"/>
        <v>0</v>
      </c>
      <c r="AA88" s="65">
        <f>SUMIF(Mensal!$B87:$B301,Anual!$B88,Mensal!$ES87:$ES301)</f>
        <v>0</v>
      </c>
      <c r="AB88" s="44">
        <f t="shared" si="83"/>
        <v>0</v>
      </c>
      <c r="AC88" s="2"/>
      <c r="AD88" s="240"/>
    </row>
    <row r="89" spans="1:30" ht="12">
      <c r="A89" s="73"/>
      <c r="B89" s="230" t="str">
        <f t="shared" si="84"/>
        <v>112201010100229</v>
      </c>
      <c r="C89" s="231">
        <v>1122010101002</v>
      </c>
      <c r="D89" s="35">
        <v>29</v>
      </c>
      <c r="E89" s="192" t="s">
        <v>90</v>
      </c>
      <c r="F89" s="65">
        <f>SUMIF(Mensal!$B5:$B298,Anual!$B89,Mensal!$F5:$F298)</f>
        <v>21360962.849999998</v>
      </c>
      <c r="G89" s="65">
        <f>SUMIF(Mensal!$B5:$B298,Anual!$B89,Mensal!$S5:$S298)</f>
        <v>36789478.96609661</v>
      </c>
      <c r="H89" s="44">
        <f t="shared" si="73"/>
        <v>0.72227624870835894</v>
      </c>
      <c r="I89" s="65">
        <f>SUMIF(Mensal!$B5:$B298,Anual!$B89,Mensal!$AF5:$AF298)</f>
        <v>25675910.085723978</v>
      </c>
      <c r="J89" s="44">
        <f t="shared" si="74"/>
        <v>-0.30208551990133803</v>
      </c>
      <c r="K89" s="65">
        <f>SUMIF(Mensal!$B5:$B298,Anual!$B89,Mensal!$AS5:$AS298)</f>
        <v>27211329.508850276</v>
      </c>
      <c r="L89" s="44">
        <f t="shared" si="75"/>
        <v>5.9800000000000297E-2</v>
      </c>
      <c r="M89" s="65">
        <f>SUMIF(Mensal!$B5:$B298,Anual!$B89,Mensal!$BF5:$BF298)</f>
        <v>28838567.013479527</v>
      </c>
      <c r="N89" s="44">
        <f t="shared" si="76"/>
        <v>5.9800000000000075E-2</v>
      </c>
      <c r="O89" s="65">
        <f>SUMIF(Mensal!$B5:$B298,Anual!$B89,Mensal!$BS5:$BS298)</f>
        <v>30563113.320885599</v>
      </c>
      <c r="P89" s="44">
        <f t="shared" si="77"/>
        <v>5.9799999999999853E-2</v>
      </c>
      <c r="Q89" s="65">
        <f>SUMIF(Mensal!$B5:$B298,Anual!$B89,Mensal!$CF5:$CF298)</f>
        <v>32390787.497474562</v>
      </c>
      <c r="R89" s="44">
        <f t="shared" si="78"/>
        <v>5.9800000000000075E-2</v>
      </c>
      <c r="S89" s="65">
        <f>SUMIF(Mensal!$B5:$B298,Anual!$B89,Mensal!$CS5:$CS298)</f>
        <v>34327756.589823544</v>
      </c>
      <c r="T89" s="44">
        <f t="shared" si="79"/>
        <v>5.9800000000000075E-2</v>
      </c>
      <c r="U89" s="65">
        <f>SUMIF(Mensal!$B5:$B298,Anual!$B89,Mensal!$DF5:$DF298)</f>
        <v>36380556.433894992</v>
      </c>
      <c r="V89" s="44">
        <f t="shared" si="80"/>
        <v>5.9800000000000075E-2</v>
      </c>
      <c r="W89" s="65">
        <f>SUMIF(Mensal!$B5:$B298,Anual!$B89,Mensal!$DS5:$DS298)</f>
        <v>38556113.708641924</v>
      </c>
      <c r="X89" s="44">
        <f t="shared" si="81"/>
        <v>5.9800000000000297E-2</v>
      </c>
      <c r="Y89" s="65">
        <f>SUMIF(Mensal!$B5:$B298,Anual!$B89,Mensal!$EF5:$EF298)</f>
        <v>58373956.154883876</v>
      </c>
      <c r="Z89" s="44">
        <f t="shared" si="82"/>
        <v>0.51400000000000001</v>
      </c>
      <c r="AA89" s="65">
        <f>SUMIF(Mensal!$B88:$B301,Anual!$B89,Mensal!$ES88:$ES301)</f>
        <v>61864718.732945926</v>
      </c>
      <c r="AB89" s="44">
        <f t="shared" si="83"/>
        <v>5.9799999999999853E-2</v>
      </c>
      <c r="AD89" s="240"/>
    </row>
    <row r="90" spans="1:30" ht="12">
      <c r="A90" s="73"/>
      <c r="B90" s="230" t="str">
        <f t="shared" si="84"/>
        <v>112201010100411</v>
      </c>
      <c r="C90" s="231">
        <v>1122010101004</v>
      </c>
      <c r="D90" s="35">
        <v>11</v>
      </c>
      <c r="E90" s="37" t="s">
        <v>92</v>
      </c>
      <c r="F90" s="65">
        <f>SUMIF(Mensal!$B5:$B298,Anual!$B90,Mensal!$F5:$F298)</f>
        <v>243131.63</v>
      </c>
      <c r="G90" s="65">
        <f>SUMIF(Mensal!$B5:$B298,Anual!$B90,Mensal!$S5:$S298)</f>
        <v>316232.09999999992</v>
      </c>
      <c r="H90" s="44">
        <f t="shared" si="73"/>
        <v>0.30066211459200076</v>
      </c>
      <c r="I90" s="65">
        <f>SUMIF(Mensal!$B5:$B298,Anual!$B90,Mensal!$AF5:$AF298)</f>
        <v>334708.90913880005</v>
      </c>
      <c r="J90" s="44">
        <f t="shared" si="74"/>
        <v>5.8428000000000369E-2</v>
      </c>
      <c r="K90" s="65">
        <f>SUMIF(Mensal!$B5:$B298,Anual!$B90,Mensal!$AS5:$AS298)</f>
        <v>353437.8808585708</v>
      </c>
      <c r="L90" s="44">
        <f t="shared" si="75"/>
        <v>5.5956000000000117E-2</v>
      </c>
      <c r="M90" s="65">
        <f>SUMIF(Mensal!$B5:$B298,Anual!$B90,Mensal!$BF5:$BF298)</f>
        <v>373360.46732680663</v>
      </c>
      <c r="N90" s="44">
        <f t="shared" si="76"/>
        <v>5.6367999999999752E-2</v>
      </c>
      <c r="O90" s="65">
        <f>SUMIF(Mensal!$B5:$B298,Anual!$B90,Mensal!$BS5:$BS298)</f>
        <v>394406.05014908413</v>
      </c>
      <c r="P90" s="44">
        <f t="shared" si="77"/>
        <v>5.6368000000000196E-2</v>
      </c>
      <c r="Q90" s="65">
        <f>SUMIF(Mensal!$B5:$B298,Anual!$B90,Mensal!$CF5:$CF298)</f>
        <v>416637.9303838879</v>
      </c>
      <c r="R90" s="44">
        <f t="shared" si="78"/>
        <v>5.6368000000000418E-2</v>
      </c>
      <c r="S90" s="65">
        <f>SUMIF(Mensal!$B5:$B298,Anual!$B90,Mensal!$CS5:$CS298)</f>
        <v>440122.97724376718</v>
      </c>
      <c r="T90" s="44">
        <f t="shared" si="79"/>
        <v>5.636800000000064E-2</v>
      </c>
      <c r="U90" s="65">
        <f>SUMIF(Mensal!$B5:$B298,Anual!$B90,Mensal!$DF5:$DF298)</f>
        <v>464931.82922504382</v>
      </c>
      <c r="V90" s="44">
        <f t="shared" si="80"/>
        <v>5.6367999999999974E-2</v>
      </c>
      <c r="W90" s="65">
        <f>SUMIF(Mensal!$B5:$B298,Anual!$B90,Mensal!$DS5:$DS298)</f>
        <v>491139.10657480132</v>
      </c>
      <c r="X90" s="44">
        <f t="shared" si="81"/>
        <v>5.6368000000000418E-2</v>
      </c>
      <c r="Y90" s="65">
        <f>SUMIF(Mensal!$B5:$B298,Anual!$B90,Mensal!$EF5:$EF298)</f>
        <v>0</v>
      </c>
      <c r="Z90" s="44">
        <f t="shared" si="82"/>
        <v>0</v>
      </c>
      <c r="AA90" s="65">
        <f>SUMIF(Mensal!$B89:$B301,Anual!$B90,Mensal!$ES89:$ES301)</f>
        <v>0</v>
      </c>
      <c r="AB90" s="44">
        <f t="shared" si="83"/>
        <v>0</v>
      </c>
      <c r="AD90" s="240"/>
    </row>
    <row r="91" spans="1:30" ht="12">
      <c r="A91" s="73"/>
      <c r="B91" s="230" t="str">
        <f t="shared" si="84"/>
        <v>112201010100429</v>
      </c>
      <c r="C91" s="231">
        <v>1122010101004</v>
      </c>
      <c r="D91" s="35">
        <v>29</v>
      </c>
      <c r="E91" s="37" t="s">
        <v>92</v>
      </c>
      <c r="F91" s="65">
        <f>SUMIF(Mensal!$B9:$B301,Anual!$B91,Mensal!$F9:$F301)</f>
        <v>566802.16</v>
      </c>
      <c r="G91" s="65">
        <f>SUMIF(Mensal!$B9:$B301,Anual!$B91,Mensal!$S9:$S301)</f>
        <v>737874.89999999991</v>
      </c>
      <c r="H91" s="44">
        <f t="shared" si="73"/>
        <v>0.30182090343480672</v>
      </c>
      <c r="I91" s="65">
        <f>SUMIF(Mensal!$B9:$B301,Anual!$B91,Mensal!$AF9:$AF301)</f>
        <v>780987.45465720014</v>
      </c>
      <c r="J91" s="44">
        <f t="shared" si="74"/>
        <v>5.8428000000000369E-2</v>
      </c>
      <c r="K91" s="65">
        <f>SUMIF(Mensal!$B9:$B301,Anual!$B91,Mensal!$AS9:$AS301)</f>
        <v>824688.38866999839</v>
      </c>
      <c r="L91" s="44">
        <f t="shared" si="75"/>
        <v>5.5955999999999895E-2</v>
      </c>
      <c r="M91" s="65">
        <f>SUMIF(Mensal!$B9:$B301,Anual!$B91,Mensal!$BF9:$BF301)</f>
        <v>871174.42376254906</v>
      </c>
      <c r="N91" s="44">
        <f t="shared" si="76"/>
        <v>5.6368000000000196E-2</v>
      </c>
      <c r="O91" s="65">
        <f>SUMIF(Mensal!$B9:$B301,Anual!$B91,Mensal!$BS9:$BS301)</f>
        <v>920280.78368119674</v>
      </c>
      <c r="P91" s="44">
        <f t="shared" si="77"/>
        <v>5.6368000000000418E-2</v>
      </c>
      <c r="Q91" s="65">
        <f>SUMIF(Mensal!$B9:$B301,Anual!$B91,Mensal!$CF9:$CF301)</f>
        <v>972155.17089573864</v>
      </c>
      <c r="R91" s="44">
        <f t="shared" si="78"/>
        <v>5.6368000000000196E-2</v>
      </c>
      <c r="S91" s="65">
        <f>SUMIF(Mensal!$B9:$B301,Anual!$B91,Mensal!$CS9:$CS301)</f>
        <v>1026953.6135687898</v>
      </c>
      <c r="T91" s="44">
        <f t="shared" si="79"/>
        <v>5.6368000000000196E-2</v>
      </c>
      <c r="U91" s="65">
        <f>SUMIF(Mensal!$B9:$B301,Anual!$B91,Mensal!$DF9:$DF301)</f>
        <v>1084840.9348584355</v>
      </c>
      <c r="V91" s="44">
        <f t="shared" si="80"/>
        <v>5.6368000000000196E-2</v>
      </c>
      <c r="W91" s="65">
        <f>SUMIF(Mensal!$B9:$B301,Anual!$B91,Mensal!$DS9:$DS301)</f>
        <v>1145991.2486745361</v>
      </c>
      <c r="X91" s="44">
        <f t="shared" si="81"/>
        <v>5.6368000000000196E-2</v>
      </c>
      <c r="Y91" s="65">
        <f>SUMIF(Mensal!$B9:$B301,Anual!$B91,Mensal!$EF9:$EF301)</f>
        <v>1729412.1191140318</v>
      </c>
      <c r="Z91" s="44">
        <f t="shared" si="82"/>
        <v>0.50909714285714269</v>
      </c>
      <c r="AA91" s="65">
        <f>SUMIF(Mensal!$B90:$B301,Anual!$B91,Mensal!$ES90:$ES301)</f>
        <v>1826895.6214442523</v>
      </c>
      <c r="AB91" s="44">
        <f t="shared" si="83"/>
        <v>5.6368000000000418E-2</v>
      </c>
      <c r="AD91" s="240"/>
    </row>
    <row r="92" spans="1:30" ht="12">
      <c r="A92" s="73"/>
      <c r="B92" s="230" t="str">
        <f t="shared" si="84"/>
        <v>112201010100511</v>
      </c>
      <c r="C92" s="231">
        <v>1122010101005</v>
      </c>
      <c r="D92" s="35">
        <v>11</v>
      </c>
      <c r="E92" s="37" t="s">
        <v>93</v>
      </c>
      <c r="F92" s="65">
        <f>SUMIF(Mensal!$B7:$B299,Anual!$B92,Mensal!$F7:$F299)</f>
        <v>0</v>
      </c>
      <c r="G92" s="65">
        <f>SUMIF(Mensal!$B7:$B299,Anual!$B92,Mensal!$S7:$S299)</f>
        <v>3446.3999999999992</v>
      </c>
      <c r="H92" s="44">
        <f t="shared" si="73"/>
        <v>0</v>
      </c>
      <c r="I92" s="65">
        <f>SUMIF(Mensal!$B7:$B299,Anual!$B92,Mensal!$AF7:$AF299)</f>
        <v>3647.7662592000001</v>
      </c>
      <c r="J92" s="44">
        <f t="shared" si="74"/>
        <v>5.8428000000000369E-2</v>
      </c>
      <c r="K92" s="65">
        <f>SUMIF(Mensal!$B7:$B299,Anual!$B92,Mensal!$AS7:$AS299)</f>
        <v>3851.8806679997974</v>
      </c>
      <c r="L92" s="44">
        <f t="shared" si="75"/>
        <v>5.5956000000000561E-2</v>
      </c>
      <c r="M92" s="65">
        <f>SUMIF(Mensal!$B7:$B299,Anual!$B92,Mensal!$BF7:$BF299)</f>
        <v>4069.0034774936098</v>
      </c>
      <c r="N92" s="44">
        <f t="shared" si="76"/>
        <v>5.6367999999999974E-2</v>
      </c>
      <c r="O92" s="65">
        <f>SUMIF(Mensal!$B7:$B299,Anual!$B92,Mensal!$BS7:$BS299)</f>
        <v>4298.3650655129695</v>
      </c>
      <c r="P92" s="44">
        <f t="shared" si="77"/>
        <v>5.6367999999999974E-2</v>
      </c>
      <c r="Q92" s="65">
        <f>SUMIF(Mensal!$B7:$B299,Anual!$B92,Mensal!$CF7:$CF299)</f>
        <v>4540.6553075258062</v>
      </c>
      <c r="R92" s="44">
        <f t="shared" si="78"/>
        <v>5.6368000000000418E-2</v>
      </c>
      <c r="S92" s="65">
        <f>SUMIF(Mensal!$B7:$B299,Anual!$B92,Mensal!$CS7:$CS299)</f>
        <v>4796.6029659004234</v>
      </c>
      <c r="T92" s="44">
        <f t="shared" si="79"/>
        <v>5.636800000000064E-2</v>
      </c>
      <c r="U92" s="65">
        <f>SUMIF(Mensal!$B7:$B299,Anual!$B92,Mensal!$DF7:$DF299)</f>
        <v>5066.9778818823024</v>
      </c>
      <c r="V92" s="44">
        <f t="shared" si="80"/>
        <v>5.6368000000000862E-2</v>
      </c>
      <c r="W92" s="65">
        <f>SUMIF(Mensal!$B7:$B299,Anual!$B92,Mensal!$DS7:$DS299)</f>
        <v>5352.5932911282434</v>
      </c>
      <c r="X92" s="44">
        <f t="shared" si="81"/>
        <v>5.6367999999999974E-2</v>
      </c>
      <c r="Y92" s="65">
        <f>SUMIF(Mensal!$B7:$B299,Anual!$B92,Mensal!$EF7:$EF299)</f>
        <v>0</v>
      </c>
      <c r="Z92" s="44">
        <f t="shared" si="82"/>
        <v>0</v>
      </c>
      <c r="AA92" s="65">
        <f>SUMIF(Mensal!$B91:$B301,Anual!$B92,Mensal!$ES91:$ES301)</f>
        <v>0</v>
      </c>
      <c r="AB92" s="44">
        <f t="shared" si="83"/>
        <v>0</v>
      </c>
      <c r="AD92" s="240"/>
    </row>
    <row r="93" spans="1:30" ht="12">
      <c r="A93" s="73"/>
      <c r="B93" s="230" t="str">
        <f t="shared" si="84"/>
        <v>112201010100529</v>
      </c>
      <c r="C93" s="231">
        <v>1122010101005</v>
      </c>
      <c r="D93" s="35">
        <v>29</v>
      </c>
      <c r="E93" s="37" t="s">
        <v>93</v>
      </c>
      <c r="F93" s="65">
        <f>SUMIF(Mensal!$B8:$B300,Anual!$B93,Mensal!$F8:$F300)</f>
        <v>0.06</v>
      </c>
      <c r="G93" s="65">
        <f>SUMIF(Mensal!$B8:$B300,Anual!$B93,Mensal!$S8:$S300)</f>
        <v>8041.5999999999995</v>
      </c>
      <c r="H93" s="251">
        <f t="shared" si="73"/>
        <v>134025.66666666666</v>
      </c>
      <c r="I93" s="65">
        <f>SUMIF(Mensal!$B8:$B300,Anual!$B93,Mensal!$AF8:$AF300)</f>
        <v>8511.4546048000029</v>
      </c>
      <c r="J93" s="44">
        <f t="shared" si="74"/>
        <v>5.8428000000000369E-2</v>
      </c>
      <c r="K93" s="65">
        <f>SUMIF(Mensal!$B8:$B300,Anual!$B93,Mensal!$AS8:$AS300)</f>
        <v>8987.7215586661914</v>
      </c>
      <c r="L93" s="44">
        <f t="shared" si="75"/>
        <v>5.5955999999999895E-2</v>
      </c>
      <c r="M93" s="65">
        <f>SUMIF(Mensal!$B8:$B300,Anual!$B93,Mensal!$BF8:$BF300)</f>
        <v>9494.3414474850888</v>
      </c>
      <c r="N93" s="44">
        <f t="shared" si="76"/>
        <v>5.6368000000000196E-2</v>
      </c>
      <c r="O93" s="65">
        <f>SUMIF(Mensal!$B8:$B300,Anual!$B93,Mensal!$BS8:$BS300)</f>
        <v>10029.518486196932</v>
      </c>
      <c r="P93" s="44">
        <f t="shared" si="77"/>
        <v>5.6368000000000418E-2</v>
      </c>
      <c r="Q93" s="65">
        <f>SUMIF(Mensal!$B8:$B300,Anual!$B93,Mensal!$CF8:$CF300)</f>
        <v>10594.862384226884</v>
      </c>
      <c r="R93" s="44">
        <f t="shared" si="78"/>
        <v>5.6368000000000418E-2</v>
      </c>
      <c r="S93" s="65">
        <f>SUMIF(Mensal!$B8:$B300,Anual!$B93,Mensal!$CS8:$CS300)</f>
        <v>11192.073587100989</v>
      </c>
      <c r="T93" s="44">
        <f t="shared" si="79"/>
        <v>5.6368000000000418E-2</v>
      </c>
      <c r="U93" s="65">
        <f>SUMIF(Mensal!$B8:$B300,Anual!$B93,Mensal!$DF8:$DF300)</f>
        <v>11822.948391058702</v>
      </c>
      <c r="V93" s="44">
        <f t="shared" si="80"/>
        <v>5.6368000000000418E-2</v>
      </c>
      <c r="W93" s="65">
        <f>SUMIF(Mensal!$B8:$B300,Anual!$B93,Mensal!$DS8:$DS300)</f>
        <v>12489.384345965902</v>
      </c>
      <c r="X93" s="44">
        <f t="shared" si="81"/>
        <v>5.6368000000000196E-2</v>
      </c>
      <c r="Y93" s="65">
        <f>SUMIF(Mensal!$B8:$B300,Anual!$B93,Mensal!$EF8:$EF300)</f>
        <v>18847.694232541868</v>
      </c>
      <c r="Z93" s="44">
        <f t="shared" si="82"/>
        <v>0.50909714285714269</v>
      </c>
      <c r="AA93" s="65">
        <f>SUMIF(Mensal!$B92:$B301,Anual!$B93,Mensal!$ES92:$ES301)</f>
        <v>19910.101061041798</v>
      </c>
      <c r="AB93" s="44">
        <f t="shared" si="83"/>
        <v>5.636800000000064E-2</v>
      </c>
      <c r="AD93" s="240"/>
    </row>
    <row r="94" spans="1:30" ht="12">
      <c r="A94" s="73"/>
      <c r="B94" s="230" t="str">
        <f t="shared" si="84"/>
        <v>112201010101111</v>
      </c>
      <c r="C94" s="231">
        <v>1122010101011</v>
      </c>
      <c r="D94" s="35">
        <v>11</v>
      </c>
      <c r="E94" s="37" t="s">
        <v>94</v>
      </c>
      <c r="F94" s="65">
        <f>SUMIF(Mensal!$B5:$B298,Anual!$B94,Mensal!$F5:$F298)</f>
        <v>10477965.68</v>
      </c>
      <c r="G94" s="65">
        <f>SUMIF(Mensal!$B5:$B298,Anual!$B94,Mensal!$S5:$S298)</f>
        <v>1660095.0382348804</v>
      </c>
      <c r="H94" s="44">
        <f t="shared" si="73"/>
        <v>-0.8415632300262621</v>
      </c>
      <c r="I94" s="65">
        <f>SUMIF(Mensal!$B5:$B298,Anual!$B94,Mensal!$AF5:$AF298)</f>
        <v>1694209.9912706066</v>
      </c>
      <c r="J94" s="44">
        <f t="shared" si="74"/>
        <v>2.0549999999999624E-2</v>
      </c>
      <c r="K94" s="65">
        <f>SUMIF(Mensal!$B5:$B298,Anual!$B94,Mensal!$AS5:$AS298)</f>
        <v>1729026.0065912188</v>
      </c>
      <c r="L94" s="44">
        <f t="shared" si="75"/>
        <v>2.0550000000000734E-2</v>
      </c>
      <c r="M94" s="65">
        <f>SUMIF(Mensal!$B5:$B298,Anual!$B94,Mensal!$BF5:$BF298)</f>
        <v>1764557.491026669</v>
      </c>
      <c r="N94" s="44">
        <f t="shared" si="76"/>
        <v>2.0550000000000512E-2</v>
      </c>
      <c r="O94" s="65">
        <f>SUMIF(Mensal!$B5:$B298,Anual!$B94,Mensal!$BS5:$BS298)</f>
        <v>1800819.1474672649</v>
      </c>
      <c r="P94" s="44">
        <f t="shared" si="77"/>
        <v>2.0549999999998736E-2</v>
      </c>
      <c r="Q94" s="65">
        <f>SUMIF(Mensal!$B5:$B298,Anual!$B94,Mensal!$CF5:$CF298)</f>
        <v>1837825.9809477173</v>
      </c>
      <c r="R94" s="44">
        <f t="shared" si="78"/>
        <v>2.0550000000000068E-2</v>
      </c>
      <c r="S94" s="65">
        <f>SUMIF(Mensal!$B5:$B298,Anual!$B94,Mensal!$CS5:$CS298)</f>
        <v>1875593.3048561944</v>
      </c>
      <c r="T94" s="44">
        <f t="shared" si="79"/>
        <v>2.0550000000000734E-2</v>
      </c>
      <c r="U94" s="65">
        <f>SUMIF(Mensal!$B5:$B298,Anual!$B94,Mensal!$DF5:$DF298)</f>
        <v>1914136.747270989</v>
      </c>
      <c r="V94" s="44">
        <f t="shared" si="80"/>
        <v>2.0549999999999846E-2</v>
      </c>
      <c r="W94" s="65">
        <f>SUMIF(Mensal!$B5:$B298,Anual!$B94,Mensal!$DS5:$DS298)</f>
        <v>1953472.2574274067</v>
      </c>
      <c r="X94" s="44">
        <f t="shared" si="81"/>
        <v>2.0549999999999402E-2</v>
      </c>
      <c r="Y94" s="65">
        <f>SUMIF(Mensal!$B5:$B298,Anual!$B94,Mensal!$EF5:$EF298)</f>
        <v>0</v>
      </c>
      <c r="Z94" s="44">
        <f t="shared" si="82"/>
        <v>0</v>
      </c>
      <c r="AA94" s="65">
        <f>SUMIF(Mensal!$B93:$B301,Anual!$B94,Mensal!$ES93:$ES301)</f>
        <v>0</v>
      </c>
      <c r="AB94" s="44">
        <f t="shared" si="83"/>
        <v>0</v>
      </c>
      <c r="AD94" s="240"/>
    </row>
    <row r="95" spans="1:30" ht="12">
      <c r="A95" s="73"/>
      <c r="B95" s="230" t="str">
        <f t="shared" si="84"/>
        <v>112201010101129</v>
      </c>
      <c r="C95" s="231">
        <v>1122010101011</v>
      </c>
      <c r="D95" s="35">
        <v>29</v>
      </c>
      <c r="E95" s="37" t="s">
        <v>94</v>
      </c>
      <c r="F95" s="65">
        <f>SUMIF(Mensal!$B5:$B298,Anual!$B95,Mensal!$F5:$F298)</f>
        <v>23629838.360000003</v>
      </c>
      <c r="G95" s="65">
        <f>SUMIF(Mensal!$B5:$B298,Anual!$B95,Mensal!$S5:$S298)</f>
        <v>3873555.0892147189</v>
      </c>
      <c r="H95" s="44">
        <f t="shared" si="73"/>
        <v>-0.83607356807942557</v>
      </c>
      <c r="I95" s="65">
        <f>SUMIF(Mensal!$B5:$B298,Anual!$B95,Mensal!$AF5:$AF298)</f>
        <v>3953156.6462980825</v>
      </c>
      <c r="J95" s="44">
        <f t="shared" si="74"/>
        <v>2.055000000000029E-2</v>
      </c>
      <c r="K95" s="65">
        <f>SUMIF(Mensal!$B5:$B298,Anual!$B95,Mensal!$AS5:$AS298)</f>
        <v>4034394.0153795118</v>
      </c>
      <c r="L95" s="44">
        <f t="shared" si="75"/>
        <v>2.0550000000000956E-2</v>
      </c>
      <c r="M95" s="65">
        <f>SUMIF(Mensal!$B5:$B298,Anual!$B95,Mensal!$BF5:$BF298)</f>
        <v>4117300.812395561</v>
      </c>
      <c r="N95" s="44">
        <f t="shared" si="76"/>
        <v>2.0550000000000068E-2</v>
      </c>
      <c r="O95" s="65">
        <f>SUMIF(Mensal!$B5:$B298,Anual!$B95,Mensal!$BS5:$BS298)</f>
        <v>4201911.3440902848</v>
      </c>
      <c r="P95" s="44">
        <f t="shared" si="77"/>
        <v>2.0549999999998736E-2</v>
      </c>
      <c r="Q95" s="65">
        <f>SUMIF(Mensal!$B5:$B298,Anual!$B95,Mensal!$CF5:$CF298)</f>
        <v>4288260.6222113427</v>
      </c>
      <c r="R95" s="44">
        <f t="shared" si="78"/>
        <v>2.0550000000000512E-2</v>
      </c>
      <c r="S95" s="65">
        <f>SUMIF(Mensal!$B5:$B298,Anual!$B95,Mensal!$CS5:$CS298)</f>
        <v>4376384.3779977849</v>
      </c>
      <c r="T95" s="44">
        <f t="shared" si="79"/>
        <v>2.0549999999999846E-2</v>
      </c>
      <c r="U95" s="65">
        <f>SUMIF(Mensal!$B5:$B298,Anual!$B95,Mensal!$DF5:$DF298)</f>
        <v>4466319.0769656422</v>
      </c>
      <c r="V95" s="44">
        <f t="shared" si="80"/>
        <v>2.0550000000000734E-2</v>
      </c>
      <c r="W95" s="65">
        <f>SUMIF(Mensal!$B5:$B298,Anual!$B95,Mensal!$DS5:$DS298)</f>
        <v>4558101.9339972818</v>
      </c>
      <c r="X95" s="44">
        <f t="shared" si="81"/>
        <v>2.0549999999998958E-2</v>
      </c>
      <c r="Y95" s="65">
        <f>SUMIF(Mensal!$B5:$B298,Anual!$B95,Mensal!$EF5:$EF298)</f>
        <v>6645387.0410584705</v>
      </c>
      <c r="Z95" s="44">
        <f t="shared" si="82"/>
        <v>0.45792857142857257</v>
      </c>
      <c r="AA95" s="65">
        <f>SUMIF(Mensal!$B94:$B301,Anual!$B95,Mensal!$ES94:$ES301)</f>
        <v>6781949.744752218</v>
      </c>
      <c r="AB95" s="44">
        <f t="shared" si="83"/>
        <v>2.0549999999999402E-2</v>
      </c>
      <c r="AD95" s="240"/>
    </row>
    <row r="96" spans="1:30" ht="12">
      <c r="A96" s="73"/>
      <c r="B96" s="230" t="str">
        <f t="shared" si="84"/>
        <v>112201010199915</v>
      </c>
      <c r="C96" s="231">
        <v>1122010101999</v>
      </c>
      <c r="D96" s="35">
        <v>15</v>
      </c>
      <c r="E96" s="37" t="s">
        <v>95</v>
      </c>
      <c r="F96" s="65">
        <f>SUMIF(Mensal!$B5:$B298,Anual!$B96,Mensal!$F5:$F298)</f>
        <v>41189.450000000004</v>
      </c>
      <c r="G96" s="65">
        <f>SUMIF(Mensal!$B5:$B298,Anual!$B96,Mensal!$S5:$S298)</f>
        <v>134730</v>
      </c>
      <c r="H96" s="44">
        <f t="shared" si="73"/>
        <v>2.2709832250734103</v>
      </c>
      <c r="I96" s="65">
        <f>SUMIF(Mensal!$B5:$B298,Anual!$B96,Mensal!$AF5:$AF298)</f>
        <v>142602.00443999999</v>
      </c>
      <c r="J96" s="44">
        <f t="shared" si="74"/>
        <v>5.8427999999999924E-2</v>
      </c>
      <c r="K96" s="65">
        <f>SUMIF(Mensal!$B5:$B298,Anual!$B96,Mensal!$AS5:$AS298)</f>
        <v>150581.44220044458</v>
      </c>
      <c r="L96" s="44">
        <f t="shared" si="75"/>
        <v>5.5955999999999673E-2</v>
      </c>
      <c r="M96" s="65">
        <f>SUMIF(Mensal!$B5:$B298,Anual!$B96,Mensal!$BF5:$BF298)</f>
        <v>159069.41693439928</v>
      </c>
      <c r="N96" s="44">
        <f t="shared" si="76"/>
        <v>5.6368000000000196E-2</v>
      </c>
      <c r="O96" s="65">
        <f>SUMIF(Mensal!$B5:$B298,Anual!$B96,Mensal!$BS5:$BS298)</f>
        <v>168035.84182815754</v>
      </c>
      <c r="P96" s="44">
        <f t="shared" si="77"/>
        <v>5.6368000000000196E-2</v>
      </c>
      <c r="Q96" s="65">
        <f>SUMIF(Mensal!$B5:$B298,Anual!$B96,Mensal!$CF5:$CF298)</f>
        <v>177507.6861603272</v>
      </c>
      <c r="R96" s="44">
        <f t="shared" si="78"/>
        <v>5.6368000000000418E-2</v>
      </c>
      <c r="S96" s="65">
        <f>SUMIF(Mensal!$B5:$B298,Anual!$B96,Mensal!$CS5:$CS298)</f>
        <v>187513.43941381256</v>
      </c>
      <c r="T96" s="44">
        <f t="shared" si="79"/>
        <v>5.6368000000000196E-2</v>
      </c>
      <c r="U96" s="65">
        <f>SUMIF(Mensal!$B5:$B298,Anual!$B96,Mensal!$DF5:$DF298)</f>
        <v>198083.19696669039</v>
      </c>
      <c r="V96" s="44">
        <f t="shared" si="80"/>
        <v>5.6368000000000196E-2</v>
      </c>
      <c r="W96" s="65">
        <f>SUMIF(Mensal!$B5:$B298,Anual!$B96,Mensal!$DS5:$DS298)</f>
        <v>209248.75061330883</v>
      </c>
      <c r="X96" s="44">
        <f t="shared" si="81"/>
        <v>5.6368000000000196E-2</v>
      </c>
      <c r="Y96" s="65">
        <f>SUMIF(Mensal!$B5:$B298,Anual!$B96,Mensal!$EF5:$EF298)</f>
        <v>221043.68418787993</v>
      </c>
      <c r="Z96" s="44">
        <f t="shared" si="82"/>
        <v>5.6368000000000418E-2</v>
      </c>
      <c r="AA96" s="65">
        <f>SUMIF(Mensal!$B95:$B301,Anual!$B96,Mensal!$ES95:$ES301)</f>
        <v>233503.47457818233</v>
      </c>
      <c r="AB96" s="44">
        <f t="shared" si="83"/>
        <v>5.6367999999999974E-2</v>
      </c>
      <c r="AD96" s="240"/>
    </row>
    <row r="97" spans="1:30" ht="12">
      <c r="A97" s="73"/>
      <c r="B97" s="230" t="str">
        <f t="shared" si="84"/>
        <v>112201019900015</v>
      </c>
      <c r="C97" s="231">
        <v>1122010199000</v>
      </c>
      <c r="D97" s="35">
        <v>15</v>
      </c>
      <c r="E97" s="37" t="s">
        <v>97</v>
      </c>
      <c r="F97" s="65">
        <f>SUMIF(Mensal!$B7:$B299,Anual!$B97,Mensal!$F7:$F299)</f>
        <v>0</v>
      </c>
      <c r="G97" s="65">
        <f>SUMIF(Mensal!$B7:$B299,Anual!$B97,Mensal!$S7:$S299)</f>
        <v>33048</v>
      </c>
      <c r="H97" s="44">
        <f t="shared" si="73"/>
        <v>0</v>
      </c>
      <c r="I97" s="65">
        <f>SUMIF(Mensal!$B7:$B299,Anual!$B97,Mensal!$AF7:$AF299)</f>
        <v>34978.928544000002</v>
      </c>
      <c r="J97" s="44">
        <f t="shared" si="74"/>
        <v>5.8428000000000146E-2</v>
      </c>
      <c r="K97" s="65">
        <f>SUMIF(Mensal!$B7:$B299,Anual!$B97,Mensal!$AS7:$AS299)</f>
        <v>36936.20946960806</v>
      </c>
      <c r="L97" s="44">
        <f t="shared" si="75"/>
        <v>5.5955999999999895E-2</v>
      </c>
      <c r="M97" s="65">
        <f>SUMIF(Mensal!$B7:$B299,Anual!$B97,Mensal!$BF7:$BF299)</f>
        <v>39018.229724990932</v>
      </c>
      <c r="N97" s="44">
        <f t="shared" si="76"/>
        <v>5.6368000000000196E-2</v>
      </c>
      <c r="O97" s="65">
        <f>SUMIF(Mensal!$B7:$B299,Anual!$B97,Mensal!$BS7:$BS299)</f>
        <v>41217.609298129224</v>
      </c>
      <c r="P97" s="44">
        <f t="shared" si="77"/>
        <v>5.6368000000000196E-2</v>
      </c>
      <c r="Q97" s="65">
        <f>SUMIF(Mensal!$B7:$B299,Anual!$B97,Mensal!$CF7:$CF299)</f>
        <v>43540.963499046178</v>
      </c>
      <c r="R97" s="44">
        <f t="shared" si="78"/>
        <v>5.6368000000000196E-2</v>
      </c>
      <c r="S97" s="65">
        <f>SUMIF(Mensal!$B7:$B299,Anual!$B97,Mensal!$CS7:$CS299)</f>
        <v>45995.280529560434</v>
      </c>
      <c r="T97" s="44">
        <f t="shared" si="79"/>
        <v>5.6368000000000418E-2</v>
      </c>
      <c r="U97" s="65">
        <f>SUMIF(Mensal!$B7:$B299,Anual!$B97,Mensal!$DF7:$DF299)</f>
        <v>48587.942502450693</v>
      </c>
      <c r="V97" s="44">
        <f t="shared" si="80"/>
        <v>5.6367999999999974E-2</v>
      </c>
      <c r="W97" s="65">
        <f>SUMIF(Mensal!$B7:$B299,Anual!$B97,Mensal!$DS7:$DS299)</f>
        <v>51326.747645428833</v>
      </c>
      <c r="X97" s="44">
        <f t="shared" si="81"/>
        <v>5.6367999999999974E-2</v>
      </c>
      <c r="Y97" s="65">
        <f>SUMIF(Mensal!$B7:$B299,Anual!$B97,Mensal!$EF7:$EF299)</f>
        <v>54219.933756706385</v>
      </c>
      <c r="Z97" s="44">
        <f t="shared" si="82"/>
        <v>5.6368000000000418E-2</v>
      </c>
      <c r="AA97" s="65">
        <f>SUMIF(Mensal!$B96:$B301,Anual!$B97,Mensal!$ES96:$ES301)</f>
        <v>57276.20298270441</v>
      </c>
      <c r="AB97" s="44">
        <f t="shared" si="83"/>
        <v>5.6367999999999974E-2</v>
      </c>
      <c r="AD97" s="240"/>
    </row>
    <row r="98" spans="1:30" ht="12">
      <c r="A98" s="73"/>
      <c r="B98" s="230" t="str">
        <f t="shared" si="84"/>
        <v>112201020100211</v>
      </c>
      <c r="C98" s="231">
        <v>1122010201002</v>
      </c>
      <c r="D98" s="35">
        <v>11</v>
      </c>
      <c r="E98" s="37" t="s">
        <v>98</v>
      </c>
      <c r="F98" s="65">
        <f>SUMIF(Mensal!$B8:$B300,Anual!$B98,Mensal!$F8:$F300)</f>
        <v>45997.64</v>
      </c>
      <c r="G98" s="65">
        <f>SUMIF(Mensal!$B8:$B300,Anual!$B98,Mensal!$S8:$S300)</f>
        <v>38036.69999999999</v>
      </c>
      <c r="H98" s="44">
        <f t="shared" si="73"/>
        <v>-0.17307279243022056</v>
      </c>
      <c r="I98" s="65">
        <f>SUMIF(Mensal!$B8:$B300,Anual!$B98,Mensal!$AF8:$AF300)</f>
        <v>40259.1083076</v>
      </c>
      <c r="J98" s="44">
        <f t="shared" si="74"/>
        <v>5.8428000000000369E-2</v>
      </c>
      <c r="K98" s="65">
        <f>SUMIF(Mensal!$B8:$B300,Anual!$B98,Mensal!$AS8:$AS300)</f>
        <v>42511.84697206007</v>
      </c>
      <c r="L98" s="44">
        <f t="shared" si="75"/>
        <v>5.5956000000000117E-2</v>
      </c>
      <c r="M98" s="65">
        <f>SUMIF(Mensal!$B8:$B300,Anual!$B98,Mensal!$BF8:$BF300)</f>
        <v>44908.15476218117</v>
      </c>
      <c r="N98" s="44">
        <f t="shared" si="76"/>
        <v>5.6368000000000418E-2</v>
      </c>
      <c r="O98" s="65">
        <f>SUMIF(Mensal!$B8:$B300,Anual!$B98,Mensal!$BS8:$BS300)</f>
        <v>47439.537629815801</v>
      </c>
      <c r="P98" s="44">
        <f t="shared" si="77"/>
        <v>5.6367999999999974E-2</v>
      </c>
      <c r="Q98" s="65">
        <f>SUMIF(Mensal!$B8:$B300,Anual!$B98,Mensal!$CF8:$CF300)</f>
        <v>50113.609486933266</v>
      </c>
      <c r="R98" s="44">
        <f t="shared" si="78"/>
        <v>5.6368000000000196E-2</v>
      </c>
      <c r="S98" s="65">
        <f>SUMIF(Mensal!$B8:$B300,Anual!$B98,Mensal!$CS8:$CS300)</f>
        <v>52938.41342649272</v>
      </c>
      <c r="T98" s="44">
        <f t="shared" si="79"/>
        <v>5.6367999999999974E-2</v>
      </c>
      <c r="U98" s="65">
        <f>SUMIF(Mensal!$B8:$B300,Anual!$B98,Mensal!$DF8:$DF300)</f>
        <v>55922.445914517251</v>
      </c>
      <c r="V98" s="44">
        <f t="shared" si="80"/>
        <v>5.6367999999999752E-2</v>
      </c>
      <c r="W98" s="65">
        <f>SUMIF(Mensal!$B8:$B300,Anual!$B98,Mensal!$DS8:$DS300)</f>
        <v>59074.682345826797</v>
      </c>
      <c r="X98" s="44">
        <f t="shared" si="81"/>
        <v>5.636800000000064E-2</v>
      </c>
      <c r="Y98" s="65">
        <f>SUMIF(Mensal!$B8:$B300,Anual!$B98,Mensal!$EF8:$EF300)</f>
        <v>0</v>
      </c>
      <c r="Z98" s="44">
        <f t="shared" si="82"/>
        <v>0</v>
      </c>
      <c r="AA98" s="65">
        <f>SUMIF(Mensal!$B97:$B301,Anual!$B98,Mensal!$ES97:$ES301)</f>
        <v>0</v>
      </c>
      <c r="AB98" s="44">
        <f t="shared" si="83"/>
        <v>0</v>
      </c>
      <c r="AD98" s="240"/>
    </row>
    <row r="99" spans="1:30" ht="12">
      <c r="A99" s="70"/>
      <c r="B99" s="229" t="str">
        <f t="shared" si="84"/>
        <v>112201020100229</v>
      </c>
      <c r="C99" s="231">
        <v>1122010201002</v>
      </c>
      <c r="D99" s="41">
        <v>29</v>
      </c>
      <c r="E99" s="37" t="s">
        <v>98</v>
      </c>
      <c r="F99" s="65">
        <f>SUMIF(Mensal!$B9:$B301,Anual!$B99,Mensal!$F9:$F301)</f>
        <v>107328.19</v>
      </c>
      <c r="G99" s="65">
        <f>SUMIF(Mensal!$B9:$B301,Anual!$B99,Mensal!$S9:$S301)</f>
        <v>88752.299999999988</v>
      </c>
      <c r="H99" s="44">
        <f t="shared" si="73"/>
        <v>-0.1730755917900042</v>
      </c>
      <c r="I99" s="65">
        <f>SUMIF(Mensal!$B9:$B301,Anual!$B99,Mensal!$AF9:$AF301)</f>
        <v>93937.919384400011</v>
      </c>
      <c r="J99" s="44">
        <f t="shared" si="74"/>
        <v>5.8428000000000369E-2</v>
      </c>
      <c r="K99" s="65">
        <f>SUMIF(Mensal!$B9:$B301,Anual!$B99,Mensal!$AS9:$AS301)</f>
        <v>99194.30960147352</v>
      </c>
      <c r="L99" s="44">
        <f t="shared" si="75"/>
        <v>5.5956000000000339E-2</v>
      </c>
      <c r="M99" s="65">
        <f>SUMIF(Mensal!$B9:$B301,Anual!$B99,Mensal!$BF9:$BF301)</f>
        <v>104785.69444508939</v>
      </c>
      <c r="N99" s="44">
        <f t="shared" si="76"/>
        <v>5.6368000000000196E-2</v>
      </c>
      <c r="O99" s="65">
        <f>SUMIF(Mensal!$B9:$B301,Anual!$B99,Mensal!$BS9:$BS301)</f>
        <v>110692.25446957018</v>
      </c>
      <c r="P99" s="44">
        <f t="shared" si="77"/>
        <v>5.6367999999999974E-2</v>
      </c>
      <c r="Q99" s="65">
        <f>SUMIF(Mensal!$B9:$B301,Anual!$B99,Mensal!$CF9:$CF301)</f>
        <v>116931.7554695109</v>
      </c>
      <c r="R99" s="44">
        <f t="shared" si="78"/>
        <v>5.6367999999999974E-2</v>
      </c>
      <c r="S99" s="65">
        <f>SUMIF(Mensal!$B9:$B301,Anual!$B99,Mensal!$CS9:$CS301)</f>
        <v>123522.96466181632</v>
      </c>
      <c r="T99" s="44">
        <f t="shared" si="79"/>
        <v>5.6368000000000196E-2</v>
      </c>
      <c r="U99" s="65">
        <f>SUMIF(Mensal!$B9:$B301,Anual!$B99,Mensal!$DF9:$DF301)</f>
        <v>130485.70713387361</v>
      </c>
      <c r="V99" s="44">
        <f t="shared" si="80"/>
        <v>5.6368000000000196E-2</v>
      </c>
      <c r="W99" s="65">
        <f>SUMIF(Mensal!$B9:$B301,Anual!$B99,Mensal!$DS9:$DS301)</f>
        <v>137840.92547359582</v>
      </c>
      <c r="X99" s="44">
        <f t="shared" si="81"/>
        <v>5.6368000000000196E-2</v>
      </c>
      <c r="Y99" s="65">
        <f>SUMIF(Mensal!$B9:$B301,Anual!$B99,Mensal!$EF9:$EF301)</f>
        <v>208015.34680098787</v>
      </c>
      <c r="Z99" s="44">
        <f t="shared" si="82"/>
        <v>0.50909714285714314</v>
      </c>
      <c r="AA99" s="65">
        <f>SUMIF(Mensal!$B98:$B301,Anual!$B99,Mensal!$ES98:$ES301)</f>
        <v>219740.755869466</v>
      </c>
      <c r="AB99" s="44">
        <f t="shared" si="83"/>
        <v>5.6368000000000196E-2</v>
      </c>
      <c r="AD99" s="240"/>
    </row>
    <row r="100" spans="1:30" ht="12">
      <c r="A100" s="70"/>
      <c r="B100" s="232" t="str">
        <f t="shared" si="84"/>
        <v>112201020100411</v>
      </c>
      <c r="C100" s="231">
        <v>1122010201004</v>
      </c>
      <c r="D100" s="41">
        <v>11</v>
      </c>
      <c r="E100" s="37" t="s">
        <v>99</v>
      </c>
      <c r="F100" s="65">
        <f>SUMIF(Mensal!$B5:$B298,Anual!$B100,Mensal!$F5:$F298)</f>
        <v>18894.970000000005</v>
      </c>
      <c r="G100" s="65">
        <f>SUMIF(Mensal!$B5:$B298,Anual!$B100,Mensal!$S5:$S298)</f>
        <v>15432</v>
      </c>
      <c r="H100" s="44">
        <f t="shared" si="73"/>
        <v>-0.18327470220910669</v>
      </c>
      <c r="I100" s="65">
        <f>SUMIF(Mensal!$B5:$B298,Anual!$B100,Mensal!$AF5:$AF298)</f>
        <v>16333.660896000003</v>
      </c>
      <c r="J100" s="44">
        <f t="shared" si="74"/>
        <v>5.8428000000000146E-2</v>
      </c>
      <c r="K100" s="65">
        <f>SUMIF(Mensal!$B5:$B298,Anual!$B100,Mensal!$AS5:$AS298)</f>
        <v>17247.627225096578</v>
      </c>
      <c r="L100" s="44">
        <f t="shared" si="75"/>
        <v>5.5955999999999895E-2</v>
      </c>
      <c r="M100" s="65">
        <f>SUMIF(Mensal!$B5:$B298,Anual!$B100,Mensal!$BF5:$BF298)</f>
        <v>18219.841476520822</v>
      </c>
      <c r="N100" s="44">
        <f t="shared" si="76"/>
        <v>5.6367999999999974E-2</v>
      </c>
      <c r="O100" s="65">
        <f>SUMIF(Mensal!$B5:$B298,Anual!$B100,Mensal!$BS5:$BS298)</f>
        <v>19246.857500869344</v>
      </c>
      <c r="P100" s="44">
        <f t="shared" si="77"/>
        <v>5.6367999999999752E-2</v>
      </c>
      <c r="Q100" s="65">
        <f>SUMIF(Mensal!$B5:$B298,Anual!$B100,Mensal!$CF5:$CF298)</f>
        <v>20331.764364478349</v>
      </c>
      <c r="R100" s="44">
        <f t="shared" si="78"/>
        <v>5.6368000000000196E-2</v>
      </c>
      <c r="S100" s="65">
        <f>SUMIF(Mensal!$B5:$B298,Anual!$B100,Mensal!$CS5:$CS298)</f>
        <v>21477.825258175264</v>
      </c>
      <c r="T100" s="44">
        <f t="shared" si="79"/>
        <v>5.6367999999999974E-2</v>
      </c>
      <c r="U100" s="65">
        <f>SUMIF(Mensal!$B5:$B298,Anual!$B100,Mensal!$DF5:$DF298)</f>
        <v>22688.487312328096</v>
      </c>
      <c r="V100" s="44">
        <f t="shared" si="80"/>
        <v>5.6368000000000418E-2</v>
      </c>
      <c r="W100" s="65">
        <f>SUMIF(Mensal!$B5:$B298,Anual!$B100,Mensal!$DS5:$DS298)</f>
        <v>23967.391965149407</v>
      </c>
      <c r="X100" s="44">
        <f t="shared" si="81"/>
        <v>5.6367999999999974E-2</v>
      </c>
      <c r="Y100" s="65">
        <f>SUMIF(Mensal!$B5:$B298,Anual!$B100,Mensal!$EF5:$EF298)</f>
        <v>0</v>
      </c>
      <c r="Z100" s="44">
        <f t="shared" si="82"/>
        <v>0</v>
      </c>
      <c r="AA100" s="65">
        <f>SUMIF(Mensal!$B99:$B301,Anual!$B100,Mensal!$ES99:$ES301)</f>
        <v>0</v>
      </c>
      <c r="AB100" s="44">
        <f t="shared" si="83"/>
        <v>0</v>
      </c>
      <c r="AD100" s="240"/>
    </row>
    <row r="101" spans="1:30" ht="12">
      <c r="A101" s="70"/>
      <c r="B101" s="229" t="str">
        <f t="shared" si="84"/>
        <v>112201020100429</v>
      </c>
      <c r="C101" s="231">
        <v>1122010201004</v>
      </c>
      <c r="D101" s="41">
        <v>29</v>
      </c>
      <c r="E101" s="37" t="s">
        <v>99</v>
      </c>
      <c r="F101" s="65">
        <f>SUMIF(Mensal!$B5:$B298,Anual!$B101,Mensal!$F5:$F298)</f>
        <v>44088.36</v>
      </c>
      <c r="G101" s="65">
        <f>SUMIF(Mensal!$B5:$B298,Anual!$B101,Mensal!$S5:$S298)</f>
        <v>36008</v>
      </c>
      <c r="H101" s="44">
        <f t="shared" si="73"/>
        <v>-0.18327649293373582</v>
      </c>
      <c r="I101" s="65">
        <f>SUMIF(Mensal!$B5:$B298,Anual!$B101,Mensal!$AF5:$AF298)</f>
        <v>38111.875424000005</v>
      </c>
      <c r="J101" s="44">
        <f t="shared" si="74"/>
        <v>5.8428000000000146E-2</v>
      </c>
      <c r="K101" s="65">
        <f>SUMIF(Mensal!$B5:$B298,Anual!$B101,Mensal!$AS5:$AS298)</f>
        <v>40244.463525225328</v>
      </c>
      <c r="L101" s="44">
        <f t="shared" si="75"/>
        <v>5.5955999999999451E-2</v>
      </c>
      <c r="M101" s="65">
        <f>SUMIF(Mensal!$B5:$B298,Anual!$B101,Mensal!$BF5:$BF298)</f>
        <v>42512.963445215231</v>
      </c>
      <c r="N101" s="44">
        <f t="shared" si="76"/>
        <v>5.6367999999999974E-2</v>
      </c>
      <c r="O101" s="65">
        <f>SUMIF(Mensal!$B5:$B298,Anual!$B101,Mensal!$BS5:$BS298)</f>
        <v>44909.334168695124</v>
      </c>
      <c r="P101" s="44">
        <f t="shared" si="77"/>
        <v>5.6367999999999974E-2</v>
      </c>
      <c r="Q101" s="65">
        <f>SUMIF(Mensal!$B5:$B298,Anual!$B101,Mensal!$CF5:$CF298)</f>
        <v>47440.783517116135</v>
      </c>
      <c r="R101" s="44">
        <f t="shared" si="78"/>
        <v>5.6368000000000196E-2</v>
      </c>
      <c r="S101" s="65">
        <f>SUMIF(Mensal!$B5:$B298,Anual!$B101,Mensal!$CS5:$CS298)</f>
        <v>50114.925602408963</v>
      </c>
      <c r="T101" s="44">
        <f t="shared" si="79"/>
        <v>5.636800000000064E-2</v>
      </c>
      <c r="U101" s="65">
        <f>SUMIF(Mensal!$B5:$B298,Anual!$B101,Mensal!$DF5:$DF298)</f>
        <v>52939.803728765546</v>
      </c>
      <c r="V101" s="44">
        <f t="shared" si="80"/>
        <v>5.6367999999999974E-2</v>
      </c>
      <c r="W101" s="65">
        <f>SUMIF(Mensal!$B5:$B298,Anual!$B101,Mensal!$DS5:$DS298)</f>
        <v>55923.914585348619</v>
      </c>
      <c r="X101" s="44">
        <f t="shared" si="81"/>
        <v>5.6368000000000418E-2</v>
      </c>
      <c r="Y101" s="65">
        <f>SUMIF(Mensal!$B5:$B298,Anual!$B101,Mensal!$EF5:$EF298)</f>
        <v>84394.619718136528</v>
      </c>
      <c r="Z101" s="44">
        <f t="shared" si="82"/>
        <v>0.50909714285714336</v>
      </c>
      <c r="AA101" s="65">
        <f>SUMIF(Mensal!$B100:$B301,Anual!$B101,Mensal!$ES100:$ES301)</f>
        <v>89151.77564240848</v>
      </c>
      <c r="AB101" s="44">
        <f t="shared" si="83"/>
        <v>5.6368000000000418E-2</v>
      </c>
      <c r="AD101" s="240"/>
    </row>
    <row r="102" spans="1:30" ht="12">
      <c r="A102" s="70"/>
      <c r="B102" s="229" t="str">
        <f t="shared" si="84"/>
        <v>112201020199915</v>
      </c>
      <c r="C102" s="231">
        <v>1122010201999</v>
      </c>
      <c r="D102" s="41">
        <v>15</v>
      </c>
      <c r="E102" s="37" t="s">
        <v>100</v>
      </c>
      <c r="F102" s="65">
        <f>SUMIF(Mensal!$B5:$B298,Anual!$B102,Mensal!$F5:$F298)</f>
        <v>6610.46</v>
      </c>
      <c r="G102" s="65">
        <f>SUMIF(Mensal!$B5:$B298,Anual!$B102,Mensal!$S5:$S298)</f>
        <v>7182.9999999999991</v>
      </c>
      <c r="H102" s="44">
        <f t="shared" si="73"/>
        <v>8.6611219188982069E-2</v>
      </c>
      <c r="I102" s="65">
        <f>SUMIF(Mensal!$B5:$B298,Anual!$B102,Mensal!$AF5:$AF298)</f>
        <v>7602.6883239999997</v>
      </c>
      <c r="J102" s="44">
        <f t="shared" si="74"/>
        <v>5.8428000000000146E-2</v>
      </c>
      <c r="K102" s="65">
        <f>SUMIF(Mensal!$B5:$B298,Anual!$B102,Mensal!$AS5:$AS298)</f>
        <v>8028.1043518577435</v>
      </c>
      <c r="L102" s="44">
        <f t="shared" si="75"/>
        <v>5.5955999999999895E-2</v>
      </c>
      <c r="M102" s="65">
        <f>SUMIF(Mensal!$B5:$B298,Anual!$B102,Mensal!$BF5:$BF298)</f>
        <v>8480.6325379632617</v>
      </c>
      <c r="N102" s="44">
        <f t="shared" si="76"/>
        <v>5.6368000000000196E-2</v>
      </c>
      <c r="O102" s="65">
        <f>SUMIF(Mensal!$B5:$B298,Anual!$B102,Mensal!$BS5:$BS298)</f>
        <v>8958.6688328631772</v>
      </c>
      <c r="P102" s="44">
        <f t="shared" si="77"/>
        <v>5.6368000000000196E-2</v>
      </c>
      <c r="Q102" s="65">
        <f>SUMIF(Mensal!$B5:$B298,Anual!$B102,Mensal!$CF5:$CF298)</f>
        <v>9463.6510776340128</v>
      </c>
      <c r="R102" s="44">
        <f t="shared" si="78"/>
        <v>5.6368000000000418E-2</v>
      </c>
      <c r="S102" s="65">
        <f>SUMIF(Mensal!$B5:$B298,Anual!$B102,Mensal!$CS5:$CS298)</f>
        <v>9997.0981615780856</v>
      </c>
      <c r="T102" s="44">
        <f t="shared" si="79"/>
        <v>5.6367999999999974E-2</v>
      </c>
      <c r="U102" s="65">
        <f>SUMIF(Mensal!$B5:$B298,Anual!$B102,Mensal!$DF5:$DF298)</f>
        <v>10560.614590749918</v>
      </c>
      <c r="V102" s="44">
        <f t="shared" si="80"/>
        <v>5.6367999999999752E-2</v>
      </c>
      <c r="W102" s="65">
        <f>SUMIF(Mensal!$B5:$B298,Anual!$B102,Mensal!$DS5:$DS298)</f>
        <v>11155.895314001311</v>
      </c>
      <c r="X102" s="44">
        <f t="shared" si="81"/>
        <v>5.6368000000000196E-2</v>
      </c>
      <c r="Y102" s="65">
        <f>SUMIF(Mensal!$B5:$B298,Anual!$B102,Mensal!$EF5:$EF298)</f>
        <v>11784.730821060935</v>
      </c>
      <c r="Z102" s="44">
        <f t="shared" si="82"/>
        <v>5.6367999999999974E-2</v>
      </c>
      <c r="AA102" s="65">
        <f>SUMIF(Mensal!$B101:$B301,Anual!$B102,Mensal!$ES101:$ES301)</f>
        <v>12449.012527982499</v>
      </c>
      <c r="AB102" s="44">
        <f t="shared" si="83"/>
        <v>5.6367999999999974E-2</v>
      </c>
      <c r="AD102" s="240"/>
    </row>
    <row r="103" spans="1:30" ht="12">
      <c r="A103" s="70"/>
      <c r="B103" s="230" t="str">
        <f t="shared" si="84"/>
        <v>112201030199915</v>
      </c>
      <c r="C103" s="231">
        <v>1122010301999</v>
      </c>
      <c r="D103" s="35">
        <v>15</v>
      </c>
      <c r="E103" s="37" t="s">
        <v>101</v>
      </c>
      <c r="F103" s="65">
        <f>SUMIF(Mensal!$B5:$B298,Anual!$B103,Mensal!$F5:$F298)</f>
        <v>12189.88</v>
      </c>
      <c r="G103" s="65">
        <f>SUMIF(Mensal!$B5:$B298,Anual!$B103,Mensal!$S5:$S298)</f>
        <v>92453.000000000015</v>
      </c>
      <c r="H103" s="132">
        <f t="shared" si="73"/>
        <v>6.5844060811099059</v>
      </c>
      <c r="I103" s="65">
        <f>SUMIF(Mensal!$B5:$B298,Anual!$B103,Mensal!$AF5:$AF298)</f>
        <v>97854.843884000045</v>
      </c>
      <c r="J103" s="132">
        <f t="shared" si="74"/>
        <v>5.8428000000000369E-2</v>
      </c>
      <c r="K103" s="65">
        <f>SUMIF(Mensal!$B5:$B298,Anual!$B103,Mensal!$AS5:$AS298)</f>
        <v>103330.40952837311</v>
      </c>
      <c r="L103" s="132">
        <f t="shared" si="75"/>
        <v>5.5955999999999673E-2</v>
      </c>
      <c r="M103" s="65">
        <f>SUMIF(Mensal!$B5:$B298,Anual!$B103,Mensal!$BF5:$BF298)</f>
        <v>109154.93805266848</v>
      </c>
      <c r="N103" s="132">
        <f t="shared" si="76"/>
        <v>5.6368000000000418E-2</v>
      </c>
      <c r="O103" s="65">
        <f>SUMIF(Mensal!$B5:$B298,Anual!$B103,Mensal!$BS5:$BS298)</f>
        <v>115307.78360082132</v>
      </c>
      <c r="P103" s="132">
        <f t="shared" si="77"/>
        <v>5.6368000000000196E-2</v>
      </c>
      <c r="Q103" s="65">
        <f>SUMIF(Mensal!$B5:$B298,Anual!$B103,Mensal!$CF5:$CF298)</f>
        <v>121807.45274683244</v>
      </c>
      <c r="R103" s="132">
        <f t="shared" si="78"/>
        <v>5.6368000000000196E-2</v>
      </c>
      <c r="S103" s="65">
        <f>SUMIF(Mensal!$B5:$B298,Anual!$B103,Mensal!$CS5:$CS298)</f>
        <v>128673.49524326595</v>
      </c>
      <c r="T103" s="132">
        <f t="shared" si="79"/>
        <v>5.6368000000000418E-2</v>
      </c>
      <c r="U103" s="65">
        <f>SUMIF(Mensal!$B5:$B298,Anual!$B103,Mensal!$DF5:$DF298)</f>
        <v>135926.56282313835</v>
      </c>
      <c r="V103" s="132">
        <f t="shared" si="80"/>
        <v>5.6367999999999752E-2</v>
      </c>
      <c r="W103" s="65">
        <f>SUMIF(Mensal!$B5:$B298,Anual!$B103,Mensal!$DS5:$DS298)</f>
        <v>143588.47131635304</v>
      </c>
      <c r="X103" s="132">
        <f t="shared" si="81"/>
        <v>5.6368000000000196E-2</v>
      </c>
      <c r="Y103" s="65">
        <f>SUMIF(Mensal!$B5:$B298,Anual!$B103,Mensal!$EF5:$EF298)</f>
        <v>151682.26626751322</v>
      </c>
      <c r="Z103" s="132">
        <f t="shared" si="82"/>
        <v>5.6367999999999974E-2</v>
      </c>
      <c r="AA103" s="65">
        <f>SUMIF(Mensal!$B102:$B301,Anual!$B103,Mensal!$ES102:$ES301)</f>
        <v>160232.2922524804</v>
      </c>
      <c r="AB103" s="132">
        <f t="shared" si="83"/>
        <v>5.6367999999999974E-2</v>
      </c>
      <c r="AD103" s="240"/>
    </row>
    <row r="104" spans="1:30" ht="12">
      <c r="A104" s="70"/>
      <c r="B104" s="230" t="str">
        <f t="shared" si="84"/>
        <v>112201040199915</v>
      </c>
      <c r="C104" s="231">
        <v>1122010401999</v>
      </c>
      <c r="D104" s="35">
        <v>15</v>
      </c>
      <c r="E104" s="37" t="s">
        <v>102</v>
      </c>
      <c r="F104" s="65">
        <f>SUMIF(Mensal!$B5:$B298,Anual!$B104,Mensal!$F5:$F298)</f>
        <v>68327.75</v>
      </c>
      <c r="G104" s="65">
        <f>SUMIF(Mensal!$B5:$B298,Anual!$B104,Mensal!$S5:$S298)</f>
        <v>238381.99999999997</v>
      </c>
      <c r="H104" s="44">
        <f t="shared" si="73"/>
        <v>2.4888021338328858</v>
      </c>
      <c r="I104" s="65">
        <f>SUMIF(Mensal!$B5:$B298,Anual!$B104,Mensal!$AF5:$AF298)</f>
        <v>252310.18349599998</v>
      </c>
      <c r="J104" s="44">
        <f t="shared" si="74"/>
        <v>5.8428000000000146E-2</v>
      </c>
      <c r="K104" s="65">
        <f>SUMIF(Mensal!$B5:$B298,Anual!$B104,Mensal!$AS5:$AS298)</f>
        <v>266428.4521237021</v>
      </c>
      <c r="L104" s="44">
        <f t="shared" si="75"/>
        <v>5.5955999999999673E-2</v>
      </c>
      <c r="M104" s="65">
        <f>SUMIF(Mensal!$B5:$B298,Anual!$B104,Mensal!$BF5:$BF298)</f>
        <v>281446.49111301097</v>
      </c>
      <c r="N104" s="44">
        <f t="shared" si="76"/>
        <v>5.6368000000000196E-2</v>
      </c>
      <c r="O104" s="65">
        <f>SUMIF(Mensal!$B5:$B298,Anual!$B104,Mensal!$BS5:$BS298)</f>
        <v>297311.06692406919</v>
      </c>
      <c r="P104" s="44">
        <f t="shared" si="77"/>
        <v>5.6367999999999974E-2</v>
      </c>
      <c r="Q104" s="65">
        <f>SUMIF(Mensal!$B5:$B298,Anual!$B104,Mensal!$CF5:$CF298)</f>
        <v>314069.89714444516</v>
      </c>
      <c r="R104" s="44">
        <f t="shared" si="78"/>
        <v>5.6368000000000196E-2</v>
      </c>
      <c r="S104" s="65">
        <f>SUMIF(Mensal!$B5:$B298,Anual!$B104,Mensal!$CS5:$CS298)</f>
        <v>331773.38910668332</v>
      </c>
      <c r="T104" s="44">
        <f t="shared" si="79"/>
        <v>5.6368000000000196E-2</v>
      </c>
      <c r="U104" s="65">
        <f>SUMIF(Mensal!$B5:$B298,Anual!$B104,Mensal!$DF5:$DF298)</f>
        <v>350474.7915038488</v>
      </c>
      <c r="V104" s="44">
        <f t="shared" si="80"/>
        <v>5.6367999999999974E-2</v>
      </c>
      <c r="W104" s="65">
        <f>SUMIF(Mensal!$B5:$B298,Anual!$B104,Mensal!$DS5:$DS298)</f>
        <v>370230.35455133783</v>
      </c>
      <c r="X104" s="44">
        <f t="shared" si="81"/>
        <v>5.6368000000000196E-2</v>
      </c>
      <c r="Y104" s="65">
        <f>SUMIF(Mensal!$B5:$B298,Anual!$B104,Mensal!$EF5:$EF298)</f>
        <v>391099.49917668762</v>
      </c>
      <c r="Z104" s="44">
        <f t="shared" si="82"/>
        <v>5.6367999999999974E-2</v>
      </c>
      <c r="AA104" s="65">
        <f>SUMIF(Mensal!$B103:$B301,Anual!$B104,Mensal!$ES103:$ES301)</f>
        <v>413144.99574627919</v>
      </c>
      <c r="AB104" s="44">
        <f t="shared" si="83"/>
        <v>5.6368000000000196E-2</v>
      </c>
      <c r="AD104" s="240"/>
    </row>
    <row r="105" spans="1:30" ht="13.5" customHeight="1">
      <c r="A105" s="72"/>
      <c r="B105" s="234" t="str">
        <f t="shared" si="84"/>
        <v/>
      </c>
      <c r="C105" s="235"/>
      <c r="D105" s="13"/>
      <c r="E105" s="12" t="s">
        <v>430</v>
      </c>
      <c r="F105" s="84">
        <f>F106+F125+F127+F113+F132</f>
        <v>3922860141.77</v>
      </c>
      <c r="G105" s="84">
        <f>G106+G125+G127+G113+G132</f>
        <v>3833755986.3311439</v>
      </c>
      <c r="H105" s="49">
        <f t="shared" si="73"/>
        <v>-2.271407906952605E-2</v>
      </c>
      <c r="I105" s="84">
        <f>I106+I125+I127+I113+I132</f>
        <v>4066343747.2730479</v>
      </c>
      <c r="J105" s="49">
        <f t="shared" si="74"/>
        <v>6.0668378939914724E-2</v>
      </c>
      <c r="K105" s="84">
        <f>K106+K125+K127+K113+K132</f>
        <v>6716874148.0837708</v>
      </c>
      <c r="L105" s="49">
        <f t="shared" si="75"/>
        <v>0.65182152949764971</v>
      </c>
      <c r="M105" s="84">
        <f>M106+M125+M127+M113+M132</f>
        <v>4671887262.1950665</v>
      </c>
      <c r="N105" s="49">
        <f t="shared" si="76"/>
        <v>-0.30445514398570506</v>
      </c>
      <c r="O105" s="84">
        <f>O106+O125+O127+O113+O132</f>
        <v>4634299588.2316494</v>
      </c>
      <c r="P105" s="49">
        <f t="shared" si="77"/>
        <v>-8.0455010692523921E-3</v>
      </c>
      <c r="Q105" s="84">
        <f>Q106+Q125+Q127+Q113+Q132</f>
        <v>4710376490.8187475</v>
      </c>
      <c r="R105" s="49">
        <f t="shared" si="78"/>
        <v>1.6416051905726592E-2</v>
      </c>
      <c r="S105" s="84">
        <f>S106+S125+S127+S113+S132</f>
        <v>4750855576.7988396</v>
      </c>
      <c r="T105" s="49">
        <f t="shared" si="79"/>
        <v>8.5935988469270086E-3</v>
      </c>
      <c r="U105" s="84">
        <f>U106+U125+U127+U113+U132</f>
        <v>7500041377.5891752</v>
      </c>
      <c r="V105" s="49">
        <f t="shared" si="80"/>
        <v>0.57867172688140456</v>
      </c>
      <c r="W105" s="84">
        <f>W106+W125+W127+W113+W132</f>
        <v>4911042956.6241941</v>
      </c>
      <c r="X105" s="49">
        <f t="shared" si="81"/>
        <v>-0.34519788500116155</v>
      </c>
      <c r="Y105" s="84">
        <f>Y106+Y125+Y127+Y113+Y132</f>
        <v>5080740458.5487461</v>
      </c>
      <c r="Z105" s="49">
        <f t="shared" si="82"/>
        <v>3.4554269515329361E-2</v>
      </c>
      <c r="AA105" s="84">
        <f>AA106+AA125+AA127+AA113+AA132</f>
        <v>5318302780.8546553</v>
      </c>
      <c r="AB105" s="49">
        <f t="shared" si="83"/>
        <v>4.6757421333379012E-2</v>
      </c>
      <c r="AD105" s="240"/>
    </row>
    <row r="106" spans="1:30" s="4" customFormat="1" ht="12">
      <c r="A106" s="71"/>
      <c r="B106" s="230"/>
      <c r="C106" s="231"/>
      <c r="D106" s="7"/>
      <c r="E106" s="31" t="s">
        <v>431</v>
      </c>
      <c r="F106" s="83">
        <f>SUM(F107:F112)</f>
        <v>1909280.68</v>
      </c>
      <c r="G106" s="83">
        <f>SUM(G107:G112)</f>
        <v>2292631</v>
      </c>
      <c r="H106" s="50">
        <f t="shared" si="73"/>
        <v>0.20078259001709475</v>
      </c>
      <c r="I106" s="83">
        <f>SUM(I107:I112)</f>
        <v>2406677.7874719999</v>
      </c>
      <c r="J106" s="50">
        <f t="shared" si="74"/>
        <v>4.9744938226866875E-2</v>
      </c>
      <c r="K106" s="83">
        <f>SUM(K107:K112)</f>
        <v>2522623.5530290226</v>
      </c>
      <c r="L106" s="50">
        <f t="shared" si="75"/>
        <v>4.8176688279827129E-2</v>
      </c>
      <c r="M106" s="83">
        <f>SUM(M107:M112)</f>
        <v>2645230.9186696443</v>
      </c>
      <c r="N106" s="50">
        <f t="shared" si="76"/>
        <v>4.8603116185687689E-2</v>
      </c>
      <c r="O106" s="83">
        <f>SUM(O107:O112)</f>
        <v>2774163.4709728016</v>
      </c>
      <c r="P106" s="50">
        <f t="shared" si="77"/>
        <v>4.8741511144895E-2</v>
      </c>
      <c r="Q106" s="83">
        <f>SUM(Q107:Q112)</f>
        <v>2909760.1697005709</v>
      </c>
      <c r="R106" s="50">
        <f t="shared" si="78"/>
        <v>4.8878409706772041E-2</v>
      </c>
      <c r="S106" s="83">
        <f>SUM(S107:S112)</f>
        <v>3052378.5537481052</v>
      </c>
      <c r="T106" s="50">
        <f t="shared" si="79"/>
        <v>4.9013793484639745E-2</v>
      </c>
      <c r="U106" s="83">
        <f>SUM(U107:U112)</f>
        <v>3202395.7725916873</v>
      </c>
      <c r="V106" s="50">
        <f t="shared" si="80"/>
        <v>4.9147645418806674E-2</v>
      </c>
      <c r="W106" s="83">
        <f>SUM(W107:W112)</f>
        <v>3360209.675402821</v>
      </c>
      <c r="X106" s="50">
        <f t="shared" si="81"/>
        <v>4.9279949768174847E-2</v>
      </c>
      <c r="Y106" s="83">
        <f>SUM(Y107:Y112)</f>
        <v>3526239.9610646632</v>
      </c>
      <c r="Z106" s="50">
        <f t="shared" si="82"/>
        <v>4.941069209972393E-2</v>
      </c>
      <c r="AA106" s="83">
        <f>SUM(AA107:AA112)</f>
        <v>3700929.3925090563</v>
      </c>
      <c r="AB106" s="50">
        <f t="shared" si="83"/>
        <v>4.9539859275955056E-2</v>
      </c>
      <c r="AC106" s="2"/>
      <c r="AD106" s="240"/>
    </row>
    <row r="107" spans="1:30" ht="12">
      <c r="A107" s="70"/>
      <c r="B107" s="230" t="str">
        <f t="shared" ref="B107:B112" si="85">CONCATENATE(C107,D107)</f>
        <v>131101110100015</v>
      </c>
      <c r="C107" s="231">
        <v>1311011101000</v>
      </c>
      <c r="D107" s="35">
        <v>15</v>
      </c>
      <c r="E107" s="37" t="s">
        <v>106</v>
      </c>
      <c r="F107" s="65">
        <f>SUMIF(Mensal!$B5:$B298,Anual!$B107,Mensal!$F5:$F298)</f>
        <v>444477.11999999994</v>
      </c>
      <c r="G107" s="65">
        <f>SUMIF(Mensal!$B5:$B298,Anual!$B107,Mensal!$S5:$S298)</f>
        <v>698207</v>
      </c>
      <c r="H107" s="132">
        <f t="shared" si="73"/>
        <v>0.57085026108880488</v>
      </c>
      <c r="I107" s="65">
        <f>SUMIF(Mensal!$B5:$B298,Anual!$B107,Mensal!$AF5:$AF298)</f>
        <v>719153.21000000008</v>
      </c>
      <c r="J107" s="132">
        <f t="shared" si="74"/>
        <v>3.0000000000000027E-2</v>
      </c>
      <c r="K107" s="65">
        <f>SUMIF(Mensal!$B5:$B298,Anual!$B107,Mensal!$AS5:$AS298)</f>
        <v>740727.80630000017</v>
      </c>
      <c r="L107" s="132">
        <f t="shared" si="75"/>
        <v>3.0000000000000027E-2</v>
      </c>
      <c r="M107" s="65">
        <f>SUMIF(Mensal!$B5:$B298,Anual!$B107,Mensal!$BF5:$BF298)</f>
        <v>762949.64048900036</v>
      </c>
      <c r="N107" s="132">
        <f t="shared" si="76"/>
        <v>3.0000000000000249E-2</v>
      </c>
      <c r="O107" s="65">
        <f>SUMIF(Mensal!$B5:$B298,Anual!$B107,Mensal!$BS5:$BS298)</f>
        <v>785838.12970367062</v>
      </c>
      <c r="P107" s="132">
        <f t="shared" si="77"/>
        <v>3.0000000000000249E-2</v>
      </c>
      <c r="Q107" s="65">
        <f>SUMIF(Mensal!$B5:$B298,Anual!$B107,Mensal!$CF5:$CF298)</f>
        <v>809413.27359478048</v>
      </c>
      <c r="R107" s="132">
        <f t="shared" si="78"/>
        <v>2.9999999999999583E-2</v>
      </c>
      <c r="S107" s="65">
        <f>SUMIF(Mensal!$B5:$B298,Anual!$B107,Mensal!$CS5:$CS298)</f>
        <v>833695.67180262366</v>
      </c>
      <c r="T107" s="132">
        <f t="shared" si="79"/>
        <v>2.9999999999999805E-2</v>
      </c>
      <c r="U107" s="65">
        <f>SUMIF(Mensal!$B5:$B298,Anual!$B107,Mensal!$DF5:$DF298)</f>
        <v>858706.54195670213</v>
      </c>
      <c r="V107" s="132">
        <f t="shared" si="80"/>
        <v>2.9999999999999805E-2</v>
      </c>
      <c r="W107" s="65">
        <f>SUMIF(Mensal!$B5:$B298,Anual!$B107,Mensal!$DS5:$DS298)</f>
        <v>884467.73821540328</v>
      </c>
      <c r="X107" s="132">
        <f t="shared" si="81"/>
        <v>3.0000000000000027E-2</v>
      </c>
      <c r="Y107" s="65">
        <f>SUMIF(Mensal!$B5:$B298,Anual!$B107,Mensal!$EF5:$EF298)</f>
        <v>911001.7703618654</v>
      </c>
      <c r="Z107" s="132">
        <f t="shared" si="82"/>
        <v>3.0000000000000027E-2</v>
      </c>
      <c r="AA107" s="65">
        <f>SUMIF(Mensal!$B106:$B301,Anual!$B107,Mensal!$ES106:$ES301)</f>
        <v>938331.82347272162</v>
      </c>
      <c r="AB107" s="132">
        <f t="shared" si="83"/>
        <v>3.0000000000000249E-2</v>
      </c>
      <c r="AD107" s="240"/>
    </row>
    <row r="108" spans="1:30" ht="12">
      <c r="A108" s="70"/>
      <c r="B108" s="230" t="str">
        <f t="shared" si="85"/>
        <v>131102019900015</v>
      </c>
      <c r="C108" s="231">
        <v>1311020199000</v>
      </c>
      <c r="D108" s="35">
        <v>15</v>
      </c>
      <c r="E108" s="37" t="s">
        <v>107</v>
      </c>
      <c r="F108" s="65">
        <f>SUMIF(Mensal!$B6:$B299,Anual!$B108,Mensal!$F6:$F299)</f>
        <v>1464803.56</v>
      </c>
      <c r="G108" s="65">
        <f>SUMIF(Mensal!$B6:$B299,Anual!$B108,Mensal!$S6:$S299)</f>
        <v>0</v>
      </c>
      <c r="H108" s="132">
        <f t="shared" ref="H108" si="86">IF(ROUND(F108,2)=0,0%,IFERROR(G108/F108-1,0))</f>
        <v>-1</v>
      </c>
      <c r="I108" s="65">
        <f>SUMIF(Mensal!$B6:$B299,Anual!$B108,Mensal!$AF6:$AF299)</f>
        <v>0</v>
      </c>
      <c r="J108" s="132">
        <f t="shared" ref="J108" si="87">IF(ROUND(G108,2)&gt;0,IF(ROUND(I108,2)=0,0%,(IFERROR(I108/G108-1,0))),0%)</f>
        <v>0</v>
      </c>
      <c r="K108" s="65">
        <f>SUMIF(Mensal!$B6:$B299,Anual!$B108,Mensal!$AS6:$AS299)</f>
        <v>0</v>
      </c>
      <c r="L108" s="132">
        <f t="shared" ref="L108" si="88">IF(ROUND(I108,2)&gt;0,IF(ROUND(K108,2)=0,0%,(IFERROR(K108/I108-1,0))),0%)</f>
        <v>0</v>
      </c>
      <c r="M108" s="65">
        <f>SUMIF(Mensal!$B6:$B299,Anual!$B108,Mensal!$BF6:$BF299)</f>
        <v>0</v>
      </c>
      <c r="N108" s="132">
        <f t="shared" ref="N108" si="89">IF(ROUND(K108,2)&gt;0,IF(ROUND(M108,2)=0,0%,(IFERROR(M108/K108-1,0))),0%)</f>
        <v>0</v>
      </c>
      <c r="O108" s="65">
        <f>SUMIF(Mensal!$B6:$B299,Anual!$B108,Mensal!$BS6:$BS299)</f>
        <v>0</v>
      </c>
      <c r="P108" s="132">
        <f t="shared" ref="P108" si="90">IF(ROUND(M108,2)&gt;0,IF(ROUND(O108,2)=0,0%,(IFERROR(O108/M108-1,0))),0%)</f>
        <v>0</v>
      </c>
      <c r="Q108" s="65">
        <f>SUMIF(Mensal!$B6:$B299,Anual!$B108,Mensal!$CF6:$CF299)</f>
        <v>0</v>
      </c>
      <c r="R108" s="132">
        <f t="shared" ref="R108" si="91">IF(ROUND(O108,2)&gt;0,IF(ROUND(Q108,2)=0,0%,(IFERROR(Q108/O108-1,0))),0%)</f>
        <v>0</v>
      </c>
      <c r="S108" s="65">
        <f>SUMIF(Mensal!$B6:$B299,Anual!$B108,Mensal!$CS6:$CS299)</f>
        <v>0</v>
      </c>
      <c r="T108" s="132">
        <f t="shared" ref="T108" si="92">IF(ROUND(Q108,2)&gt;0,IF(ROUND(S108,2)=0,0%,(IFERROR(S108/Q108-1,0))),0%)</f>
        <v>0</v>
      </c>
      <c r="U108" s="65">
        <f>SUMIF(Mensal!$B6:$B299,Anual!$B108,Mensal!$DF6:$DF299)</f>
        <v>0</v>
      </c>
      <c r="V108" s="132">
        <f t="shared" ref="V108" si="93">IF(ROUND(S108,2)&gt;0,IF(ROUND(U108,2)=0,0%,(IFERROR(U108/S108-1,0))),0%)</f>
        <v>0</v>
      </c>
      <c r="W108" s="65">
        <f>SUMIF(Mensal!$B6:$B299,Anual!$B108,Mensal!$DS6:$DS299)</f>
        <v>0</v>
      </c>
      <c r="X108" s="132">
        <f t="shared" ref="X108" si="94">IF(ROUND(U108,2)&gt;0,IF(ROUND(W108,2)=0,0%,(IFERROR(W108/U108-1,0))),0%)</f>
        <v>0</v>
      </c>
      <c r="Y108" s="65">
        <f>SUMIF(Mensal!$B6:$B299,Anual!$B108,Mensal!$EF6:$EF299)</f>
        <v>0</v>
      </c>
      <c r="Z108" s="132">
        <f t="shared" ref="Z108" si="95">IF(ROUND(W108,2)&gt;0,IF(ROUND(Y108,2)=0,0%,(IFERROR(Y108/W108-1,0))),0%)</f>
        <v>0</v>
      </c>
      <c r="AA108" s="65">
        <f>SUMIF(Mensal!$B107:$B301,Anual!$B108,Mensal!$ES107:$ES301)</f>
        <v>0</v>
      </c>
      <c r="AB108" s="132">
        <f t="shared" ref="AB108" si="96">IF(ROUND(Y108,2)&gt;0,IF(ROUND(AA108,2)=0,0%,(IFERROR(AA108/Y108-1,0))),0%)</f>
        <v>0</v>
      </c>
      <c r="AD108" s="240"/>
    </row>
    <row r="109" spans="1:30" ht="12">
      <c r="A109" s="70"/>
      <c r="B109" s="230" t="str">
        <f t="shared" si="85"/>
        <v>131102110200015</v>
      </c>
      <c r="C109" s="231">
        <v>1311021102000</v>
      </c>
      <c r="D109" s="35">
        <v>15</v>
      </c>
      <c r="E109" s="37" t="s">
        <v>108</v>
      </c>
      <c r="F109" s="65">
        <f>SUMIF(Mensal!$B7:$B299,Anual!$B109,Mensal!$F7:$F299)</f>
        <v>0</v>
      </c>
      <c r="G109" s="65">
        <f>SUMIF(Mensal!$B7:$B299,Anual!$B109,Mensal!$S7:$S299)</f>
        <v>1000.0000000000001</v>
      </c>
      <c r="H109" s="132">
        <f t="shared" ref="H109" si="97">IF(ROUND(F109,2)=0,0%,IFERROR(G109/F109-1,0))</f>
        <v>0</v>
      </c>
      <c r="I109" s="65">
        <f>SUMIF(Mensal!$B7:$B299,Anual!$B109,Mensal!$AF7:$AF299)</f>
        <v>1000.0000000000001</v>
      </c>
      <c r="J109" s="132">
        <f t="shared" ref="J109" si="98">IF(ROUND(G109,2)&gt;0,IF(ROUND(I109,2)=0,0%,(IFERROR(I109/G109-1,0))),0%)</f>
        <v>0</v>
      </c>
      <c r="K109" s="65">
        <f>SUMIF(Mensal!$B7:$B299,Anual!$B109,Mensal!$AS7:$AS299)</f>
        <v>1000.0000000000001</v>
      </c>
      <c r="L109" s="132">
        <f t="shared" ref="L109" si="99">IF(ROUND(I109,2)&gt;0,IF(ROUND(K109,2)=0,0%,(IFERROR(K109/I109-1,0))),0%)</f>
        <v>0</v>
      </c>
      <c r="M109" s="65">
        <f>SUMIF(Mensal!$B7:$B299,Anual!$B109,Mensal!$BF7:$BF299)</f>
        <v>1000.0000000000001</v>
      </c>
      <c r="N109" s="132">
        <f t="shared" ref="N109" si="100">IF(ROUND(K109,2)&gt;0,IF(ROUND(M109,2)=0,0%,(IFERROR(M109/K109-1,0))),0%)</f>
        <v>0</v>
      </c>
      <c r="O109" s="65">
        <f>SUMIF(Mensal!$B7:$B299,Anual!$B109,Mensal!$BS7:$BS299)</f>
        <v>1000.0000000000001</v>
      </c>
      <c r="P109" s="132">
        <f t="shared" ref="P109" si="101">IF(ROUND(M109,2)&gt;0,IF(ROUND(O109,2)=0,0%,(IFERROR(O109/M109-1,0))),0%)</f>
        <v>0</v>
      </c>
      <c r="Q109" s="65">
        <f>SUMIF(Mensal!$B7:$B299,Anual!$B109,Mensal!$CF7:$CF299)</f>
        <v>1000.0000000000001</v>
      </c>
      <c r="R109" s="132">
        <f t="shared" ref="R109" si="102">IF(ROUND(O109,2)&gt;0,IF(ROUND(Q109,2)=0,0%,(IFERROR(Q109/O109-1,0))),0%)</f>
        <v>0</v>
      </c>
      <c r="S109" s="65">
        <f>SUMIF(Mensal!$B7:$B299,Anual!$B109,Mensal!$CS7:$CS299)</f>
        <v>1000.0000000000001</v>
      </c>
      <c r="T109" s="132">
        <f t="shared" ref="T109" si="103">IF(ROUND(Q109,2)&gt;0,IF(ROUND(S109,2)=0,0%,(IFERROR(S109/Q109-1,0))),0%)</f>
        <v>0</v>
      </c>
      <c r="U109" s="65">
        <f>SUMIF(Mensal!$B7:$B299,Anual!$B109,Mensal!$DF7:$DF299)</f>
        <v>1000.0000000000001</v>
      </c>
      <c r="V109" s="132">
        <f t="shared" ref="V109" si="104">IF(ROUND(S109,2)&gt;0,IF(ROUND(U109,2)=0,0%,(IFERROR(U109/S109-1,0))),0%)</f>
        <v>0</v>
      </c>
      <c r="W109" s="65">
        <f>SUMIF(Mensal!$B7:$B299,Anual!$B109,Mensal!$DS7:$DS299)</f>
        <v>1000.0000000000001</v>
      </c>
      <c r="X109" s="132">
        <f t="shared" ref="X109" si="105">IF(ROUND(U109,2)&gt;0,IF(ROUND(W109,2)=0,0%,(IFERROR(W109/U109-1,0))),0%)</f>
        <v>0</v>
      </c>
      <c r="Y109" s="65">
        <f>SUMIF(Mensal!$B7:$B299,Anual!$B109,Mensal!$EF7:$EF299)</f>
        <v>1000.0000000000001</v>
      </c>
      <c r="Z109" s="132">
        <f t="shared" ref="Z109" si="106">IF(ROUND(W109,2)&gt;0,IF(ROUND(Y109,2)=0,0%,(IFERROR(Y109/W109-1,0))),0%)</f>
        <v>0</v>
      </c>
      <c r="AA109" s="65">
        <f>SUMIF(Mensal!$B108:$B301,Anual!$B109,Mensal!$ES108:$ES301)</f>
        <v>1000.0000000000001</v>
      </c>
      <c r="AB109" s="132">
        <f t="shared" ref="AB109" si="107">IF(ROUND(Y109,2)&gt;0,IF(ROUND(AA109,2)=0,0%,(IFERROR(AA109/Y109-1,0))),0%)</f>
        <v>0</v>
      </c>
      <c r="AD109" s="240"/>
    </row>
    <row r="110" spans="1:30" ht="12">
      <c r="A110" s="70"/>
      <c r="B110" s="230" t="str">
        <f t="shared" si="85"/>
        <v>131102119900015</v>
      </c>
      <c r="C110" s="231">
        <v>1311021199000</v>
      </c>
      <c r="D110" s="35">
        <v>15</v>
      </c>
      <c r="E110" s="37" t="s">
        <v>109</v>
      </c>
      <c r="F110" s="65">
        <f>SUMIF(Mensal!$B5:$B298,Anual!$B110,Mensal!$F5:$F298)</f>
        <v>0</v>
      </c>
      <c r="G110" s="65">
        <f>SUMIF(Mensal!$B5:$B298,Anual!$B110,Mensal!$S5:$S298)</f>
        <v>1589733.9999999998</v>
      </c>
      <c r="H110" s="44">
        <f t="shared" si="73"/>
        <v>0</v>
      </c>
      <c r="I110" s="65">
        <f>SUMIF(Mensal!$B5:$B298,Anual!$B110,Mensal!$AF5:$AF298)</f>
        <v>1682618.9781519996</v>
      </c>
      <c r="J110" s="44">
        <f t="shared" si="74"/>
        <v>5.8427999999999924E-2</v>
      </c>
      <c r="K110" s="65">
        <f>SUMIF(Mensal!$B5:$B298,Anual!$B110,Mensal!$AS5:$AS298)</f>
        <v>1776771.6056934728</v>
      </c>
      <c r="L110" s="44">
        <f t="shared" si="75"/>
        <v>5.5955999999999895E-2</v>
      </c>
      <c r="M110" s="65">
        <f>SUMIF(Mensal!$B5:$B298,Anual!$B110,Mensal!$BF5:$BF298)</f>
        <v>1876924.6675632026</v>
      </c>
      <c r="N110" s="44">
        <f t="shared" si="76"/>
        <v>5.6367999999999974E-2</v>
      </c>
      <c r="O110" s="65">
        <f>SUMIF(Mensal!$B5:$B298,Anual!$B110,Mensal!$BS5:$BS298)</f>
        <v>1982723.1572244053</v>
      </c>
      <c r="P110" s="44">
        <f t="shared" si="77"/>
        <v>5.6368000000000196E-2</v>
      </c>
      <c r="Q110" s="65">
        <f>SUMIF(Mensal!$B5:$B298,Anual!$B110,Mensal!$CF5:$CF298)</f>
        <v>2094485.2961508313</v>
      </c>
      <c r="R110" s="44">
        <f t="shared" si="78"/>
        <v>5.6368000000000418E-2</v>
      </c>
      <c r="S110" s="65">
        <f>SUMIF(Mensal!$B5:$B298,Anual!$B110,Mensal!$CS5:$CS298)</f>
        <v>2212547.2433242616</v>
      </c>
      <c r="T110" s="44">
        <f t="shared" si="79"/>
        <v>5.6368000000000196E-2</v>
      </c>
      <c r="U110" s="65">
        <f>SUMIF(Mensal!$B5:$B298,Anual!$B110,Mensal!$DF5:$DF298)</f>
        <v>2337264.1063359641</v>
      </c>
      <c r="V110" s="44">
        <f t="shared" si="80"/>
        <v>5.6368000000000196E-2</v>
      </c>
      <c r="W110" s="65">
        <f>SUMIF(Mensal!$B5:$B298,Anual!$B110,Mensal!$DS5:$DS298)</f>
        <v>2469011.0094819097</v>
      </c>
      <c r="X110" s="44">
        <f t="shared" si="81"/>
        <v>5.6367999999999974E-2</v>
      </c>
      <c r="Y110" s="65">
        <f>SUMIF(Mensal!$B5:$B298,Anual!$B110,Mensal!$EF5:$EF298)</f>
        <v>2608184.2220643857</v>
      </c>
      <c r="Z110" s="44">
        <f t="shared" si="82"/>
        <v>5.6367999999999974E-2</v>
      </c>
      <c r="AA110" s="65">
        <f>SUMIF(Mensal!$B109:$B301,Anual!$B110,Mensal!$ES109:$ES301)</f>
        <v>2755202.3502937122</v>
      </c>
      <c r="AB110" s="44">
        <f t="shared" si="83"/>
        <v>5.6368000000000418E-2</v>
      </c>
      <c r="AD110" s="240"/>
    </row>
    <row r="111" spans="1:30" ht="12">
      <c r="A111" s="70"/>
      <c r="B111" s="229" t="str">
        <f t="shared" si="85"/>
        <v>131199110100015</v>
      </c>
      <c r="C111" s="231">
        <v>1311991101000</v>
      </c>
      <c r="D111" s="35">
        <v>15</v>
      </c>
      <c r="E111" s="37" t="s">
        <v>110</v>
      </c>
      <c r="F111" s="65">
        <f>SUMIF(Mensal!$B5:$B298,Anual!$B111,Mensal!$F5:$F298)</f>
        <v>0</v>
      </c>
      <c r="G111" s="65">
        <f>SUMIF(Mensal!$B5:$B298,Anual!$B111,Mensal!$S5:$S298)</f>
        <v>1262</v>
      </c>
      <c r="H111" s="44">
        <f t="shared" si="73"/>
        <v>0</v>
      </c>
      <c r="I111" s="91">
        <f>SUMIF(Mensal!$B5:$B298,Anual!$B111,Mensal!$AF5:$AF298)</f>
        <v>1335.7361359999998</v>
      </c>
      <c r="J111" s="187">
        <f t="shared" si="74"/>
        <v>5.8427999999999702E-2</v>
      </c>
      <c r="K111" s="91">
        <f>SUMIF(Mensal!$B5:$B298,Anual!$B111,Mensal!$AS5:$AS298)</f>
        <v>1410.4785872260156</v>
      </c>
      <c r="L111" s="187">
        <f t="shared" si="75"/>
        <v>5.5955999999999895E-2</v>
      </c>
      <c r="M111" s="91">
        <f>SUMIF(Mensal!$B5:$B298,Anual!$B111,Mensal!$BF5:$BF298)</f>
        <v>1489.9844442307722</v>
      </c>
      <c r="N111" s="187">
        <f t="shared" si="76"/>
        <v>5.6368000000000418E-2</v>
      </c>
      <c r="O111" s="91">
        <f>SUMIF(Mensal!$B5:$B298,Anual!$B111,Mensal!$BS5:$BS298)</f>
        <v>1573.9718873831725</v>
      </c>
      <c r="P111" s="44">
        <f t="shared" si="77"/>
        <v>5.6368000000000196E-2</v>
      </c>
      <c r="Q111" s="65">
        <f>SUMIF(Mensal!$B5:$B298,Anual!$B111,Mensal!$CF5:$CF298)</f>
        <v>1662.6935347311876</v>
      </c>
      <c r="R111" s="44">
        <f t="shared" si="78"/>
        <v>5.6368000000000196E-2</v>
      </c>
      <c r="S111" s="65">
        <f>SUMIF(Mensal!$B5:$B298,Anual!$B111,Mensal!$CS5:$CS298)</f>
        <v>1756.4162438969154</v>
      </c>
      <c r="T111" s="44">
        <f t="shared" si="79"/>
        <v>5.6368000000000196E-2</v>
      </c>
      <c r="U111" s="65">
        <f>SUMIF(Mensal!$B5:$B298,Anual!$B111,Mensal!$DF5:$DF298)</f>
        <v>1855.421914732897</v>
      </c>
      <c r="V111" s="44">
        <f t="shared" si="80"/>
        <v>5.6368000000000196E-2</v>
      </c>
      <c r="W111" s="65">
        <f>SUMIF(Mensal!$B5:$B298,Anual!$B111,Mensal!$DS5:$DS298)</f>
        <v>1960.0083372225608</v>
      </c>
      <c r="X111" s="44">
        <f t="shared" si="81"/>
        <v>5.6367999999999974E-2</v>
      </c>
      <c r="Y111" s="65">
        <f>SUMIF(Mensal!$B5:$B298,Anual!$B111,Mensal!$EF5:$EF298)</f>
        <v>2070.4900871751229</v>
      </c>
      <c r="Z111" s="44">
        <f t="shared" si="82"/>
        <v>5.6368000000000418E-2</v>
      </c>
      <c r="AA111" s="65">
        <f>SUMIF(Mensal!$B110:$B301,Anual!$B111,Mensal!$ES110:$ES301)</f>
        <v>2187.19947240901</v>
      </c>
      <c r="AB111" s="44">
        <f t="shared" si="83"/>
        <v>5.6367999999999974E-2</v>
      </c>
      <c r="AD111" s="240"/>
    </row>
    <row r="112" spans="1:30" ht="12">
      <c r="A112" s="70"/>
      <c r="B112" s="229" t="str">
        <f t="shared" si="85"/>
        <v>131199120100015</v>
      </c>
      <c r="C112" s="231">
        <v>1311991201000</v>
      </c>
      <c r="D112" s="41">
        <v>15</v>
      </c>
      <c r="E112" s="37" t="s">
        <v>111</v>
      </c>
      <c r="F112" s="65">
        <f>SUMIF(Mensal!$B5:$B298,Anual!$B112,Mensal!$F5:$F298)</f>
        <v>0</v>
      </c>
      <c r="G112" s="65">
        <f>SUMIF(Mensal!$B5:$B298,Anual!$B112,Mensal!$S5:$S298)</f>
        <v>2428</v>
      </c>
      <c r="H112" s="132">
        <f t="shared" si="73"/>
        <v>0</v>
      </c>
      <c r="I112" s="91">
        <f>SUMIF(Mensal!$B5:$B298,Anual!$B112,Mensal!$AF5:$AF298)</f>
        <v>2569.8631840000003</v>
      </c>
      <c r="J112" s="196">
        <f t="shared" si="74"/>
        <v>5.8428000000000146E-2</v>
      </c>
      <c r="K112" s="91">
        <f>SUMIF(Mensal!$B5:$B298,Anual!$B112,Mensal!$AS5:$AS298)</f>
        <v>2713.6624483239034</v>
      </c>
      <c r="L112" s="196">
        <f t="shared" si="75"/>
        <v>5.5955999999999673E-2</v>
      </c>
      <c r="M112" s="91">
        <f>SUMIF(Mensal!$B5:$B298,Anual!$B112,Mensal!$BF5:$BF298)</f>
        <v>2866.6261732110252</v>
      </c>
      <c r="N112" s="196">
        <f t="shared" si="76"/>
        <v>5.6367999999999974E-2</v>
      </c>
      <c r="O112" s="91">
        <f>SUMIF(Mensal!$B5:$B298,Anual!$B112,Mensal!$BS5:$BS298)</f>
        <v>3028.2121573425843</v>
      </c>
      <c r="P112" s="132">
        <f t="shared" si="77"/>
        <v>5.6367999999999974E-2</v>
      </c>
      <c r="Q112" s="65">
        <f>SUMIF(Mensal!$B5:$B298,Anual!$B112,Mensal!$CF5:$CF298)</f>
        <v>3198.9064202276709</v>
      </c>
      <c r="R112" s="132">
        <f t="shared" si="78"/>
        <v>5.6367999999999974E-2</v>
      </c>
      <c r="S112" s="65">
        <f>SUMIF(Mensal!$B5:$B298,Anual!$B112,Mensal!$CS5:$CS298)</f>
        <v>3379.2223773230639</v>
      </c>
      <c r="T112" s="132">
        <f t="shared" si="79"/>
        <v>5.6367999999999974E-2</v>
      </c>
      <c r="U112" s="65">
        <f>SUMIF(Mensal!$B5:$B298,Anual!$B112,Mensal!$DF5:$DF298)</f>
        <v>3569.7023842880112</v>
      </c>
      <c r="V112" s="132">
        <f t="shared" si="80"/>
        <v>5.6368000000000196E-2</v>
      </c>
      <c r="W112" s="65">
        <f>SUMIF(Mensal!$B5:$B298,Anual!$B112,Mensal!$DS5:$DS298)</f>
        <v>3770.919368285558</v>
      </c>
      <c r="X112" s="132">
        <f t="shared" si="81"/>
        <v>5.6367999999999974E-2</v>
      </c>
      <c r="Y112" s="65">
        <f>SUMIF(Mensal!$B5:$B298,Anual!$B112,Mensal!$EF5:$EF298)</f>
        <v>3983.4785512370781</v>
      </c>
      <c r="Z112" s="132">
        <f t="shared" si="82"/>
        <v>5.6367999999999974E-2</v>
      </c>
      <c r="AA112" s="65">
        <f>SUMIF(Mensal!$B111:$B301,Anual!$B112,Mensal!$ES111:$ES301)</f>
        <v>4208.0192702132108</v>
      </c>
      <c r="AB112" s="132">
        <f t="shared" si="83"/>
        <v>5.6368000000000196E-2</v>
      </c>
      <c r="AD112" s="240"/>
    </row>
    <row r="113" spans="1:30" s="4" customFormat="1" ht="12">
      <c r="A113" s="71"/>
      <c r="B113" s="230"/>
      <c r="C113" s="231"/>
      <c r="D113" s="7"/>
      <c r="E113" s="31" t="s">
        <v>432</v>
      </c>
      <c r="F113" s="83">
        <f>SUM(F114:F124)</f>
        <v>1805791501.6499999</v>
      </c>
      <c r="G113" s="83">
        <f>SUM(G114:G124)</f>
        <v>1523717885.6891999</v>
      </c>
      <c r="H113" s="50">
        <f t="shared" si="73"/>
        <v>-0.1562049747731461</v>
      </c>
      <c r="I113" s="83">
        <f>SUM(I114:I124)</f>
        <v>1356254345.4471765</v>
      </c>
      <c r="J113" s="50">
        <f t="shared" si="74"/>
        <v>-0.10990455767097418</v>
      </c>
      <c r="K113" s="83">
        <f>SUM(K114:K124)</f>
        <v>1185249163.157439</v>
      </c>
      <c r="L113" s="50">
        <f t="shared" si="75"/>
        <v>-0.12608636636910064</v>
      </c>
      <c r="M113" s="83">
        <f>SUM(M114:M124)</f>
        <v>1174311718.3032041</v>
      </c>
      <c r="N113" s="50">
        <f t="shared" si="76"/>
        <v>-9.2279709568392487E-3</v>
      </c>
      <c r="O113" s="83">
        <f>SUM(O114:O124)</f>
        <v>1032679793.9849131</v>
      </c>
      <c r="P113" s="50">
        <f t="shared" si="77"/>
        <v>-0.12060845694611555</v>
      </c>
      <c r="Q113" s="83">
        <f>SUM(Q114:Q124)</f>
        <v>880230442.88253534</v>
      </c>
      <c r="R113" s="50">
        <f t="shared" si="78"/>
        <v>-0.14762499662562878</v>
      </c>
      <c r="S113" s="83">
        <f>SUM(S114:S124)</f>
        <v>727131641.51570737</v>
      </c>
      <c r="T113" s="50">
        <f t="shared" si="79"/>
        <v>-0.17393036403679418</v>
      </c>
      <c r="U113" s="83">
        <f>SUM(U114:U124)</f>
        <v>572427394.44375265</v>
      </c>
      <c r="V113" s="50">
        <f t="shared" si="80"/>
        <v>-0.21275961358176276</v>
      </c>
      <c r="W113" s="83">
        <f>SUM(W114:W124)</f>
        <v>528136115.84711254</v>
      </c>
      <c r="X113" s="50">
        <f t="shared" si="81"/>
        <v>-7.737449155395415E-2</v>
      </c>
      <c r="Y113" s="83">
        <f>SUM(Y114:Y124)</f>
        <v>463564264.67989957</v>
      </c>
      <c r="Z113" s="50">
        <f t="shared" si="82"/>
        <v>-0.12226365368640224</v>
      </c>
      <c r="AA113" s="83">
        <f>SUM(AA114:AA124)</f>
        <v>426144124.20872855</v>
      </c>
      <c r="AB113" s="50">
        <f t="shared" si="83"/>
        <v>-8.0722659881926839E-2</v>
      </c>
      <c r="AC113" s="2"/>
      <c r="AD113" s="240"/>
    </row>
    <row r="114" spans="1:30" s="4" customFormat="1" ht="12">
      <c r="A114" s="71"/>
      <c r="B114" s="229" t="str">
        <f t="shared" ref="B114:B124" si="108">CONCATENATE(C114,D114)</f>
        <v>132101010100010</v>
      </c>
      <c r="C114" s="231">
        <v>1321010101000</v>
      </c>
      <c r="D114" s="35">
        <v>10</v>
      </c>
      <c r="E114" s="37" t="s">
        <v>112</v>
      </c>
      <c r="F114" s="65">
        <f>SUMIF(Mensal!$B4:$B297,Anual!$B114,Mensal!$F4:$F297)</f>
        <v>4333974.99</v>
      </c>
      <c r="G114" s="65">
        <f>SUMIF(Mensal!$B4:$B297,Anual!$B114,Mensal!$S4:$S297)</f>
        <v>0</v>
      </c>
      <c r="H114" s="44">
        <f t="shared" ref="H114" si="109">IF(ROUND(F114,2)=0,0%,IFERROR(G114/F114-1,0))</f>
        <v>-1</v>
      </c>
      <c r="I114" s="65">
        <f>SUMIF(Mensal!$B4:$B297,Anual!$B114,Mensal!$AF4:$AF297)</f>
        <v>0</v>
      </c>
      <c r="J114" s="44">
        <f t="shared" ref="J114" si="110">IF(ROUND(G114,2)&gt;0,IF(ROUND(I114,2)=0,0%,(IFERROR(I114/G114-1,0))),0%)</f>
        <v>0</v>
      </c>
      <c r="K114" s="65">
        <f>SUMIF(Mensal!$B4:$B297,Anual!$B114,Mensal!$AS4:$AS297)</f>
        <v>0</v>
      </c>
      <c r="L114" s="44">
        <f t="shared" ref="L114" si="111">IF(ROUND(I114,2)&gt;0,IF(ROUND(K114,2)=0,0%,(IFERROR(K114/I114-1,0))),0%)</f>
        <v>0</v>
      </c>
      <c r="M114" s="65">
        <f>SUMIF(Mensal!$B4:$B297,Anual!$B114,Mensal!$BF4:$BF297)</f>
        <v>0</v>
      </c>
      <c r="N114" s="44">
        <f t="shared" ref="N114" si="112">IF(ROUND(K114,2)&gt;0,IF(ROUND(M114,2)=0,0%,(IFERROR(M114/K114-1,0))),0%)</f>
        <v>0</v>
      </c>
      <c r="O114" s="65">
        <f>SUMIF(Mensal!$B4:$B297,Anual!$B114,Mensal!$BS4:$BS297)</f>
        <v>0</v>
      </c>
      <c r="P114" s="44">
        <f t="shared" ref="P114" si="113">IF(ROUND(M114,2)&gt;0,IF(ROUND(O114,2)=0,0%,(IFERROR(O114/M114-1,0))),0%)</f>
        <v>0</v>
      </c>
      <c r="Q114" s="65">
        <f>SUMIF(Mensal!$B4:$B297,Anual!$B114,Mensal!$CF4:$CF297)</f>
        <v>0</v>
      </c>
      <c r="R114" s="44">
        <f t="shared" ref="R114" si="114">IF(ROUND(O114,2)&gt;0,IF(ROUND(Q114,2)=0,0%,(IFERROR(Q114/O114-1,0))),0%)</f>
        <v>0</v>
      </c>
      <c r="S114" s="65">
        <f>SUMIF(Mensal!$B4:$B297,Anual!$B114,Mensal!$CS4:$CS297)</f>
        <v>0</v>
      </c>
      <c r="T114" s="44">
        <f t="shared" ref="T114" si="115">IF(ROUND(Q114,2)&gt;0,IF(ROUND(S114,2)=0,0%,(IFERROR(S114/Q114-1,0))),0%)</f>
        <v>0</v>
      </c>
      <c r="U114" s="65">
        <f>SUMIF(Mensal!$B4:$B297,Anual!$B114,Mensal!$DF4:$DF297)</f>
        <v>0</v>
      </c>
      <c r="V114" s="44">
        <f t="shared" ref="V114" si="116">IF(ROUND(S114,2)&gt;0,IF(ROUND(U114,2)=0,0%,(IFERROR(U114/S114-1,0))),0%)</f>
        <v>0</v>
      </c>
      <c r="W114" s="65">
        <f>SUMIF(Mensal!$B4:$B297,Anual!$B114,Mensal!$DS4:$DS297)</f>
        <v>0</v>
      </c>
      <c r="X114" s="44">
        <f t="shared" ref="X114" si="117">IF(ROUND(U114,2)&gt;0,IF(ROUND(W114,2)=0,0%,(IFERROR(W114/U114-1,0))),0%)</f>
        <v>0</v>
      </c>
      <c r="Y114" s="65">
        <f>SUMIF(Mensal!$B4:$B297,Anual!$B114,Mensal!$EF4:$EF297)</f>
        <v>0</v>
      </c>
      <c r="Z114" s="44">
        <f t="shared" ref="Z114" si="118">IF(ROUND(W114,2)&gt;0,IF(ROUND(Y114,2)=0,0%,(IFERROR(Y114/W114-1,0))),0%)</f>
        <v>0</v>
      </c>
      <c r="AA114" s="65">
        <f>SUMIF(Mensal!$B113:$B301,Anual!$B114,Mensal!$ES113:$ES301)</f>
        <v>0</v>
      </c>
      <c r="AB114" s="44">
        <f t="shared" ref="AB114" si="119">IF(ROUND(Y114,2)&gt;0,IF(ROUND(AA114,2)=0,0%,(IFERROR(AA114/Y114-1,0))),0%)</f>
        <v>0</v>
      </c>
      <c r="AC114" s="2"/>
      <c r="AD114" s="240"/>
    </row>
    <row r="115" spans="1:30" ht="12">
      <c r="A115" s="70"/>
      <c r="B115" s="229" t="str">
        <f t="shared" si="108"/>
        <v>132101010100015</v>
      </c>
      <c r="C115" s="231">
        <v>1321010101000</v>
      </c>
      <c r="D115" s="35">
        <v>15</v>
      </c>
      <c r="E115" s="37" t="s">
        <v>112</v>
      </c>
      <c r="F115" s="65">
        <f>SUMIF(Mensal!$B5:$B298,Anual!$B115,Mensal!$F5:$F298)</f>
        <v>1112766675.29</v>
      </c>
      <c r="G115" s="65">
        <f>SUMIF(Mensal!$B5:$B298,Anual!$B115,Mensal!$S5:$S298)</f>
        <v>842830821.00000012</v>
      </c>
      <c r="H115" s="44">
        <f t="shared" si="73"/>
        <v>-0.24258082155421434</v>
      </c>
      <c r="I115" s="65">
        <f>SUMIF(Mensal!$B5:$B298,Anual!$B115,Mensal!$AF5:$AF298)</f>
        <v>777014162.18811023</v>
      </c>
      <c r="J115" s="44">
        <f t="shared" si="74"/>
        <v>-7.8089999999999882E-2</v>
      </c>
      <c r="K115" s="65">
        <f>SUMIF(Mensal!$B5:$B298,Anual!$B115,Mensal!$AS5:$AS298)</f>
        <v>707883212.17823398</v>
      </c>
      <c r="L115" s="44">
        <f t="shared" si="75"/>
        <v>-8.8970000000000105E-2</v>
      </c>
      <c r="M115" s="65">
        <f>SUMIF(Mensal!$B5:$B298,Anual!$B115,Mensal!$BF5:$BF298)</f>
        <v>757859766.95801747</v>
      </c>
      <c r="N115" s="44">
        <f t="shared" si="76"/>
        <v>7.0600000000000218E-2</v>
      </c>
      <c r="O115" s="65">
        <f>SUMIF(Mensal!$B5:$B298,Anual!$B115,Mensal!$BS5:$BS298)</f>
        <v>699802024.86078119</v>
      </c>
      <c r="P115" s="44">
        <f t="shared" si="77"/>
        <v>-7.660749999999994E-2</v>
      </c>
      <c r="Q115" s="65">
        <f>SUMIF(Mensal!$B5:$B298,Anual!$B115,Mensal!$CF5:$CF298)</f>
        <v>636826840.64355946</v>
      </c>
      <c r="R115" s="44">
        <f t="shared" si="78"/>
        <v>-8.9990000000000014E-2</v>
      </c>
      <c r="S115" s="65">
        <f>SUMIF(Mensal!$B5:$B298,Anual!$B115,Mensal!$CS5:$CS298)</f>
        <v>579518793.25404572</v>
      </c>
      <c r="T115" s="44">
        <f t="shared" si="79"/>
        <v>-8.9989999999999681E-2</v>
      </c>
      <c r="U115" s="65">
        <f>SUMIF(Mensal!$B5:$B298,Anual!$B115,Mensal!$DF5:$DF298)</f>
        <v>527367897.04911399</v>
      </c>
      <c r="V115" s="44">
        <f t="shared" si="80"/>
        <v>-8.9990000000000236E-2</v>
      </c>
      <c r="W115" s="65">
        <f>SUMIF(Mensal!$B5:$B298,Anual!$B115,Mensal!$DS5:$DS298)</f>
        <v>479910059.99366421</v>
      </c>
      <c r="X115" s="44">
        <f t="shared" si="81"/>
        <v>-8.9990000000000014E-2</v>
      </c>
      <c r="Y115" s="65">
        <f>SUMIF(Mensal!$B5:$B298,Anual!$B115,Mensal!$EF5:$EF298)</f>
        <v>436722953.69483447</v>
      </c>
      <c r="Z115" s="44">
        <f t="shared" si="82"/>
        <v>-8.9989999999999792E-2</v>
      </c>
      <c r="AA115" s="65">
        <f>SUMIF(Mensal!$B114:$B301,Anual!$B115,Mensal!$ES114:$ES301)</f>
        <v>397422255.09183621</v>
      </c>
      <c r="AB115" s="44">
        <f t="shared" si="83"/>
        <v>-8.9990000000000236E-2</v>
      </c>
      <c r="AD115" s="240"/>
    </row>
    <row r="116" spans="1:30" ht="12">
      <c r="A116" s="70"/>
      <c r="B116" s="229" t="str">
        <f t="shared" si="108"/>
        <v>132101010100023</v>
      </c>
      <c r="C116" s="231">
        <v>1321010101000</v>
      </c>
      <c r="D116" s="35">
        <v>23</v>
      </c>
      <c r="E116" s="37" t="s">
        <v>112</v>
      </c>
      <c r="F116" s="65">
        <f>SUMIF(Mensal!$B8:$B300,Anual!$B116,Mensal!$F8:$F300)</f>
        <v>0</v>
      </c>
      <c r="G116" s="65">
        <f>SUMIF(Mensal!$B8:$B300,Anual!$B116,Mensal!$S8:$S300)</f>
        <v>0</v>
      </c>
      <c r="H116" s="132">
        <f t="shared" si="73"/>
        <v>0</v>
      </c>
      <c r="I116" s="65">
        <f>SUMIF(Mensal!$B8:$B300,Anual!$B116,Mensal!$AF8:$AF300)</f>
        <v>0</v>
      </c>
      <c r="J116" s="132">
        <f t="shared" si="74"/>
        <v>0</v>
      </c>
      <c r="K116" s="65">
        <f>SUMIF(Mensal!$B8:$B300,Anual!$B116,Mensal!$AS8:$AS300)</f>
        <v>0</v>
      </c>
      <c r="L116" s="132">
        <f t="shared" si="75"/>
        <v>0</v>
      </c>
      <c r="M116" s="65">
        <f>SUMIF(Mensal!$B8:$B300,Anual!$B116,Mensal!$BF8:$BF300)</f>
        <v>0</v>
      </c>
      <c r="N116" s="132">
        <f t="shared" si="76"/>
        <v>0</v>
      </c>
      <c r="O116" s="65">
        <f>SUMIF(Mensal!$B8:$B300,Anual!$B116,Mensal!$BS8:$BS300)</f>
        <v>0</v>
      </c>
      <c r="P116" s="132">
        <f t="shared" si="77"/>
        <v>0</v>
      </c>
      <c r="Q116" s="65">
        <f>SUMIF(Mensal!$B8:$B300,Anual!$B116,Mensal!$CF8:$CF300)</f>
        <v>0</v>
      </c>
      <c r="R116" s="132">
        <f t="shared" si="78"/>
        <v>0</v>
      </c>
      <c r="S116" s="65">
        <f>SUMIF(Mensal!$B8:$B300,Anual!$B116,Mensal!$CS8:$CS300)</f>
        <v>0</v>
      </c>
      <c r="T116" s="132">
        <f t="shared" si="79"/>
        <v>0</v>
      </c>
      <c r="U116" s="65">
        <f>SUMIF(Mensal!$B8:$B300,Anual!$B116,Mensal!$DF8:$DF300)</f>
        <v>0</v>
      </c>
      <c r="V116" s="132">
        <f t="shared" si="80"/>
        <v>0</v>
      </c>
      <c r="W116" s="65">
        <f>SUMIF(Mensal!$B8:$B300,Anual!$B116,Mensal!$DS8:$DS300)</f>
        <v>0</v>
      </c>
      <c r="X116" s="132">
        <f t="shared" si="81"/>
        <v>0</v>
      </c>
      <c r="Y116" s="65">
        <f>SUMIF(Mensal!$B8:$B300,Anual!$B116,Mensal!$EF8:$EF300)</f>
        <v>0</v>
      </c>
      <c r="Z116" s="132">
        <f t="shared" si="82"/>
        <v>0</v>
      </c>
      <c r="AA116" s="65">
        <f>SUMIF(Mensal!$B115:$B301,Anual!$B116,Mensal!$ES115:$ES301)</f>
        <v>0</v>
      </c>
      <c r="AB116" s="132">
        <f t="shared" si="83"/>
        <v>0</v>
      </c>
      <c r="AD116" s="240"/>
    </row>
    <row r="117" spans="1:30" ht="12">
      <c r="A117" s="70"/>
      <c r="B117" s="229" t="str">
        <f t="shared" si="108"/>
        <v>132101010100025</v>
      </c>
      <c r="C117" s="231">
        <v>1321010101000</v>
      </c>
      <c r="D117" s="35">
        <v>25</v>
      </c>
      <c r="E117" s="37" t="s">
        <v>112</v>
      </c>
      <c r="F117" s="65">
        <f>SUMIF(Mensal!$B9:$B301,Anual!$B117,Mensal!$F9:$F301)</f>
        <v>24480603.829999994</v>
      </c>
      <c r="G117" s="65">
        <f>SUMIF(Mensal!$B9:$B301,Anual!$B117,Mensal!$S9:$S301)</f>
        <v>23075690.000000004</v>
      </c>
      <c r="H117" s="44">
        <f t="shared" si="73"/>
        <v>-5.7388855265012917E-2</v>
      </c>
      <c r="I117" s="65">
        <f>SUMIF(Mensal!$B9:$B301,Anual!$B117,Mensal!$AF9:$AF301)</f>
        <v>21273709.367900003</v>
      </c>
      <c r="J117" s="44">
        <f t="shared" si="74"/>
        <v>-7.8089999999999993E-2</v>
      </c>
      <c r="K117" s="65">
        <f>SUMIF(Mensal!$B9:$B301,Anual!$B117,Mensal!$AS9:$AS301)</f>
        <v>19380987.445437942</v>
      </c>
      <c r="L117" s="44">
        <f t="shared" si="75"/>
        <v>-8.8969999999999883E-2</v>
      </c>
      <c r="M117" s="65">
        <f>SUMIF(Mensal!$B9:$B301,Anual!$B117,Mensal!$BF9:$BF301)</f>
        <v>17636892.385222975</v>
      </c>
      <c r="N117" s="44">
        <f t="shared" si="76"/>
        <v>-8.9990000000000347E-2</v>
      </c>
      <c r="O117" s="65">
        <f>SUMIF(Mensal!$B9:$B301,Anual!$B117,Mensal!$BS9:$BS301)</f>
        <v>18882056.98761972</v>
      </c>
      <c r="P117" s="44">
        <f t="shared" si="77"/>
        <v>7.0600000000000218E-2</v>
      </c>
      <c r="Q117" s="65">
        <f>SUMIF(Mensal!$B9:$B301,Anual!$B117,Mensal!$CF9:$CF301)</f>
        <v>20215130.210945673</v>
      </c>
      <c r="R117" s="44">
        <f t="shared" si="78"/>
        <v>7.0599999999999996E-2</v>
      </c>
      <c r="S117" s="65">
        <f>SUMIF(Mensal!$B9:$B301,Anual!$B117,Mensal!$CS9:$CS301)</f>
        <v>21642318.403838437</v>
      </c>
      <c r="T117" s="44">
        <f t="shared" si="79"/>
        <v>7.0599999999999996E-2</v>
      </c>
      <c r="U117" s="65">
        <f>SUMIF(Mensal!$B9:$B301,Anual!$B117,Mensal!$DF9:$DF301)</f>
        <v>23170266.083149422</v>
      </c>
      <c r="V117" s="44">
        <f t="shared" si="80"/>
        <v>7.0599999999999552E-2</v>
      </c>
      <c r="W117" s="65">
        <f>SUMIF(Mensal!$B9:$B301,Anual!$B117,Mensal!$DS9:$DS301)</f>
        <v>24806086.868619774</v>
      </c>
      <c r="X117" s="44">
        <f t="shared" si="81"/>
        <v>7.0599999999999996E-2</v>
      </c>
      <c r="Y117" s="65">
        <f>SUMIF(Mensal!$B9:$B301,Anual!$B117,Mensal!$EF9:$EF301)</f>
        <v>26557396.601544324</v>
      </c>
      <c r="Z117" s="44">
        <f t="shared" si="82"/>
        <v>7.0599999999999774E-2</v>
      </c>
      <c r="AA117" s="65">
        <f>SUMIF(Mensal!$B116:$B301,Anual!$B117,Mensal!$ES116:$ES301)</f>
        <v>28432348.801613346</v>
      </c>
      <c r="AB117" s="44">
        <f t="shared" si="83"/>
        <v>7.0599999999999774E-2</v>
      </c>
      <c r="AD117" s="240"/>
    </row>
    <row r="118" spans="1:30" ht="12">
      <c r="A118" s="70"/>
      <c r="B118" s="229" t="str">
        <f t="shared" si="108"/>
        <v>132101010100031</v>
      </c>
      <c r="C118" s="231">
        <v>1321010101000</v>
      </c>
      <c r="D118" s="35">
        <v>31</v>
      </c>
      <c r="E118" s="37" t="s">
        <v>112</v>
      </c>
      <c r="F118" s="65">
        <f>SUMIF(Mensal!$B10:$B301,Anual!$B118,Mensal!$F10:$F301)</f>
        <v>120107.91999999998</v>
      </c>
      <c r="G118" s="65">
        <f>SUMIF(Mensal!$B10:$B301,Anual!$B118,Mensal!$S10:$S301)</f>
        <v>55902</v>
      </c>
      <c r="H118" s="44">
        <f t="shared" si="73"/>
        <v>-0.53456857799219226</v>
      </c>
      <c r="I118" s="65">
        <f>SUMIF(Mensal!$B10:$B301,Anual!$B118,Mensal!$AF10:$AF301)</f>
        <v>51536.612819999988</v>
      </c>
      <c r="J118" s="44">
        <f t="shared" si="74"/>
        <v>-7.8090000000000215E-2</v>
      </c>
      <c r="K118" s="65">
        <f>SUMIF(Mensal!$B10:$B301,Anual!$B118,Mensal!$AS10:$AS301)</f>
        <v>46951.400377404585</v>
      </c>
      <c r="L118" s="44">
        <f t="shared" si="75"/>
        <v>-8.8970000000000105E-2</v>
      </c>
      <c r="M118" s="65">
        <f>SUMIF(Mensal!$B10:$B301,Anual!$B118,Mensal!$BF10:$BF301)</f>
        <v>42726.243857441936</v>
      </c>
      <c r="N118" s="44">
        <f t="shared" si="76"/>
        <v>-8.9990000000000236E-2</v>
      </c>
      <c r="O118" s="65">
        <f>SUMIF(Mensal!$B10:$B301,Anual!$B118,Mensal!$BS10:$BS301)</f>
        <v>38881.309172710731</v>
      </c>
      <c r="P118" s="44">
        <f t="shared" si="77"/>
        <v>-8.9990000000000125E-2</v>
      </c>
      <c r="Q118" s="65">
        <f>SUMIF(Mensal!$B10:$B301,Anual!$B118,Mensal!$CF10:$CF301)</f>
        <v>35382.380160258494</v>
      </c>
      <c r="R118" s="44">
        <f t="shared" si="78"/>
        <v>-8.9990000000000014E-2</v>
      </c>
      <c r="S118" s="65">
        <f>SUMIF(Mensal!$B10:$B301,Anual!$B118,Mensal!$CS10:$CS301)</f>
        <v>32198.31976963683</v>
      </c>
      <c r="T118" s="44">
        <f t="shared" si="79"/>
        <v>-8.9990000000000014E-2</v>
      </c>
      <c r="U118" s="65">
        <f>SUMIF(Mensal!$B10:$B301,Anual!$B118,Mensal!$DF10:$DF301)</f>
        <v>29300.792973567219</v>
      </c>
      <c r="V118" s="44">
        <f t="shared" si="80"/>
        <v>-8.9989999999999792E-2</v>
      </c>
      <c r="W118" s="65">
        <f>SUMIF(Mensal!$B10:$B301,Anual!$B118,Mensal!$DS10:$DS301)</f>
        <v>26664.014613875901</v>
      </c>
      <c r="X118" s="44">
        <f t="shared" si="81"/>
        <v>-8.9990000000000125E-2</v>
      </c>
      <c r="Y118" s="65">
        <f>SUMIF(Mensal!$B10:$B301,Anual!$B118,Mensal!$EF10:$EF301)</f>
        <v>24264.519938773199</v>
      </c>
      <c r="Z118" s="44">
        <f t="shared" si="82"/>
        <v>-8.9990000000000347E-2</v>
      </c>
      <c r="AA118" s="65">
        <f>SUMIF(Mensal!$B117:$B301,Anual!$B118,Mensal!$ES117:$ES301)</f>
        <v>22080.955789482992</v>
      </c>
      <c r="AB118" s="44">
        <f t="shared" si="83"/>
        <v>-8.9990000000000236E-2</v>
      </c>
      <c r="AD118" s="240"/>
    </row>
    <row r="119" spans="1:30" ht="12">
      <c r="A119" s="70"/>
      <c r="B119" s="229" t="str">
        <f t="shared" si="108"/>
        <v>132101010100046</v>
      </c>
      <c r="C119" s="231">
        <v>1321010101000</v>
      </c>
      <c r="D119" s="35">
        <v>46</v>
      </c>
      <c r="E119" s="37" t="s">
        <v>112</v>
      </c>
      <c r="F119" s="65">
        <f>SUMIF(Mensal!$B11:$B301,Anual!$B119,Mensal!$F11:$F301)</f>
        <v>2148.64</v>
      </c>
      <c r="G119" s="65">
        <f>SUMIF(Mensal!$B11:$B301,Anual!$B119,Mensal!$S11:$S301)</f>
        <v>0</v>
      </c>
      <c r="H119" s="44">
        <f t="shared" si="73"/>
        <v>-1</v>
      </c>
      <c r="I119" s="65">
        <f>SUMIF(Mensal!$B11:$B301,Anual!$B119,Mensal!$AF11:$AF301)</f>
        <v>0</v>
      </c>
      <c r="J119" s="44">
        <f t="shared" si="74"/>
        <v>0</v>
      </c>
      <c r="K119" s="65">
        <f>SUMIF(Mensal!$B11:$B301,Anual!$B119,Mensal!$AS11:$AS301)</f>
        <v>0</v>
      </c>
      <c r="L119" s="44">
        <f t="shared" si="75"/>
        <v>0</v>
      </c>
      <c r="M119" s="65">
        <f>SUMIF(Mensal!$B11:$B301,Anual!$B119,Mensal!$BF11:$BF301)</f>
        <v>0</v>
      </c>
      <c r="N119" s="44">
        <f t="shared" si="76"/>
        <v>0</v>
      </c>
      <c r="O119" s="65">
        <f>SUMIF(Mensal!$B11:$B301,Anual!$B119,Mensal!$BS11:$BS301)</f>
        <v>0</v>
      </c>
      <c r="P119" s="44">
        <f t="shared" si="77"/>
        <v>0</v>
      </c>
      <c r="Q119" s="65">
        <f>SUMIF(Mensal!$B11:$B301,Anual!$B119,Mensal!$CF11:$CF301)</f>
        <v>0</v>
      </c>
      <c r="R119" s="44">
        <f t="shared" si="78"/>
        <v>0</v>
      </c>
      <c r="S119" s="65">
        <f>SUMIF(Mensal!$B11:$B301,Anual!$B119,Mensal!$CS11:$CS301)</f>
        <v>0</v>
      </c>
      <c r="T119" s="44">
        <f t="shared" si="79"/>
        <v>0</v>
      </c>
      <c r="U119" s="65">
        <f>SUMIF(Mensal!$B11:$B301,Anual!$B119,Mensal!$DF11:$DF301)</f>
        <v>0</v>
      </c>
      <c r="V119" s="44">
        <f t="shared" si="80"/>
        <v>0</v>
      </c>
      <c r="W119" s="65">
        <f>SUMIF(Mensal!$B11:$B301,Anual!$B119,Mensal!$DS11:$DS301)</f>
        <v>0</v>
      </c>
      <c r="X119" s="44">
        <f t="shared" si="81"/>
        <v>0</v>
      </c>
      <c r="Y119" s="65">
        <f>SUMIF(Mensal!$B11:$B301,Anual!$B119,Mensal!$EF11:$EF301)</f>
        <v>0</v>
      </c>
      <c r="Z119" s="44">
        <f t="shared" si="82"/>
        <v>0</v>
      </c>
      <c r="AA119" s="65">
        <f>SUMIF(Mensal!$B118:$B301,Anual!$B119,Mensal!$ES118:$ES301)</f>
        <v>0</v>
      </c>
      <c r="AB119" s="44">
        <f t="shared" si="83"/>
        <v>0</v>
      </c>
      <c r="AD119" s="240"/>
    </row>
    <row r="120" spans="1:30" ht="12">
      <c r="A120" s="70"/>
      <c r="B120" s="230" t="str">
        <f t="shared" si="108"/>
        <v>132101010100053</v>
      </c>
      <c r="C120" s="231">
        <v>1321010101000</v>
      </c>
      <c r="D120" s="35">
        <v>53</v>
      </c>
      <c r="E120" s="37" t="s">
        <v>112</v>
      </c>
      <c r="F120" s="65">
        <f>SUMIF(Mensal!$B5:$B298,Anual!$B120,Mensal!$F5:$F298)</f>
        <v>32025.32</v>
      </c>
      <c r="G120" s="65">
        <f>SUMIF(Mensal!$B5:$B298,Anual!$B120,Mensal!$S5:$S298)</f>
        <v>0</v>
      </c>
      <c r="H120" s="132">
        <f t="shared" si="73"/>
        <v>-1</v>
      </c>
      <c r="I120" s="65">
        <f>SUMIF(Mensal!$B5:$B298,Anual!$B120,Mensal!$AF5:$AF298)</f>
        <v>0</v>
      </c>
      <c r="J120" s="132">
        <f t="shared" ref="J120:J156" si="120">IF(ROUND(G120,2)&gt;0,IF(ROUND(I120,2)=0,0%,(IFERROR(I120/G120-1,0))),0%)</f>
        <v>0</v>
      </c>
      <c r="K120" s="65">
        <f>SUMIF(Mensal!$B5:$B298,Anual!$B120,Mensal!$AS5:$AS298)</f>
        <v>0</v>
      </c>
      <c r="L120" s="132">
        <f t="shared" ref="L120:L156" si="121">IF(ROUND(I120,2)&gt;0,IF(ROUND(K120,2)=0,0%,(IFERROR(K120/I120-1,0))),0%)</f>
        <v>0</v>
      </c>
      <c r="M120" s="65">
        <f>SUMIF(Mensal!$B5:$B298,Anual!$B120,Mensal!$BF5:$BF298)</f>
        <v>0</v>
      </c>
      <c r="N120" s="132">
        <f t="shared" ref="N120:N156" si="122">IF(ROUND(K120,2)&gt;0,IF(ROUND(M120,2)=0,0%,(IFERROR(M120/K120-1,0))),0%)</f>
        <v>0</v>
      </c>
      <c r="O120" s="65">
        <f>SUMIF(Mensal!$B5:$B298,Anual!$B120,Mensal!$BS5:$BS298)</f>
        <v>0</v>
      </c>
      <c r="P120" s="132">
        <f t="shared" ref="P120:P156" si="123">IF(ROUND(M120,2)&gt;0,IF(ROUND(O120,2)=0,0%,(IFERROR(O120/M120-1,0))),0%)</f>
        <v>0</v>
      </c>
      <c r="Q120" s="65">
        <f>SUMIF(Mensal!$B5:$B298,Anual!$B120,Mensal!$CF5:$CF298)</f>
        <v>0</v>
      </c>
      <c r="R120" s="132">
        <f t="shared" ref="R120:R156" si="124">IF(ROUND(O120,2)&gt;0,IF(ROUND(Q120,2)=0,0%,(IFERROR(Q120/O120-1,0))),0%)</f>
        <v>0</v>
      </c>
      <c r="S120" s="65">
        <f>SUMIF(Mensal!$B5:$B298,Anual!$B120,Mensal!$CS5:$CS298)</f>
        <v>0</v>
      </c>
      <c r="T120" s="132">
        <f t="shared" ref="T120:T156" si="125">IF(ROUND(Q120,2)&gt;0,IF(ROUND(S120,2)=0,0%,(IFERROR(S120/Q120-1,0))),0%)</f>
        <v>0</v>
      </c>
      <c r="U120" s="65">
        <f>SUMIF(Mensal!$B5:$B298,Anual!$B120,Mensal!$DF5:$DF298)</f>
        <v>0</v>
      </c>
      <c r="V120" s="132">
        <f t="shared" ref="V120:V156" si="126">IF(ROUND(S120,2)&gt;0,IF(ROUND(U120,2)=0,0%,(IFERROR(U120/S120-1,0))),0%)</f>
        <v>0</v>
      </c>
      <c r="W120" s="65">
        <f>SUMIF(Mensal!$B5:$B298,Anual!$B120,Mensal!$DS5:$DS298)</f>
        <v>0</v>
      </c>
      <c r="X120" s="132">
        <f t="shared" ref="X120:X156" si="127">IF(ROUND(U120,2)&gt;0,IF(ROUND(W120,2)=0,0%,(IFERROR(W120/U120-1,0))),0%)</f>
        <v>0</v>
      </c>
      <c r="Y120" s="65">
        <f>SUMIF(Mensal!$B5:$B298,Anual!$B120,Mensal!$EF5:$EF298)</f>
        <v>0</v>
      </c>
      <c r="Z120" s="132">
        <f t="shared" ref="Z120:Z156" si="128">IF(ROUND(W120,2)&gt;0,IF(ROUND(Y120,2)=0,0%,(IFERROR(Y120/W120-1,0))),0%)</f>
        <v>0</v>
      </c>
      <c r="AA120" s="65">
        <f>SUMIF(Mensal!$B119:$B301,Anual!$B120,Mensal!$ES119:$ES301)</f>
        <v>0</v>
      </c>
      <c r="AB120" s="132">
        <f t="shared" si="83"/>
        <v>0</v>
      </c>
      <c r="AD120" s="240"/>
    </row>
    <row r="121" spans="1:30" ht="12">
      <c r="A121" s="70"/>
      <c r="B121" s="229" t="str">
        <f t="shared" si="108"/>
        <v>132101010100071</v>
      </c>
      <c r="C121" s="231">
        <v>1321010101000</v>
      </c>
      <c r="D121" s="35">
        <v>71</v>
      </c>
      <c r="E121" s="37" t="s">
        <v>112</v>
      </c>
      <c r="F121" s="65">
        <f>SUMIF(Mensal!$B5:$B298,Anual!$B121,Mensal!$F5:$F298)</f>
        <v>498609.21000000008</v>
      </c>
      <c r="G121" s="65">
        <f>SUMIF(Mensal!$B5:$B298,Anual!$B121,Mensal!$S5:$S298)</f>
        <v>0</v>
      </c>
      <c r="H121" s="44">
        <f t="shared" si="73"/>
        <v>-1</v>
      </c>
      <c r="I121" s="65">
        <f>SUMIF(Mensal!$B5:$B298,Anual!$B121,Mensal!$AF5:$AF298)</f>
        <v>0</v>
      </c>
      <c r="J121" s="44">
        <f t="shared" si="120"/>
        <v>0</v>
      </c>
      <c r="K121" s="65">
        <f>SUMIF(Mensal!$B5:$B298,Anual!$B121,Mensal!$AS5:$AS298)</f>
        <v>0</v>
      </c>
      <c r="L121" s="44">
        <f t="shared" si="121"/>
        <v>0</v>
      </c>
      <c r="M121" s="65">
        <f>SUMIF(Mensal!$B5:$B298,Anual!$B121,Mensal!$BF5:$BF298)</f>
        <v>0</v>
      </c>
      <c r="N121" s="44">
        <f t="shared" si="122"/>
        <v>0</v>
      </c>
      <c r="O121" s="65">
        <f>SUMIF(Mensal!$B5:$B298,Anual!$B121,Mensal!$BS5:$BS298)</f>
        <v>0</v>
      </c>
      <c r="P121" s="44">
        <f t="shared" si="123"/>
        <v>0</v>
      </c>
      <c r="Q121" s="65">
        <f>SUMIF(Mensal!$B5:$B298,Anual!$B121,Mensal!$CF5:$CF298)</f>
        <v>0</v>
      </c>
      <c r="R121" s="44">
        <f t="shared" si="124"/>
        <v>0</v>
      </c>
      <c r="S121" s="65">
        <f>SUMIF(Mensal!$B5:$B298,Anual!$B121,Mensal!$CS5:$CS298)</f>
        <v>0</v>
      </c>
      <c r="T121" s="44">
        <f t="shared" si="125"/>
        <v>0</v>
      </c>
      <c r="U121" s="65">
        <f>SUMIF(Mensal!$B5:$B298,Anual!$B121,Mensal!$DF5:$DF298)</f>
        <v>0</v>
      </c>
      <c r="V121" s="44">
        <f t="shared" si="126"/>
        <v>0</v>
      </c>
      <c r="W121" s="65">
        <f>SUMIF(Mensal!$B5:$B298,Anual!$B121,Mensal!$DS5:$DS298)</f>
        <v>0</v>
      </c>
      <c r="X121" s="44">
        <f t="shared" si="127"/>
        <v>0</v>
      </c>
      <c r="Y121" s="65">
        <f>SUMIF(Mensal!$B5:$B298,Anual!$B121,Mensal!$EF5:$EF298)</f>
        <v>0</v>
      </c>
      <c r="Z121" s="44">
        <f t="shared" si="128"/>
        <v>0</v>
      </c>
      <c r="AA121" s="65">
        <f>SUMIF(Mensal!$B120:$B301,Anual!$B121,Mensal!$ES120:$ES301)</f>
        <v>0</v>
      </c>
      <c r="AB121" s="44">
        <f t="shared" si="83"/>
        <v>0</v>
      </c>
      <c r="AD121" s="240"/>
    </row>
    <row r="122" spans="1:30" ht="12">
      <c r="A122" s="70"/>
      <c r="B122" s="229" t="str">
        <f t="shared" si="108"/>
        <v>132101010100072</v>
      </c>
      <c r="C122" s="231">
        <v>1321010101000</v>
      </c>
      <c r="D122" s="35">
        <v>72</v>
      </c>
      <c r="E122" s="37" t="s">
        <v>112</v>
      </c>
      <c r="F122" s="65">
        <f>SUMIF(Mensal!$B6:$B299,Anual!$B122,Mensal!$F6:$F299)</f>
        <v>747324.94</v>
      </c>
      <c r="G122" s="65">
        <f>SUMIF(Mensal!$B6:$B299,Anual!$B122,Mensal!$S6:$S299)</f>
        <v>0</v>
      </c>
      <c r="H122" s="44">
        <f t="shared" ref="H122" si="129">IF(ROUND(F122,2)=0,0%,IFERROR(G122/F122-1,0))</f>
        <v>-1</v>
      </c>
      <c r="I122" s="65">
        <f>SUMIF(Mensal!$B6:$B299,Anual!$B122,Mensal!$AF6:$AF299)</f>
        <v>0</v>
      </c>
      <c r="J122" s="44">
        <f t="shared" ref="J122" si="130">IF(ROUND(G122,2)&gt;0,IF(ROUND(I122,2)=0,0%,(IFERROR(I122/G122-1,0))),0%)</f>
        <v>0</v>
      </c>
      <c r="K122" s="65">
        <f>SUMIF(Mensal!$B6:$B299,Anual!$B122,Mensal!$AS6:$AS299)</f>
        <v>0</v>
      </c>
      <c r="L122" s="44">
        <f t="shared" ref="L122" si="131">IF(ROUND(I122,2)&gt;0,IF(ROUND(K122,2)=0,0%,(IFERROR(K122/I122-1,0))),0%)</f>
        <v>0</v>
      </c>
      <c r="M122" s="65">
        <f>SUMIF(Mensal!$B6:$B299,Anual!$B122,Mensal!$BF6:$BF299)</f>
        <v>0</v>
      </c>
      <c r="N122" s="44">
        <f t="shared" ref="N122" si="132">IF(ROUND(K122,2)&gt;0,IF(ROUND(M122,2)=0,0%,(IFERROR(M122/K122-1,0))),0%)</f>
        <v>0</v>
      </c>
      <c r="O122" s="65">
        <f>SUMIF(Mensal!$B6:$B299,Anual!$B122,Mensal!$BS6:$BS299)</f>
        <v>0</v>
      </c>
      <c r="P122" s="44">
        <f t="shared" ref="P122" si="133">IF(ROUND(M122,2)&gt;0,IF(ROUND(O122,2)=0,0%,(IFERROR(O122/M122-1,0))),0%)</f>
        <v>0</v>
      </c>
      <c r="Q122" s="65">
        <f>SUMIF(Mensal!$B6:$B299,Anual!$B122,Mensal!$CF6:$CF299)</f>
        <v>0</v>
      </c>
      <c r="R122" s="44">
        <f t="shared" ref="R122" si="134">IF(ROUND(O122,2)&gt;0,IF(ROUND(Q122,2)=0,0%,(IFERROR(Q122/O122-1,0))),0%)</f>
        <v>0</v>
      </c>
      <c r="S122" s="65">
        <f>SUMIF(Mensal!$B6:$B299,Anual!$B122,Mensal!$CS6:$CS299)</f>
        <v>0</v>
      </c>
      <c r="T122" s="44">
        <f t="shared" ref="T122" si="135">IF(ROUND(Q122,2)&gt;0,IF(ROUND(S122,2)=0,0%,(IFERROR(S122/Q122-1,0))),0%)</f>
        <v>0</v>
      </c>
      <c r="U122" s="65">
        <f>SUMIF(Mensal!$B6:$B299,Anual!$B122,Mensal!$DF6:$DF299)</f>
        <v>0</v>
      </c>
      <c r="V122" s="44">
        <f t="shared" ref="V122" si="136">IF(ROUND(S122,2)&gt;0,IF(ROUND(U122,2)=0,0%,(IFERROR(U122/S122-1,0))),0%)</f>
        <v>0</v>
      </c>
      <c r="W122" s="65">
        <f>SUMIF(Mensal!$B6:$B299,Anual!$B122,Mensal!$DS6:$DS299)</f>
        <v>0</v>
      </c>
      <c r="X122" s="44">
        <f t="shared" ref="X122" si="137">IF(ROUND(U122,2)&gt;0,IF(ROUND(W122,2)=0,0%,(IFERROR(W122/U122-1,0))),0%)</f>
        <v>0</v>
      </c>
      <c r="Y122" s="65">
        <f>SUMIF(Mensal!$B6:$B299,Anual!$B122,Mensal!$EF6:$EF299)</f>
        <v>0</v>
      </c>
      <c r="Z122" s="44">
        <f t="shared" ref="Z122" si="138">IF(ROUND(W122,2)&gt;0,IF(ROUND(Y122,2)=0,0%,(IFERROR(Y122/W122-1,0))),0%)</f>
        <v>0</v>
      </c>
      <c r="AA122" s="65">
        <f>SUMIF(Mensal!$B121:$B301,Anual!$B122,Mensal!$ES121:$ES301)</f>
        <v>0</v>
      </c>
      <c r="AB122" s="44">
        <f t="shared" ref="AB122" si="139">IF(ROUND(Y122,2)&gt;0,IF(ROUND(AA122,2)=0,0%,(IFERROR(AA122/Y122-1,0))),0%)</f>
        <v>0</v>
      </c>
      <c r="AD122" s="240"/>
    </row>
    <row r="123" spans="1:30" ht="12">
      <c r="A123" s="70"/>
      <c r="B123" s="229" t="str">
        <f t="shared" si="108"/>
        <v>132101010100095</v>
      </c>
      <c r="C123" s="231">
        <v>1321010101000</v>
      </c>
      <c r="D123" s="35">
        <v>95</v>
      </c>
      <c r="E123" s="37" t="s">
        <v>112</v>
      </c>
      <c r="F123" s="65">
        <f>SUMIF(Mensal!$B5:$B298,Anual!$B123,Mensal!$F5:$F298)</f>
        <v>657822958.96999979</v>
      </c>
      <c r="G123" s="65">
        <f>SUMIF(Mensal!$B5:$B298,Anual!$B123,Mensal!$S5:$S298)</f>
        <v>657556472.68919992</v>
      </c>
      <c r="H123" s="44">
        <f t="shared" si="73"/>
        <v>-4.051033445490182E-4</v>
      </c>
      <c r="I123" s="65">
        <f>SUMIF(Mensal!$B5:$B298,Anual!$B123,Mensal!$AF5:$AF298)</f>
        <v>557709967.2783463</v>
      </c>
      <c r="J123" s="44">
        <f t="shared" si="120"/>
        <v>-0.15184476095644339</v>
      </c>
      <c r="K123" s="65">
        <f>SUMIF(Mensal!$B5:$B298,Anual!$B123,Mensal!$AS5:$AS298)</f>
        <v>457726893.03338981</v>
      </c>
      <c r="L123" s="44">
        <f t="shared" si="121"/>
        <v>-0.17927431839326646</v>
      </c>
      <c r="M123" s="65">
        <f>SUMIF(Mensal!$B5:$B298,Anual!$B123,Mensal!$BF5:$BF298)</f>
        <v>398554880.04310608</v>
      </c>
      <c r="N123" s="44">
        <f t="shared" si="122"/>
        <v>-0.12927362121580066</v>
      </c>
      <c r="O123" s="65">
        <f>SUMIF(Mensal!$B5:$B298,Anual!$B123,Mensal!$BS5:$BS298)</f>
        <v>313732854.57414937</v>
      </c>
      <c r="P123" s="44">
        <f t="shared" si="123"/>
        <v>-0.21282395403057841</v>
      </c>
      <c r="Q123" s="65">
        <f>SUMIF(Mensal!$B5:$B298,Anual!$B123,Mensal!$CF5:$CF298)</f>
        <v>222922394.1070843</v>
      </c>
      <c r="R123" s="44">
        <f t="shared" si="124"/>
        <v>-0.28945154816612428</v>
      </c>
      <c r="S123" s="65">
        <f>SUMIF(Mensal!$B5:$B298,Anual!$B123,Mensal!$CS5:$CS298)</f>
        <v>125700715.13104443</v>
      </c>
      <c r="T123" s="44">
        <f t="shared" si="125"/>
        <v>-0.43612342925645187</v>
      </c>
      <c r="U123" s="65">
        <f>SUMIF(Mensal!$B5:$B298,Anual!$B123,Mensal!$DF5:$DF298)</f>
        <v>21615185.619296186</v>
      </c>
      <c r="V123" s="44">
        <f t="shared" si="126"/>
        <v>-0.82804246104119528</v>
      </c>
      <c r="W123" s="65">
        <f>SUMIF(Mensal!$B5:$B298,Anual!$B123,Mensal!$DS5:$DS298)</f>
        <v>23141217.724018507</v>
      </c>
      <c r="X123" s="44">
        <f t="shared" si="127"/>
        <v>7.060000000000044E-2</v>
      </c>
      <c r="Y123" s="65">
        <f>SUMIF(Mensal!$B5:$B298,Anual!$B123,Mensal!$EF5:$EF298)</f>
        <v>0</v>
      </c>
      <c r="Z123" s="44">
        <f t="shared" si="128"/>
        <v>0</v>
      </c>
      <c r="AA123" s="65">
        <f>SUMIF(Mensal!$B122:$B301,Anual!$B123,Mensal!$ES122:$ES301)</f>
        <v>0</v>
      </c>
      <c r="AB123" s="44">
        <f t="shared" si="83"/>
        <v>0</v>
      </c>
      <c r="AD123" s="240"/>
    </row>
    <row r="124" spans="1:30" ht="12">
      <c r="A124" s="70"/>
      <c r="B124" s="229" t="str">
        <f t="shared" si="108"/>
        <v>132101010100097</v>
      </c>
      <c r="C124" s="231">
        <v>1321010101000</v>
      </c>
      <c r="D124" s="35">
        <v>97</v>
      </c>
      <c r="E124" s="37" t="s">
        <v>112</v>
      </c>
      <c r="F124" s="65">
        <f>SUMIF(Mensal!$B5:$B298,Anual!$B124,Mensal!$F5:$F298)</f>
        <v>4987072.540000001</v>
      </c>
      <c r="G124" s="65">
        <f>SUMIF(Mensal!$B5:$B298,Anual!$B124,Mensal!$S5:$S298)</f>
        <v>199000.00000000003</v>
      </c>
      <c r="H124" s="44">
        <f t="shared" si="73"/>
        <v>-0.96009683067493545</v>
      </c>
      <c r="I124" s="65">
        <f>SUMIF(Mensal!$B5:$B298,Anual!$B124,Mensal!$AF5:$AF298)</f>
        <v>204970.00000000003</v>
      </c>
      <c r="J124" s="44">
        <f t="shared" si="120"/>
        <v>3.0000000000000027E-2</v>
      </c>
      <c r="K124" s="65">
        <f>SUMIF(Mensal!$B5:$B298,Anual!$B124,Mensal!$AS5:$AS298)</f>
        <v>211119.1</v>
      </c>
      <c r="L124" s="44">
        <f t="shared" si="121"/>
        <v>2.9999999999999805E-2</v>
      </c>
      <c r="M124" s="65">
        <f>SUMIF(Mensal!$B5:$B298,Anual!$B124,Mensal!$BF5:$BF298)</f>
        <v>217452.67299999998</v>
      </c>
      <c r="N124" s="44">
        <f t="shared" si="122"/>
        <v>2.9999999999999805E-2</v>
      </c>
      <c r="O124" s="65">
        <f>SUMIF(Mensal!$B7:$B299,Anual!$B124,Mensal!$BS7:$BS299)</f>
        <v>223976.25319000005</v>
      </c>
      <c r="P124" s="44">
        <f t="shared" si="123"/>
        <v>3.0000000000000249E-2</v>
      </c>
      <c r="Q124" s="65">
        <f>SUMIF(Mensal!$B7:$B299,Anual!$B124,Mensal!$CF7:$CF299)</f>
        <v>230695.5407857</v>
      </c>
      <c r="R124" s="44">
        <f t="shared" si="124"/>
        <v>2.9999999999999805E-2</v>
      </c>
      <c r="S124" s="65">
        <f>SUMIF(Mensal!$B7:$B299,Anual!$B124,Mensal!$CS7:$CS299)</f>
        <v>237616.40700927094</v>
      </c>
      <c r="T124" s="44">
        <f t="shared" si="125"/>
        <v>2.9999999999999805E-2</v>
      </c>
      <c r="U124" s="65">
        <f>SUMIF(Mensal!$B7:$B299,Anual!$B124,Mensal!$DF7:$DF299)</f>
        <v>244744.899219549</v>
      </c>
      <c r="V124" s="44">
        <f t="shared" si="126"/>
        <v>2.9999999999999583E-2</v>
      </c>
      <c r="W124" s="65">
        <f>SUMIF(Mensal!$B7:$B299,Anual!$B124,Mensal!$DS7:$DS299)</f>
        <v>252087.24619613599</v>
      </c>
      <c r="X124" s="44">
        <f t="shared" si="127"/>
        <v>3.0000000000002247E-2</v>
      </c>
      <c r="Y124" s="65">
        <f>SUMIF(Mensal!$B7:$B299,Anual!$B124,Mensal!$EF7:$EF299)</f>
        <v>259649.86358202001</v>
      </c>
      <c r="Z124" s="44">
        <f t="shared" si="128"/>
        <v>2.9999999999999805E-2</v>
      </c>
      <c r="AA124" s="65">
        <f>SUMIF(Mensal!$B123:$B301,Anual!$B124,Mensal!$ES123:$ES301)</f>
        <v>267439.35948947998</v>
      </c>
      <c r="AB124" s="44">
        <f t="shared" si="83"/>
        <v>2.9999999999997584E-2</v>
      </c>
      <c r="AD124" s="240"/>
    </row>
    <row r="125" spans="1:30" s="4" customFormat="1" ht="12">
      <c r="A125" s="71"/>
      <c r="B125" s="230"/>
      <c r="C125" s="231"/>
      <c r="D125" s="7"/>
      <c r="E125" s="31" t="s">
        <v>481</v>
      </c>
      <c r="F125" s="83">
        <f>SUM(F126)</f>
        <v>0</v>
      </c>
      <c r="G125" s="83">
        <f>SUM(G126)</f>
        <v>0</v>
      </c>
      <c r="H125" s="50">
        <f t="shared" si="73"/>
        <v>0</v>
      </c>
      <c r="I125" s="83">
        <f>SUM(I126)</f>
        <v>0</v>
      </c>
      <c r="J125" s="50">
        <f t="shared" si="120"/>
        <v>0</v>
      </c>
      <c r="K125" s="83">
        <f>SUM(K126)</f>
        <v>0</v>
      </c>
      <c r="L125" s="50">
        <f t="shared" si="121"/>
        <v>0</v>
      </c>
      <c r="M125" s="83">
        <f>SUM(M126)</f>
        <v>0</v>
      </c>
      <c r="N125" s="50">
        <f t="shared" si="122"/>
        <v>0</v>
      </c>
      <c r="O125" s="83">
        <f>SUM(O126)</f>
        <v>0</v>
      </c>
      <c r="P125" s="50">
        <f t="shared" si="123"/>
        <v>0</v>
      </c>
      <c r="Q125" s="83">
        <f>SUM(Q126)</f>
        <v>0</v>
      </c>
      <c r="R125" s="50">
        <f t="shared" si="124"/>
        <v>0</v>
      </c>
      <c r="S125" s="83">
        <f>SUM(S126)</f>
        <v>0</v>
      </c>
      <c r="T125" s="50">
        <f t="shared" si="125"/>
        <v>0</v>
      </c>
      <c r="U125" s="83">
        <f>SUM(U126)</f>
        <v>0</v>
      </c>
      <c r="V125" s="50">
        <f t="shared" si="126"/>
        <v>0</v>
      </c>
      <c r="W125" s="83">
        <f>SUM(W126)</f>
        <v>0</v>
      </c>
      <c r="X125" s="50">
        <f t="shared" si="127"/>
        <v>0</v>
      </c>
      <c r="Y125" s="83">
        <f>SUM(Y126)</f>
        <v>0</v>
      </c>
      <c r="Z125" s="50">
        <f t="shared" si="128"/>
        <v>0</v>
      </c>
      <c r="AA125" s="83">
        <f>SUM(AA126)</f>
        <v>0</v>
      </c>
      <c r="AB125" s="50">
        <f t="shared" si="83"/>
        <v>0</v>
      </c>
      <c r="AC125" s="2"/>
      <c r="AD125" s="240"/>
    </row>
    <row r="126" spans="1:30" ht="12">
      <c r="A126" s="70"/>
      <c r="B126" s="230" t="str">
        <f>CONCATENATE(C126,D126)</f>
        <v>132105010200015</v>
      </c>
      <c r="C126" s="231">
        <v>1321050102000</v>
      </c>
      <c r="D126" s="35">
        <v>15</v>
      </c>
      <c r="E126" s="37" t="s">
        <v>482</v>
      </c>
      <c r="F126" s="65">
        <f>SUMIF(Mensal!$B5:$B298,Anual!$B126,Mensal!$F5:$F298)</f>
        <v>0</v>
      </c>
      <c r="G126" s="65">
        <f>SUMIF(Mensal!$B5:$B298,Anual!$B126,Mensal!$S5:$S298)</f>
        <v>0</v>
      </c>
      <c r="H126" s="44">
        <f t="shared" si="73"/>
        <v>0</v>
      </c>
      <c r="I126" s="65">
        <f>SUMIF(Mensal!$B5:$B298,Anual!$B126,Mensal!$AF5:$AF298)</f>
        <v>0</v>
      </c>
      <c r="J126" s="44">
        <f t="shared" si="120"/>
        <v>0</v>
      </c>
      <c r="K126" s="65">
        <f>SUMIF(Mensal!$B5:$B298,Anual!$B126,Mensal!$AS5:$AS298)</f>
        <v>0</v>
      </c>
      <c r="L126" s="44">
        <f t="shared" si="121"/>
        <v>0</v>
      </c>
      <c r="M126" s="65">
        <f>SUMIF(Mensal!$B5:$B298,Anual!$B126,Mensal!$BF5:$BF298)</f>
        <v>0</v>
      </c>
      <c r="N126" s="44">
        <f t="shared" si="122"/>
        <v>0</v>
      </c>
      <c r="O126" s="65">
        <f>SUMIF(Mensal!$B5:$B298,Anual!$B126,Mensal!$BS5:$BS298)</f>
        <v>0</v>
      </c>
      <c r="P126" s="44">
        <f t="shared" si="123"/>
        <v>0</v>
      </c>
      <c r="Q126" s="65">
        <f>SUMIF(Mensal!$B5:$B298,Anual!$B126,Mensal!$CF5:$CF298)</f>
        <v>0</v>
      </c>
      <c r="R126" s="44">
        <f t="shared" si="124"/>
        <v>0</v>
      </c>
      <c r="S126" s="65">
        <f>SUMIF(Mensal!$B5:$B298,Anual!$B126,Mensal!$CS5:$CS298)</f>
        <v>0</v>
      </c>
      <c r="T126" s="44">
        <f t="shared" si="125"/>
        <v>0</v>
      </c>
      <c r="U126" s="65">
        <f>SUMIF(Mensal!$B5:$B298,Anual!$B126,Mensal!$DF5:$DF298)</f>
        <v>0</v>
      </c>
      <c r="V126" s="44">
        <f t="shared" si="126"/>
        <v>0</v>
      </c>
      <c r="W126" s="65">
        <f>SUMIF(Mensal!$B5:$B298,Anual!$B126,Mensal!$DS5:$DS298)</f>
        <v>0</v>
      </c>
      <c r="X126" s="44">
        <f t="shared" si="127"/>
        <v>0</v>
      </c>
      <c r="Y126" s="65">
        <f>SUMIF(Mensal!$B5:$B298,Anual!$B126,Mensal!$EF5:$EF298)</f>
        <v>0</v>
      </c>
      <c r="Z126" s="44">
        <f t="shared" si="128"/>
        <v>0</v>
      </c>
      <c r="AA126" s="65">
        <f>SUMIF(Mensal!$B124:$B301,Anual!$B126,Mensal!$ES124:$ES301)</f>
        <v>0</v>
      </c>
      <c r="AB126" s="44">
        <f t="shared" si="83"/>
        <v>0</v>
      </c>
      <c r="AD126" s="240"/>
    </row>
    <row r="127" spans="1:30" s="4" customFormat="1" ht="12">
      <c r="A127" s="71"/>
      <c r="B127" s="230"/>
      <c r="C127" s="231"/>
      <c r="D127" s="7"/>
      <c r="E127" s="31" t="s">
        <v>433</v>
      </c>
      <c r="F127" s="83">
        <f>SUM(F128:F131)</f>
        <v>2114863187.1199999</v>
      </c>
      <c r="G127" s="83">
        <f>SUM(G128:G131)</f>
        <v>2305961467.6419439</v>
      </c>
      <c r="H127" s="50">
        <f t="shared" si="73"/>
        <v>9.0359642025912734E-2</v>
      </c>
      <c r="I127" s="83">
        <f>SUM(I128:I131)</f>
        <v>2705794486.3695436</v>
      </c>
      <c r="J127" s="50">
        <f t="shared" si="120"/>
        <v>0.17339102337059664</v>
      </c>
      <c r="K127" s="83">
        <f>SUM(K128:K131)</f>
        <v>3270044633.4774485</v>
      </c>
      <c r="L127" s="50">
        <f t="shared" si="121"/>
        <v>0.20853399988443999</v>
      </c>
      <c r="M127" s="83">
        <f>SUM(M128:M131)</f>
        <v>3492824025.1534805</v>
      </c>
      <c r="N127" s="50">
        <f t="shared" si="122"/>
        <v>6.8127324439337222E-2</v>
      </c>
      <c r="O127" s="83">
        <f>SUM(O128:O131)</f>
        <v>3596620615.7242298</v>
      </c>
      <c r="P127" s="50">
        <f t="shared" si="123"/>
        <v>2.971709706050496E-2</v>
      </c>
      <c r="Q127" s="83">
        <f>SUM(Q128:Q131)</f>
        <v>3824885853.0665531</v>
      </c>
      <c r="R127" s="50">
        <f t="shared" si="124"/>
        <v>6.3466587591796575E-2</v>
      </c>
      <c r="S127" s="83">
        <f>SUM(S128:S131)</f>
        <v>4018188632.7262588</v>
      </c>
      <c r="T127" s="50">
        <f t="shared" si="125"/>
        <v>5.0538182598240944E-2</v>
      </c>
      <c r="U127" s="83">
        <f>SUM(U128:U131)</f>
        <v>4241104901.9094973</v>
      </c>
      <c r="V127" s="50">
        <f t="shared" si="126"/>
        <v>5.5476805485857428E-2</v>
      </c>
      <c r="W127" s="83">
        <f>SUM(W128:W131)</f>
        <v>4376775903.0560198</v>
      </c>
      <c r="X127" s="50">
        <f t="shared" si="127"/>
        <v>3.1989541471949545E-2</v>
      </c>
      <c r="Y127" s="83">
        <f>SUM(Y128:Y131)</f>
        <v>4610723045.4636459</v>
      </c>
      <c r="Z127" s="50">
        <f t="shared" si="128"/>
        <v>5.345193530339909E-2</v>
      </c>
      <c r="AA127" s="83">
        <f>SUM(AA128:AA131)</f>
        <v>4885365834.8341007</v>
      </c>
      <c r="AB127" s="50">
        <f t="shared" si="83"/>
        <v>5.9566099863809452E-2</v>
      </c>
      <c r="AC127" s="2"/>
      <c r="AD127" s="240"/>
    </row>
    <row r="128" spans="1:30" ht="12">
      <c r="A128" s="73"/>
      <c r="B128" s="230" t="str">
        <f t="shared" ref="B128:B156" si="140">CONCATENATE(C128,D128)</f>
        <v>132106010100015</v>
      </c>
      <c r="C128" s="231">
        <v>1321060101000</v>
      </c>
      <c r="D128" s="35">
        <v>15</v>
      </c>
      <c r="E128" s="37" t="s">
        <v>113</v>
      </c>
      <c r="F128" s="65">
        <f>SUMIF(Mensal!$B5:$B298,Anual!$B128,Mensal!$F5:$F298)</f>
        <v>748696664.31999993</v>
      </c>
      <c r="G128" s="65">
        <f>SUMIF(Mensal!$B5:$B298,Anual!$B128,Mensal!$S5:$S298)</f>
        <v>911754018.05602407</v>
      </c>
      <c r="H128" s="132">
        <f t="shared" si="73"/>
        <v>0.217788273284375</v>
      </c>
      <c r="I128" s="65">
        <f>SUMIF(Mensal!$B5:$B298,Anual!$B128,Mensal!$AF5:$AF298)</f>
        <v>1094666683.895184</v>
      </c>
      <c r="J128" s="132">
        <f t="shared" si="120"/>
        <v>0.20061624321563509</v>
      </c>
      <c r="K128" s="65">
        <f>SUMIF(Mensal!$B5:$B298,Anual!$B128,Mensal!$AS5:$AS298)</f>
        <v>1328074170.8417466</v>
      </c>
      <c r="L128" s="132">
        <f t="shared" si="121"/>
        <v>0.21322242686332782</v>
      </c>
      <c r="M128" s="65">
        <f>SUMIF(Mensal!$B5:$B298,Anual!$B128,Mensal!$BF5:$BF298)</f>
        <v>1449171911.1422522</v>
      </c>
      <c r="N128" s="132">
        <f t="shared" si="122"/>
        <v>9.1182964746428841E-2</v>
      </c>
      <c r="O128" s="65">
        <f>SUMIF(Mensal!$B5:$B298,Anual!$B128,Mensal!$BS5:$BS298)</f>
        <v>1470287129.8253946</v>
      </c>
      <c r="P128" s="132">
        <f t="shared" si="123"/>
        <v>1.4570540955695988E-2</v>
      </c>
      <c r="Q128" s="65">
        <f>SUMIF(Mensal!$B5:$B298,Anual!$B128,Mensal!$CF5:$CF298)</f>
        <v>1517247464.582108</v>
      </c>
      <c r="R128" s="132">
        <f t="shared" si="124"/>
        <v>3.1939567315868667E-2</v>
      </c>
      <c r="S128" s="65">
        <f>SUMIF(Mensal!$B5:$B298,Anual!$B128,Mensal!$CS5:$CS298)</f>
        <v>1597688122.7215052</v>
      </c>
      <c r="T128" s="132">
        <f t="shared" si="125"/>
        <v>5.301749386119603E-2</v>
      </c>
      <c r="U128" s="65">
        <f>SUMIF(Mensal!$B5:$B298,Anual!$B128,Mensal!$DF5:$DF298)</f>
        <v>1715978168.9045486</v>
      </c>
      <c r="V128" s="132">
        <f t="shared" si="126"/>
        <v>7.403825846908596E-2</v>
      </c>
      <c r="W128" s="65">
        <f>SUMIF(Mensal!$B5:$B298,Anual!$B128,Mensal!$DS5:$DS298)</f>
        <v>1704448937.6515732</v>
      </c>
      <c r="X128" s="132">
        <f t="shared" si="127"/>
        <v>-6.7187517078586279E-3</v>
      </c>
      <c r="Y128" s="65">
        <f>SUMIF(Mensal!$B5:$B298,Anual!$B128,Mensal!$EF5:$EF298)</f>
        <v>1774211734.543448</v>
      </c>
      <c r="Z128" s="132">
        <f t="shared" si="128"/>
        <v>4.0929825089389693E-2</v>
      </c>
      <c r="AA128" s="65">
        <f>SUMIF(Mensal!$B125:$B301,Anual!$B128,Mensal!$ES125:$ES301)</f>
        <v>1925049254.2218356</v>
      </c>
      <c r="AB128" s="132">
        <f t="shared" si="83"/>
        <v>8.501663963867423E-2</v>
      </c>
      <c r="AD128" s="240"/>
    </row>
    <row r="129" spans="1:30" ht="12">
      <c r="A129" s="73"/>
      <c r="B129" s="230" t="str">
        <f t="shared" si="140"/>
        <v>132106010200015</v>
      </c>
      <c r="C129" s="231">
        <v>1321060102000</v>
      </c>
      <c r="D129" s="35">
        <v>15</v>
      </c>
      <c r="E129" s="37" t="s">
        <v>114</v>
      </c>
      <c r="F129" s="65">
        <f>SUMIF(Mensal!$B7:$B299,Anual!$B129,Mensal!$F7:$F299)</f>
        <v>2867.88</v>
      </c>
      <c r="G129" s="65">
        <f>SUMIF(Mensal!$B7:$B299,Anual!$B129,Mensal!$S7:$S299)</f>
        <v>2000.0000000000002</v>
      </c>
      <c r="H129" s="132">
        <f t="shared" ref="H129" si="141">IF(ROUND(F129,2)=0,0%,IFERROR(G129/F129-1,0))</f>
        <v>-0.30262075121692678</v>
      </c>
      <c r="I129" s="65">
        <f>SUMIF(Mensal!$B7:$B299,Anual!$B129,Mensal!$AF7:$AF299)</f>
        <v>2000.0000000000002</v>
      </c>
      <c r="J129" s="132">
        <f t="shared" ref="J129" si="142">IF(ROUND(G129,2)&gt;0,IF(ROUND(I129,2)=0,0%,(IFERROR(I129/G129-1,0))),0%)</f>
        <v>0</v>
      </c>
      <c r="K129" s="65">
        <f>SUMIF(Mensal!$B7:$B299,Anual!$B129,Mensal!$AS7:$AS299)</f>
        <v>2000.0000000000002</v>
      </c>
      <c r="L129" s="132">
        <f t="shared" ref="L129" si="143">IF(ROUND(I129,2)&gt;0,IF(ROUND(K129,2)=0,0%,(IFERROR(K129/I129-1,0))),0%)</f>
        <v>0</v>
      </c>
      <c r="M129" s="65">
        <f>SUMIF(Mensal!$B7:$B299,Anual!$B129,Mensal!$BF7:$BF299)</f>
        <v>2000.0000000000002</v>
      </c>
      <c r="N129" s="132">
        <f t="shared" ref="N129" si="144">IF(ROUND(K129,2)&gt;0,IF(ROUND(M129,2)=0,0%,(IFERROR(M129/K129-1,0))),0%)</f>
        <v>0</v>
      </c>
      <c r="O129" s="65">
        <f>SUMIF(Mensal!$B7:$B299,Anual!$B129,Mensal!$BS7:$BS299)</f>
        <v>2000.0000000000002</v>
      </c>
      <c r="P129" s="132">
        <f t="shared" ref="P129" si="145">IF(ROUND(M129,2)&gt;0,IF(ROUND(O129,2)=0,0%,(IFERROR(O129/M129-1,0))),0%)</f>
        <v>0</v>
      </c>
      <c r="Q129" s="65">
        <f>SUMIF(Mensal!$B7:$B299,Anual!$B129,Mensal!$CF7:$CF299)</f>
        <v>2000.0000000000002</v>
      </c>
      <c r="R129" s="132">
        <f t="shared" ref="R129" si="146">IF(ROUND(O129,2)&gt;0,IF(ROUND(Q129,2)=0,0%,(IFERROR(Q129/O129-1,0))),0%)</f>
        <v>0</v>
      </c>
      <c r="S129" s="65">
        <f>SUMIF(Mensal!$B7:$B299,Anual!$B129,Mensal!$CS7:$CS299)</f>
        <v>2000.0000000000002</v>
      </c>
      <c r="T129" s="132">
        <f t="shared" ref="T129" si="147">IF(ROUND(Q129,2)&gt;0,IF(ROUND(S129,2)=0,0%,(IFERROR(S129/Q129-1,0))),0%)</f>
        <v>0</v>
      </c>
      <c r="U129" s="65">
        <f>SUMIF(Mensal!$B7:$B299,Anual!$B129,Mensal!$DF7:$DF299)</f>
        <v>2000.0000000000002</v>
      </c>
      <c r="V129" s="132">
        <f t="shared" ref="V129" si="148">IF(ROUND(S129,2)&gt;0,IF(ROUND(U129,2)=0,0%,(IFERROR(U129/S129-1,0))),0%)</f>
        <v>0</v>
      </c>
      <c r="W129" s="65">
        <f>SUMIF(Mensal!$B7:$B299,Anual!$B129,Mensal!$DS7:$DS299)</f>
        <v>2000.0000000000002</v>
      </c>
      <c r="X129" s="132">
        <f t="shared" ref="X129" si="149">IF(ROUND(U129,2)&gt;0,IF(ROUND(W129,2)=0,0%,(IFERROR(W129/U129-1,0))),0%)</f>
        <v>0</v>
      </c>
      <c r="Y129" s="65">
        <f>SUMIF(Mensal!$B7:$B299,Anual!$B129,Mensal!$EF7:$EF299)</f>
        <v>2000.0000000000002</v>
      </c>
      <c r="Z129" s="132">
        <f t="shared" ref="Z129" si="150">IF(ROUND(W129,2)&gt;0,IF(ROUND(Y129,2)=0,0%,(IFERROR(Y129/W129-1,0))),0%)</f>
        <v>0</v>
      </c>
      <c r="AA129" s="65">
        <f>SUMIF(Mensal!$B126:$B301,Anual!$B129,Mensal!$ES126:$ES301)</f>
        <v>2000.0000000000002</v>
      </c>
      <c r="AB129" s="132">
        <f t="shared" ref="AB129" si="151">IF(ROUND(Y129,2)&gt;0,IF(ROUND(AA129,2)=0,0%,(IFERROR(AA129/Y129-1,0))),0%)</f>
        <v>0</v>
      </c>
      <c r="AD129" s="240"/>
    </row>
    <row r="130" spans="1:30" ht="12">
      <c r="A130" s="73"/>
      <c r="B130" s="230" t="str">
        <f t="shared" si="140"/>
        <v>132201010100015</v>
      </c>
      <c r="C130" s="231">
        <v>1322010101000</v>
      </c>
      <c r="D130" s="35">
        <v>15</v>
      </c>
      <c r="E130" s="37" t="s">
        <v>115</v>
      </c>
      <c r="F130" s="65">
        <f>SUMIF(Mensal!$B5:$B298,Anual!$B130,Mensal!$F5:$F298)</f>
        <v>1366159544.2099998</v>
      </c>
      <c r="G130" s="65">
        <f>SUMIF(Mensal!$B5:$B298,Anual!$B130,Mensal!$S5:$S298)</f>
        <v>1394202677.5859199</v>
      </c>
      <c r="H130" s="44">
        <f t="shared" si="73"/>
        <v>2.0526982734023536E-2</v>
      </c>
      <c r="I130" s="65">
        <f>SUMIF(Mensal!$B5:$B298,Anual!$B130,Mensal!$AF5:$AF298)</f>
        <v>1611122868.5119431</v>
      </c>
      <c r="J130" s="44">
        <f t="shared" si="120"/>
        <v>0.15558727178864951</v>
      </c>
      <c r="K130" s="65">
        <f>SUMIF(Mensal!$B5:$B298,Anual!$B130,Mensal!$AS5:$AS298)</f>
        <v>1941965364.5004852</v>
      </c>
      <c r="L130" s="44">
        <f t="shared" si="121"/>
        <v>0.20534901617659562</v>
      </c>
      <c r="M130" s="65">
        <f>SUMIF(Mensal!$B5:$B298,Anual!$B130,Mensal!$BF5:$BF298)</f>
        <v>2043646841.2403255</v>
      </c>
      <c r="N130" s="44">
        <f t="shared" si="122"/>
        <v>5.2360087671282862E-2</v>
      </c>
      <c r="O130" s="65">
        <f>SUMIF(Mensal!$B5:$B298,Anual!$B130,Mensal!$BS5:$BS298)</f>
        <v>2126328028.6483822</v>
      </c>
      <c r="P130" s="44">
        <f t="shared" si="123"/>
        <v>4.0457668976639827E-2</v>
      </c>
      <c r="Q130" s="65">
        <f>SUMIF(Mensal!$B5:$B298,Anual!$B130,Mensal!$CF5:$CF298)</f>
        <v>2307632736.3556986</v>
      </c>
      <c r="R130" s="44">
        <f t="shared" si="124"/>
        <v>8.5266574707461462E-2</v>
      </c>
      <c r="S130" s="65">
        <f>SUMIF(Mensal!$B5:$B298,Anual!$B130,Mensal!$CS5:$CS298)</f>
        <v>2420494652.0128136</v>
      </c>
      <c r="T130" s="44">
        <f t="shared" si="125"/>
        <v>4.8908092643611401E-2</v>
      </c>
      <c r="U130" s="65">
        <f>SUMIF(Mensal!$B5:$B298,Anual!$B130,Mensal!$DF5:$DF298)</f>
        <v>2525120657.5457191</v>
      </c>
      <c r="V130" s="44">
        <f t="shared" si="126"/>
        <v>4.3225051311681861E-2</v>
      </c>
      <c r="W130" s="65">
        <f>SUMIF(Mensal!$B5:$B298,Anual!$B130,Mensal!$DS5:$DS298)</f>
        <v>2672320660.2197313</v>
      </c>
      <c r="X130" s="44">
        <f t="shared" si="127"/>
        <v>5.8294245161766955E-2</v>
      </c>
      <c r="Y130" s="65">
        <f>SUMIF(Mensal!$B5:$B298,Anual!$B130,Mensal!$EF5:$EF298)</f>
        <v>2836504763.0608301</v>
      </c>
      <c r="Z130" s="44">
        <f t="shared" si="128"/>
        <v>6.1438773155164217E-2</v>
      </c>
      <c r="AA130" s="65">
        <f>SUMIF(Mensal!$B127:$B301,Anual!$B130,Mensal!$ES127:$ES301)</f>
        <v>2960309776.3991604</v>
      </c>
      <c r="AB130" s="44">
        <f t="shared" si="83"/>
        <v>4.3647031709805439E-2</v>
      </c>
      <c r="AD130" s="240"/>
    </row>
    <row r="131" spans="1:30" ht="12">
      <c r="A131" s="70"/>
      <c r="B131" s="230" t="str">
        <f t="shared" si="140"/>
        <v>132201010200015</v>
      </c>
      <c r="C131" s="231">
        <v>1322010102000</v>
      </c>
      <c r="D131" s="35">
        <v>15</v>
      </c>
      <c r="E131" s="37" t="s">
        <v>116</v>
      </c>
      <c r="F131" s="65">
        <f>SUMIF(Mensal!$B5:$B298,Anual!$B131,Mensal!$F5:$F298)</f>
        <v>4110.71</v>
      </c>
      <c r="G131" s="65">
        <f>SUMIF(Mensal!$B5:$B298,Anual!$B131,Mensal!$S5:$S298)</f>
        <v>2772</v>
      </c>
      <c r="H131" s="44">
        <f t="shared" si="73"/>
        <v>-0.32566393640028124</v>
      </c>
      <c r="I131" s="65">
        <f>SUMIF(Mensal!$B5:$B298,Anual!$B131,Mensal!$AF5:$AF298)</f>
        <v>2933.9624160000008</v>
      </c>
      <c r="J131" s="44">
        <f t="shared" si="120"/>
        <v>5.8428000000000369E-2</v>
      </c>
      <c r="K131" s="65">
        <f>SUMIF(Mensal!$B5:$B298,Anual!$B131,Mensal!$AS5:$AS298)</f>
        <v>3098.1352169496972</v>
      </c>
      <c r="L131" s="44">
        <f t="shared" si="121"/>
        <v>5.5956000000000117E-2</v>
      </c>
      <c r="M131" s="65">
        <f>SUMIF(Mensal!$B5:$B298,Anual!$B131,Mensal!$BF5:$BF298)</f>
        <v>3272.7709028587174</v>
      </c>
      <c r="N131" s="44">
        <f t="shared" si="122"/>
        <v>5.6367999999999974E-2</v>
      </c>
      <c r="O131" s="65">
        <f>SUMIF(Mensal!$B5:$B298,Anual!$B131,Mensal!$BS5:$BS298)</f>
        <v>3457.2504531110585</v>
      </c>
      <c r="P131" s="44">
        <f t="shared" si="123"/>
        <v>5.6368000000000196E-2</v>
      </c>
      <c r="Q131" s="65">
        <f>SUMIF(Mensal!$B5:$B298,Anual!$B131,Mensal!$CF5:$CF298)</f>
        <v>3652.128746652023</v>
      </c>
      <c r="R131" s="44">
        <f t="shared" si="124"/>
        <v>5.6368000000000196E-2</v>
      </c>
      <c r="S131" s="65">
        <f>SUMIF(Mensal!$B5:$B298,Anual!$B131,Mensal!$CS5:$CS298)</f>
        <v>3857.9919398433044</v>
      </c>
      <c r="T131" s="44">
        <f t="shared" si="125"/>
        <v>5.6367999999999974E-2</v>
      </c>
      <c r="U131" s="65">
        <f>SUMIF(Mensal!$B5:$B298,Anual!$B131,Mensal!$DF5:$DF298)</f>
        <v>4075.4592295083917</v>
      </c>
      <c r="V131" s="44">
        <f t="shared" si="126"/>
        <v>5.6367999999999974E-2</v>
      </c>
      <c r="W131" s="65">
        <f>SUMIF(Mensal!$B5:$B298,Anual!$B131,Mensal!$DS5:$DS298)</f>
        <v>4305.1847153573226</v>
      </c>
      <c r="X131" s="44">
        <f t="shared" si="127"/>
        <v>5.6368000000000418E-2</v>
      </c>
      <c r="Y131" s="65">
        <f>SUMIF(Mensal!$B5:$B298,Anual!$B131,Mensal!$EF5:$EF298)</f>
        <v>4547.8593673925843</v>
      </c>
      <c r="Z131" s="44">
        <f t="shared" si="128"/>
        <v>5.6367999999999974E-2</v>
      </c>
      <c r="AA131" s="65">
        <f>SUMIF(Mensal!$B128:$B301,Anual!$B131,Mensal!$ES128:$ES301)</f>
        <v>4804.2131042137707</v>
      </c>
      <c r="AB131" s="44">
        <f t="shared" si="83"/>
        <v>5.6368000000000196E-2</v>
      </c>
      <c r="AD131" s="240"/>
    </row>
    <row r="132" spans="1:30" s="4" customFormat="1" ht="12">
      <c r="A132" s="71"/>
      <c r="B132" s="230" t="str">
        <f t="shared" si="140"/>
        <v/>
      </c>
      <c r="C132" s="231"/>
      <c r="D132" s="7"/>
      <c r="E132" s="31" t="s">
        <v>435</v>
      </c>
      <c r="F132" s="83">
        <f>SUM(F133:F135)</f>
        <v>296172.32</v>
      </c>
      <c r="G132" s="83">
        <f>SUM(G133:G135)</f>
        <v>1784002.0000000002</v>
      </c>
      <c r="H132" s="50">
        <f t="shared" si="73"/>
        <v>5.0235271142151303</v>
      </c>
      <c r="I132" s="83">
        <f>SUM(I133:I135)</f>
        <v>1888237.6688560005</v>
      </c>
      <c r="J132" s="50">
        <f t="shared" si="120"/>
        <v>5.8428000000000146E-2</v>
      </c>
      <c r="K132" s="83">
        <f>SUM(K133:K135)</f>
        <v>2259057727.8958545</v>
      </c>
      <c r="L132" s="50">
        <f t="shared" si="121"/>
        <v>1195.3842079607052</v>
      </c>
      <c r="M132" s="83">
        <f>SUM(M133:M135)</f>
        <v>2106287.819712034</v>
      </c>
      <c r="N132" s="50">
        <f t="shared" si="122"/>
        <v>-0.99906762549991412</v>
      </c>
      <c r="O132" s="83">
        <f>SUM(O133:O135)</f>
        <v>2225015.0515335621</v>
      </c>
      <c r="P132" s="50">
        <f t="shared" si="123"/>
        <v>5.6368000000000196E-2</v>
      </c>
      <c r="Q132" s="83">
        <f>SUM(Q133:Q135)</f>
        <v>2350434.6999584064</v>
      </c>
      <c r="R132" s="50">
        <f t="shared" si="124"/>
        <v>5.6368000000000196E-2</v>
      </c>
      <c r="S132" s="83">
        <f>SUM(S133:S135)</f>
        <v>2482924.0031256615</v>
      </c>
      <c r="T132" s="50">
        <f t="shared" si="125"/>
        <v>5.6367999999999974E-2</v>
      </c>
      <c r="U132" s="83">
        <f>SUM(U133:U135)</f>
        <v>2683306685.4633341</v>
      </c>
      <c r="V132" s="50">
        <f t="shared" si="126"/>
        <v>1079.7043155913827</v>
      </c>
      <c r="W132" s="83">
        <f>SUM(W133:W135)</f>
        <v>2770728.0456590517</v>
      </c>
      <c r="X132" s="50">
        <f t="shared" si="127"/>
        <v>-0.99896742028756191</v>
      </c>
      <c r="Y132" s="83">
        <f>SUM(Y133:Y135)</f>
        <v>2926908.4441367621</v>
      </c>
      <c r="Z132" s="50">
        <f t="shared" si="128"/>
        <v>5.6368000000000418E-2</v>
      </c>
      <c r="AA132" s="83">
        <f>SUM(AA133:AA135)</f>
        <v>3091892.4193158643</v>
      </c>
      <c r="AB132" s="50">
        <f t="shared" si="83"/>
        <v>5.6368000000000418E-2</v>
      </c>
      <c r="AC132" s="2"/>
      <c r="AD132" s="240"/>
    </row>
    <row r="133" spans="1:30" ht="12">
      <c r="A133" s="70"/>
      <c r="B133" s="233" t="str">
        <f t="shared" si="140"/>
        <v>136001110100010</v>
      </c>
      <c r="C133" s="231">
        <v>1360011101000</v>
      </c>
      <c r="D133" s="35">
        <v>10</v>
      </c>
      <c r="E133" s="37"/>
      <c r="F133" s="65">
        <f>SUMIF(Mensal!$B5:$B298,Anual!$B133,Mensal!$F5:$F298)</f>
        <v>0</v>
      </c>
      <c r="G133" s="65">
        <f>SUMIF(Mensal!$B5:$B298,Anual!$B133,Mensal!$S5:$S298)</f>
        <v>0</v>
      </c>
      <c r="H133" s="44">
        <f t="shared" si="73"/>
        <v>0</v>
      </c>
      <c r="I133" s="65">
        <f>SUMIF(Mensal!$B5:$B298,Anual!$B133,Mensal!$AF5:$AF298)</f>
        <v>0</v>
      </c>
      <c r="J133" s="44">
        <f t="shared" si="120"/>
        <v>0</v>
      </c>
      <c r="K133" s="65">
        <f>SUMIF(Mensal!$B5:$B298,Anual!$B133,Mensal!$AS5:$AS298)</f>
        <v>2257063832</v>
      </c>
      <c r="L133" s="44">
        <f t="shared" si="121"/>
        <v>0</v>
      </c>
      <c r="M133" s="65">
        <f>SUMIF(Mensal!$B5:$B298,Anual!$B133,Mensal!$BF5:$BF298)</f>
        <v>0</v>
      </c>
      <c r="N133" s="44">
        <f t="shared" si="122"/>
        <v>0</v>
      </c>
      <c r="O133" s="65">
        <f>SUMIF(Mensal!$B8:$B300,Anual!$B133,Mensal!$BS8:$BS300)</f>
        <v>0</v>
      </c>
      <c r="P133" s="44">
        <f t="shared" si="123"/>
        <v>0</v>
      </c>
      <c r="Q133" s="65">
        <f>SUMIF(Mensal!$B5:$B298,Anual!$B133,Mensal!$CF5:$CF298)</f>
        <v>0</v>
      </c>
      <c r="R133" s="44">
        <f t="shared" si="124"/>
        <v>0</v>
      </c>
      <c r="S133" s="65">
        <f>SUMIF(Mensal!$B5:$B298,Anual!$B133,Mensal!$CS5:$CS298)</f>
        <v>0</v>
      </c>
      <c r="T133" s="44">
        <f t="shared" si="125"/>
        <v>0</v>
      </c>
      <c r="U133" s="65">
        <f>SUMIF(Mensal!$B5:$B298,Anual!$B133,Mensal!$DF5:$DF298)</f>
        <v>2680683804</v>
      </c>
      <c r="V133" s="44">
        <f t="shared" si="126"/>
        <v>0</v>
      </c>
      <c r="W133" s="65">
        <f>SUMIF(Mensal!$B5:$B298,Anual!$B133,Mensal!$DS5:$DS298)</f>
        <v>0</v>
      </c>
      <c r="X133" s="44">
        <f t="shared" si="127"/>
        <v>0</v>
      </c>
      <c r="Y133" s="65">
        <f>SUMIF(Mensal!$B5:$B298,Anual!$B133,Mensal!$EF5:$EF298)</f>
        <v>0</v>
      </c>
      <c r="Z133" s="44">
        <f t="shared" si="128"/>
        <v>0</v>
      </c>
      <c r="AA133" s="65">
        <f>SUMIF(Mensal!$B130:$B301,Anual!$B133,Mensal!$ES130:$ES301)</f>
        <v>0</v>
      </c>
      <c r="AB133" s="44">
        <f t="shared" si="83"/>
        <v>0</v>
      </c>
      <c r="AD133" s="240"/>
    </row>
    <row r="134" spans="1:30" ht="12">
      <c r="A134" s="70"/>
      <c r="B134" s="233" t="str">
        <f t="shared" si="140"/>
        <v>139999010100015</v>
      </c>
      <c r="C134" s="231">
        <v>1399990101000</v>
      </c>
      <c r="D134" s="35">
        <v>15</v>
      </c>
      <c r="E134" s="37" t="s">
        <v>121</v>
      </c>
      <c r="F134" s="65">
        <f>SUMIF(Mensal!$B5:$B298,Anual!$B134,Mensal!$F5:$F298)</f>
        <v>296172.32</v>
      </c>
      <c r="G134" s="65">
        <f>SUMIF(Mensal!$B5:$B298,Anual!$B134,Mensal!$S5:$S298)</f>
        <v>646629</v>
      </c>
      <c r="H134" s="44">
        <f t="shared" si="73"/>
        <v>1.183286405697872</v>
      </c>
      <c r="I134" s="91">
        <f>SUMIF(Mensal!$B5:$B298,Anual!$B134,Mensal!$AF5:$AF298)</f>
        <v>684410.23921200016</v>
      </c>
      <c r="J134" s="187">
        <f t="shared" si="120"/>
        <v>5.8428000000000146E-2</v>
      </c>
      <c r="K134" s="91">
        <f>SUMIF(Mensal!$B5:$B298,Anual!$B134,Mensal!$AS5:$AS298)</f>
        <v>722707.09855734697</v>
      </c>
      <c r="L134" s="187">
        <f t="shared" si="121"/>
        <v>5.5956000000000117E-2</v>
      </c>
      <c r="M134" s="91">
        <f>SUMIF(Mensal!$B5:$B298,Anual!$B134,Mensal!$BF5:$BF298)</f>
        <v>763444.6522888277</v>
      </c>
      <c r="N134" s="187">
        <f t="shared" si="122"/>
        <v>5.6368000000000196E-2</v>
      </c>
      <c r="O134" s="91">
        <f>SUMIF(Mensal!$B9:$B301,Anual!$B134,Mensal!$BS9:$BS301)</f>
        <v>806478.50044904451</v>
      </c>
      <c r="P134" s="44">
        <f t="shared" si="123"/>
        <v>5.6368000000000196E-2</v>
      </c>
      <c r="Q134" s="65">
        <f>SUMIF(Mensal!$B5:$B298,Anual!$B134,Mensal!$CF5:$CF298)</f>
        <v>851938.08056235651</v>
      </c>
      <c r="R134" s="44">
        <f t="shared" si="124"/>
        <v>5.6368000000000418E-2</v>
      </c>
      <c r="S134" s="65">
        <f>SUMIF(Mensal!$B5:$B298,Anual!$B134,Mensal!$CS5:$CS298)</f>
        <v>899960.1262874956</v>
      </c>
      <c r="T134" s="44">
        <f t="shared" si="125"/>
        <v>5.6368000000000196E-2</v>
      </c>
      <c r="U134" s="65">
        <f>SUMIF(Mensal!$B5:$B298,Anual!$B134,Mensal!$DF5:$DF298)</f>
        <v>950689.07868606935</v>
      </c>
      <c r="V134" s="44">
        <f t="shared" si="126"/>
        <v>5.6368000000000196E-2</v>
      </c>
      <c r="W134" s="65">
        <f>SUMIF(Mensal!$B5:$B298,Anual!$B134,Mensal!$DS5:$DS298)</f>
        <v>1004277.5206734458</v>
      </c>
      <c r="X134" s="44">
        <f t="shared" si="127"/>
        <v>5.6367999999999974E-2</v>
      </c>
      <c r="Y134" s="65">
        <f>SUMIF(Mensal!$B5:$B298,Anual!$B134,Mensal!$EF5:$EF298)</f>
        <v>1060886.6359587668</v>
      </c>
      <c r="Z134" s="44">
        <f t="shared" si="128"/>
        <v>5.6368000000000196E-2</v>
      </c>
      <c r="AA134" s="65">
        <f>SUMIF(Mensal!$B131:$B301,Anual!$B134,Mensal!$ES131:$ES301)</f>
        <v>1120686.6938544908</v>
      </c>
      <c r="AB134" s="44">
        <f t="shared" si="83"/>
        <v>5.6368000000000196E-2</v>
      </c>
      <c r="AD134" s="240"/>
    </row>
    <row r="135" spans="1:30" ht="12">
      <c r="A135" s="70"/>
      <c r="B135" s="230" t="str">
        <f t="shared" si="140"/>
        <v>139999030100015</v>
      </c>
      <c r="C135" s="231">
        <v>1399990301000</v>
      </c>
      <c r="D135" s="35">
        <v>15</v>
      </c>
      <c r="E135" s="37" t="s">
        <v>122</v>
      </c>
      <c r="F135" s="65">
        <f>SUMIF(Mensal!$B5:$B298,Anual!$B135,Mensal!$F5:$F298)</f>
        <v>0</v>
      </c>
      <c r="G135" s="65">
        <f>SUMIF(Mensal!$B5:$B298,Anual!$B135,Mensal!$S5:$S298)</f>
        <v>1137373.0000000002</v>
      </c>
      <c r="H135" s="44">
        <f t="shared" ref="H135:H193" si="152">IF(ROUND(F135,2)=0,0%,IFERROR(G135/F135-1,0))</f>
        <v>0</v>
      </c>
      <c r="I135" s="91">
        <f>SUMIF(Mensal!$B5:$B298,Anual!$B135,Mensal!$AF5:$AF298)</f>
        <v>1203827.4296440003</v>
      </c>
      <c r="J135" s="187">
        <f t="shared" si="120"/>
        <v>5.8427999999999924E-2</v>
      </c>
      <c r="K135" s="91">
        <f>SUMIF(Mensal!$B5:$B298,Anual!$B135,Mensal!$AS5:$AS298)</f>
        <v>1271188.7972971594</v>
      </c>
      <c r="L135" s="187">
        <f t="shared" si="121"/>
        <v>5.5955999999999673E-2</v>
      </c>
      <c r="M135" s="91">
        <f>SUMIF(Mensal!$B5:$B298,Anual!$B135,Mensal!$BF5:$BF298)</f>
        <v>1342843.1674232061</v>
      </c>
      <c r="N135" s="187">
        <f t="shared" si="122"/>
        <v>5.6368000000000418E-2</v>
      </c>
      <c r="O135" s="91">
        <f>SUMIF(Mensal!$B10:$B301,Anual!$B135,Mensal!$BS10:$BS301)</f>
        <v>1418536.5510845177</v>
      </c>
      <c r="P135" s="44">
        <f t="shared" si="123"/>
        <v>5.6368000000000196E-2</v>
      </c>
      <c r="Q135" s="65">
        <f>SUMIF(Mensal!$B5:$B298,Anual!$B135,Mensal!$CF5:$CF298)</f>
        <v>1498496.6193960498</v>
      </c>
      <c r="R135" s="44">
        <f t="shared" si="124"/>
        <v>5.6367999999999974E-2</v>
      </c>
      <c r="S135" s="65">
        <f>SUMIF(Mensal!$B5:$B298,Anual!$B135,Mensal!$CS5:$CS298)</f>
        <v>1582963.876838166</v>
      </c>
      <c r="T135" s="44">
        <f t="shared" si="125"/>
        <v>5.6367999999999752E-2</v>
      </c>
      <c r="U135" s="65">
        <f>SUMIF(Mensal!$B5:$B298,Anual!$B135,Mensal!$DF5:$DF298)</f>
        <v>1672192.3846477799</v>
      </c>
      <c r="V135" s="44">
        <f t="shared" si="126"/>
        <v>5.6367999999999974E-2</v>
      </c>
      <c r="W135" s="65">
        <f>SUMIF(Mensal!$B5:$B298,Anual!$B135,Mensal!$DS5:$DS298)</f>
        <v>1766450.5249856061</v>
      </c>
      <c r="X135" s="44">
        <f t="shared" si="127"/>
        <v>5.6368000000000196E-2</v>
      </c>
      <c r="Y135" s="65">
        <f>SUMIF(Mensal!$B5:$B298,Anual!$B135,Mensal!$EF5:$EF298)</f>
        <v>1866021.8081779955</v>
      </c>
      <c r="Z135" s="44">
        <f t="shared" si="128"/>
        <v>5.6368000000000418E-2</v>
      </c>
      <c r="AA135" s="65">
        <f>SUMIF(Mensal!$B132:$B301,Anual!$B135,Mensal!$ES132:$ES301)</f>
        <v>1971205.7254613733</v>
      </c>
      <c r="AB135" s="44">
        <f t="shared" si="83"/>
        <v>5.6368000000000418E-2</v>
      </c>
      <c r="AD135" s="240"/>
    </row>
    <row r="136" spans="1:30" ht="13.5" customHeight="1">
      <c r="A136" s="70"/>
      <c r="B136" s="234" t="str">
        <f t="shared" si="140"/>
        <v/>
      </c>
      <c r="C136" s="235"/>
      <c r="D136" s="13"/>
      <c r="E136" s="12" t="s">
        <v>437</v>
      </c>
      <c r="F136" s="84">
        <f>SUM(F137:F139)</f>
        <v>25590536.049999997</v>
      </c>
      <c r="G136" s="84">
        <f>SUM(G137:G139)</f>
        <v>28715172.999999996</v>
      </c>
      <c r="H136" s="49">
        <f t="shared" si="152"/>
        <v>0.12210126993412462</v>
      </c>
      <c r="I136" s="84">
        <f>SUM(I137:I139)</f>
        <v>30392943.128043998</v>
      </c>
      <c r="J136" s="49">
        <f t="shared" si="120"/>
        <v>5.8428000000000146E-2</v>
      </c>
      <c r="K136" s="84">
        <f>SUM(K137:K139)</f>
        <v>32093610.653716821</v>
      </c>
      <c r="L136" s="49">
        <f t="shared" si="121"/>
        <v>5.5955999999999673E-2</v>
      </c>
      <c r="M136" s="84">
        <f>SUM(M137:M139)</f>
        <v>33902663.299045548</v>
      </c>
      <c r="N136" s="49">
        <f t="shared" si="122"/>
        <v>5.6368000000000418E-2</v>
      </c>
      <c r="O136" s="84">
        <f>SUM(O137:O139)</f>
        <v>35813688.623886153</v>
      </c>
      <c r="P136" s="49">
        <f t="shared" si="123"/>
        <v>5.6368000000000196E-2</v>
      </c>
      <c r="Q136" s="84">
        <f>SUM(Q137:Q139)</f>
        <v>37832434.624237381</v>
      </c>
      <c r="R136" s="49">
        <f t="shared" si="124"/>
        <v>5.6368000000000418E-2</v>
      </c>
      <c r="S136" s="84">
        <f>SUM(S137:S139)</f>
        <v>39964973.299136408</v>
      </c>
      <c r="T136" s="49">
        <f t="shared" si="125"/>
        <v>5.6368000000000418E-2</v>
      </c>
      <c r="U136" s="84">
        <f>SUM(U137:U139)</f>
        <v>42217718.914062142</v>
      </c>
      <c r="V136" s="49">
        <f t="shared" si="126"/>
        <v>5.6368000000000418E-2</v>
      </c>
      <c r="W136" s="84">
        <f>SUM(W137:W139)</f>
        <v>44597447.29381001</v>
      </c>
      <c r="X136" s="49">
        <f t="shared" si="127"/>
        <v>5.6368000000000196E-2</v>
      </c>
      <c r="Y136" s="84">
        <f>SUM(Y137:Y139)</f>
        <v>47111316.202867508</v>
      </c>
      <c r="Z136" s="49">
        <f t="shared" si="128"/>
        <v>5.6368000000000418E-2</v>
      </c>
      <c r="AA136" s="84">
        <f>SUM(AA137:AA139)</f>
        <v>49766886.874590762</v>
      </c>
      <c r="AB136" s="49">
        <f t="shared" si="83"/>
        <v>5.6368000000000418E-2</v>
      </c>
      <c r="AD136" s="240"/>
    </row>
    <row r="137" spans="1:30" ht="12">
      <c r="A137" s="70"/>
      <c r="B137" s="229" t="str">
        <f t="shared" si="140"/>
        <v>151101010200115</v>
      </c>
      <c r="C137" s="231">
        <v>1511010102001</v>
      </c>
      <c r="D137" s="35">
        <v>15</v>
      </c>
      <c r="E137" s="37" t="s">
        <v>123</v>
      </c>
      <c r="F137" s="65">
        <f>SUMIF(Mensal!$B5:$B298,Anual!$B137,Mensal!$F5:$F298)</f>
        <v>25590536.049999997</v>
      </c>
      <c r="G137" s="65">
        <f>SUMIF(Mensal!$B5:$B298,Anual!$B137,Mensal!$S5:$S298)</f>
        <v>28388310.999999996</v>
      </c>
      <c r="H137" s="44">
        <f t="shared" si="152"/>
        <v>0.10932850115111203</v>
      </c>
      <c r="I137" s="65">
        <f>SUMIF(Mensal!$B5:$B298,Anual!$B137,Mensal!$AF5:$AF298)</f>
        <v>30046983.235107999</v>
      </c>
      <c r="J137" s="44">
        <f t="shared" si="120"/>
        <v>5.8428000000000146E-2</v>
      </c>
      <c r="K137" s="65">
        <f>SUMIF(Mensal!$B5:$B298,Anual!$B137,Mensal!$AS5:$AS298)</f>
        <v>31728292.229011696</v>
      </c>
      <c r="L137" s="44">
        <f t="shared" si="121"/>
        <v>5.5955999999999673E-2</v>
      </c>
      <c r="M137" s="65">
        <f>SUMIF(Mensal!$B5:$B298,Anual!$B137,Mensal!$BF5:$BF298)</f>
        <v>33516752.605376642</v>
      </c>
      <c r="N137" s="44">
        <f t="shared" si="122"/>
        <v>5.6368000000000418E-2</v>
      </c>
      <c r="O137" s="65">
        <f>SUMIF(Mensal!$B5:$B298,Anual!$B137,Mensal!$BS5:$BS298)</f>
        <v>35406024.91623652</v>
      </c>
      <c r="P137" s="44">
        <f t="shared" si="123"/>
        <v>5.6368000000000196E-2</v>
      </c>
      <c r="Q137" s="65">
        <f>SUMIF(Mensal!$B5:$B298,Anual!$B137,Mensal!$CF5:$CF298)</f>
        <v>37401791.72871495</v>
      </c>
      <c r="R137" s="44">
        <f t="shared" si="124"/>
        <v>5.6368000000000196E-2</v>
      </c>
      <c r="S137" s="65">
        <f>SUMIF(Mensal!$B5:$B298,Anual!$B137,Mensal!$CS5:$CS298)</f>
        <v>39510055.924879164</v>
      </c>
      <c r="T137" s="44">
        <f t="shared" si="125"/>
        <v>5.6368000000000196E-2</v>
      </c>
      <c r="U137" s="65">
        <f>SUMIF(Mensal!$B5:$B298,Anual!$B137,Mensal!$DF5:$DF298)</f>
        <v>41737158.757252775</v>
      </c>
      <c r="V137" s="44">
        <f t="shared" si="126"/>
        <v>5.636800000000064E-2</v>
      </c>
      <c r="W137" s="65">
        <f>SUMIF(Mensal!$B5:$B298,Anual!$B137,Mensal!$DS5:$DS298)</f>
        <v>44089798.922081612</v>
      </c>
      <c r="X137" s="44">
        <f t="shared" si="127"/>
        <v>5.6368000000000196E-2</v>
      </c>
      <c r="Y137" s="65">
        <f>SUMIF(Mensal!$B5:$B298,Anual!$B137,Mensal!$EF5:$EF298)</f>
        <v>46575052.707721524</v>
      </c>
      <c r="Z137" s="44">
        <f t="shared" si="128"/>
        <v>5.6368000000000418E-2</v>
      </c>
      <c r="AA137" s="65">
        <f>SUMIF(Mensal!$B134:$B301,Anual!$B137,Mensal!$ES134:$ES301)</f>
        <v>49200395.27875039</v>
      </c>
      <c r="AB137" s="44">
        <f t="shared" si="83"/>
        <v>5.6368000000000418E-2</v>
      </c>
      <c r="AD137" s="240"/>
    </row>
    <row r="138" spans="1:30" ht="12">
      <c r="A138" s="70"/>
      <c r="B138" s="232" t="str">
        <f t="shared" si="140"/>
        <v>151101010200215</v>
      </c>
      <c r="C138" s="231">
        <v>1511010102002</v>
      </c>
      <c r="D138" s="35">
        <v>15</v>
      </c>
      <c r="E138" s="37" t="s">
        <v>124</v>
      </c>
      <c r="F138" s="65">
        <f>SUMIF(Mensal!$B5:$B298,Anual!$B138,Mensal!$F5:$F298)</f>
        <v>0</v>
      </c>
      <c r="G138" s="65">
        <f>SUMIF(Mensal!$B5:$B298,Anual!$B138,Mensal!$S5:$S298)</f>
        <v>15867</v>
      </c>
      <c r="H138" s="44">
        <f t="shared" si="152"/>
        <v>0</v>
      </c>
      <c r="I138" s="91">
        <f>SUMIF(Mensal!$B5:$B298,Anual!$B138,Mensal!$AF5:$AF298)</f>
        <v>16794.077076000005</v>
      </c>
      <c r="J138" s="187">
        <f t="shared" si="120"/>
        <v>5.8428000000000369E-2</v>
      </c>
      <c r="K138" s="91">
        <f>SUMIF(Mensal!$B5:$B298,Anual!$B138,Mensal!$AS5:$AS298)</f>
        <v>17733.806452864661</v>
      </c>
      <c r="L138" s="187">
        <f t="shared" si="121"/>
        <v>5.5955999999999895E-2</v>
      </c>
      <c r="M138" s="91">
        <f>SUMIF(Mensal!$B5:$B298,Anual!$B138,Mensal!$BF5:$BF298)</f>
        <v>18733.425654999741</v>
      </c>
      <c r="N138" s="187">
        <f t="shared" si="122"/>
        <v>5.6368000000000196E-2</v>
      </c>
      <c r="O138" s="91">
        <f>SUMIF(Mensal!$B7:$B299,Anual!$B138,Mensal!$BS7:$BS299)</f>
        <v>19789.391392320769</v>
      </c>
      <c r="P138" s="44">
        <f t="shared" si="123"/>
        <v>5.6368000000000196E-2</v>
      </c>
      <c r="Q138" s="65">
        <f>SUMIF(Mensal!$B5:$B298,Anual!$B138,Mensal!$CF5:$CF298)</f>
        <v>20904.879806323119</v>
      </c>
      <c r="R138" s="44">
        <f t="shared" si="124"/>
        <v>5.636800000000064E-2</v>
      </c>
      <c r="S138" s="65">
        <f>SUMIF(Mensal!$B5:$B298,Anual!$B138,Mensal!$CS5:$CS298)</f>
        <v>22083.246071245943</v>
      </c>
      <c r="T138" s="44">
        <f t="shared" si="125"/>
        <v>5.6368000000000196E-2</v>
      </c>
      <c r="U138" s="65">
        <f>SUMIF(Mensal!$B5:$B298,Anual!$B138,Mensal!$DF5:$DF298)</f>
        <v>23328.034485789944</v>
      </c>
      <c r="V138" s="44">
        <f t="shared" si="126"/>
        <v>5.6368000000000418E-2</v>
      </c>
      <c r="W138" s="65">
        <f>SUMIF(Mensal!$B5:$B298,Anual!$B138,Mensal!$DS5:$DS298)</f>
        <v>24642.989133684954</v>
      </c>
      <c r="X138" s="44">
        <f t="shared" si="127"/>
        <v>5.6368000000000196E-2</v>
      </c>
      <c r="Y138" s="65">
        <f>SUMIF(Mensal!$B5:$B298,Anual!$B138,Mensal!$EF5:$EF298)</f>
        <v>26032.06514517251</v>
      </c>
      <c r="Z138" s="44">
        <f t="shared" si="128"/>
        <v>5.6368000000000196E-2</v>
      </c>
      <c r="AA138" s="65">
        <f>SUMIF(Mensal!$B135:$B301,Anual!$B138,Mensal!$ES135:$ES301)</f>
        <v>27499.440593275594</v>
      </c>
      <c r="AB138" s="44">
        <f t="shared" si="83"/>
        <v>5.6367999999999974E-2</v>
      </c>
      <c r="AD138" s="240"/>
    </row>
    <row r="139" spans="1:30" ht="12">
      <c r="A139" s="70"/>
      <c r="B139" s="229" t="str">
        <f t="shared" si="140"/>
        <v>151101010299915</v>
      </c>
      <c r="C139" s="231">
        <v>1511010102999</v>
      </c>
      <c r="D139" s="35">
        <v>15</v>
      </c>
      <c r="E139" s="37" t="s">
        <v>125</v>
      </c>
      <c r="F139" s="65">
        <f>SUMIF(Mensal!$B5:$B298,Anual!$B139,Mensal!$F5:$F298)</f>
        <v>0</v>
      </c>
      <c r="G139" s="65">
        <f>SUMIF(Mensal!$B5:$B298,Anual!$B139,Mensal!$S5:$S298)</f>
        <v>310995</v>
      </c>
      <c r="H139" s="44">
        <f t="shared" si="152"/>
        <v>0</v>
      </c>
      <c r="I139" s="91">
        <f>SUMIF(Mensal!$B5:$B298,Anual!$B139,Mensal!$AF5:$AF298)</f>
        <v>329165.81585999997</v>
      </c>
      <c r="J139" s="187">
        <f t="shared" si="120"/>
        <v>5.8427999999999924E-2</v>
      </c>
      <c r="K139" s="91">
        <f>SUMIF(Mensal!$B5:$B298,Anual!$B139,Mensal!$AS5:$AS298)</f>
        <v>347584.61825226218</v>
      </c>
      <c r="L139" s="187">
        <f t="shared" si="121"/>
        <v>5.5956000000000117E-2</v>
      </c>
      <c r="M139" s="91">
        <f>SUMIF(Mensal!$B5:$B298,Anual!$B139,Mensal!$BF5:$BF298)</f>
        <v>367177.26801390591</v>
      </c>
      <c r="N139" s="187">
        <f t="shared" si="122"/>
        <v>5.636800000000064E-2</v>
      </c>
      <c r="O139" s="91">
        <f>SUMIF(Mensal!$B8:$B300,Anual!$B139,Mensal!$BS8:$BS300)</f>
        <v>387874.31625731383</v>
      </c>
      <c r="P139" s="44">
        <f t="shared" si="123"/>
        <v>5.6368000000000196E-2</v>
      </c>
      <c r="Q139" s="65">
        <f>SUMIF(Mensal!$B5:$B298,Anual!$B139,Mensal!$CF5:$CF298)</f>
        <v>409738.01571610611</v>
      </c>
      <c r="R139" s="44">
        <f t="shared" si="124"/>
        <v>5.6367999999999974E-2</v>
      </c>
      <c r="S139" s="65">
        <f>SUMIF(Mensal!$B5:$B298,Anual!$B139,Mensal!$CS5:$CS298)</f>
        <v>432834.12818599166</v>
      </c>
      <c r="T139" s="44">
        <f t="shared" si="125"/>
        <v>5.6368000000000196E-2</v>
      </c>
      <c r="U139" s="65">
        <f>SUMIF(Mensal!$B5:$B298,Anual!$B139,Mensal!$DF5:$DF298)</f>
        <v>457232.1223235798</v>
      </c>
      <c r="V139" s="44">
        <f t="shared" si="126"/>
        <v>5.6368000000000418E-2</v>
      </c>
      <c r="W139" s="65">
        <f>SUMIF(Mensal!$B5:$B298,Anual!$B139,Mensal!$DS5:$DS298)</f>
        <v>483005.38259471551</v>
      </c>
      <c r="X139" s="44">
        <f t="shared" si="127"/>
        <v>5.6368000000000418E-2</v>
      </c>
      <c r="Y139" s="65">
        <f>SUMIF(Mensal!$B5:$B298,Anual!$B139,Mensal!$EF5:$EF298)</f>
        <v>510231.43000081443</v>
      </c>
      <c r="Z139" s="44">
        <f t="shared" si="128"/>
        <v>5.6367999999999974E-2</v>
      </c>
      <c r="AA139" s="65">
        <f>SUMIF(Mensal!$B136:$B301,Anual!$B139,Mensal!$ES136:$ES301)</f>
        <v>538992.15524710028</v>
      </c>
      <c r="AB139" s="44">
        <f t="shared" si="83"/>
        <v>5.6367999999999974E-2</v>
      </c>
      <c r="AD139" s="240"/>
    </row>
    <row r="140" spans="1:30" ht="13.5" customHeight="1">
      <c r="A140" s="72"/>
      <c r="B140" s="234" t="str">
        <f t="shared" si="140"/>
        <v/>
      </c>
      <c r="C140" s="235"/>
      <c r="D140" s="13"/>
      <c r="E140" s="12" t="s">
        <v>438</v>
      </c>
      <c r="F140" s="84">
        <f>SUM(F141:F155)</f>
        <v>110118255.47</v>
      </c>
      <c r="G140" s="84">
        <f>SUM(G141:G155)</f>
        <v>145769654.07347998</v>
      </c>
      <c r="H140" s="49">
        <f t="shared" si="152"/>
        <v>0.32375557033041313</v>
      </c>
      <c r="I140" s="84">
        <f>SUM(I141:I155)</f>
        <v>153111701.22551203</v>
      </c>
      <c r="J140" s="49">
        <f t="shared" si="120"/>
        <v>5.0367459528517733E-2</v>
      </c>
      <c r="K140" s="84">
        <f>SUM(K141:K155)</f>
        <v>160558348.30935755</v>
      </c>
      <c r="L140" s="49">
        <f t="shared" si="121"/>
        <v>4.8635388570842597E-2</v>
      </c>
      <c r="M140" s="84">
        <f>SUM(M141:M155)</f>
        <v>168451490.73139104</v>
      </c>
      <c r="N140" s="49">
        <f t="shared" si="122"/>
        <v>4.916058557618741E-2</v>
      </c>
      <c r="O140" s="84">
        <f>SUM(O141:O155)</f>
        <v>176765777.76200452</v>
      </c>
      <c r="P140" s="49">
        <f t="shared" si="123"/>
        <v>4.9357159111588222E-2</v>
      </c>
      <c r="Q140" s="84">
        <f>SUM(Q141:Q155)</f>
        <v>185524459.88280103</v>
      </c>
      <c r="R140" s="49">
        <f t="shared" si="124"/>
        <v>4.954964830686337E-2</v>
      </c>
      <c r="S140" s="84">
        <f>SUM(S141:S155)</f>
        <v>194752088.1178484</v>
      </c>
      <c r="T140" s="49">
        <f t="shared" si="125"/>
        <v>4.9738068181826911E-2</v>
      </c>
      <c r="U140" s="84">
        <f>SUM(U141:U155)</f>
        <v>204474587.1363202</v>
      </c>
      <c r="V140" s="49">
        <f t="shared" si="126"/>
        <v>4.9922437866692038E-2</v>
      </c>
      <c r="W140" s="84">
        <f>SUM(W141:W155)</f>
        <v>214719332.47154725</v>
      </c>
      <c r="X140" s="49">
        <f t="shared" si="127"/>
        <v>5.0102780392934809E-2</v>
      </c>
      <c r="Y140" s="84">
        <f>SUM(Y141:Y155)</f>
        <v>225515232.08842462</v>
      </c>
      <c r="Z140" s="49">
        <f t="shared" si="128"/>
        <v>5.0279122483337435E-2</v>
      </c>
      <c r="AA140" s="84">
        <f>SUM(AA141:AA155)</f>
        <v>236892812.54419437</v>
      </c>
      <c r="AB140" s="49">
        <f t="shared" si="83"/>
        <v>5.0451494342114378E-2</v>
      </c>
      <c r="AD140" s="240"/>
    </row>
    <row r="141" spans="1:30" ht="13.5" customHeight="1">
      <c r="A141" s="73"/>
      <c r="B141" s="340" t="str">
        <f t="shared" si="140"/>
        <v>161101010600015</v>
      </c>
      <c r="C141" s="336">
        <v>1611010106000</v>
      </c>
      <c r="D141" s="337">
        <v>15</v>
      </c>
      <c r="E141" s="338" t="s">
        <v>126</v>
      </c>
      <c r="F141" s="339">
        <f>SUMIF(Mensal!$B17:$B301,Anual!$B141,Mensal!$F17:$F301)</f>
        <v>854277.9</v>
      </c>
      <c r="G141" s="339">
        <f>SUMIF(Mensal!$B17:$B301,Anual!$B141,Mensal!$S17:$S301)</f>
        <v>7513400.0000000009</v>
      </c>
      <c r="H141" s="44">
        <f t="shared" si="152"/>
        <v>7.7950302823004094</v>
      </c>
      <c r="I141" s="65">
        <f>SUMIF(Mensal!$B17:$B301,Anual!$B141,Mensal!$AF17:$AF301)</f>
        <v>7952392.935200002</v>
      </c>
      <c r="J141" s="44">
        <f t="shared" ref="J141" si="153">IF(ROUND(G141,2)&gt;0,IF(ROUND(I141,2)=0,0%,(IFERROR(I141/G141-1,0))),0%)</f>
        <v>5.8428000000000146E-2</v>
      </c>
      <c r="K141" s="65">
        <f>SUMIF(Mensal!$B17:$B301,Anual!$B141,Mensal!$AS17:$AS301)</f>
        <v>8397377.0342820529</v>
      </c>
      <c r="L141" s="44">
        <f t="shared" ref="L141" si="154">IF(ROUND(I141,2)&gt;0,IF(ROUND(K141,2)=0,0%,(IFERROR(K141/I141-1,0))),0%)</f>
        <v>5.5955999999999895E-2</v>
      </c>
      <c r="M141" s="65">
        <f>SUMIF(Mensal!$B17:$B301,Anual!$B141,Mensal!$BF17:$BF301)</f>
        <v>8870720.3829504643</v>
      </c>
      <c r="N141" s="44">
        <f t="shared" ref="N141" si="155">IF(ROUND(K141,2)&gt;0,IF(ROUND(M141,2)=0,0%,(IFERROR(M141/K141-1,0))),0%)</f>
        <v>5.6367999999999974E-2</v>
      </c>
      <c r="O141" s="65">
        <f>SUMIF(Mensal!$B17:$B301,Anual!$B141,Mensal!$BS17:$BS301)</f>
        <v>9370745.1494966205</v>
      </c>
      <c r="P141" s="44">
        <f t="shared" ref="P141" si="156">IF(ROUND(M141,2)&gt;0,IF(ROUND(O141,2)=0,0%,(IFERROR(O141/M141-1,0))),0%)</f>
        <v>5.6368000000000418E-2</v>
      </c>
      <c r="Q141" s="65">
        <f>SUMIF(Mensal!$B17:$B301,Anual!$B141,Mensal!$CF17:$CF301)</f>
        <v>9898955.3120834474</v>
      </c>
      <c r="R141" s="44">
        <f t="shared" ref="R141" si="157">IF(ROUND(O141,2)&gt;0,IF(ROUND(Q141,2)=0,0%,(IFERROR(Q141/O141-1,0))),0%)</f>
        <v>5.6368000000000196E-2</v>
      </c>
      <c r="S141" s="65">
        <f>SUMIF(Mensal!$B17:$B301,Anual!$B141,Mensal!$CS17:$CS301)</f>
        <v>10456939.62511497</v>
      </c>
      <c r="T141" s="44">
        <f t="shared" ref="T141" si="158">IF(ROUND(Q141,2)&gt;0,IF(ROUND(S141,2)=0,0%,(IFERROR(S141/Q141-1,0))),0%)</f>
        <v>5.6368000000000196E-2</v>
      </c>
      <c r="U141" s="65">
        <f>SUMIF(Mensal!$B17:$B301,Anual!$B141,Mensal!$DF17:$DF301)</f>
        <v>11046376.397903455</v>
      </c>
      <c r="V141" s="44">
        <f t="shared" ref="V141" si="159">IF(ROUND(S141,2)&gt;0,IF(ROUND(U141,2)=0,0%,(IFERROR(U141/S141-1,0))),0%)</f>
        <v>5.6368000000000418E-2</v>
      </c>
      <c r="W141" s="65">
        <f>SUMIF(Mensal!$B17:$B301,Anual!$B141,Mensal!$DS17:$DS301)</f>
        <v>11669038.542700479</v>
      </c>
      <c r="X141" s="44">
        <f t="shared" ref="X141" si="160">IF(ROUND(U141,2)&gt;0,IF(ROUND(W141,2)=0,0%,(IFERROR(W141/U141-1,0))),0%)</f>
        <v>5.6368000000000196E-2</v>
      </c>
      <c r="Y141" s="65">
        <f>SUMIF(Mensal!$B17:$B301,Anual!$B141,Mensal!$EF17:$EF301)</f>
        <v>12326798.907275423</v>
      </c>
      <c r="Z141" s="44">
        <f t="shared" ref="Z141" si="161">IF(ROUND(W141,2)&gt;0,IF(ROUND(Y141,2)=0,0%,(IFERROR(Y141/W141-1,0))),0%)</f>
        <v>5.6368000000000418E-2</v>
      </c>
      <c r="AA141" s="65">
        <f>SUMIF(Mensal!$B138:$B301,Anual!$B141,Mensal!$ES138:$ES301)</f>
        <v>13021635.908080727</v>
      </c>
      <c r="AB141" s="44">
        <f t="shared" ref="AB141" si="162">IF(ROUND(Y141,2)&gt;0,IF(ROUND(AA141,2)=0,0%,(IFERROR(AA141/Y141-1,0))),0%)</f>
        <v>5.6368000000000196E-2</v>
      </c>
      <c r="AD141" s="240"/>
    </row>
    <row r="142" spans="1:30" ht="13.5" customHeight="1">
      <c r="A142" s="73"/>
      <c r="B142" s="340" t="str">
        <f t="shared" si="140"/>
        <v>161101010900015</v>
      </c>
      <c r="C142" s="336">
        <v>1611010109000</v>
      </c>
      <c r="D142" s="337">
        <v>15</v>
      </c>
      <c r="E142" s="338" t="s">
        <v>127</v>
      </c>
      <c r="F142" s="339">
        <f>SUMIF(Mensal!$B18:$B301,Anual!$B142,Mensal!$F18:$F301)</f>
        <v>0</v>
      </c>
      <c r="G142" s="339">
        <f>SUMIF(Mensal!$B18:$B301,Anual!$B142,Mensal!$S18:$S301)</f>
        <v>36643409</v>
      </c>
      <c r="H142" s="44">
        <f t="shared" ref="H142" si="163">IF(ROUND(F142,2)=0,0%,IFERROR(G142/F142-1,0))</f>
        <v>0</v>
      </c>
      <c r="I142" s="65">
        <f>SUMIF(Mensal!$B18:$B301,Anual!$B142,Mensal!$AF18:$AF301)</f>
        <v>38784410.101052009</v>
      </c>
      <c r="J142" s="44">
        <f t="shared" ref="J142" si="164">IF(ROUND(G142,2)&gt;0,IF(ROUND(I142,2)=0,0%,(IFERROR(I142/G142-1,0))),0%)</f>
        <v>5.8428000000000146E-2</v>
      </c>
      <c r="K142" s="65">
        <f>SUMIF(Mensal!$B18:$B301,Anual!$B142,Mensal!$AS18:$AS301)</f>
        <v>40954630.55266647</v>
      </c>
      <c r="L142" s="44">
        <f t="shared" ref="L142" si="165">IF(ROUND(I142,2)&gt;0,IF(ROUND(K142,2)=0,0%,(IFERROR(K142/I142-1,0))),0%)</f>
        <v>5.5955999999999895E-2</v>
      </c>
      <c r="M142" s="65">
        <f>SUMIF(Mensal!$B18:$B301,Anual!$B142,Mensal!$BF18:$BF301)</f>
        <v>43263161.167659178</v>
      </c>
      <c r="N142" s="44">
        <f t="shared" ref="N142" si="166">IF(ROUND(K142,2)&gt;0,IF(ROUND(M142,2)=0,0%,(IFERROR(M142/K142-1,0))),0%)</f>
        <v>5.6368000000000196E-2</v>
      </c>
      <c r="O142" s="65">
        <f>SUMIF(Mensal!$B18:$B301,Anual!$B142,Mensal!$BS18:$BS301)</f>
        <v>45701819.03635779</v>
      </c>
      <c r="P142" s="44">
        <f t="shared" ref="P142" si="167">IF(ROUND(M142,2)&gt;0,IF(ROUND(O142,2)=0,0%,(IFERROR(O142/M142-1,0))),0%)</f>
        <v>5.6367999999999974E-2</v>
      </c>
      <c r="Q142" s="65">
        <f>SUMIF(Mensal!$B18:$B301,Anual!$B142,Mensal!$CF18:$CF301)</f>
        <v>48277939.171799205</v>
      </c>
      <c r="R142" s="44">
        <f t="shared" ref="R142" si="168">IF(ROUND(O142,2)&gt;0,IF(ROUND(Q142,2)=0,0%,(IFERROR(Q142/O142-1,0))),0%)</f>
        <v>5.6367999999999974E-2</v>
      </c>
      <c r="S142" s="65">
        <f>SUMIF(Mensal!$B18:$B301,Anual!$B142,Mensal!$CS18:$CS301)</f>
        <v>50999270.047035195</v>
      </c>
      <c r="T142" s="44">
        <f t="shared" ref="T142" si="169">IF(ROUND(Q142,2)&gt;0,IF(ROUND(S142,2)=0,0%,(IFERROR(S142/Q142-1,0))),0%)</f>
        <v>5.6368000000000196E-2</v>
      </c>
      <c r="U142" s="65">
        <f>SUMIF(Mensal!$B18:$B301,Anual!$B142,Mensal!$DF18:$DF301)</f>
        <v>53873996.901046492</v>
      </c>
      <c r="V142" s="44">
        <f t="shared" ref="V142" si="170">IF(ROUND(S142,2)&gt;0,IF(ROUND(U142,2)=0,0%,(IFERROR(U142/S142-1,0))),0%)</f>
        <v>5.6368000000000418E-2</v>
      </c>
      <c r="W142" s="65">
        <f>SUMIF(Mensal!$B18:$B301,Anual!$B142,Mensal!$DS18:$DS301)</f>
        <v>56910766.358364694</v>
      </c>
      <c r="X142" s="44">
        <f t="shared" ref="X142" si="171">IF(ROUND(U142,2)&gt;0,IF(ROUND(W142,2)=0,0%,(IFERROR(W142/U142-1,0))),0%)</f>
        <v>5.6368000000000196E-2</v>
      </c>
      <c r="Y142" s="65">
        <f>SUMIF(Mensal!$B18:$B301,Anual!$B142,Mensal!$EF18:$EF301)</f>
        <v>60118712.436453022</v>
      </c>
      <c r="Z142" s="44">
        <f t="shared" ref="Z142" si="172">IF(ROUND(W142,2)&gt;0,IF(ROUND(Y142,2)=0,0%,(IFERROR(Y142/W142-1,0))),0%)</f>
        <v>5.6368000000000418E-2</v>
      </c>
      <c r="AA142" s="65">
        <f>SUMIF(Mensal!$B139:$B301,Anual!$B142,Mensal!$ES139:$ES301)</f>
        <v>63507484.019071005</v>
      </c>
      <c r="AB142" s="44">
        <f t="shared" ref="AB142" si="173">IF(ROUND(Y142,2)&gt;0,IF(ROUND(AA142,2)=0,0%,(IFERROR(AA142/Y142-1,0))),0%)</f>
        <v>5.6367999999999974E-2</v>
      </c>
      <c r="AD142" s="240"/>
    </row>
    <row r="143" spans="1:30" ht="12">
      <c r="A143" s="73"/>
      <c r="B143" s="230" t="str">
        <f t="shared" si="140"/>
        <v>161101011300015</v>
      </c>
      <c r="C143" s="231">
        <v>1611010113000</v>
      </c>
      <c r="D143" s="35">
        <v>15</v>
      </c>
      <c r="E143" s="37" t="s">
        <v>128</v>
      </c>
      <c r="F143" s="65">
        <f>SUMIF(Mensal!$B8:$B300,Anual!$B143,Mensal!$F8:$F300)</f>
        <v>0</v>
      </c>
      <c r="G143" s="65">
        <f>SUMIF(Mensal!$B8:$B300,Anual!$B143,Mensal!$S8:$S300)</f>
        <v>2000.0000000000002</v>
      </c>
      <c r="H143" s="44">
        <f t="shared" si="152"/>
        <v>0</v>
      </c>
      <c r="I143" s="65">
        <f>SUMIF(Mensal!$B8:$B300,Anual!$B143,Mensal!$AF8:$AF300)</f>
        <v>2000.0000000000002</v>
      </c>
      <c r="J143" s="44">
        <f t="shared" si="120"/>
        <v>0</v>
      </c>
      <c r="K143" s="65">
        <f>SUMIF(Mensal!$B8:$B300,Anual!$B143,Mensal!$AS8:$AS300)</f>
        <v>2000.0000000000002</v>
      </c>
      <c r="L143" s="44">
        <f t="shared" si="121"/>
        <v>0</v>
      </c>
      <c r="M143" s="65">
        <f>SUMIF(Mensal!$B8:$B300,Anual!$B143,Mensal!$BF8:$BF300)</f>
        <v>2000.0000000000002</v>
      </c>
      <c r="N143" s="44">
        <f t="shared" si="122"/>
        <v>0</v>
      </c>
      <c r="O143" s="65">
        <f>SUMIF(Mensal!$B8:$B300,Anual!$B143,Mensal!$BS8:$BS300)</f>
        <v>2000.0000000000002</v>
      </c>
      <c r="P143" s="44">
        <f t="shared" si="123"/>
        <v>0</v>
      </c>
      <c r="Q143" s="65">
        <f>SUMIF(Mensal!$B8:$B300,Anual!$B143,Mensal!$CF8:$CF300)</f>
        <v>2000.0000000000002</v>
      </c>
      <c r="R143" s="44">
        <f t="shared" si="124"/>
        <v>0</v>
      </c>
      <c r="S143" s="65">
        <f>SUMIF(Mensal!$B8:$B300,Anual!$B143,Mensal!$CS8:$CS300)</f>
        <v>2000.0000000000002</v>
      </c>
      <c r="T143" s="44">
        <f t="shared" si="125"/>
        <v>0</v>
      </c>
      <c r="U143" s="65">
        <f>SUMIF(Mensal!$B8:$B300,Anual!$B143,Mensal!$DF8:$DF300)</f>
        <v>2000.0000000000002</v>
      </c>
      <c r="V143" s="44">
        <f t="shared" si="126"/>
        <v>0</v>
      </c>
      <c r="W143" s="65">
        <f>SUMIF(Mensal!$B8:$B300,Anual!$B143,Mensal!$DS8:$DS300)</f>
        <v>2000.0000000000002</v>
      </c>
      <c r="X143" s="44">
        <f t="shared" si="127"/>
        <v>0</v>
      </c>
      <c r="Y143" s="65">
        <f>SUMIF(Mensal!$B8:$B300,Anual!$B143,Mensal!$EF8:$EF300)</f>
        <v>2000.0000000000002</v>
      </c>
      <c r="Z143" s="44">
        <f t="shared" si="128"/>
        <v>0</v>
      </c>
      <c r="AA143" s="65">
        <f>SUMIF(Mensal!$B140:$B301,Anual!$B143,Mensal!$ES140:$ES301)</f>
        <v>2000.0000000000002</v>
      </c>
      <c r="AB143" s="44">
        <f t="shared" si="83"/>
        <v>0</v>
      </c>
      <c r="AD143" s="240"/>
    </row>
    <row r="144" spans="1:30" ht="12">
      <c r="A144" s="73"/>
      <c r="B144" s="230" t="str">
        <f t="shared" si="140"/>
        <v>161101011500015</v>
      </c>
      <c r="C144" s="231">
        <v>1611010115000</v>
      </c>
      <c r="D144" s="35">
        <v>15</v>
      </c>
      <c r="E144" s="37" t="s">
        <v>129</v>
      </c>
      <c r="F144" s="65">
        <f>SUMIF(Mensal!$B9:$B301,Anual!$B144,Mensal!$F9:$F301)</f>
        <v>0</v>
      </c>
      <c r="G144" s="65">
        <f>SUMIF(Mensal!$B9:$B301,Anual!$B144,Mensal!$S9:$S301)</f>
        <v>103347.99999999999</v>
      </c>
      <c r="H144" s="44">
        <f t="shared" si="152"/>
        <v>0</v>
      </c>
      <c r="I144" s="65">
        <f>SUMIF(Mensal!$B9:$B301,Anual!$B144,Mensal!$AF9:$AF301)</f>
        <v>109386.41694400001</v>
      </c>
      <c r="J144" s="44">
        <f t="shared" si="120"/>
        <v>5.8428000000000369E-2</v>
      </c>
      <c r="K144" s="65">
        <f>SUMIF(Mensal!$B9:$B301,Anual!$B144,Mensal!$AS9:$AS301)</f>
        <v>115507.24329051847</v>
      </c>
      <c r="L144" s="44">
        <f t="shared" si="121"/>
        <v>5.5955999999999895E-2</v>
      </c>
      <c r="M144" s="65">
        <f>SUMIF(Mensal!$B9:$B301,Anual!$B144,Mensal!$BF9:$BF301)</f>
        <v>122018.15558031843</v>
      </c>
      <c r="N144" s="44">
        <f t="shared" si="122"/>
        <v>5.6368000000000196E-2</v>
      </c>
      <c r="O144" s="65">
        <f>SUMIF(Mensal!$B9:$B301,Anual!$B144,Mensal!$BS9:$BS301)</f>
        <v>128896.07497406985</v>
      </c>
      <c r="P144" s="44">
        <f t="shared" si="123"/>
        <v>5.6368000000000196E-2</v>
      </c>
      <c r="Q144" s="65">
        <f>SUMIF(Mensal!$B9:$B301,Anual!$B144,Mensal!$CF9:$CF301)</f>
        <v>136161.68892820826</v>
      </c>
      <c r="R144" s="44">
        <f t="shared" si="124"/>
        <v>5.6368000000000196E-2</v>
      </c>
      <c r="S144" s="65">
        <f>SUMIF(Mensal!$B9:$B301,Anual!$B144,Mensal!$CS9:$CS301)</f>
        <v>143836.85100971351</v>
      </c>
      <c r="T144" s="44">
        <f t="shared" si="125"/>
        <v>5.6368000000000196E-2</v>
      </c>
      <c r="U144" s="65">
        <f>SUMIF(Mensal!$B9:$B301,Anual!$B144,Mensal!$DF9:$DF301)</f>
        <v>151944.64662742912</v>
      </c>
      <c r="V144" s="44">
        <f t="shared" si="126"/>
        <v>5.6368000000000418E-2</v>
      </c>
      <c r="W144" s="65">
        <f>SUMIF(Mensal!$B9:$B301,Anual!$B144,Mensal!$DS9:$DS301)</f>
        <v>160509.46246852406</v>
      </c>
      <c r="X144" s="44">
        <f t="shared" si="127"/>
        <v>5.6368000000000196E-2</v>
      </c>
      <c r="Y144" s="65">
        <f>SUMIF(Mensal!$B9:$B301,Anual!$B144,Mensal!$EF9:$EF301)</f>
        <v>169557.05984894981</v>
      </c>
      <c r="Z144" s="44">
        <f t="shared" si="128"/>
        <v>5.6367999999999974E-2</v>
      </c>
      <c r="AA144" s="65">
        <f>SUMIF(Mensal!$B141:$B301,Anual!$B144,Mensal!$ES141:$ES301)</f>
        <v>179114.65219851545</v>
      </c>
      <c r="AB144" s="44">
        <f t="shared" si="83"/>
        <v>5.6368000000000196E-2</v>
      </c>
      <c r="AD144" s="240"/>
    </row>
    <row r="145" spans="1:30" ht="12">
      <c r="A145" s="73"/>
      <c r="B145" s="230" t="str">
        <f t="shared" si="140"/>
        <v>161101011700015</v>
      </c>
      <c r="C145" s="231">
        <v>1611010117000</v>
      </c>
      <c r="D145" s="35">
        <v>15</v>
      </c>
      <c r="E145" s="37" t="s">
        <v>130</v>
      </c>
      <c r="F145" s="65">
        <f>SUMIF(Mensal!$B10:$B301,Anual!$B145,Mensal!$F10:$F301)</f>
        <v>55513904</v>
      </c>
      <c r="G145" s="65">
        <f>SUMIF(Mensal!$B10:$B301,Anual!$B145,Mensal!$S10:$S301)</f>
        <v>66742908</v>
      </c>
      <c r="H145" s="44">
        <f t="shared" ref="H145" si="174">IF(ROUND(F145,2)=0,0%,IFERROR(G145/F145-1,0))</f>
        <v>0.20227372227325247</v>
      </c>
      <c r="I145" s="65">
        <f>SUMIF(Mensal!$B10:$B301,Anual!$B145,Mensal!$AF10:$AF301)</f>
        <v>70642562.628624007</v>
      </c>
      <c r="J145" s="44">
        <f t="shared" ref="J145" si="175">IF(ROUND(G145,2)&gt;0,IF(ROUND(I145,2)=0,0%,(IFERROR(I145/G145-1,0))),0%)</f>
        <v>5.8428000000000146E-2</v>
      </c>
      <c r="K145" s="65">
        <f>SUMIF(Mensal!$B10:$B301,Anual!$B145,Mensal!$AS10:$AS301)</f>
        <v>74595437.863071278</v>
      </c>
      <c r="L145" s="44">
        <f t="shared" ref="L145" si="176">IF(ROUND(I145,2)&gt;0,IF(ROUND(K145,2)=0,0%,(IFERROR(K145/I145-1,0))),0%)</f>
        <v>5.5955999999999895E-2</v>
      </c>
      <c r="M145" s="65">
        <f>SUMIF(Mensal!$B10:$B301,Anual!$B145,Mensal!$BF10:$BF301)</f>
        <v>78800233.504536882</v>
      </c>
      <c r="N145" s="44">
        <f t="shared" ref="N145" si="177">IF(ROUND(K145,2)&gt;0,IF(ROUND(M145,2)=0,0%,(IFERROR(M145/K145-1,0))),0%)</f>
        <v>5.6367999999999974E-2</v>
      </c>
      <c r="O145" s="65">
        <f>SUMIF(Mensal!$B10:$B301,Anual!$B145,Mensal!$BS10:$BS301)</f>
        <v>83242045.06672062</v>
      </c>
      <c r="P145" s="44">
        <f t="shared" ref="P145" si="178">IF(ROUND(M145,2)&gt;0,IF(ROUND(O145,2)=0,0%,(IFERROR(O145/M145-1,0))),0%)</f>
        <v>5.6367999999999974E-2</v>
      </c>
      <c r="Q145" s="65">
        <f>SUMIF(Mensal!$B10:$B301,Anual!$B145,Mensal!$CF10:$CF301)</f>
        <v>87934232.663041577</v>
      </c>
      <c r="R145" s="44">
        <f t="shared" ref="R145" si="179">IF(ROUND(O145,2)&gt;0,IF(ROUND(Q145,2)=0,0%,(IFERROR(Q145/O145-1,0))),0%)</f>
        <v>5.636800000000064E-2</v>
      </c>
      <c r="S145" s="65">
        <f>SUMIF(Mensal!$B10:$B301,Anual!$B145,Mensal!$CS10:$CS301)</f>
        <v>92890909.489791885</v>
      </c>
      <c r="T145" s="44">
        <f t="shared" ref="T145" si="180">IF(ROUND(Q145,2)&gt;0,IF(ROUND(S145,2)=0,0%,(IFERROR(S145/Q145-1,0))),0%)</f>
        <v>5.6367999999999752E-2</v>
      </c>
      <c r="U145" s="65">
        <f>SUMIF(Mensal!$B10:$B301,Anual!$B145,Mensal!$DF10:$DF301)</f>
        <v>98126984.275912479</v>
      </c>
      <c r="V145" s="44">
        <f t="shared" ref="V145" si="181">IF(ROUND(S145,2)&gt;0,IF(ROUND(U145,2)=0,0%,(IFERROR(U145/S145-1,0))),0%)</f>
        <v>5.6367999999999974E-2</v>
      </c>
      <c r="W145" s="65">
        <f>SUMIF(Mensal!$B10:$B301,Anual!$B145,Mensal!$DS10:$DS301)</f>
        <v>103658206.12557717</v>
      </c>
      <c r="X145" s="44">
        <f t="shared" ref="X145" si="182">IF(ROUND(U145,2)&gt;0,IF(ROUND(W145,2)=0,0%,(IFERROR(W145/U145-1,0))),0%)</f>
        <v>5.636800000000064E-2</v>
      </c>
      <c r="Y145" s="65">
        <f>SUMIF(Mensal!$B10:$B301,Anual!$B145,Mensal!$EF10:$EF301)</f>
        <v>109501211.88846372</v>
      </c>
      <c r="Z145" s="44">
        <f t="shared" ref="Z145" si="183">IF(ROUND(W145,2)&gt;0,IF(ROUND(Y145,2)=0,0%,(IFERROR(Y145/W145-1,0))),0%)</f>
        <v>5.6368000000000196E-2</v>
      </c>
      <c r="AA145" s="65">
        <f>SUMIF(Mensal!$B142:$B301,Anual!$B145,Mensal!$ES142:$ES301)</f>
        <v>115673576.20019265</v>
      </c>
      <c r="AB145" s="44">
        <f t="shared" ref="AB145" si="184">IF(ROUND(Y145,2)&gt;0,IF(ROUND(AA145,2)=0,0%,(IFERROR(AA145/Y145-1,0))),0%)</f>
        <v>5.6367999999999974E-2</v>
      </c>
      <c r="AD145" s="240"/>
    </row>
    <row r="146" spans="1:30" ht="12">
      <c r="A146" s="73"/>
      <c r="B146" s="230" t="str">
        <f t="shared" si="140"/>
        <v>161101011900015</v>
      </c>
      <c r="C146" s="231">
        <v>1611010119000</v>
      </c>
      <c r="D146" s="35">
        <v>15</v>
      </c>
      <c r="E146" s="37" t="s">
        <v>132</v>
      </c>
      <c r="F146" s="65">
        <f>SUMIF(Mensal!$B10:$B301,Anual!$B146,Mensal!$F10:$F301)</f>
        <v>325274.25000000006</v>
      </c>
      <c r="G146" s="65">
        <f>SUMIF(Mensal!$B10:$B301,Anual!$B146,Mensal!$S10:$S301)</f>
        <v>266185.00000000006</v>
      </c>
      <c r="H146" s="44">
        <f t="shared" si="152"/>
        <v>-0.18165978401302896</v>
      </c>
      <c r="I146" s="65">
        <f>SUMIF(Mensal!$B10:$B301,Anual!$B146,Mensal!$AF10:$AF301)</f>
        <v>281737.65718000015</v>
      </c>
      <c r="J146" s="44">
        <f t="shared" si="120"/>
        <v>5.8428000000000369E-2</v>
      </c>
      <c r="K146" s="65">
        <f>SUMIF(Mensal!$B10:$B301,Anual!$B146,Mensal!$AS10:$AS301)</f>
        <v>297502.56952516414</v>
      </c>
      <c r="L146" s="44">
        <f t="shared" si="121"/>
        <v>5.5955999999999673E-2</v>
      </c>
      <c r="M146" s="65">
        <f>SUMIF(Mensal!$B10:$B301,Anual!$B146,Mensal!$BF10:$BF301)</f>
        <v>314272.19436415867</v>
      </c>
      <c r="N146" s="44">
        <f t="shared" si="122"/>
        <v>5.6368000000000196E-2</v>
      </c>
      <c r="O146" s="65">
        <f>SUMIF(Mensal!$B10:$B301,Anual!$B146,Mensal!$BS10:$BS301)</f>
        <v>331987.08941607759</v>
      </c>
      <c r="P146" s="44">
        <f t="shared" si="123"/>
        <v>5.6368000000000196E-2</v>
      </c>
      <c r="Q146" s="65">
        <f>SUMIF(Mensal!$B10:$B301,Anual!$B146,Mensal!$CF10:$CF301)</f>
        <v>350700.53767228313</v>
      </c>
      <c r="R146" s="44">
        <f t="shared" si="124"/>
        <v>5.6368000000000196E-2</v>
      </c>
      <c r="S146" s="65">
        <f>SUMIF(Mensal!$B10:$B301,Anual!$B146,Mensal!$CS10:$CS301)</f>
        <v>370468.82557979453</v>
      </c>
      <c r="T146" s="44">
        <f t="shared" si="125"/>
        <v>5.6368000000000418E-2</v>
      </c>
      <c r="U146" s="65">
        <f>SUMIF(Mensal!$B10:$B301,Anual!$B146,Mensal!$DF10:$DF301)</f>
        <v>391351.41234007647</v>
      </c>
      <c r="V146" s="44">
        <f t="shared" si="126"/>
        <v>5.6368000000000196E-2</v>
      </c>
      <c r="W146" s="65">
        <f>SUMIF(Mensal!$B10:$B301,Anual!$B146,Mensal!$DS10:$DS301)</f>
        <v>413411.10875086189</v>
      </c>
      <c r="X146" s="44">
        <f t="shared" si="127"/>
        <v>5.6367999999999974E-2</v>
      </c>
      <c r="Y146" s="65">
        <f>SUMIF(Mensal!$B10:$B301,Anual!$B146,Mensal!$EF10:$EF301)</f>
        <v>436714.26612893055</v>
      </c>
      <c r="Z146" s="44">
        <f t="shared" si="128"/>
        <v>5.6368000000000196E-2</v>
      </c>
      <c r="AA146" s="65">
        <f>SUMIF(Mensal!$B143:$B301,Anual!$B146,Mensal!$ES143:$ES301)</f>
        <v>461330.97588208626</v>
      </c>
      <c r="AB146" s="44">
        <f t="shared" si="83"/>
        <v>5.6368000000000418E-2</v>
      </c>
      <c r="AD146" s="240"/>
    </row>
    <row r="147" spans="1:30" ht="12">
      <c r="A147" s="73"/>
      <c r="B147" s="230" t="str">
        <f t="shared" si="140"/>
        <v>161101012600015</v>
      </c>
      <c r="C147" s="231">
        <v>1611010126000</v>
      </c>
      <c r="D147" s="35">
        <v>15</v>
      </c>
      <c r="E147" s="37" t="s">
        <v>133</v>
      </c>
      <c r="F147" s="65">
        <f>SUMIF(Mensal!$B11:$B301,Anual!$B147,Mensal!$F11:$F301)</f>
        <v>0</v>
      </c>
      <c r="G147" s="65">
        <f>SUMIF(Mensal!$B11:$B301,Anual!$B147,Mensal!$S11:$S301)</f>
        <v>874.99999999999989</v>
      </c>
      <c r="H147" s="132">
        <f t="shared" si="152"/>
        <v>0</v>
      </c>
      <c r="I147" s="65">
        <f>SUMIF(Mensal!$B11:$B301,Anual!$B147,Mensal!$AF11:$AF301)</f>
        <v>926.12450000000024</v>
      </c>
      <c r="J147" s="132">
        <f t="shared" si="120"/>
        <v>5.8428000000000369E-2</v>
      </c>
      <c r="K147" s="65">
        <f>SUMIF(Mensal!$B11:$B301,Anual!$B147,Mensal!$AS11:$AS301)</f>
        <v>977.94672252200019</v>
      </c>
      <c r="L147" s="132">
        <f t="shared" si="121"/>
        <v>5.5955999999999895E-2</v>
      </c>
      <c r="M147" s="65">
        <f>SUMIF(Mensal!$B11:$B301,Anual!$B147,Mensal!$BF11:$BF301)</f>
        <v>1033.0716233771207</v>
      </c>
      <c r="N147" s="132">
        <f t="shared" si="122"/>
        <v>5.6368000000000418E-2</v>
      </c>
      <c r="O147" s="65">
        <f>SUMIF(Mensal!$B11:$B301,Anual!$B147,Mensal!$BS11:$BS301)</f>
        <v>1091.3038046436427</v>
      </c>
      <c r="P147" s="132">
        <f t="shared" si="123"/>
        <v>5.6368000000000418E-2</v>
      </c>
      <c r="Q147" s="65">
        <f>SUMIF(Mensal!$B11:$B301,Anual!$B147,Mensal!$CF11:$CF301)</f>
        <v>1152.8184175037954</v>
      </c>
      <c r="R147" s="132">
        <f t="shared" si="124"/>
        <v>5.6367999999999974E-2</v>
      </c>
      <c r="S147" s="65">
        <f>SUMIF(Mensal!$B11:$B301,Anual!$B147,Mensal!$CS11:$CS301)</f>
        <v>1217.8004860616495</v>
      </c>
      <c r="T147" s="132">
        <f t="shared" si="125"/>
        <v>5.6368000000000196E-2</v>
      </c>
      <c r="U147" s="65">
        <f>SUMIF(Mensal!$B11:$B301,Anual!$B147,Mensal!$DF11:$DF301)</f>
        <v>1286.4454638599727</v>
      </c>
      <c r="V147" s="132">
        <f t="shared" si="126"/>
        <v>5.6368000000000196E-2</v>
      </c>
      <c r="W147" s="65">
        <f>SUMIF(Mensal!$B11:$B301,Anual!$B147,Mensal!$DS11:$DS301)</f>
        <v>1358.959821766832</v>
      </c>
      <c r="X147" s="132">
        <f t="shared" si="127"/>
        <v>5.6368000000000196E-2</v>
      </c>
      <c r="Y147" s="65">
        <f>SUMIF(Mensal!$B11:$B301,Anual!$B147,Mensal!$EF11:$EF301)</f>
        <v>1435.5616690001846</v>
      </c>
      <c r="Z147" s="132">
        <f t="shared" si="128"/>
        <v>5.6367999999999974E-2</v>
      </c>
      <c r="AA147" s="65">
        <f>SUMIF(Mensal!$B144:$B301,Anual!$B147,Mensal!$ES144:$ES301)</f>
        <v>1516.4814091583869</v>
      </c>
      <c r="AB147" s="132">
        <f t="shared" si="83"/>
        <v>5.6367999999999974E-2</v>
      </c>
      <c r="AD147" s="240"/>
    </row>
    <row r="148" spans="1:30" ht="12">
      <c r="A148" s="73"/>
      <c r="B148" s="230" t="str">
        <f t="shared" si="140"/>
        <v>161101019900115</v>
      </c>
      <c r="C148" s="231">
        <v>1611010199001</v>
      </c>
      <c r="D148" s="35">
        <v>15</v>
      </c>
      <c r="E148" s="37" t="s">
        <v>134</v>
      </c>
      <c r="F148" s="65">
        <f>SUMIF(Mensal!$B12:$B301,Anual!$B148,Mensal!$F12:$F301)</f>
        <v>0</v>
      </c>
      <c r="G148" s="65">
        <f>SUMIF(Mensal!$B12:$B301,Anual!$B148,Mensal!$S12:$S301)</f>
        <v>3336</v>
      </c>
      <c r="H148" s="44">
        <f t="shared" si="152"/>
        <v>0</v>
      </c>
      <c r="I148" s="65">
        <f>SUMIF(Mensal!$B12:$B301,Anual!$B148,Mensal!$AF12:$AF301)</f>
        <v>3530.9158080000002</v>
      </c>
      <c r="J148" s="44">
        <f t="shared" si="120"/>
        <v>5.8428000000000146E-2</v>
      </c>
      <c r="K148" s="65">
        <f>SUMIF(Mensal!$B12:$B301,Anual!$B148,Mensal!$AS12:$AS301)</f>
        <v>3728.4917329524487</v>
      </c>
      <c r="L148" s="44">
        <f t="shared" si="121"/>
        <v>5.5956000000000117E-2</v>
      </c>
      <c r="M148" s="65">
        <f>SUMIF(Mensal!$B12:$B301,Anual!$B148,Mensal!$BF12:$BF301)</f>
        <v>3938.6593549555123</v>
      </c>
      <c r="N148" s="44">
        <f t="shared" si="122"/>
        <v>5.6367999999999974E-2</v>
      </c>
      <c r="O148" s="65">
        <f>SUMIF(Mensal!$B12:$B301,Anual!$B148,Mensal!$BS12:$BS301)</f>
        <v>4160.6737054756441</v>
      </c>
      <c r="P148" s="44">
        <f t="shared" si="123"/>
        <v>5.6367999999999752E-2</v>
      </c>
      <c r="Q148" s="65">
        <f>SUMIF(Mensal!$B12:$B301,Anual!$B148,Mensal!$CF12:$CF301)</f>
        <v>4395.2025609058956</v>
      </c>
      <c r="R148" s="44">
        <f t="shared" si="124"/>
        <v>5.6368000000000196E-2</v>
      </c>
      <c r="S148" s="65">
        <f>SUMIF(Mensal!$B12:$B301,Anual!$B148,Mensal!$CS12:$CS301)</f>
        <v>4642.9513388590403</v>
      </c>
      <c r="T148" s="44">
        <f t="shared" si="125"/>
        <v>5.6368000000000196E-2</v>
      </c>
      <c r="U148" s="65">
        <f>SUMIF(Mensal!$B12:$B301,Anual!$B148,Mensal!$DF12:$DF301)</f>
        <v>4904.6652199278478</v>
      </c>
      <c r="V148" s="44">
        <f t="shared" si="126"/>
        <v>5.6368000000000196E-2</v>
      </c>
      <c r="W148" s="65">
        <f>SUMIF(Mensal!$B12:$B301,Anual!$B148,Mensal!$DS12:$DS301)</f>
        <v>5181.1313890447418</v>
      </c>
      <c r="X148" s="44">
        <f t="shared" si="127"/>
        <v>5.6368000000000196E-2</v>
      </c>
      <c r="Y148" s="65">
        <f>SUMIF(Mensal!$B12:$B301,Anual!$B148,Mensal!$EF12:$EF301)</f>
        <v>5473.1814031824179</v>
      </c>
      <c r="Z148" s="44">
        <f t="shared" si="128"/>
        <v>5.6368000000000418E-2</v>
      </c>
      <c r="AA148" s="65">
        <f>SUMIF(Mensal!$B145:$B301,Anual!$B148,Mensal!$ES145:$ES301)</f>
        <v>5781.6936925170075</v>
      </c>
      <c r="AB148" s="44">
        <f t="shared" si="83"/>
        <v>5.636800000000064E-2</v>
      </c>
      <c r="AD148" s="240"/>
    </row>
    <row r="149" spans="1:30" ht="12">
      <c r="A149" s="73"/>
      <c r="B149" s="233" t="str">
        <f t="shared" si="140"/>
        <v>161102010100015</v>
      </c>
      <c r="C149" s="231">
        <v>1611020101000</v>
      </c>
      <c r="D149" s="35">
        <v>15</v>
      </c>
      <c r="E149" s="37" t="s">
        <v>135</v>
      </c>
      <c r="F149" s="65">
        <f>SUMIF(Mensal!$B13:$B301,Anual!$B149,Mensal!$F13:$F301)</f>
        <v>14889097.310000001</v>
      </c>
      <c r="G149" s="65">
        <f>SUMIF(Mensal!$B13:$B301,Anual!$B149,Mensal!$S13:$S301)</f>
        <v>0</v>
      </c>
      <c r="H149" s="44">
        <f t="shared" si="152"/>
        <v>-1</v>
      </c>
      <c r="I149" s="65">
        <f>SUMIF(Mensal!$B13:$B301,Anual!$B149,Mensal!$AF13:$AF301)</f>
        <v>0</v>
      </c>
      <c r="J149" s="44">
        <f t="shared" si="120"/>
        <v>0</v>
      </c>
      <c r="K149" s="65">
        <f>SUMIF(Mensal!$B13:$B301,Anual!$B149,Mensal!$AS13:$AS301)</f>
        <v>0</v>
      </c>
      <c r="L149" s="44">
        <f t="shared" si="121"/>
        <v>0</v>
      </c>
      <c r="M149" s="65">
        <f>SUMIF(Mensal!$B13:$B301,Anual!$B149,Mensal!$BF13:$BF301)</f>
        <v>0</v>
      </c>
      <c r="N149" s="44">
        <f t="shared" si="122"/>
        <v>0</v>
      </c>
      <c r="O149" s="65">
        <f>SUMIF(Mensal!$B13:$B301,Anual!$B149,Mensal!$BS13:$BS301)</f>
        <v>0</v>
      </c>
      <c r="P149" s="44">
        <f t="shared" si="123"/>
        <v>0</v>
      </c>
      <c r="Q149" s="65">
        <f>SUMIF(Mensal!$B13:$B301,Anual!$B149,Mensal!$CF13:$CF301)</f>
        <v>0</v>
      </c>
      <c r="R149" s="44">
        <f t="shared" si="124"/>
        <v>0</v>
      </c>
      <c r="S149" s="65">
        <f>SUMIF(Mensal!$B13:$B301,Anual!$B149,Mensal!$CS13:$CS301)</f>
        <v>0</v>
      </c>
      <c r="T149" s="44">
        <f t="shared" si="125"/>
        <v>0</v>
      </c>
      <c r="U149" s="65">
        <f>SUMIF(Mensal!$B13:$B301,Anual!$B149,Mensal!$DF13:$DF301)</f>
        <v>0</v>
      </c>
      <c r="V149" s="44">
        <f t="shared" si="126"/>
        <v>0</v>
      </c>
      <c r="W149" s="65">
        <f>SUMIF(Mensal!$B13:$B301,Anual!$B149,Mensal!$DS13:$DS301)</f>
        <v>0</v>
      </c>
      <c r="X149" s="44">
        <f t="shared" si="127"/>
        <v>0</v>
      </c>
      <c r="Y149" s="65">
        <f>SUMIF(Mensal!$B13:$B301,Anual!$B149,Mensal!$EF13:$EF301)</f>
        <v>0</v>
      </c>
      <c r="Z149" s="44">
        <f t="shared" si="128"/>
        <v>0</v>
      </c>
      <c r="AA149" s="65">
        <f>SUMIF(Mensal!$B146:$B301,Anual!$B149,Mensal!$ES146:$ES301)</f>
        <v>0</v>
      </c>
      <c r="AB149" s="44">
        <f t="shared" si="83"/>
        <v>0</v>
      </c>
      <c r="AD149" s="240"/>
    </row>
    <row r="150" spans="1:30" ht="12">
      <c r="A150" s="73"/>
      <c r="B150" s="233" t="str">
        <f t="shared" si="140"/>
        <v>161104010300015</v>
      </c>
      <c r="C150" s="231">
        <v>1611040103000</v>
      </c>
      <c r="D150" s="35">
        <v>15</v>
      </c>
      <c r="E150" s="37" t="s">
        <v>136</v>
      </c>
      <c r="F150" s="65">
        <f>SUMIF(Mensal!$B14:$B301,Anual!$B150,Mensal!$F14:$F301)</f>
        <v>204902.63</v>
      </c>
      <c r="G150" s="65">
        <f>SUMIF(Mensal!$B14:$B301,Anual!$B150,Mensal!$S14:$S301)</f>
        <v>150881</v>
      </c>
      <c r="H150" s="44">
        <f t="shared" si="152"/>
        <v>-0.2636453714625332</v>
      </c>
      <c r="I150" s="65">
        <f>SUMIF(Mensal!$B14:$B301,Anual!$B150,Mensal!$AF14:$AF301)</f>
        <v>159696.67506799998</v>
      </c>
      <c r="J150" s="44">
        <f t="shared" si="120"/>
        <v>5.8427999999999924E-2</v>
      </c>
      <c r="K150" s="65">
        <f>SUMIF(Mensal!$B14:$B301,Anual!$B150,Mensal!$AS14:$AS301)</f>
        <v>168632.66221810496</v>
      </c>
      <c r="L150" s="44">
        <f t="shared" si="121"/>
        <v>5.5955999999999895E-2</v>
      </c>
      <c r="M150" s="65">
        <f>SUMIF(Mensal!$B14:$B301,Anual!$B150,Mensal!$BF14:$BF301)</f>
        <v>178138.14812201518</v>
      </c>
      <c r="N150" s="44">
        <f t="shared" si="122"/>
        <v>5.6368000000000418E-2</v>
      </c>
      <c r="O150" s="65">
        <f>SUMIF(Mensal!$B14:$B301,Anual!$B150,Mensal!$BS14:$BS301)</f>
        <v>188179.43925535693</v>
      </c>
      <c r="P150" s="44">
        <f t="shared" si="123"/>
        <v>5.6367999999999974E-2</v>
      </c>
      <c r="Q150" s="65">
        <f>SUMIF(Mensal!$B14:$B301,Anual!$B150,Mensal!$CF14:$CF301)</f>
        <v>198786.73788730297</v>
      </c>
      <c r="R150" s="44">
        <f t="shared" si="124"/>
        <v>5.6368000000000418E-2</v>
      </c>
      <c r="S150" s="65">
        <f>SUMIF(Mensal!$B14:$B301,Anual!$B150,Mensal!$CS14:$CS301)</f>
        <v>209991.94872853448</v>
      </c>
      <c r="T150" s="44">
        <f t="shared" si="125"/>
        <v>5.6368000000000196E-2</v>
      </c>
      <c r="U150" s="65">
        <f>SUMIF(Mensal!$B14:$B301,Anual!$B150,Mensal!$DF14:$DF301)</f>
        <v>221828.77489446462</v>
      </c>
      <c r="V150" s="44">
        <f t="shared" si="126"/>
        <v>5.6368000000000418E-2</v>
      </c>
      <c r="W150" s="65">
        <f>SUMIF(Mensal!$B14:$B301,Anual!$B150,Mensal!$DS14:$DS301)</f>
        <v>234332.81927771584</v>
      </c>
      <c r="X150" s="44">
        <f t="shared" si="127"/>
        <v>5.6368000000000196E-2</v>
      </c>
      <c r="Y150" s="65">
        <f>SUMIF(Mensal!$B14:$B301,Anual!$B150,Mensal!$EF14:$EF301)</f>
        <v>247541.69163476219</v>
      </c>
      <c r="Z150" s="44">
        <f t="shared" si="128"/>
        <v>5.6368000000000196E-2</v>
      </c>
      <c r="AA150" s="65">
        <f>SUMIF(Mensal!$B147:$B301,Anual!$B150,Mensal!$ES147:$ES301)</f>
        <v>261495.12170883056</v>
      </c>
      <c r="AB150" s="44">
        <f t="shared" si="83"/>
        <v>5.6368000000000418E-2</v>
      </c>
      <c r="AD150" s="240"/>
    </row>
    <row r="151" spans="1:30" ht="12">
      <c r="A151" s="73"/>
      <c r="B151" s="229" t="str">
        <f>CONCATENATE(C151,D151)</f>
        <v>161104010500015</v>
      </c>
      <c r="C151" s="231">
        <v>1611040105000</v>
      </c>
      <c r="D151" s="35">
        <v>15</v>
      </c>
      <c r="E151" s="37" t="s">
        <v>137</v>
      </c>
      <c r="F151" s="65">
        <f>SUMIF(Mensal!$B15:$B301,Anual!$B151,Mensal!$F15:$F301)</f>
        <v>7744995.5599999996</v>
      </c>
      <c r="G151" s="65">
        <f>SUMIF(Mensal!$B15:$B301,Anual!$B151,Mensal!$S15:$S301)</f>
        <v>3320778</v>
      </c>
      <c r="H151" s="44">
        <f>IF(ROUND(F151,2)=0,0%,IFERROR(G151/F151-1,0))</f>
        <v>-0.57123564832618179</v>
      </c>
      <c r="I151" s="65">
        <f>SUMIF(Mensal!$B15:$B301,Anual!$B151,Mensal!$AF15:$AF301)</f>
        <v>3514804.4169839998</v>
      </c>
      <c r="J151" s="44">
        <f>IF(ROUND(G151,2)&gt;0,IF(ROUND(I151,2)=0,0%,(IFERROR(I151/G151-1,0))),0%)</f>
        <v>5.8427999999999924E-2</v>
      </c>
      <c r="K151" s="65">
        <f>SUMIF(Mensal!$B15:$B301,Anual!$B151,Mensal!$AS15:$AS301)</f>
        <v>3711478.8129407573</v>
      </c>
      <c r="L151" s="44">
        <f>IF(ROUND(I151,2)&gt;0,IF(ROUND(K151,2)=0,0%,(IFERROR(K151/I151-1,0))),0%)</f>
        <v>5.5956000000000117E-2</v>
      </c>
      <c r="M151" s="65">
        <f>SUMIF(Mensal!$B15:$B301,Anual!$B151,Mensal!$BF15:$BF301)</f>
        <v>3920687.4506686018</v>
      </c>
      <c r="N151" s="44">
        <f>IF(ROUND(K151,2)&gt;0,IF(ROUND(M151,2)=0,0%,(IFERROR(M151/K151-1,0))),0%)</f>
        <v>5.6367999999999974E-2</v>
      </c>
      <c r="O151" s="65">
        <f>SUMIF(Mensal!$B15:$B301,Anual!$B151,Mensal!$BS15:$BS301)</f>
        <v>4141688.7608878897</v>
      </c>
      <c r="P151" s="44">
        <f>IF(ROUND(M151,2)&gt;0,IF(ROUND(O151,2)=0,0%,(IFERROR(O151/M151-1,0))),0%)</f>
        <v>5.6367999999999974E-2</v>
      </c>
      <c r="Q151" s="65">
        <f>SUMIF(Mensal!$B15:$B301,Anual!$B151,Mensal!$CF15:$CF301)</f>
        <v>4375147.4729616186</v>
      </c>
      <c r="R151" s="44">
        <f>IF(ROUND(O151,2)&gt;0,IF(ROUND(Q151,2)=0,0%,(IFERROR(Q151/O151-1,0))),0%)</f>
        <v>5.6367999999999974E-2</v>
      </c>
      <c r="S151" s="65">
        <f>SUMIF(Mensal!$B15:$B301,Anual!$B151,Mensal!$CS15:$CS301)</f>
        <v>4621765.7857175199</v>
      </c>
      <c r="T151" s="44">
        <f>IF(ROUND(Q151,2)&gt;0,IF(ROUND(S151,2)=0,0%,(IFERROR(S151/Q151-1,0))),0%)</f>
        <v>5.6368000000000196E-2</v>
      </c>
      <c r="U151" s="65">
        <f>SUMIF(Mensal!$B15:$B301,Anual!$B151,Mensal!$DF15:$DF301)</f>
        <v>4882285.4795268448</v>
      </c>
      <c r="V151" s="44">
        <f>IF(ROUND(S151,2)&gt;0,IF(ROUND(U151,2)=0,0%,(IFERROR(U151/S151-1,0))),0%)</f>
        <v>5.6367999999999974E-2</v>
      </c>
      <c r="W151" s="65">
        <f>SUMIF(Mensal!$B15:$B301,Anual!$B151,Mensal!$DS15:$DS301)</f>
        <v>5157490.1474368135</v>
      </c>
      <c r="X151" s="44">
        <f>IF(ROUND(U151,2)&gt;0,IF(ROUND(W151,2)=0,0%,(IFERROR(W151/U151-1,0))),0%)</f>
        <v>5.6367999999999974E-2</v>
      </c>
      <c r="Y151" s="65">
        <f>SUMIF(Mensal!$B15:$B301,Anual!$B151,Mensal!$EF15:$EF301)</f>
        <v>5448207.5520675331</v>
      </c>
      <c r="Z151" s="44">
        <f>IF(ROUND(W151,2)&gt;0,IF(ROUND(Y151,2)=0,0%,(IFERROR(Y151/W151-1,0))),0%)</f>
        <v>5.6368000000000196E-2</v>
      </c>
      <c r="AA151" s="65">
        <f>SUMIF(Mensal!$B148:$B301,Anual!$B151,Mensal!$ES148:$ES301)</f>
        <v>5755312.1153624766</v>
      </c>
      <c r="AB151" s="44">
        <f>IF(ROUND(Y151,2)&gt;0,IF(ROUND(AA151,2)=0,0%,(IFERROR(AA151/Y151-1,0))),0%)</f>
        <v>5.6368000000000196E-2</v>
      </c>
      <c r="AD151" s="240"/>
    </row>
    <row r="152" spans="1:30" ht="12">
      <c r="A152" s="73"/>
      <c r="B152" s="229" t="str">
        <f>CONCATENATE(C152,D152)</f>
        <v>164101010100011</v>
      </c>
      <c r="C152" s="231">
        <v>1641010101000</v>
      </c>
      <c r="D152" s="35">
        <v>11</v>
      </c>
      <c r="E152" s="37" t="s">
        <v>138</v>
      </c>
      <c r="F152" s="65">
        <f>SUMIF(Mensal!$B15:$B301,Anual!$B152,Mensal!$F15:$F301)</f>
        <v>0</v>
      </c>
      <c r="G152" s="65">
        <f>SUMIF(Mensal!$B15:$B301,Anual!$B152,Mensal!$S15:$S301)</f>
        <v>599.99999999999989</v>
      </c>
      <c r="H152" s="44">
        <f>IF(ROUND(F152,2)=0,0%,IFERROR(G152/F152-1,0))</f>
        <v>0</v>
      </c>
      <c r="I152" s="65">
        <f>SUMIF(Mensal!$B15:$B301,Anual!$B152,Mensal!$AF15:$AF301)</f>
        <v>599.99999999999989</v>
      </c>
      <c r="J152" s="44">
        <f>IF(ROUND(G152,2)&gt;0,IF(ROUND(I152,2)=0,0%,(IFERROR(I152/G152-1,0))),0%)</f>
        <v>0</v>
      </c>
      <c r="K152" s="65">
        <f>SUMIF(Mensal!$B15:$B301,Anual!$B152,Mensal!$AS15:$AS301)</f>
        <v>599.99999999999989</v>
      </c>
      <c r="L152" s="44">
        <f>IF(ROUND(I152,2)&gt;0,IF(ROUND(K152,2)=0,0%,(IFERROR(K152/I152-1,0))),0%)</f>
        <v>0</v>
      </c>
      <c r="M152" s="65">
        <f>SUMIF(Mensal!$B15:$B301,Anual!$B152,Mensal!$BF15:$BF301)</f>
        <v>599.99999999999989</v>
      </c>
      <c r="N152" s="44">
        <f>IF(ROUND(K152,2)&gt;0,IF(ROUND(M152,2)=0,0%,(IFERROR(M152/K152-1,0))),0%)</f>
        <v>0</v>
      </c>
      <c r="O152" s="65">
        <f>SUMIF(Mensal!$B15:$B301,Anual!$B152,Mensal!$BS15:$BS301)</f>
        <v>599.99999999999989</v>
      </c>
      <c r="P152" s="44">
        <f>IF(ROUND(M152,2)&gt;0,IF(ROUND(O152,2)=0,0%,(IFERROR(O152/M152-1,0))),0%)</f>
        <v>0</v>
      </c>
      <c r="Q152" s="65">
        <f>SUMIF(Mensal!$B15:$B301,Anual!$B152,Mensal!$CF15:$CF301)</f>
        <v>599.99999999999989</v>
      </c>
      <c r="R152" s="44">
        <f>IF(ROUND(O152,2)&gt;0,IF(ROUND(Q152,2)=0,0%,(IFERROR(Q152/O152-1,0))),0%)</f>
        <v>0</v>
      </c>
      <c r="S152" s="65">
        <f>SUMIF(Mensal!$B15:$B301,Anual!$B152,Mensal!$CS15:$CS301)</f>
        <v>599.99999999999989</v>
      </c>
      <c r="T152" s="44">
        <f>IF(ROUND(Q152,2)&gt;0,IF(ROUND(S152,2)=0,0%,(IFERROR(S152/Q152-1,0))),0%)</f>
        <v>0</v>
      </c>
      <c r="U152" s="65">
        <f>SUMIF(Mensal!$B15:$B301,Anual!$B152,Mensal!$DF15:$DF301)</f>
        <v>599.99999999999989</v>
      </c>
      <c r="V152" s="44">
        <f>IF(ROUND(S152,2)&gt;0,IF(ROUND(U152,2)=0,0%,(IFERROR(U152/S152-1,0))),0%)</f>
        <v>0</v>
      </c>
      <c r="W152" s="65">
        <f>SUMIF(Mensal!$B15:$B301,Anual!$B152,Mensal!$DS15:$DS301)</f>
        <v>599.99999999999989</v>
      </c>
      <c r="X152" s="44">
        <f>IF(ROUND(U152,2)&gt;0,IF(ROUND(W152,2)=0,0%,(IFERROR(W152/U152-1,0))),0%)</f>
        <v>0</v>
      </c>
      <c r="Y152" s="65">
        <f>SUMIF(Mensal!$B15:$B301,Anual!$B152,Mensal!$EF15:$EF301)</f>
        <v>0</v>
      </c>
      <c r="Z152" s="44">
        <f>IF(ROUND(W152,2)&gt;0,IF(ROUND(Y152,2)=0,0%,(IFERROR(Y152/W152-1,0))),0%)</f>
        <v>0</v>
      </c>
      <c r="AA152" s="65">
        <f>SUMIF(Mensal!$B149:$B301,Anual!$B152,Mensal!$ES149:$ES301)</f>
        <v>0</v>
      </c>
      <c r="AB152" s="44">
        <f>IF(ROUND(Y152,2)&gt;0,IF(ROUND(AA152,2)=0,0%,(IFERROR(AA152/Y152-1,0))),0%)</f>
        <v>0</v>
      </c>
      <c r="AD152" s="240"/>
    </row>
    <row r="153" spans="1:30" ht="12">
      <c r="A153" s="73"/>
      <c r="B153" s="229" t="str">
        <f>CONCATENATE(C153,D153)</f>
        <v>164101010100040</v>
      </c>
      <c r="C153" s="231">
        <v>1641010101000</v>
      </c>
      <c r="D153" s="35">
        <v>40</v>
      </c>
      <c r="E153" s="37" t="s">
        <v>138</v>
      </c>
      <c r="F153" s="65">
        <f>SUMIF(Mensal!$B16:$B301,Anual!$B153,Mensal!$F16:$F301)</f>
        <v>0</v>
      </c>
      <c r="G153" s="65">
        <f>SUMIF(Mensal!$B16:$B301,Anual!$B153,Mensal!$S16:$S301)</f>
        <v>1400</v>
      </c>
      <c r="H153" s="44">
        <f>IF(ROUND(F153,2)=0,0%,IFERROR(G153/F153-1,0))</f>
        <v>0</v>
      </c>
      <c r="I153" s="65">
        <f>SUMIF(Mensal!$B16:$B301,Anual!$B153,Mensal!$AF16:$AF301)</f>
        <v>1400</v>
      </c>
      <c r="J153" s="44">
        <f>IF(ROUND(G153,2)&gt;0,IF(ROUND(I153,2)=0,0%,(IFERROR(I153/G153-1,0))),0%)</f>
        <v>0</v>
      </c>
      <c r="K153" s="65">
        <f>SUMIF(Mensal!$B16:$B301,Anual!$B153,Mensal!$AS16:$AS301)</f>
        <v>1400</v>
      </c>
      <c r="L153" s="44">
        <f>IF(ROUND(I153,2)&gt;0,IF(ROUND(K153,2)=0,0%,(IFERROR(K153/I153-1,0))),0%)</f>
        <v>0</v>
      </c>
      <c r="M153" s="65">
        <f>SUMIF(Mensal!$B16:$B301,Anual!$B153,Mensal!$BF16:$BF301)</f>
        <v>1400</v>
      </c>
      <c r="N153" s="44">
        <f>IF(ROUND(K153,2)&gt;0,IF(ROUND(M153,2)=0,0%,(IFERROR(M153/K153-1,0))),0%)</f>
        <v>0</v>
      </c>
      <c r="O153" s="65">
        <f>SUMIF(Mensal!$B16:$B301,Anual!$B153,Mensal!$BS16:$BS301)</f>
        <v>1400</v>
      </c>
      <c r="P153" s="44">
        <f>IF(ROUND(M153,2)&gt;0,IF(ROUND(O153,2)=0,0%,(IFERROR(O153/M153-1,0))),0%)</f>
        <v>0</v>
      </c>
      <c r="Q153" s="65">
        <f>SUMIF(Mensal!$B16:$B301,Anual!$B153,Mensal!$CF16:$CF301)</f>
        <v>1400</v>
      </c>
      <c r="R153" s="44">
        <f>IF(ROUND(O153,2)&gt;0,IF(ROUND(Q153,2)=0,0%,(IFERROR(Q153/O153-1,0))),0%)</f>
        <v>0</v>
      </c>
      <c r="S153" s="65">
        <f>SUMIF(Mensal!$B16:$B301,Anual!$B153,Mensal!$CS16:$CS301)</f>
        <v>1400</v>
      </c>
      <c r="T153" s="44">
        <f>IF(ROUND(Q153,2)&gt;0,IF(ROUND(S153,2)=0,0%,(IFERROR(S153/Q153-1,0))),0%)</f>
        <v>0</v>
      </c>
      <c r="U153" s="65">
        <f>SUMIF(Mensal!$B16:$B301,Anual!$B153,Mensal!$DF16:$DF301)</f>
        <v>1400</v>
      </c>
      <c r="V153" s="44">
        <f>IF(ROUND(S153,2)&gt;0,IF(ROUND(U153,2)=0,0%,(IFERROR(U153/S153-1,0))),0%)</f>
        <v>0</v>
      </c>
      <c r="W153" s="65">
        <f>SUMIF(Mensal!$B16:$B301,Anual!$B153,Mensal!$DS16:$DS301)</f>
        <v>1400</v>
      </c>
      <c r="X153" s="44">
        <f>IF(ROUND(U153,2)&gt;0,IF(ROUND(W153,2)=0,0%,(IFERROR(W153/U153-1,0))),0%)</f>
        <v>0</v>
      </c>
      <c r="Y153" s="65">
        <f>SUMIF(Mensal!$B16:$B301,Anual!$B153,Mensal!$EF16:$EF301)</f>
        <v>2000.0000000000002</v>
      </c>
      <c r="Z153" s="44">
        <f>IF(ROUND(W153,2)&gt;0,IF(ROUND(Y153,2)=0,0%,(IFERROR(Y153/W153-1,0))),0%)</f>
        <v>0.42857142857142883</v>
      </c>
      <c r="AA153" s="65">
        <f>SUMIF(Mensal!$B150:$B301,Anual!$B153,Mensal!$ES150:$ES301)</f>
        <v>2000.0000000000002</v>
      </c>
      <c r="AB153" s="44">
        <f>IF(ROUND(Y153,2)&gt;0,IF(ROUND(AA153,2)=0,0%,(IFERROR(AA153/Y153-1,0))),0%)</f>
        <v>0</v>
      </c>
      <c r="AD153" s="240"/>
    </row>
    <row r="154" spans="1:30" ht="12">
      <c r="A154" s="73"/>
      <c r="B154" s="233" t="str">
        <f t="shared" si="140"/>
        <v>169999010100015</v>
      </c>
      <c r="C154" s="231">
        <v>1699990101000</v>
      </c>
      <c r="D154" s="35">
        <v>15</v>
      </c>
      <c r="E154" s="37" t="s">
        <v>139</v>
      </c>
      <c r="F154" s="65">
        <f>SUMIF(Mensal!$B15:$B301,Anual!$B154,Mensal!$F15:$F301)</f>
        <v>0</v>
      </c>
      <c r="G154" s="65">
        <f>SUMIF(Mensal!$B15:$B301,Anual!$B154,Mensal!$S15:$S301)</f>
        <v>6528.9999999999991</v>
      </c>
      <c r="H154" s="44">
        <f t="shared" si="152"/>
        <v>0</v>
      </c>
      <c r="I154" s="65">
        <f>SUMIF(Mensal!$B15:$B301,Anual!$B154,Mensal!$AF15:$AF301)</f>
        <v>6910.4764120000009</v>
      </c>
      <c r="J154" s="44">
        <f t="shared" si="120"/>
        <v>5.8428000000000369E-2</v>
      </c>
      <c r="K154" s="65">
        <f>SUMIF(Mensal!$B15:$B301,Anual!$B154,Mensal!$AS15:$AS301)</f>
        <v>7297.159030109874</v>
      </c>
      <c r="L154" s="44">
        <f t="shared" si="121"/>
        <v>5.5956000000000117E-2</v>
      </c>
      <c r="M154" s="65">
        <f>SUMIF(Mensal!$B15:$B301,Anual!$B154,Mensal!$BF15:$BF301)</f>
        <v>7708.4852903191086</v>
      </c>
      <c r="N154" s="44">
        <f t="shared" si="122"/>
        <v>5.6368000000000196E-2</v>
      </c>
      <c r="O154" s="65">
        <f>SUMIF(Mensal!$B15:$B301,Anual!$B154,Mensal!$BS15:$BS301)</f>
        <v>8142.9971891638161</v>
      </c>
      <c r="P154" s="44">
        <f t="shared" si="123"/>
        <v>5.6367999999999974E-2</v>
      </c>
      <c r="Q154" s="65">
        <f>SUMIF(Mensal!$B15:$B301,Anual!$B154,Mensal!$CF15:$CF301)</f>
        <v>8602.0016547226023</v>
      </c>
      <c r="R154" s="44">
        <f t="shared" si="124"/>
        <v>5.6367999999999974E-2</v>
      </c>
      <c r="S154" s="65">
        <f>SUMIF(Mensal!$B15:$B301,Anual!$B154,Mensal!$CS15:$CS301)</f>
        <v>9086.8792839960079</v>
      </c>
      <c r="T154" s="44">
        <f t="shared" si="125"/>
        <v>5.6368000000000196E-2</v>
      </c>
      <c r="U154" s="65">
        <f>SUMIF(Mensal!$B15:$B301,Anual!$B154,Mensal!$DF15:$DF301)</f>
        <v>9599.0884954762969</v>
      </c>
      <c r="V154" s="44">
        <f t="shared" si="126"/>
        <v>5.6368000000000196E-2</v>
      </c>
      <c r="W154" s="65">
        <f>SUMIF(Mensal!$B15:$B301,Anual!$B154,Mensal!$DS15:$DS301)</f>
        <v>10140.169915789304</v>
      </c>
      <c r="X154" s="44">
        <f t="shared" si="127"/>
        <v>5.6367999999999974E-2</v>
      </c>
      <c r="Y154" s="65">
        <f>SUMIF(Mensal!$B15:$B301,Anual!$B154,Mensal!$EF15:$EF301)</f>
        <v>10711.751013602518</v>
      </c>
      <c r="Z154" s="44">
        <f t="shared" si="128"/>
        <v>5.6368000000000196E-2</v>
      </c>
      <c r="AA154" s="65">
        <f>SUMIF(Mensal!$B151:$B301,Anual!$B154,Mensal!$ES151:$ES301)</f>
        <v>11315.550994737265</v>
      </c>
      <c r="AB154" s="44">
        <f t="shared" si="83"/>
        <v>5.6367999999999974E-2</v>
      </c>
      <c r="AD154" s="240"/>
    </row>
    <row r="155" spans="1:30" ht="12">
      <c r="A155" s="73"/>
      <c r="B155" s="230" t="str">
        <f t="shared" si="140"/>
        <v>169999030100015</v>
      </c>
      <c r="C155" s="231">
        <v>1699990301000</v>
      </c>
      <c r="D155" s="35">
        <v>15</v>
      </c>
      <c r="E155" s="37" t="s">
        <v>140</v>
      </c>
      <c r="F155" s="65">
        <f>SUMIF(Mensal!$B16:$B301,Anual!$B155,Mensal!$F16:$F301)</f>
        <v>30585803.82</v>
      </c>
      <c r="G155" s="65">
        <f>SUMIF(Mensal!$B16:$B301,Anual!$B155,Mensal!$S16:$S301)</f>
        <v>31014005.073479991</v>
      </c>
      <c r="H155" s="44">
        <f t="shared" si="152"/>
        <v>1.399999999999979E-2</v>
      </c>
      <c r="I155" s="65">
        <f>SUMIF(Mensal!$B16:$B301,Anual!$B155,Mensal!$AF16:$AF301)</f>
        <v>31651342.877740007</v>
      </c>
      <c r="J155" s="44">
        <f t="shared" si="120"/>
        <v>2.0550000000000068E-2</v>
      </c>
      <c r="K155" s="65">
        <f>SUMIF(Mensal!$B16:$B301,Anual!$B155,Mensal!$AS16:$AS301)</f>
        <v>32301777.973877598</v>
      </c>
      <c r="L155" s="44">
        <f t="shared" si="121"/>
        <v>2.0550000000000956E-2</v>
      </c>
      <c r="M155" s="65">
        <f>SUMIF(Mensal!$B16:$B301,Anual!$B155,Mensal!$BF16:$BF301)</f>
        <v>32965579.511240792</v>
      </c>
      <c r="N155" s="44">
        <f t="shared" si="122"/>
        <v>2.055000000000029E-2</v>
      </c>
      <c r="O155" s="65">
        <f>SUMIF(Mensal!$B16:$B301,Anual!$B155,Mensal!$BS16:$BS301)</f>
        <v>33643022.170196809</v>
      </c>
      <c r="P155" s="44">
        <f t="shared" si="123"/>
        <v>2.0550000000000512E-2</v>
      </c>
      <c r="Q155" s="65">
        <f>SUMIF(Mensal!$B16:$B301,Anual!$B155,Mensal!$CF16:$CF301)</f>
        <v>34334386.27579429</v>
      </c>
      <c r="R155" s="44">
        <f t="shared" si="124"/>
        <v>2.054999999999807E-2</v>
      </c>
      <c r="S155" s="65">
        <f>SUMIF(Mensal!$B16:$B301,Anual!$B155,Mensal!$CS16:$CS301)</f>
        <v>35039957.913761891</v>
      </c>
      <c r="T155" s="44">
        <f t="shared" si="125"/>
        <v>2.0550000000000734E-2</v>
      </c>
      <c r="U155" s="65">
        <f>SUMIF(Mensal!$B16:$B301,Anual!$B155,Mensal!$DF16:$DF301)</f>
        <v>35760029.048889704</v>
      </c>
      <c r="V155" s="44">
        <f t="shared" si="126"/>
        <v>2.0550000000000068E-2</v>
      </c>
      <c r="W155" s="65">
        <f>SUMIF(Mensal!$B16:$B301,Anual!$B155,Mensal!$DS16:$DS301)</f>
        <v>36494897.645844392</v>
      </c>
      <c r="X155" s="44">
        <f t="shared" si="127"/>
        <v>2.0550000000000068E-2</v>
      </c>
      <c r="Y155" s="65">
        <f>SUMIF(Mensal!$B16:$B301,Anual!$B155,Mensal!$EF16:$EF301)</f>
        <v>37244867.792466499</v>
      </c>
      <c r="Z155" s="44">
        <f t="shared" si="128"/>
        <v>2.0550000000000068E-2</v>
      </c>
      <c r="AA155" s="65">
        <f>SUMIF(Mensal!$B152:$B301,Anual!$B155,Mensal!$ES152:$ES301)</f>
        <v>38010249.825601697</v>
      </c>
      <c r="AB155" s="44">
        <f t="shared" si="83"/>
        <v>2.055000000000029E-2</v>
      </c>
      <c r="AD155" s="240"/>
    </row>
    <row r="156" spans="1:30" ht="13.5" customHeight="1">
      <c r="A156" s="72"/>
      <c r="B156" s="234" t="str">
        <f t="shared" si="140"/>
        <v/>
      </c>
      <c r="C156" s="235"/>
      <c r="D156" s="13"/>
      <c r="E156" s="12" t="s">
        <v>439</v>
      </c>
      <c r="F156" s="84">
        <f>F157+F160+F164+F167+F175</f>
        <v>9459244130.1499996</v>
      </c>
      <c r="G156" s="84">
        <f>G157+G160+G164+G167+G175</f>
        <v>10831945796.838482</v>
      </c>
      <c r="H156" s="49">
        <f t="shared" si="152"/>
        <v>0.14511747955771548</v>
      </c>
      <c r="I156" s="84">
        <f>I157+I160+I164+I167+I175</f>
        <v>12278262314.484167</v>
      </c>
      <c r="J156" s="49">
        <f t="shared" si="120"/>
        <v>0.13352324178614539</v>
      </c>
      <c r="K156" s="84">
        <f>K157+K160+K164+K167+K175</f>
        <v>12051972360.621799</v>
      </c>
      <c r="L156" s="49">
        <f t="shared" si="121"/>
        <v>-1.8430128634360776E-2</v>
      </c>
      <c r="M156" s="84">
        <f>M157+M160+M164+M167+M175</f>
        <v>12705223002.606894</v>
      </c>
      <c r="N156" s="49">
        <f t="shared" si="122"/>
        <v>5.4202799545035596E-2</v>
      </c>
      <c r="O156" s="84">
        <f>O157+O160+O164+O167+O175</f>
        <v>13395256200.691149</v>
      </c>
      <c r="P156" s="49">
        <f t="shared" si="123"/>
        <v>5.4310986744795509E-2</v>
      </c>
      <c r="Q156" s="84">
        <f>Q157+Q160+Q164+Q167+Q175</f>
        <v>14105231361.492275</v>
      </c>
      <c r="R156" s="49">
        <f t="shared" si="124"/>
        <v>5.3001984446142458E-2</v>
      </c>
      <c r="S156" s="84">
        <f>S157+S160+S164+S167+S175</f>
        <v>14894075684.30183</v>
      </c>
      <c r="T156" s="49">
        <f t="shared" si="125"/>
        <v>5.5925656417315173E-2</v>
      </c>
      <c r="U156" s="84">
        <f>U157+U160+U164+U167+U175</f>
        <v>15651961543.256674</v>
      </c>
      <c r="V156" s="49">
        <f t="shared" si="126"/>
        <v>5.088505490499462E-2</v>
      </c>
      <c r="W156" s="84">
        <f>W157+W160+W164+W167+W175</f>
        <v>16456196634.866678</v>
      </c>
      <c r="X156" s="49">
        <f t="shared" si="127"/>
        <v>5.1382383568179257E-2</v>
      </c>
      <c r="Y156" s="84">
        <f>Y157+Y160+Y164+Y167+Y175</f>
        <v>17308810459.041069</v>
      </c>
      <c r="Z156" s="49">
        <f t="shared" si="128"/>
        <v>5.1811110616405198E-2</v>
      </c>
      <c r="AA156" s="84">
        <f>AA157+AA160+AA164+AA167+AA175</f>
        <v>18267379553.857567</v>
      </c>
      <c r="AB156" s="49">
        <f t="shared" si="83"/>
        <v>5.5380414332043326E-2</v>
      </c>
      <c r="AD156" s="240"/>
    </row>
    <row r="157" spans="1:30" s="4" customFormat="1" ht="12">
      <c r="A157" s="71"/>
      <c r="B157" s="230"/>
      <c r="C157" s="231"/>
      <c r="D157" s="7"/>
      <c r="E157" s="31" t="s">
        <v>440</v>
      </c>
      <c r="F157" s="83">
        <f>SUM(F158:F159)</f>
        <v>7391174221.1700001</v>
      </c>
      <c r="G157" s="83">
        <f>SUM(G158:G159)</f>
        <v>8945031306.5384827</v>
      </c>
      <c r="H157" s="195">
        <f t="shared" si="152"/>
        <v>0.21023142451680865</v>
      </c>
      <c r="I157" s="83">
        <f>SUM(I158:I159)</f>
        <v>9467671595.716917</v>
      </c>
      <c r="J157" s="195">
        <f t="shared" ref="J157:J187" si="185">IF(ROUND(G157,2)&gt;0,IF(ROUND(I157,2)=0,0%,(IFERROR(I157/G157-1,0))),0%)</f>
        <v>5.8428000000000369E-2</v>
      </c>
      <c r="K157" s="83">
        <f>SUM(K158:K159)</f>
        <v>9997444627.5268517</v>
      </c>
      <c r="L157" s="195">
        <f t="shared" ref="L157:L187" si="186">IF(ROUND(I157,2)&gt;0,IF(ROUND(K157,2)=0,0%,(IFERROR(K157/I157-1,0))),0%)</f>
        <v>5.5955999999999895E-2</v>
      </c>
      <c r="M157" s="83">
        <f>SUM(M158:M159)</f>
        <v>10560980586.291286</v>
      </c>
      <c r="N157" s="195">
        <f t="shared" ref="N157:N187" si="187">IF(ROUND(K157,2)&gt;0,IF(ROUND(M157,2)=0,0%,(IFERROR(M157/K157-1,0))),0%)</f>
        <v>5.6368000000000196E-2</v>
      </c>
      <c r="O157" s="83">
        <f>SUM(O158:O159)</f>
        <v>11156281939.979355</v>
      </c>
      <c r="P157" s="195">
        <f t="shared" ref="P157:P187" si="188">IF(ROUND(M157,2)&gt;0,IF(ROUND(O157,2)=0,0%,(IFERROR(O157/M157-1,0))),0%)</f>
        <v>5.6368000000000196E-2</v>
      </c>
      <c r="Q157" s="83">
        <f>SUM(Q158:Q159)</f>
        <v>11785139240.372114</v>
      </c>
      <c r="R157" s="195">
        <f t="shared" ref="R157:R187" si="189">IF(ROUND(O157,2)&gt;0,IF(ROUND(Q157,2)=0,0%,(IFERROR(Q157/O157-1,0))),0%)</f>
        <v>5.6368000000000196E-2</v>
      </c>
      <c r="S157" s="83">
        <f>SUM(S158:S159)</f>
        <v>12449443969.07341</v>
      </c>
      <c r="T157" s="195">
        <f t="shared" ref="T157:T187" si="190">IF(ROUND(Q157,2)&gt;0,IF(ROUND(S157,2)=0,0%,(IFERROR(S157/Q157-1,0))),0%)</f>
        <v>5.6367999999999974E-2</v>
      </c>
      <c r="U157" s="83">
        <f>SUM(U158:U159)</f>
        <v>13151194226.722145</v>
      </c>
      <c r="V157" s="195">
        <f t="shared" ref="V157:V187" si="191">IF(ROUND(S157,2)&gt;0,IF(ROUND(U157,2)=0,0%,(IFERROR(U157/S157-1,0))),0%)</f>
        <v>5.6368000000000418E-2</v>
      </c>
      <c r="W157" s="83">
        <f>SUM(W158:W159)</f>
        <v>13892500742.894022</v>
      </c>
      <c r="X157" s="195">
        <f t="shared" ref="X157:X187" si="192">IF(ROUND(U157,2)&gt;0,IF(ROUND(W157,2)=0,0%,(IFERROR(W157/U157-1,0))),0%)</f>
        <v>5.6368000000000196E-2</v>
      </c>
      <c r="Y157" s="83">
        <f>SUM(Y158:Y159)</f>
        <v>14675593224.769476</v>
      </c>
      <c r="Z157" s="195">
        <f t="shared" ref="Z157:Z187" si="193">IF(ROUND(W157,2)&gt;0,IF(ROUND(Y157,2)=0,0%,(IFERROR(Y157/W157-1,0))),0%)</f>
        <v>5.6368000000000196E-2</v>
      </c>
      <c r="AA157" s="83">
        <f>SUM(AA158:AA159)</f>
        <v>15502827063.66328</v>
      </c>
      <c r="AB157" s="195">
        <f t="shared" ref="AB157:AB212" si="194">IF(ROUND(Y157,2)&gt;0,IF(ROUND(AA157,2)=0,0%,(IFERROR(AA157/Y157-1,0))),0%)</f>
        <v>5.6367999999999974E-2</v>
      </c>
      <c r="AC157" s="2"/>
      <c r="AD157" s="240"/>
    </row>
    <row r="158" spans="1:30" ht="12">
      <c r="A158" s="70"/>
      <c r="B158" s="230" t="str">
        <f>CONCATENATE(C158,D158)</f>
        <v>171150010100010</v>
      </c>
      <c r="C158" s="231">
        <v>1711500101000</v>
      </c>
      <c r="D158" s="35">
        <v>10</v>
      </c>
      <c r="E158" s="37" t="s">
        <v>141</v>
      </c>
      <c r="F158" s="65">
        <f>SUMIF(Mensal!$B5:$B298,Anual!$B158,Mensal!$F5:$F298)</f>
        <v>5912939377.2600002</v>
      </c>
      <c r="G158" s="65">
        <f>SUMIF(Mensal!$B5:$B298,Anual!$B158,Mensal!$S5:$S298)</f>
        <v>7156025045.2307854</v>
      </c>
      <c r="H158" s="44">
        <f t="shared" si="152"/>
        <v>0.2102314244504937</v>
      </c>
      <c r="I158" s="65">
        <f>SUMIF(Mensal!$B5:$B298,Anual!$B158,Mensal!$AF5:$AF298)</f>
        <v>7574137276.5735331</v>
      </c>
      <c r="J158" s="44">
        <f t="shared" si="185"/>
        <v>5.8428000000000369E-2</v>
      </c>
      <c r="K158" s="65">
        <f>SUMIF(Mensal!$B5:$B298,Anual!$B158,Mensal!$AS5:$AS298)</f>
        <v>7997955702.0214806</v>
      </c>
      <c r="L158" s="44">
        <f t="shared" si="186"/>
        <v>5.5955999999999895E-2</v>
      </c>
      <c r="M158" s="65">
        <f>SUMIF(Mensal!$B5:$B298,Anual!$B158,Mensal!$BF5:$BF298)</f>
        <v>8448784469.0330286</v>
      </c>
      <c r="N158" s="44">
        <f t="shared" si="187"/>
        <v>5.6368000000000196E-2</v>
      </c>
      <c r="O158" s="65">
        <f>SUMIF(Mensal!$B5:$B298,Anual!$B158,Mensal!$BS5:$BS298)</f>
        <v>8925025551.9834843</v>
      </c>
      <c r="P158" s="44">
        <f t="shared" si="188"/>
        <v>5.6368000000000196E-2</v>
      </c>
      <c r="Q158" s="65">
        <f>SUMIF(Mensal!$B5:$B298,Anual!$B158,Mensal!$CF5:$CF298)</f>
        <v>9428111392.2976913</v>
      </c>
      <c r="R158" s="44">
        <f t="shared" si="189"/>
        <v>5.6368000000000196E-2</v>
      </c>
      <c r="S158" s="65">
        <f>SUMIF(Mensal!$B5:$B298,Anual!$B158,Mensal!$CS5:$CS298)</f>
        <v>9959555175.258728</v>
      </c>
      <c r="T158" s="44">
        <f t="shared" si="190"/>
        <v>5.6367999999999974E-2</v>
      </c>
      <c r="U158" s="65">
        <f>SUMIF(Mensal!$B5:$B298,Anual!$B158,Mensal!$DF5:$DF298)</f>
        <v>10520955381.377716</v>
      </c>
      <c r="V158" s="44">
        <f t="shared" si="191"/>
        <v>5.6368000000000418E-2</v>
      </c>
      <c r="W158" s="65">
        <f>SUMIF(Mensal!$B5:$B298,Anual!$B158,Mensal!$DS5:$DS298)</f>
        <v>11114000594.315218</v>
      </c>
      <c r="X158" s="44">
        <f t="shared" si="192"/>
        <v>5.6368000000000196E-2</v>
      </c>
      <c r="Y158" s="65">
        <f>SUMIF(Mensal!$B5:$B298,Anual!$B158,Mensal!$EF5:$EF298)</f>
        <v>11740474579.81558</v>
      </c>
      <c r="Z158" s="44">
        <f t="shared" si="193"/>
        <v>5.6368000000000196E-2</v>
      </c>
      <c r="AA158" s="65">
        <f>SUMIF(Mensal!$B155:$B301,Anual!$B158,Mensal!$ES155:$ES301)</f>
        <v>12402261650.930624</v>
      </c>
      <c r="AB158" s="44">
        <f t="shared" si="194"/>
        <v>5.6367999999999974E-2</v>
      </c>
      <c r="AD158" s="240"/>
    </row>
    <row r="159" spans="1:30" ht="12">
      <c r="A159" s="70"/>
      <c r="B159" s="230" t="str">
        <f>CONCATENATE(C159,D159)</f>
        <v>171150010200023</v>
      </c>
      <c r="C159" s="231">
        <v>1711500102000</v>
      </c>
      <c r="D159" s="35">
        <v>23</v>
      </c>
      <c r="E159" s="37" t="s">
        <v>142</v>
      </c>
      <c r="F159" s="193">
        <f>SUMIF(Mensal!$B5:$B298,Anual!$B159,Mensal!$F5:$F298)</f>
        <v>1478234843.9100001</v>
      </c>
      <c r="G159" s="65">
        <f>SUMIF(Mensal!$B5:$B298,Anual!$B159,Mensal!$S5:$S298)</f>
        <v>1789006261.3076963</v>
      </c>
      <c r="H159" s="44">
        <f t="shared" si="152"/>
        <v>0.21023142478206736</v>
      </c>
      <c r="I159" s="65">
        <f>SUMIF(Mensal!$B5:$B298,Anual!$B159,Mensal!$AF5:$AF298)</f>
        <v>1893534319.1433833</v>
      </c>
      <c r="J159" s="44">
        <f t="shared" si="185"/>
        <v>5.8428000000000369E-2</v>
      </c>
      <c r="K159" s="65">
        <f>SUMIF(Mensal!$B5:$B298,Anual!$B159,Mensal!$AS5:$AS298)</f>
        <v>1999488925.5053701</v>
      </c>
      <c r="L159" s="44">
        <f t="shared" si="186"/>
        <v>5.5955999999999895E-2</v>
      </c>
      <c r="M159" s="65">
        <f>SUMIF(Mensal!$B5:$B298,Anual!$B159,Mensal!$BF5:$BF298)</f>
        <v>2112196117.2582572</v>
      </c>
      <c r="N159" s="44">
        <f t="shared" si="187"/>
        <v>5.6368000000000196E-2</v>
      </c>
      <c r="O159" s="65">
        <f>SUMIF(Mensal!$B5:$B298,Anual!$B159,Mensal!$BS5:$BS298)</f>
        <v>2231256387.9958711</v>
      </c>
      <c r="P159" s="44">
        <f t="shared" si="188"/>
        <v>5.6368000000000196E-2</v>
      </c>
      <c r="Q159" s="65">
        <f>SUMIF(Mensal!$B5:$B298,Anual!$B159,Mensal!$CF5:$CF298)</f>
        <v>2357027848.0744228</v>
      </c>
      <c r="R159" s="44">
        <f t="shared" si="189"/>
        <v>5.6368000000000196E-2</v>
      </c>
      <c r="S159" s="65">
        <f>SUMIF(Mensal!$B5:$B298,Anual!$B159,Mensal!$CS5:$CS298)</f>
        <v>2489888793.814682</v>
      </c>
      <c r="T159" s="44">
        <f t="shared" si="190"/>
        <v>5.6367999999999974E-2</v>
      </c>
      <c r="U159" s="65">
        <f>SUMIF(Mensal!$B5:$B298,Anual!$B159,Mensal!$DF5:$DF298)</f>
        <v>2630238845.344429</v>
      </c>
      <c r="V159" s="44">
        <f t="shared" si="191"/>
        <v>5.6368000000000418E-2</v>
      </c>
      <c r="W159" s="65">
        <f>SUMIF(Mensal!$B5:$B298,Anual!$B159,Mensal!$DS5:$DS298)</f>
        <v>2778500148.5788045</v>
      </c>
      <c r="X159" s="44">
        <f t="shared" si="192"/>
        <v>5.6368000000000196E-2</v>
      </c>
      <c r="Y159" s="65">
        <f>SUMIF(Mensal!$B5:$B298,Anual!$B159,Mensal!$EF5:$EF298)</f>
        <v>2935118644.9538951</v>
      </c>
      <c r="Z159" s="44">
        <f t="shared" si="193"/>
        <v>5.6368000000000196E-2</v>
      </c>
      <c r="AA159" s="65">
        <f>SUMIF(Mensal!$B156:$B301,Anual!$B159,Mensal!$ES156:$ES301)</f>
        <v>3100565412.732656</v>
      </c>
      <c r="AB159" s="44">
        <f t="shared" si="194"/>
        <v>5.6367999999999974E-2</v>
      </c>
      <c r="AD159" s="240"/>
    </row>
    <row r="160" spans="1:30" s="4" customFormat="1" ht="12">
      <c r="A160" s="71"/>
      <c r="B160" s="230"/>
      <c r="C160" s="231"/>
      <c r="D160" s="7"/>
      <c r="E160" s="31" t="s">
        <v>441</v>
      </c>
      <c r="F160" s="83">
        <f>SUM(F161:F163)</f>
        <v>700543176.69000006</v>
      </c>
      <c r="G160" s="83">
        <f>SUM(G161:G163)</f>
        <v>837827518.30000007</v>
      </c>
      <c r="H160" s="50">
        <f t="shared" si="152"/>
        <v>0.19596842304375217</v>
      </c>
      <c r="I160" s="83">
        <f>SUM(I161:I163)</f>
        <v>886780104.53923237</v>
      </c>
      <c r="J160" s="50">
        <f t="shared" si="185"/>
        <v>5.8427999999999924E-2</v>
      </c>
      <c r="K160" s="83">
        <f>SUM(K161:K163)</f>
        <v>936400772.06882977</v>
      </c>
      <c r="L160" s="50">
        <f t="shared" si="186"/>
        <v>5.5956000000000117E-2</v>
      </c>
      <c r="M160" s="83">
        <f>SUM(M161:M163)</f>
        <v>989183810.78880596</v>
      </c>
      <c r="N160" s="50">
        <f t="shared" si="187"/>
        <v>5.6368000000000418E-2</v>
      </c>
      <c r="O160" s="83">
        <f>SUM(O161:O163)</f>
        <v>1044942123.8353493</v>
      </c>
      <c r="P160" s="50">
        <f t="shared" si="188"/>
        <v>5.6367999999999974E-2</v>
      </c>
      <c r="Q160" s="83">
        <f>SUM(Q161:Q163)</f>
        <v>1103843421.4717007</v>
      </c>
      <c r="R160" s="50">
        <f t="shared" si="189"/>
        <v>5.6368000000000418E-2</v>
      </c>
      <c r="S160" s="83">
        <f>SUM(S161:S163)</f>
        <v>1166064867.4532175</v>
      </c>
      <c r="T160" s="50">
        <f t="shared" si="190"/>
        <v>5.6367999999999974E-2</v>
      </c>
      <c r="U160" s="83">
        <f>SUM(U161:U163)</f>
        <v>1231793611.9018204</v>
      </c>
      <c r="V160" s="50">
        <f t="shared" si="191"/>
        <v>5.6367999999999974E-2</v>
      </c>
      <c r="W160" s="83">
        <f>SUM(W161:W163)</f>
        <v>1301227354.2175026</v>
      </c>
      <c r="X160" s="50">
        <f t="shared" si="192"/>
        <v>5.6368000000000196E-2</v>
      </c>
      <c r="Y160" s="83">
        <f>SUM(Y161:Y163)</f>
        <v>1374574937.7200351</v>
      </c>
      <c r="Z160" s="50">
        <f t="shared" si="193"/>
        <v>5.6368000000000196E-2</v>
      </c>
      <c r="AA160" s="83">
        <f>SUM(AA161:AA163)</f>
        <v>1452056977.8094385</v>
      </c>
      <c r="AB160" s="50">
        <f t="shared" si="194"/>
        <v>5.6368000000000418E-2</v>
      </c>
      <c r="AC160" s="2"/>
      <c r="AD160" s="240"/>
    </row>
    <row r="161" spans="1:129" ht="12">
      <c r="A161" s="70"/>
      <c r="B161" s="230" t="str">
        <f>CONCATENATE(C161,D161)</f>
        <v>171153010100010</v>
      </c>
      <c r="C161" s="231">
        <v>1711530101000</v>
      </c>
      <c r="D161" s="35">
        <v>10</v>
      </c>
      <c r="E161" s="37" t="s">
        <v>143</v>
      </c>
      <c r="F161" s="65">
        <f>SUMIF(Mensal!$B5:$B298,Anual!$B161,Mensal!$F5:$F298)</f>
        <v>420325906.54000002</v>
      </c>
      <c r="G161" s="65">
        <f>SUMIF(Mensal!$B5:$B298,Anual!$B161,Mensal!$S5:$S298)</f>
        <v>502696510.98000002</v>
      </c>
      <c r="H161" s="44">
        <f t="shared" si="152"/>
        <v>0.19596842154710559</v>
      </c>
      <c r="I161" s="65">
        <f>SUMIF(Mensal!$B5:$B298,Anual!$B161,Mensal!$AF5:$AF298)</f>
        <v>532068062.72353947</v>
      </c>
      <c r="J161" s="44">
        <f t="shared" si="185"/>
        <v>5.8427999999999924E-2</v>
      </c>
      <c r="K161" s="65">
        <f>SUMIF(Mensal!$B5:$B298,Anual!$B161,Mensal!$AS5:$AS298)</f>
        <v>561840463.24129796</v>
      </c>
      <c r="L161" s="44">
        <f t="shared" si="186"/>
        <v>5.5956000000000117E-2</v>
      </c>
      <c r="M161" s="65">
        <f>SUMIF(Mensal!$B5:$B298,Anual!$B161,Mensal!$BF5:$BF298)</f>
        <v>593510286.47328353</v>
      </c>
      <c r="N161" s="44">
        <f t="shared" si="187"/>
        <v>5.6368000000000196E-2</v>
      </c>
      <c r="O161" s="65">
        <f>SUMIF(Mensal!$B5:$B298,Anual!$B161,Mensal!$BS5:$BS298)</f>
        <v>626965274.30120969</v>
      </c>
      <c r="P161" s="44">
        <f t="shared" si="188"/>
        <v>5.6368000000000196E-2</v>
      </c>
      <c r="Q161" s="65">
        <f>SUMIF(Mensal!$B5:$B298,Anual!$B161,Mensal!$CF5:$CF298)</f>
        <v>662306052.88302028</v>
      </c>
      <c r="R161" s="44">
        <f t="shared" si="189"/>
        <v>5.6367999999999974E-2</v>
      </c>
      <c r="S161" s="65">
        <f>SUMIF(Mensal!$B5:$B298,Anual!$B161,Mensal!$CS5:$CS298)</f>
        <v>699638920.47193062</v>
      </c>
      <c r="T161" s="44">
        <f t="shared" si="190"/>
        <v>5.6368000000000418E-2</v>
      </c>
      <c r="U161" s="65">
        <f>SUMIF(Mensal!$B5:$B298,Anual!$B161,Mensal!$DF5:$DF298)</f>
        <v>739076167.1410923</v>
      </c>
      <c r="V161" s="44">
        <f t="shared" si="191"/>
        <v>5.6367999999999752E-2</v>
      </c>
      <c r="W161" s="65">
        <f>SUMIF(Mensal!$B5:$B298,Anual!$B161,Mensal!$DS5:$DS298)</f>
        <v>780736412.53050148</v>
      </c>
      <c r="X161" s="44">
        <f t="shared" si="192"/>
        <v>5.6368000000000196E-2</v>
      </c>
      <c r="Y161" s="65">
        <f>SUMIF(Mensal!$B5:$B298,Anual!$B161,Mensal!$EF5:$EF298)</f>
        <v>824744962.63202119</v>
      </c>
      <c r="Z161" s="44">
        <f t="shared" si="193"/>
        <v>5.6368000000000418E-2</v>
      </c>
      <c r="AA161" s="65">
        <f>SUMIF(Mensal!$B158:$B301,Anual!$B161,Mensal!$ES158:$ES301)</f>
        <v>871234186.68566298</v>
      </c>
      <c r="AB161" s="44">
        <f t="shared" si="194"/>
        <v>5.6367999999999974E-2</v>
      </c>
      <c r="AD161" s="240"/>
    </row>
    <row r="162" spans="1:129" ht="12">
      <c r="A162" s="70"/>
      <c r="B162" s="230" t="str">
        <f>CONCATENATE(C162,D162)</f>
        <v>171153010300023</v>
      </c>
      <c r="C162" s="231">
        <v>1711530103000</v>
      </c>
      <c r="D162" s="35">
        <v>23</v>
      </c>
      <c r="E162" s="37" t="s">
        <v>145</v>
      </c>
      <c r="F162" s="193">
        <f>SUMIF(Mensal!$B5:$B298,Anual!$B162,Mensal!$F5:$F298)</f>
        <v>105081476.36999999</v>
      </c>
      <c r="G162" s="65">
        <f>SUMIF(Mensal!$B5:$B298,Anual!$B162,Mensal!$S5:$S298)</f>
        <v>125674127.745</v>
      </c>
      <c r="H162" s="44">
        <f t="shared" si="152"/>
        <v>0.19596842456316188</v>
      </c>
      <c r="I162" s="65">
        <f>SUMIF(Mensal!$B5:$B298,Anual!$B162,Mensal!$AF5:$AF298)</f>
        <v>133017015.68088487</v>
      </c>
      <c r="J162" s="44">
        <f>IF(ROUND(G162,2)&gt;0,IF(ROUND(I162,2)=0,0%,(IFERROR(I162/G162-1,0))),0%)</f>
        <v>5.8427999999999924E-2</v>
      </c>
      <c r="K162" s="65">
        <f>SUMIF(Mensal!$B5:$B298,Anual!$B162,Mensal!$AS5:$AS298)</f>
        <v>140460115.81032449</v>
      </c>
      <c r="L162" s="44">
        <f t="shared" si="186"/>
        <v>5.5956000000000117E-2</v>
      </c>
      <c r="M162" s="65">
        <f>SUMIF(Mensal!$B5:$B298,Anual!$B162,Mensal!$BF5:$BF298)</f>
        <v>148377571.61832088</v>
      </c>
      <c r="N162" s="44">
        <f t="shared" si="187"/>
        <v>5.6368000000000196E-2</v>
      </c>
      <c r="O162" s="65">
        <f>SUMIF(Mensal!$B5:$B298,Anual!$B162,Mensal!$BS5:$BS298)</f>
        <v>156741318.57530242</v>
      </c>
      <c r="P162" s="44">
        <f t="shared" si="188"/>
        <v>5.6368000000000196E-2</v>
      </c>
      <c r="Q162" s="65">
        <f>SUMIF(Mensal!$B5:$B298,Anual!$B162,Mensal!$CF5:$CF298)</f>
        <v>165576513.22075507</v>
      </c>
      <c r="R162" s="44">
        <f t="shared" si="189"/>
        <v>5.6367999999999974E-2</v>
      </c>
      <c r="S162" s="65">
        <f>SUMIF(Mensal!$B5:$B298,Anual!$B162,Mensal!$CS5:$CS298)</f>
        <v>174909730.11798266</v>
      </c>
      <c r="T162" s="44">
        <f t="shared" si="190"/>
        <v>5.6368000000000418E-2</v>
      </c>
      <c r="U162" s="65">
        <f>SUMIF(Mensal!$B5:$B298,Anual!$B162,Mensal!$DF5:$DF298)</f>
        <v>184769041.78527308</v>
      </c>
      <c r="V162" s="44">
        <f t="shared" si="191"/>
        <v>5.6367999999999752E-2</v>
      </c>
      <c r="W162" s="65">
        <f>SUMIF(Mensal!$B5:$B298,Anual!$B162,Mensal!$DS5:$DS298)</f>
        <v>195184103.13262537</v>
      </c>
      <c r="X162" s="44">
        <f t="shared" si="192"/>
        <v>5.6368000000000196E-2</v>
      </c>
      <c r="Y162" s="65">
        <f>SUMIF(Mensal!$B5:$B298,Anual!$B162,Mensal!$EF5:$EF298)</f>
        <v>206186240.6580053</v>
      </c>
      <c r="Z162" s="44">
        <f t="shared" si="193"/>
        <v>5.6368000000000418E-2</v>
      </c>
      <c r="AA162" s="65">
        <f>SUMIF(Mensal!$B159:$B301,Anual!$B162,Mensal!$ES159:$ES301)</f>
        <v>217808546.67141575</v>
      </c>
      <c r="AB162" s="44">
        <f t="shared" si="194"/>
        <v>5.6367999999999974E-2</v>
      </c>
      <c r="AD162" s="240"/>
    </row>
    <row r="163" spans="1:129" ht="12">
      <c r="A163" s="70"/>
      <c r="B163" s="230" t="str">
        <f>CONCATENATE(C163,D163)</f>
        <v>171153010200020</v>
      </c>
      <c r="C163" s="231">
        <v>1711530102000</v>
      </c>
      <c r="D163" s="35">
        <v>20</v>
      </c>
      <c r="E163" s="37" t="s">
        <v>144</v>
      </c>
      <c r="F163" s="193">
        <f>SUMIF(Mensal!$B5:$B298,Anual!$B163,Mensal!$F5:$F298)</f>
        <v>175135793.77999997</v>
      </c>
      <c r="G163" s="65">
        <f>SUMIF(Mensal!$B5:$B298,Anual!$B163,Mensal!$S5:$S298)</f>
        <v>209456879.57500002</v>
      </c>
      <c r="H163" s="44">
        <f t="shared" si="152"/>
        <v>0.19596842572405904</v>
      </c>
      <c r="I163" s="65">
        <f>SUMIF(Mensal!$B5:$B298,Anual!$B163,Mensal!$AF5:$AF298)</f>
        <v>221695026.13480806</v>
      </c>
      <c r="J163" s="44">
        <f t="shared" si="185"/>
        <v>5.8427999999999702E-2</v>
      </c>
      <c r="K163" s="65">
        <f>SUMIF(Mensal!$B5:$B298,Anual!$B163,Mensal!$AS5:$AS298)</f>
        <v>234100193.01720744</v>
      </c>
      <c r="L163" s="44">
        <f t="shared" si="186"/>
        <v>5.5956000000000339E-2</v>
      </c>
      <c r="M163" s="65">
        <f>SUMIF(Mensal!$B5:$B298,Anual!$B163,Mensal!$BF5:$BF298)</f>
        <v>247295952.69720143</v>
      </c>
      <c r="N163" s="44">
        <f t="shared" si="187"/>
        <v>5.6368000000000196E-2</v>
      </c>
      <c r="O163" s="65">
        <f>SUMIF(Mensal!$B5:$B298,Anual!$B163,Mensal!$BS5:$BS298)</f>
        <v>261235530.95883733</v>
      </c>
      <c r="P163" s="44">
        <f t="shared" si="188"/>
        <v>5.6368000000000196E-2</v>
      </c>
      <c r="Q163" s="65">
        <f>SUMIF(Mensal!$B5:$B298,Anual!$B163,Mensal!$CF5:$CF298)</f>
        <v>275960855.36792517</v>
      </c>
      <c r="R163" s="44">
        <f t="shared" si="189"/>
        <v>5.6368000000000418E-2</v>
      </c>
      <c r="S163" s="65">
        <f>SUMIF(Mensal!$B5:$B298,Anual!$B163,Mensal!$CS5:$CS298)</f>
        <v>291516216.86330432</v>
      </c>
      <c r="T163" s="44">
        <f t="shared" si="190"/>
        <v>5.6367999999999752E-2</v>
      </c>
      <c r="U163" s="65">
        <f>SUMIF(Mensal!$B5:$B298,Anual!$B163,Mensal!$DF5:$DF298)</f>
        <v>307948402.97545511</v>
      </c>
      <c r="V163" s="44">
        <f t="shared" si="191"/>
        <v>5.6368000000000196E-2</v>
      </c>
      <c r="W163" s="65">
        <f>SUMIF(Mensal!$B5:$B298,Anual!$B163,Mensal!$DS5:$DS298)</f>
        <v>325306838.55437565</v>
      </c>
      <c r="X163" s="44">
        <f t="shared" si="192"/>
        <v>5.6368000000000196E-2</v>
      </c>
      <c r="Y163" s="65">
        <f>SUMIF(Mensal!$B5:$B298,Anual!$B163,Mensal!$EF5:$EF298)</f>
        <v>343643734.43000877</v>
      </c>
      <c r="Z163" s="44">
        <f t="shared" si="193"/>
        <v>5.6368000000000196E-2</v>
      </c>
      <c r="AA163" s="65">
        <f>SUMIF(Mensal!$B160:$B301,Anual!$B163,Mensal!$ES160:$ES301)</f>
        <v>363014244.45235962</v>
      </c>
      <c r="AB163" s="44">
        <f t="shared" si="194"/>
        <v>5.6368000000000418E-2</v>
      </c>
      <c r="AD163" s="240"/>
    </row>
    <row r="164" spans="1:129" s="4" customFormat="1" ht="12">
      <c r="A164" s="71"/>
      <c r="B164" s="230"/>
      <c r="C164" s="231"/>
      <c r="D164" s="7"/>
      <c r="E164" s="31" t="s">
        <v>442</v>
      </c>
      <c r="F164" s="83">
        <f>SUM(F165:F166)</f>
        <v>15006448.07</v>
      </c>
      <c r="G164" s="83">
        <f>SUM(G165:G166)</f>
        <v>17715976</v>
      </c>
      <c r="H164" s="50">
        <f t="shared" si="152"/>
        <v>0.18055757880618839</v>
      </c>
      <c r="I164" s="83">
        <f>SUM(I165:I166)</f>
        <v>18247455.280000001</v>
      </c>
      <c r="J164" s="50">
        <f t="shared" si="185"/>
        <v>3.0000000000000027E-2</v>
      </c>
      <c r="K164" s="83">
        <f>SUM(K165:K166)</f>
        <v>18794878.9384</v>
      </c>
      <c r="L164" s="50">
        <f t="shared" si="186"/>
        <v>3.0000000000000027E-2</v>
      </c>
      <c r="M164" s="83">
        <f>SUM(M165:M166)</f>
        <v>19358725.306552</v>
      </c>
      <c r="N164" s="50">
        <f t="shared" si="187"/>
        <v>3.0000000000000027E-2</v>
      </c>
      <c r="O164" s="83">
        <f>SUM(O165:O166)</f>
        <v>19939487.065748561</v>
      </c>
      <c r="P164" s="50">
        <f t="shared" si="188"/>
        <v>3.0000000000000027E-2</v>
      </c>
      <c r="Q164" s="83">
        <f>SUM(Q165:Q166)</f>
        <v>20537671.677721016</v>
      </c>
      <c r="R164" s="50">
        <f t="shared" si="189"/>
        <v>2.9999999999999805E-2</v>
      </c>
      <c r="S164" s="83">
        <f>SUM(S165:S166)</f>
        <v>21153801.828052647</v>
      </c>
      <c r="T164" s="50">
        <f t="shared" si="190"/>
        <v>3.0000000000000027E-2</v>
      </c>
      <c r="U164" s="83">
        <f>SUM(U165:U166)</f>
        <v>21788415.882894229</v>
      </c>
      <c r="V164" s="50">
        <f t="shared" si="191"/>
        <v>3.0000000000000027E-2</v>
      </c>
      <c r="W164" s="83">
        <f>SUM(W165:W166)</f>
        <v>22442068.359381057</v>
      </c>
      <c r="X164" s="50">
        <f t="shared" si="192"/>
        <v>3.0000000000000027E-2</v>
      </c>
      <c r="Y164" s="83">
        <f>SUM(Y165:Y166)</f>
        <v>23115330.410162494</v>
      </c>
      <c r="Z164" s="50">
        <f t="shared" si="193"/>
        <v>3.0000000000000249E-2</v>
      </c>
      <c r="AA164" s="83">
        <f>SUM(AA165:AA166)</f>
        <v>23808790.322467364</v>
      </c>
      <c r="AB164" s="50">
        <f t="shared" si="194"/>
        <v>2.9999999999999805E-2</v>
      </c>
      <c r="AC164" s="2"/>
      <c r="AD164" s="240"/>
    </row>
    <row r="165" spans="1:129" ht="12">
      <c r="A165" s="73"/>
      <c r="B165" s="230" t="str">
        <f>CONCATENATE(C165,D165)</f>
        <v>171154010100051</v>
      </c>
      <c r="C165" s="231">
        <v>1711540101000</v>
      </c>
      <c r="D165" s="35">
        <v>51</v>
      </c>
      <c r="E165" s="37" t="s">
        <v>146</v>
      </c>
      <c r="F165" s="65">
        <f>SUMIF(Mensal!$B5:$B298,Anual!$B165,Mensal!$F5:$F298)</f>
        <v>11254836.050000001</v>
      </c>
      <c r="G165" s="65">
        <f>SUMIF(Mensal!$B5:$B298,Anual!$B165,Mensal!$S5:$S298)</f>
        <v>13290153</v>
      </c>
      <c r="H165" s="44">
        <f t="shared" si="152"/>
        <v>0.18083932462081487</v>
      </c>
      <c r="I165" s="65">
        <f>SUMIF(Mensal!$B5:$B298,Anual!$B165,Mensal!$AF5:$AF298)</f>
        <v>13688857.59</v>
      </c>
      <c r="J165" s="44">
        <f t="shared" si="185"/>
        <v>3.0000000000000027E-2</v>
      </c>
      <c r="K165" s="65">
        <f>SUMIF(Mensal!$B5:$B298,Anual!$B165,Mensal!$AS5:$AS298)</f>
        <v>14099523.3177</v>
      </c>
      <c r="L165" s="44">
        <f t="shared" si="186"/>
        <v>3.0000000000000027E-2</v>
      </c>
      <c r="M165" s="65">
        <f>SUMIF(Mensal!$B5:$B298,Anual!$B165,Mensal!$BF5:$BF298)</f>
        <v>14522509.017231001</v>
      </c>
      <c r="N165" s="44">
        <f t="shared" si="187"/>
        <v>3.0000000000000027E-2</v>
      </c>
      <c r="O165" s="65">
        <f>SUMIF(Mensal!$B5:$B298,Anual!$B165,Mensal!$BS5:$BS298)</f>
        <v>14958184.287747931</v>
      </c>
      <c r="P165" s="44">
        <f t="shared" si="188"/>
        <v>3.0000000000000027E-2</v>
      </c>
      <c r="Q165" s="65">
        <f>SUMIF(Mensal!$B5:$B298,Anual!$B165,Mensal!$CF5:$CF298)</f>
        <v>15406929.816380369</v>
      </c>
      <c r="R165" s="44">
        <f t="shared" si="189"/>
        <v>3.0000000000000027E-2</v>
      </c>
      <c r="S165" s="65">
        <f>SUMIF(Mensal!$B5:$B298,Anual!$B165,Mensal!$CS5:$CS298)</f>
        <v>15869137.71087178</v>
      </c>
      <c r="T165" s="44">
        <f t="shared" si="190"/>
        <v>3.0000000000000027E-2</v>
      </c>
      <c r="U165" s="65">
        <f>SUMIF(Mensal!$B5:$B298,Anual!$B165,Mensal!$DF5:$DF298)</f>
        <v>16345211.842197934</v>
      </c>
      <c r="V165" s="44">
        <f t="shared" si="191"/>
        <v>3.0000000000000027E-2</v>
      </c>
      <c r="W165" s="65">
        <f>SUMIF(Mensal!$B5:$B298,Anual!$B165,Mensal!$DS5:$DS298)</f>
        <v>16835568.197463874</v>
      </c>
      <c r="X165" s="44">
        <f t="shared" si="192"/>
        <v>3.0000000000000027E-2</v>
      </c>
      <c r="Y165" s="65">
        <f>SUMIF(Mensal!$B5:$B298,Anual!$B165,Mensal!$EF5:$EF298)</f>
        <v>17340635.243387792</v>
      </c>
      <c r="Z165" s="44">
        <f t="shared" si="193"/>
        <v>3.0000000000000027E-2</v>
      </c>
      <c r="AA165" s="65">
        <f>SUMIF(Mensal!$B162:$B301,Anual!$B165,Mensal!$ES162:$ES301)</f>
        <v>17860854.300689425</v>
      </c>
      <c r="AB165" s="44">
        <f t="shared" si="194"/>
        <v>3.0000000000000027E-2</v>
      </c>
      <c r="AD165" s="240"/>
    </row>
    <row r="166" spans="1:129" ht="12">
      <c r="A166" s="73"/>
      <c r="B166" s="230" t="str">
        <f>CONCATENATE(C166,D166)</f>
        <v>171154010200051</v>
      </c>
      <c r="C166" s="231">
        <v>1711540102000</v>
      </c>
      <c r="D166" s="35">
        <v>51</v>
      </c>
      <c r="E166" s="37" t="s">
        <v>147</v>
      </c>
      <c r="F166" s="193">
        <f>SUMIF(Mensal!$B5:$B298,Anual!$B166,Mensal!$F5:$F298)</f>
        <v>3751612.0200000005</v>
      </c>
      <c r="G166" s="65">
        <f>SUMIF(Mensal!$B5:$B298,Anual!$B166,Mensal!$S5:$S298)</f>
        <v>4425823</v>
      </c>
      <c r="H166" s="44">
        <f t="shared" si="152"/>
        <v>0.17971234136306014</v>
      </c>
      <c r="I166" s="65">
        <f>SUMIF(Mensal!$B5:$B298,Anual!$B166,Mensal!$AF5:$AF298)</f>
        <v>4558597.6900000004</v>
      </c>
      <c r="J166" s="44">
        <f t="shared" si="185"/>
        <v>3.0000000000000027E-2</v>
      </c>
      <c r="K166" s="65">
        <f>SUMIF(Mensal!$B5:$B298,Anual!$B166,Mensal!$AS5:$AS298)</f>
        <v>4695355.6207000008</v>
      </c>
      <c r="L166" s="44">
        <f t="shared" si="186"/>
        <v>3.0000000000000027E-2</v>
      </c>
      <c r="M166" s="65">
        <f>SUMIF(Mensal!$B5:$B298,Anual!$B166,Mensal!$BF5:$BF298)</f>
        <v>4836216.2893210007</v>
      </c>
      <c r="N166" s="44">
        <f t="shared" si="187"/>
        <v>3.0000000000000027E-2</v>
      </c>
      <c r="O166" s="65">
        <f>SUMIF(Mensal!$B5:$B298,Anual!$B166,Mensal!$BS5:$BS298)</f>
        <v>4981302.7780006304</v>
      </c>
      <c r="P166" s="44">
        <f t="shared" si="188"/>
        <v>3.0000000000000027E-2</v>
      </c>
      <c r="Q166" s="65">
        <f>SUMIF(Mensal!$B5:$B298,Anual!$B166,Mensal!$CF5:$CF298)</f>
        <v>5130741.8613406494</v>
      </c>
      <c r="R166" s="44">
        <f t="shared" si="189"/>
        <v>3.0000000000000027E-2</v>
      </c>
      <c r="S166" s="65">
        <f>SUMIF(Mensal!$B5:$B298,Anual!$B166,Mensal!$CS5:$CS298)</f>
        <v>5284664.117180869</v>
      </c>
      <c r="T166" s="44">
        <f t="shared" si="190"/>
        <v>3.0000000000000027E-2</v>
      </c>
      <c r="U166" s="65">
        <f>SUMIF(Mensal!$B5:$B298,Anual!$B166,Mensal!$DF5:$DF298)</f>
        <v>5443204.040696295</v>
      </c>
      <c r="V166" s="44">
        <f t="shared" si="191"/>
        <v>3.0000000000000027E-2</v>
      </c>
      <c r="W166" s="65">
        <f>SUMIF(Mensal!$B5:$B298,Anual!$B166,Mensal!$DS5:$DS298)</f>
        <v>5606500.1619171835</v>
      </c>
      <c r="X166" s="44">
        <f t="shared" si="192"/>
        <v>3.0000000000000027E-2</v>
      </c>
      <c r="Y166" s="65">
        <f>SUMIF(Mensal!$B5:$B298,Anual!$B166,Mensal!$EF5:$EF298)</f>
        <v>5774695.1667746995</v>
      </c>
      <c r="Z166" s="44">
        <f t="shared" si="193"/>
        <v>3.0000000000000027E-2</v>
      </c>
      <c r="AA166" s="65">
        <f>SUMIF(Mensal!$B163:$B301,Anual!$B166,Mensal!$ES163:$ES301)</f>
        <v>5947936.0217779409</v>
      </c>
      <c r="AB166" s="44">
        <f t="shared" si="194"/>
        <v>3.0000000000000027E-2</v>
      </c>
      <c r="AD166" s="240"/>
    </row>
    <row r="167" spans="1:129" s="4" customFormat="1" ht="12">
      <c r="A167" s="71"/>
      <c r="B167" s="230"/>
      <c r="C167" s="231"/>
      <c r="D167" s="7"/>
      <c r="E167" s="31" t="s">
        <v>443</v>
      </c>
      <c r="F167" s="83">
        <f>SUM(F168:F174)</f>
        <v>613881549.43000007</v>
      </c>
      <c r="G167" s="83">
        <f>SUM(G168:G174)</f>
        <v>562212972</v>
      </c>
      <c r="H167" s="50">
        <f t="shared" si="152"/>
        <v>-8.4167014757122516E-2</v>
      </c>
      <c r="I167" s="83">
        <f>SUM(I168:I174)</f>
        <v>595061951.52801609</v>
      </c>
      <c r="J167" s="50">
        <f t="shared" si="185"/>
        <v>5.8428000000000146E-2</v>
      </c>
      <c r="K167" s="83">
        <f>SUM(K168:K174)</f>
        <v>628359238.08771753</v>
      </c>
      <c r="L167" s="50">
        <f t="shared" si="186"/>
        <v>5.5955999999999673E-2</v>
      </c>
      <c r="M167" s="83">
        <f>SUM(M168:M174)</f>
        <v>663778591.62024605</v>
      </c>
      <c r="N167" s="50">
        <f t="shared" si="187"/>
        <v>5.6368000000000196E-2</v>
      </c>
      <c r="O167" s="83">
        <f>SUM(O168:O174)</f>
        <v>701194463.27269614</v>
      </c>
      <c r="P167" s="50">
        <f t="shared" si="188"/>
        <v>5.6367999999999974E-2</v>
      </c>
      <c r="Q167" s="83">
        <f>SUM(Q168:Q174)</f>
        <v>721806636.55659914</v>
      </c>
      <c r="R167" s="50">
        <f t="shared" si="189"/>
        <v>2.9395801540844202E-2</v>
      </c>
      <c r="S167" s="83">
        <f>SUM(S168:S174)</f>
        <v>782472263.51058769</v>
      </c>
      <c r="T167" s="50">
        <f t="shared" si="190"/>
        <v>8.4046923208403568E-2</v>
      </c>
      <c r="U167" s="83">
        <f>SUM(U168:U174)</f>
        <v>826578660.06015265</v>
      </c>
      <c r="V167" s="50">
        <f t="shared" si="191"/>
        <v>5.6368000000000196E-2</v>
      </c>
      <c r="W167" s="83">
        <f>SUM(W168:W174)</f>
        <v>873171245.97042346</v>
      </c>
      <c r="X167" s="50">
        <f t="shared" si="192"/>
        <v>5.6368000000000196E-2</v>
      </c>
      <c r="Y167" s="83">
        <f>SUM(Y168:Y174)</f>
        <v>922390162.76328468</v>
      </c>
      <c r="Z167" s="50">
        <f t="shared" si="193"/>
        <v>5.6368000000000418E-2</v>
      </c>
      <c r="AA167" s="83">
        <f>SUM(AA168:AA174)</f>
        <v>974383451.45792544</v>
      </c>
      <c r="AB167" s="50">
        <f t="shared" si="194"/>
        <v>5.6367999999999974E-2</v>
      </c>
      <c r="AC167" s="2"/>
      <c r="AD167" s="240"/>
    </row>
    <row r="168" spans="1:129" ht="12">
      <c r="A168" s="70"/>
      <c r="B168" s="229" t="str">
        <f t="shared" ref="B168:B174" si="195">CONCATENATE(C168,D168)</f>
        <v>171155010100010</v>
      </c>
      <c r="C168" s="231">
        <v>1711550101000</v>
      </c>
      <c r="D168" s="41">
        <v>10</v>
      </c>
      <c r="E168" s="37" t="s">
        <v>148</v>
      </c>
      <c r="F168" s="65">
        <f>SUMIF(Mensal!$B5:$B298,Anual!$B168,Mensal!$F5:$F298)</f>
        <v>97540.77</v>
      </c>
      <c r="G168" s="65">
        <f>SUMIF(Mensal!$B5:$B298,Anual!$B168,Mensal!$S5:$S298)</f>
        <v>137793</v>
      </c>
      <c r="H168" s="44">
        <f t="shared" si="152"/>
        <v>0.41267082472283123</v>
      </c>
      <c r="I168" s="65">
        <f>SUMIF(Mensal!$B5:$B298,Anual!$B168,Mensal!$AF5:$AF298)</f>
        <v>145843.96940400006</v>
      </c>
      <c r="J168" s="44">
        <f t="shared" si="185"/>
        <v>5.8428000000000369E-2</v>
      </c>
      <c r="K168" s="65">
        <f>SUMIF(Mensal!$B5:$B298,Anual!$B168,Mensal!$AS5:$AS298)</f>
        <v>154004.81455597028</v>
      </c>
      <c r="L168" s="44">
        <f t="shared" si="186"/>
        <v>5.5955999999999895E-2</v>
      </c>
      <c r="M168" s="65">
        <f>SUMIF(Mensal!$B5:$B298,Anual!$B168,Mensal!$BF5:$BF298)</f>
        <v>162685.75794286127</v>
      </c>
      <c r="N168" s="44">
        <f t="shared" si="187"/>
        <v>5.6368000000000418E-2</v>
      </c>
      <c r="O168" s="65">
        <f>SUMIF(Mensal!$B5:$B298,Anual!$B168,Mensal!$BS5:$BS298)</f>
        <v>171856.02874658449</v>
      </c>
      <c r="P168" s="44">
        <f t="shared" si="188"/>
        <v>5.6368000000000196E-2</v>
      </c>
      <c r="Q168" s="65">
        <f>SUMIF(Mensal!$B5:$B298,Anual!$B168,Mensal!$CF5:$CF298)</f>
        <v>181543.20937497195</v>
      </c>
      <c r="R168" s="44">
        <f t="shared" si="189"/>
        <v>5.6367999999999974E-2</v>
      </c>
      <c r="S168" s="65">
        <f>SUMIF(Mensal!$B5:$B298,Anual!$B168,Mensal!$CS5:$CS298)</f>
        <v>191776.43700102039</v>
      </c>
      <c r="T168" s="44">
        <f t="shared" si="190"/>
        <v>5.6368000000000196E-2</v>
      </c>
      <c r="U168" s="65">
        <f>SUMIF(Mensal!$B5:$B298,Anual!$B168,Mensal!$DF5:$DF298)</f>
        <v>202586.49120189392</v>
      </c>
      <c r="V168" s="44">
        <f t="shared" si="191"/>
        <v>5.6368000000000196E-2</v>
      </c>
      <c r="W168" s="65">
        <f>SUMIF(Mensal!$B5:$B298,Anual!$B168,Mensal!$DS5:$DS298)</f>
        <v>214005.88653796233</v>
      </c>
      <c r="X168" s="44">
        <f t="shared" si="192"/>
        <v>5.6368000000000196E-2</v>
      </c>
      <c r="Y168" s="65">
        <f>SUMIF(Mensal!$B5:$B298,Anual!$B168,Mensal!$EF5:$EF298)</f>
        <v>226068.97035033428</v>
      </c>
      <c r="Z168" s="44">
        <f t="shared" si="193"/>
        <v>5.6368000000000418E-2</v>
      </c>
      <c r="AA168" s="65">
        <f>SUMIF(Mensal!$B165:$B301,Anual!$B168,Mensal!$ES165:$ES301)</f>
        <v>238812.02607104197</v>
      </c>
      <c r="AB168" s="44">
        <f t="shared" si="194"/>
        <v>5.6368000000000196E-2</v>
      </c>
      <c r="AD168" s="240"/>
    </row>
    <row r="169" spans="1:129" ht="12">
      <c r="A169" s="70"/>
      <c r="B169" s="230" t="str">
        <f t="shared" si="195"/>
        <v>171250010100011</v>
      </c>
      <c r="C169" s="231">
        <v>1712500101000</v>
      </c>
      <c r="D169" s="41">
        <v>11</v>
      </c>
      <c r="E169" s="37" t="s">
        <v>149</v>
      </c>
      <c r="F169" s="65">
        <f>SUMIF(Mensal!$B5:$B298,Anual!$B169,Mensal!$F5:$F298)</f>
        <v>30001142.649999999</v>
      </c>
      <c r="G169" s="65">
        <f>SUMIF(Mensal!$B5:$B298,Anual!$B169,Mensal!$S5:$S298)</f>
        <v>26244355.799999993</v>
      </c>
      <c r="H169" s="44">
        <f t="shared" si="152"/>
        <v>-0.12522145885666813</v>
      </c>
      <c r="I169" s="65">
        <f>SUMIF(Mensal!$B5:$B298,Anual!$B169,Mensal!$AF5:$AF298)</f>
        <v>27777761.020682395</v>
      </c>
      <c r="J169" s="44">
        <f t="shared" si="185"/>
        <v>5.8428000000000146E-2</v>
      </c>
      <c r="K169" s="65">
        <f>SUMIF(Mensal!$B5:$B298,Anual!$B169,Mensal!$AS5:$AS298)</f>
        <v>29332093.416355692</v>
      </c>
      <c r="L169" s="44">
        <f t="shared" si="186"/>
        <v>5.5955999999999673E-2</v>
      </c>
      <c r="M169" s="65">
        <f>SUMIF(Mensal!$B5:$B298,Anual!$B169,Mensal!$BF5:$BF298)</f>
        <v>30985484.858048845</v>
      </c>
      <c r="N169" s="44">
        <f t="shared" si="187"/>
        <v>5.636800000000064E-2</v>
      </c>
      <c r="O169" s="65">
        <f>SUMIF(Mensal!$B7:$B299,Anual!$B169,Mensal!$BS7:$BS299)</f>
        <v>32732074.668527342</v>
      </c>
      <c r="P169" s="44">
        <f t="shared" si="188"/>
        <v>5.6367999999999974E-2</v>
      </c>
      <c r="Q169" s="65">
        <f>SUMIF(Mensal!$B5:$B298,Anual!$B169,Mensal!$CF5:$CF298)</f>
        <v>34577116.253442898</v>
      </c>
      <c r="R169" s="44">
        <f t="shared" si="189"/>
        <v>5.6368000000000196E-2</v>
      </c>
      <c r="S169" s="65">
        <f>SUMIF(Mensal!$B5:$B298,Anual!$B169,Mensal!$CS5:$CS298)</f>
        <v>36526159.142416969</v>
      </c>
      <c r="T169" s="44">
        <f t="shared" si="190"/>
        <v>5.6367999999999974E-2</v>
      </c>
      <c r="U169" s="65">
        <f>SUMIF(Mensal!$B5:$B298,Anual!$B169,Mensal!$DF5:$DF298)</f>
        <v>38585065.680956736</v>
      </c>
      <c r="V169" s="44">
        <f t="shared" si="191"/>
        <v>5.6368000000000196E-2</v>
      </c>
      <c r="W169" s="65">
        <f>SUMIF(Mensal!$B5:$B298,Anual!$B169,Mensal!$DS5:$DS298)</f>
        <v>40760028.663260922</v>
      </c>
      <c r="X169" s="44">
        <f t="shared" si="192"/>
        <v>5.6368000000000418E-2</v>
      </c>
      <c r="Y169" s="65">
        <f>SUMIF(Mensal!$B5:$B298,Anual!$B169,Mensal!$EF5:$EF298)</f>
        <v>0</v>
      </c>
      <c r="Z169" s="44">
        <f t="shared" si="193"/>
        <v>0</v>
      </c>
      <c r="AA169" s="65">
        <f>SUMIF(Mensal!$B166:$B301,Anual!$B169,Mensal!$ES166:$ES301)</f>
        <v>0</v>
      </c>
      <c r="AB169" s="44">
        <f t="shared" si="194"/>
        <v>0</v>
      </c>
      <c r="AD169" s="240"/>
    </row>
    <row r="170" spans="1:129" ht="12">
      <c r="A170" s="70"/>
      <c r="B170" s="230" t="str">
        <f t="shared" si="195"/>
        <v>171250010100031</v>
      </c>
      <c r="C170" s="231">
        <v>1712500101000</v>
      </c>
      <c r="D170" s="35">
        <v>31</v>
      </c>
      <c r="E170" s="37" t="s">
        <v>149</v>
      </c>
      <c r="F170" s="65">
        <f>SUMIF(Mensal!$B5:$B298,Anual!$B170,Mensal!$F5:$F298)</f>
        <v>70002666.5</v>
      </c>
      <c r="G170" s="65">
        <f>SUMIF(Mensal!$B5:$B298,Anual!$B170,Mensal!$S5:$S298)</f>
        <v>61236830.199999973</v>
      </c>
      <c r="H170" s="44">
        <f t="shared" si="152"/>
        <v>-0.12522146281384905</v>
      </c>
      <c r="I170" s="65">
        <f>SUMIF(Mensal!$B5:$B298,Anual!$B170,Mensal!$AF5:$AF298)</f>
        <v>64814775.714925587</v>
      </c>
      <c r="J170" s="44">
        <f t="shared" si="185"/>
        <v>5.8428000000000146E-2</v>
      </c>
      <c r="K170" s="65">
        <f>SUMIF(Mensal!$B5:$B298,Anual!$B170,Mensal!$AS5:$AS298)</f>
        <v>68441551.304829955</v>
      </c>
      <c r="L170" s="44">
        <f t="shared" si="186"/>
        <v>5.5955999999999895E-2</v>
      </c>
      <c r="M170" s="65">
        <f>SUMIF(Mensal!$B5:$B298,Anual!$B170,Mensal!$BF5:$BF298)</f>
        <v>72299464.668780625</v>
      </c>
      <c r="N170" s="44">
        <f t="shared" si="187"/>
        <v>5.6368000000000196E-2</v>
      </c>
      <c r="O170" s="65">
        <f>SUMIF(Mensal!$B8:$B300,Anual!$B170,Mensal!$BS8:$BS300)</f>
        <v>76374840.893230453</v>
      </c>
      <c r="P170" s="44">
        <f t="shared" si="188"/>
        <v>5.6367999999999974E-2</v>
      </c>
      <c r="Q170" s="65">
        <f>SUMIF(Mensal!$B5:$B298,Anual!$B170,Mensal!$CF5:$CF298)</f>
        <v>80679937.924700096</v>
      </c>
      <c r="R170" s="44">
        <f t="shared" si="189"/>
        <v>5.6368000000000418E-2</v>
      </c>
      <c r="S170" s="65">
        <f>SUMIF(Mensal!$B5:$B298,Anual!$B170,Mensal!$CS5:$CS298)</f>
        <v>85227704.665639594</v>
      </c>
      <c r="T170" s="44">
        <f t="shared" si="190"/>
        <v>5.6367999999999974E-2</v>
      </c>
      <c r="U170" s="65">
        <f>SUMIF(Mensal!$B5:$B298,Anual!$B170,Mensal!$DF5:$DF298)</f>
        <v>90031819.922232389</v>
      </c>
      <c r="V170" s="44">
        <f t="shared" si="191"/>
        <v>5.6368000000000196E-2</v>
      </c>
      <c r="W170" s="65">
        <f>SUMIF(Mensal!$B5:$B298,Anual!$B170,Mensal!$DS5:$DS298)</f>
        <v>95106733.547608823</v>
      </c>
      <c r="X170" s="44">
        <f t="shared" si="192"/>
        <v>5.6368000000000418E-2</v>
      </c>
      <c r="Y170" s="65">
        <f>SUMIF(Mensal!$B5:$B298,Anual!$B170,Mensal!$EF5:$EF298)</f>
        <v>143525299.86317208</v>
      </c>
      <c r="Z170" s="44">
        <f t="shared" si="193"/>
        <v>0.50909714285714314</v>
      </c>
      <c r="AA170" s="65">
        <f>SUMIF(Mensal!$B167:$B301,Anual!$B170,Mensal!$ES167:$ES301)</f>
        <v>151615533.96585935</v>
      </c>
      <c r="AB170" s="44">
        <f t="shared" si="194"/>
        <v>5.6367999999999974E-2</v>
      </c>
      <c r="AD170" s="240"/>
    </row>
    <row r="171" spans="1:129" ht="12">
      <c r="A171" s="70"/>
      <c r="B171" s="230" t="str">
        <f t="shared" si="195"/>
        <v>171251010100011</v>
      </c>
      <c r="C171" s="231">
        <v>1712510101000</v>
      </c>
      <c r="D171" s="35">
        <v>11</v>
      </c>
      <c r="E171" s="37" t="s">
        <v>150</v>
      </c>
      <c r="F171" s="65">
        <f>SUMIF(Mensal!$B5:$B298,Anual!$B171,Mensal!$F5:$F298)</f>
        <v>140836882.67000002</v>
      </c>
      <c r="G171" s="65">
        <f>SUMIF(Mensal!$B5:$B298,Anual!$B171,Mensal!$S5:$S298)</f>
        <v>128023238.39999999</v>
      </c>
      <c r="H171" s="44">
        <f t="shared" si="152"/>
        <v>-9.098216338701659E-2</v>
      </c>
      <c r="I171" s="65">
        <f>SUMIF(Mensal!$B5:$B298,Anual!$B171,Mensal!$AF5:$AF298)</f>
        <v>135503380.17323521</v>
      </c>
      <c r="J171" s="44">
        <f t="shared" si="185"/>
        <v>5.8428000000000146E-2</v>
      </c>
      <c r="K171" s="65">
        <f>SUMIF(Mensal!$B5:$B298,Anual!$B171,Mensal!$AS5:$AS298)</f>
        <v>143085607.31420872</v>
      </c>
      <c r="L171" s="44">
        <f t="shared" si="186"/>
        <v>5.5955999999999673E-2</v>
      </c>
      <c r="M171" s="65">
        <f>SUMIF(Mensal!$B5:$B298,Anual!$B171,Mensal!$BF5:$BF298)</f>
        <v>151151056.82729608</v>
      </c>
      <c r="N171" s="44">
        <f t="shared" si="187"/>
        <v>5.6368000000000418E-2</v>
      </c>
      <c r="O171" s="65">
        <f>SUMIF(Mensal!$B9:$B301,Anual!$B171,Mensal!$BS9:$BS301)</f>
        <v>159671139.59853715</v>
      </c>
      <c r="P171" s="44">
        <f t="shared" si="188"/>
        <v>5.6368000000000196E-2</v>
      </c>
      <c r="Q171" s="65">
        <f>SUMIF(Mensal!$B5:$B298,Anual!$B171,Mensal!$CF5:$CF298)</f>
        <v>168671482.3954275</v>
      </c>
      <c r="R171" s="44">
        <f t="shared" si="189"/>
        <v>5.6367999999999974E-2</v>
      </c>
      <c r="S171" s="65">
        <f>SUMIF(Mensal!$B5:$B298,Anual!$B171,Mensal!$CS5:$CS298)</f>
        <v>178179156.515093</v>
      </c>
      <c r="T171" s="44">
        <f t="shared" si="190"/>
        <v>5.6368000000000196E-2</v>
      </c>
      <c r="U171" s="65">
        <f>SUMIF(Mensal!$B5:$B298,Anual!$B171,Mensal!$DF5:$DF298)</f>
        <v>188222759.20953581</v>
      </c>
      <c r="V171" s="44">
        <f t="shared" si="191"/>
        <v>5.6368000000000196E-2</v>
      </c>
      <c r="W171" s="65">
        <f>SUMIF(Mensal!$B5:$B298,Anual!$B171,Mensal!$DS5:$DS298)</f>
        <v>198832499.70065895</v>
      </c>
      <c r="X171" s="44">
        <f t="shared" si="192"/>
        <v>5.6368000000000196E-2</v>
      </c>
      <c r="Y171" s="65">
        <f>SUMIF(Mensal!$B5:$B298,Anual!$B171,Mensal!$EF5:$EF298)</f>
        <v>0</v>
      </c>
      <c r="Z171" s="44">
        <f t="shared" si="193"/>
        <v>0</v>
      </c>
      <c r="AA171" s="65">
        <f>SUMIF(Mensal!$B168:$B301,Anual!$B171,Mensal!$ES168:$ES301)</f>
        <v>0</v>
      </c>
      <c r="AB171" s="44">
        <f t="shared" si="194"/>
        <v>0</v>
      </c>
      <c r="AD171" s="240"/>
    </row>
    <row r="172" spans="1:129" ht="12">
      <c r="A172" s="70"/>
      <c r="B172" s="230" t="str">
        <f t="shared" si="195"/>
        <v>171251010100032</v>
      </c>
      <c r="C172" s="231">
        <v>1712510101000</v>
      </c>
      <c r="D172" s="35">
        <v>32</v>
      </c>
      <c r="E172" s="37" t="s">
        <v>150</v>
      </c>
      <c r="F172" s="65">
        <f>SUMIF(Mensal!$B5:$B298,Anual!$B172,Mensal!$F5:$F298)</f>
        <v>328619393.12000006</v>
      </c>
      <c r="G172" s="65">
        <f>SUMIF(Mensal!$B5:$B298,Anual!$B172,Mensal!$S5:$S298)</f>
        <v>298720889.60000002</v>
      </c>
      <c r="H172" s="44">
        <f t="shared" si="152"/>
        <v>-9.0982164004794974E-2</v>
      </c>
      <c r="I172" s="65">
        <f>SUMIF(Mensal!$B5:$B298,Anual!$B172,Mensal!$AF5:$AF298)</f>
        <v>316174553.73754883</v>
      </c>
      <c r="J172" s="44">
        <f t="shared" si="185"/>
        <v>5.8427999999999924E-2</v>
      </c>
      <c r="K172" s="65">
        <f>SUMIF(Mensal!$B5:$B298,Anual!$B172,Mensal!$AS5:$AS298)</f>
        <v>333866417.06648707</v>
      </c>
      <c r="L172" s="44">
        <f t="shared" si="186"/>
        <v>5.5955999999999895E-2</v>
      </c>
      <c r="M172" s="65">
        <f>SUMIF(Mensal!$B5:$B298,Anual!$B172,Mensal!$BF5:$BF298)</f>
        <v>352685799.26369083</v>
      </c>
      <c r="N172" s="44">
        <f t="shared" si="187"/>
        <v>5.6367999999999974E-2</v>
      </c>
      <c r="O172" s="65">
        <f>SUMIF(Mensal!$B10:$B301,Anual!$B172,Mensal!$BS10:$BS301)</f>
        <v>372565992.3965866</v>
      </c>
      <c r="P172" s="44">
        <f t="shared" si="188"/>
        <v>5.6368000000000196E-2</v>
      </c>
      <c r="Q172" s="65">
        <f>SUMIF(Mensal!$B5:$B298,Anual!$B172,Mensal!$CF5:$CF298)</f>
        <v>393566792.25599748</v>
      </c>
      <c r="R172" s="44">
        <f t="shared" si="189"/>
        <v>5.6368000000000196E-2</v>
      </c>
      <c r="S172" s="65">
        <f>SUMIF(Mensal!$B5:$B298,Anual!$B172,Mensal!$CS5:$CS298)</f>
        <v>415751365.20188361</v>
      </c>
      <c r="T172" s="44">
        <f t="shared" si="190"/>
        <v>5.6368000000000196E-2</v>
      </c>
      <c r="U172" s="65">
        <f>SUMIF(Mensal!$B5:$B298,Anual!$B172,Mensal!$DF5:$DF298)</f>
        <v>439186438.15558344</v>
      </c>
      <c r="V172" s="44">
        <f t="shared" si="191"/>
        <v>5.6368000000000196E-2</v>
      </c>
      <c r="W172" s="65">
        <f>SUMIF(Mensal!$B5:$B298,Anual!$B172,Mensal!$DS5:$DS298)</f>
        <v>463942499.30153757</v>
      </c>
      <c r="X172" s="44">
        <f t="shared" si="192"/>
        <v>5.6368000000000418E-2</v>
      </c>
      <c r="Y172" s="65">
        <f>SUMIF(Mensal!$B5:$B298,Anual!$B172,Mensal!$EF5:$EF298)</f>
        <v>700134300.14595246</v>
      </c>
      <c r="Z172" s="44">
        <f t="shared" si="193"/>
        <v>0.50909714285714314</v>
      </c>
      <c r="AA172" s="65">
        <f>SUMIF(Mensal!$B169:$B301,Anual!$B172,Mensal!$ES169:$ES301)</f>
        <v>739599470.37657952</v>
      </c>
      <c r="AB172" s="44">
        <f t="shared" si="194"/>
        <v>5.6367999999999974E-2</v>
      </c>
      <c r="AD172" s="240"/>
    </row>
    <row r="173" spans="1:129" ht="12">
      <c r="A173" s="70"/>
      <c r="B173" s="230" t="str">
        <f t="shared" si="195"/>
        <v>171252110100011</v>
      </c>
      <c r="C173" s="231">
        <v>1712521101000</v>
      </c>
      <c r="D173" s="35">
        <v>11</v>
      </c>
      <c r="E173" s="37" t="s">
        <v>151</v>
      </c>
      <c r="F173" s="65">
        <f>SUMIF(Mensal!$B5:$B298,Anual!$B173,Mensal!$F5:$F298)</f>
        <v>13297177.01</v>
      </c>
      <c r="G173" s="65">
        <f>SUMIF(Mensal!$B5:$B298,Anual!$B173,Mensal!$S5:$S298)</f>
        <v>14354959.499999998</v>
      </c>
      <c r="H173" s="44">
        <f t="shared" si="152"/>
        <v>7.9549402794631074E-2</v>
      </c>
      <c r="I173" s="65">
        <f>SUMIF(Mensal!$B5:$B298,Anual!$B173,Mensal!$AF5:$AF298)</f>
        <v>15193691.073666003</v>
      </c>
      <c r="J173" s="44">
        <f t="shared" si="185"/>
        <v>5.8428000000000369E-2</v>
      </c>
      <c r="K173" s="65">
        <f>SUMIF(Mensal!$B5:$B298,Anual!$B173,Mensal!$AS5:$AS298)</f>
        <v>16043869.251384055</v>
      </c>
      <c r="L173" s="44">
        <f t="shared" si="186"/>
        <v>5.5955999999999895E-2</v>
      </c>
      <c r="M173" s="65">
        <f>SUMIF(Mensal!$B5:$B298,Anual!$B173,Mensal!$BF5:$BF298)</f>
        <v>16948230.073346071</v>
      </c>
      <c r="N173" s="44">
        <f t="shared" si="187"/>
        <v>5.6367999999999974E-2</v>
      </c>
      <c r="O173" s="65">
        <f>SUMIF(Mensal!$B11:$B301,Anual!$B173,Mensal!$BS11:$BS301)</f>
        <v>17903567.906120449</v>
      </c>
      <c r="P173" s="44">
        <f t="shared" si="188"/>
        <v>5.6368000000000418E-2</v>
      </c>
      <c r="Q173" s="65">
        <f>SUMIF(Mensal!$B5:$B298,Anual!$B173,Mensal!$CF5:$CF298)</f>
        <v>0</v>
      </c>
      <c r="R173" s="44">
        <f t="shared" si="189"/>
        <v>0</v>
      </c>
      <c r="S173" s="65">
        <f>SUMIF(Mensal!$B5:$B298,Anual!$B173,Mensal!$CS5:$CS298)</f>
        <v>19978830.464566041</v>
      </c>
      <c r="T173" s="44">
        <f t="shared" si="190"/>
        <v>0</v>
      </c>
      <c r="U173" s="65">
        <f>SUMIF(Mensal!$B5:$B298,Anual!$B173,Mensal!$DF5:$DF298)</f>
        <v>21104997.180192702</v>
      </c>
      <c r="V173" s="44">
        <f t="shared" si="191"/>
        <v>5.6368000000000196E-2</v>
      </c>
      <c r="W173" s="65">
        <f>SUMIF(Mensal!$B5:$B298,Anual!$B173,Mensal!$DS5:$DS298)</f>
        <v>22294643.661245808</v>
      </c>
      <c r="X173" s="44">
        <f t="shared" si="192"/>
        <v>5.6368000000000196E-2</v>
      </c>
      <c r="Y173" s="65">
        <f>SUMIF(Mensal!$B5:$B298,Anual!$B173,Mensal!$EF5:$EF298)</f>
        <v>0</v>
      </c>
      <c r="Z173" s="44">
        <f t="shared" si="193"/>
        <v>0</v>
      </c>
      <c r="AA173" s="65">
        <f>SUMIF(Mensal!$B170:$B301,Anual!$B173,Mensal!$ES170:$ES301)</f>
        <v>0</v>
      </c>
      <c r="AB173" s="44">
        <f t="shared" si="194"/>
        <v>0</v>
      </c>
      <c r="AD173" s="240"/>
    </row>
    <row r="174" spans="1:129" ht="12">
      <c r="A174" s="70"/>
      <c r="B174" s="230" t="str">
        <f t="shared" si="195"/>
        <v>171252110100033</v>
      </c>
      <c r="C174" s="231">
        <v>1712521101000</v>
      </c>
      <c r="D174" s="35">
        <v>33</v>
      </c>
      <c r="E174" s="37" t="s">
        <v>151</v>
      </c>
      <c r="F174" s="65">
        <f>SUMIF(Mensal!$B5:$B298,Anual!$B174,Mensal!$F5:$F298)</f>
        <v>31026746.710000001</v>
      </c>
      <c r="G174" s="65">
        <f>SUMIF(Mensal!$B5:$B298,Anual!$B174,Mensal!$S5:$S298)</f>
        <v>33494905.499999996</v>
      </c>
      <c r="H174" s="44">
        <f t="shared" si="152"/>
        <v>7.9549390500696759E-2</v>
      </c>
      <c r="I174" s="65">
        <f>SUMIF(Mensal!$B5:$B298,Anual!$B174,Mensal!$AF5:$AF298)</f>
        <v>35451945.838553995</v>
      </c>
      <c r="J174" s="132">
        <f t="shared" si="185"/>
        <v>5.8427999999999924E-2</v>
      </c>
      <c r="K174" s="65">
        <f>SUMIF(Mensal!$B5:$B298,Anual!$B174,Mensal!$AS5:$AS298)</f>
        <v>37435694.919896126</v>
      </c>
      <c r="L174" s="132">
        <f t="shared" si="186"/>
        <v>5.5956000000000117E-2</v>
      </c>
      <c r="M174" s="65">
        <f>SUMIF(Mensal!$B5:$B298,Anual!$B174,Mensal!$BF5:$BF298)</f>
        <v>39545870.171140827</v>
      </c>
      <c r="N174" s="132">
        <f t="shared" si="187"/>
        <v>5.6367999999999974E-2</v>
      </c>
      <c r="O174" s="65">
        <f>SUMIF(Mensal!$B12:$B301,Anual!$B174,Mensal!$BS12:$BS301)</f>
        <v>41774991.780947708</v>
      </c>
      <c r="P174" s="132">
        <f t="shared" si="188"/>
        <v>5.6368000000000418E-2</v>
      </c>
      <c r="Q174" s="65">
        <f>SUMIF(Mensal!$B5:$B298,Anual!$B174,Mensal!$CF5:$CF298)</f>
        <v>44129764.517656177</v>
      </c>
      <c r="R174" s="132">
        <f t="shared" si="189"/>
        <v>5.6368000000000196E-2</v>
      </c>
      <c r="S174" s="65">
        <f>SUMIF(Mensal!$B5:$B298,Anual!$B174,Mensal!$CS5:$CS298)</f>
        <v>46617271.08398743</v>
      </c>
      <c r="T174" s="132">
        <f t="shared" si="190"/>
        <v>5.6368000000000196E-2</v>
      </c>
      <c r="U174" s="65">
        <f>SUMIF(Mensal!$B5:$B298,Anual!$B174,Mensal!$DF5:$DF298)</f>
        <v>49244993.420449637</v>
      </c>
      <c r="V174" s="132">
        <f t="shared" si="191"/>
        <v>5.6367999999999974E-2</v>
      </c>
      <c r="W174" s="65">
        <f>SUMIF(Mensal!$B5:$B298,Anual!$B174,Mensal!$DS5:$DS298)</f>
        <v>52020835.209573559</v>
      </c>
      <c r="X174" s="132">
        <f t="shared" si="192"/>
        <v>5.6368000000000418E-2</v>
      </c>
      <c r="Y174" s="65">
        <f>SUMIF(Mensal!$B5:$B298,Anual!$B174,Mensal!$EF5:$EF298)</f>
        <v>78504493.783809721</v>
      </c>
      <c r="Z174" s="132">
        <f t="shared" si="193"/>
        <v>0.50909714285714291</v>
      </c>
      <c r="AA174" s="65">
        <f>SUMIF(Mensal!$B171:$B301,Anual!$B174,Mensal!$ES171:$ES301)</f>
        <v>82929635.089415535</v>
      </c>
      <c r="AB174" s="132">
        <f t="shared" si="194"/>
        <v>5.6368000000000418E-2</v>
      </c>
      <c r="AD174" s="240"/>
    </row>
    <row r="175" spans="1:129" s="4" customFormat="1" ht="12">
      <c r="A175" s="71"/>
      <c r="B175" s="230"/>
      <c r="C175" s="231"/>
      <c r="D175" s="7"/>
      <c r="E175" s="31" t="s">
        <v>444</v>
      </c>
      <c r="F175" s="83">
        <f>SUM(F176:F181)</f>
        <v>738638734.78999984</v>
      </c>
      <c r="G175" s="83">
        <f>SUM(G176:G181)</f>
        <v>469158024.00000006</v>
      </c>
      <c r="H175" s="50">
        <f t="shared" si="152"/>
        <v>-0.3648342526561581</v>
      </c>
      <c r="I175" s="83">
        <f>SUM(I176:I181)</f>
        <v>1310501207.4200001</v>
      </c>
      <c r="J175" s="50">
        <f t="shared" si="185"/>
        <v>1.7933044739313675</v>
      </c>
      <c r="K175" s="83">
        <f>SUM(K176:K181)</f>
        <v>470972844.00000006</v>
      </c>
      <c r="L175" s="50">
        <f t="shared" si="186"/>
        <v>-0.64061624565214248</v>
      </c>
      <c r="M175" s="83">
        <f>SUM(M176:M181)</f>
        <v>471921288.60000008</v>
      </c>
      <c r="N175" s="50">
        <f t="shared" si="187"/>
        <v>2.0137989102404497E-3</v>
      </c>
      <c r="O175" s="83">
        <f>SUM(O176:O181)</f>
        <v>472898186.53800005</v>
      </c>
      <c r="P175" s="50">
        <f t="shared" si="188"/>
        <v>2.0700442247434392E-3</v>
      </c>
      <c r="Q175" s="83">
        <f>SUM(Q176:Q181)</f>
        <v>473904391.41414005</v>
      </c>
      <c r="R175" s="50">
        <f t="shared" si="189"/>
        <v>2.1277410334479274E-3</v>
      </c>
      <c r="S175" s="83">
        <f>SUM(S176:S181)</f>
        <v>474940782.43656427</v>
      </c>
      <c r="T175" s="50">
        <f t="shared" si="190"/>
        <v>2.1869200648925169E-3</v>
      </c>
      <c r="U175" s="83">
        <f>SUM(U176:U181)</f>
        <v>420606628.68966103</v>
      </c>
      <c r="V175" s="50">
        <f t="shared" si="191"/>
        <v>-0.11440195442504542</v>
      </c>
      <c r="W175" s="83">
        <f>SUM(W176:W181)</f>
        <v>366855223.42535096</v>
      </c>
      <c r="X175" s="50">
        <f t="shared" si="192"/>
        <v>-0.12779495518595319</v>
      </c>
      <c r="Y175" s="83">
        <f>SUM(Y176:Y181)</f>
        <v>313136803.37811148</v>
      </c>
      <c r="Z175" s="50">
        <f t="shared" si="193"/>
        <v>-0.14642948121514288</v>
      </c>
      <c r="AA175" s="83">
        <f>SUM(AA176:AA181)</f>
        <v>314303270.60445482</v>
      </c>
      <c r="AB175" s="50">
        <f t="shared" si="194"/>
        <v>3.7251042156638547E-3</v>
      </c>
      <c r="AC175" s="2"/>
      <c r="AD175" s="240"/>
      <c r="DY175" s="4">
        <f>SUM(DY179:DY180)</f>
        <v>0</v>
      </c>
    </row>
    <row r="176" spans="1:129" s="4" customFormat="1" ht="12">
      <c r="A176" s="71"/>
      <c r="B176" s="230" t="str">
        <f t="shared" ref="B176:B181" si="196">CONCATENATE(C176,D176)</f>
        <v>171962010100019</v>
      </c>
      <c r="C176" s="231">
        <v>1719620101000</v>
      </c>
      <c r="D176" s="41">
        <v>19</v>
      </c>
      <c r="E176" s="65" t="s">
        <v>154</v>
      </c>
      <c r="F176" s="65">
        <f>SUMIF(Mensal!$B1:$B293,Anual!$B176,Mensal!$F1:$F293)</f>
        <v>106497629.98</v>
      </c>
      <c r="G176" s="65">
        <f>SUMIF(Mensal!$B1:$B293,Anual!$B176,Mensal!$S1:$S293)</f>
        <v>0</v>
      </c>
      <c r="H176" s="44">
        <f t="shared" si="152"/>
        <v>-1</v>
      </c>
      <c r="I176" s="65">
        <f>SUMIF(Mensal!$B1:$B293,Anual!$B176,Mensal!$AF1:$AF293)</f>
        <v>504269510.05200005</v>
      </c>
      <c r="J176" s="44">
        <f t="shared" ref="J176:J178" si="197">IF(ROUND(G176,2)&gt;0,IF(ROUND(I176,2)=0,0%,(IFERROR(I176/G176-1,0))),0%)</f>
        <v>0</v>
      </c>
      <c r="K176" s="65">
        <f>SUMIF(Mensal!$B1:$B293,Anual!$B176,Mensal!$AS1:$AS293)</f>
        <v>0</v>
      </c>
      <c r="L176" s="44">
        <f t="shared" ref="L176:L178" si="198">IF(ROUND(I176,2)&gt;0,IF(ROUND(K176,2)=0,0%,(IFERROR(K176/I176-1,0))),0%)</f>
        <v>0</v>
      </c>
      <c r="M176" s="65">
        <f>SUMIF(Mensal!$B1:$B293,Anual!$B176,Mensal!$BF1:$BF293)</f>
        <v>0</v>
      </c>
      <c r="N176" s="44">
        <f t="shared" ref="N176:N178" si="199">IF(ROUND(K176,2)&gt;0,IF(ROUND(M176,2)=0,0%,(IFERROR(M176/K176-1,0))),0%)</f>
        <v>0</v>
      </c>
      <c r="O176" s="65">
        <f>SUMIF(Mensal!$B1:$B293,Anual!$B176,Mensal!$BS1:$BS293)</f>
        <v>0</v>
      </c>
      <c r="P176" s="44">
        <f t="shared" ref="P176:P178" si="200">IF(ROUND(M176,2)&gt;0,IF(ROUND(O176,2)=0,0%,(IFERROR(O176/M176-1,0))),0%)</f>
        <v>0</v>
      </c>
      <c r="Q176" s="65">
        <f>SUMIF(Mensal!$B1:$B293,Anual!$B176,Mensal!$CF1:$CF293)</f>
        <v>0</v>
      </c>
      <c r="R176" s="44">
        <f t="shared" ref="R176:R178" si="201">IF(ROUND(O176,2)&gt;0,IF(ROUND(Q176,2)=0,0%,(IFERROR(Q176/O176-1,0))),0%)</f>
        <v>0</v>
      </c>
      <c r="S176" s="65">
        <f>SUMIF(Mensal!$B1:$B293,Anual!$B176,Mensal!$CS1:$CS293)</f>
        <v>0</v>
      </c>
      <c r="T176" s="44">
        <f t="shared" ref="T176:T178" si="202">IF(ROUND(Q176,2)&gt;0,IF(ROUND(S176,2)=0,0%,(IFERROR(S176/Q176-1,0))),0%)</f>
        <v>0</v>
      </c>
      <c r="U176" s="65">
        <f>SUMIF(Mensal!$B1:$B293,Anual!$B176,Mensal!$DF1:$DF293)</f>
        <v>0</v>
      </c>
      <c r="V176" s="44">
        <f t="shared" ref="V176:V178" si="203">IF(ROUND(S176,2)&gt;0,IF(ROUND(U176,2)=0,0%,(IFERROR(U176/S176-1,0))),0%)</f>
        <v>0</v>
      </c>
      <c r="W176" s="65">
        <f>SUMIF(Mensal!$B1:$B293,Anual!$B176,Mensal!$DS1:$DS293)</f>
        <v>0</v>
      </c>
      <c r="X176" s="44">
        <f t="shared" ref="X176:X178" si="204">IF(ROUND(U176,2)&gt;0,IF(ROUND(W176,2)=0,0%,(IFERROR(W176/U176-1,0))),0%)</f>
        <v>0</v>
      </c>
      <c r="Y176" s="65">
        <f>SUMIF(Mensal!$B1:$B293,Anual!$B176,Mensal!$EF1:$EF293)</f>
        <v>0</v>
      </c>
      <c r="Z176" s="44">
        <f t="shared" ref="Z176:Z178" si="205">IF(ROUND(W176,2)&gt;0,IF(ROUND(Y176,2)=0,0%,(IFERROR(Y176/W176-1,0))),0%)</f>
        <v>0</v>
      </c>
      <c r="AA176" s="65">
        <f>SUMIF(Mensal!$B173:$B301,Anual!$B176,Mensal!$ES173:$ES301)</f>
        <v>0</v>
      </c>
      <c r="AB176" s="44">
        <f t="shared" si="194"/>
        <v>0</v>
      </c>
      <c r="AC176" s="2"/>
      <c r="AD176" s="240"/>
    </row>
    <row r="177" spans="1:31" s="4" customFormat="1" ht="12">
      <c r="A177" s="71"/>
      <c r="B177" s="230" t="str">
        <f t="shared" si="196"/>
        <v>171962010200020</v>
      </c>
      <c r="C177" s="231">
        <v>1719620102000</v>
      </c>
      <c r="D177" s="41">
        <v>20</v>
      </c>
      <c r="E177" s="65" t="s">
        <v>155</v>
      </c>
      <c r="F177" s="65">
        <f>SUMIF(Mensal!$B2:$B294,Anual!$B177,Mensal!$F2:$F294)</f>
        <v>44374012.490000002</v>
      </c>
      <c r="G177" s="65">
        <f>SUMIF(Mensal!$B2:$B294,Anual!$B177,Mensal!$S2:$S294)</f>
        <v>0</v>
      </c>
      <c r="H177" s="44">
        <f t="shared" si="152"/>
        <v>-1</v>
      </c>
      <c r="I177" s="65">
        <f>SUMIF(Mensal!$B2:$B294,Anual!$B177,Mensal!$AF2:$AF294)</f>
        <v>210112295.85500002</v>
      </c>
      <c r="J177" s="44">
        <f t="shared" si="197"/>
        <v>0</v>
      </c>
      <c r="K177" s="65">
        <f>SUMIF(Mensal!$B2:$B294,Anual!$B177,Mensal!$AS2:$AS294)</f>
        <v>0</v>
      </c>
      <c r="L177" s="44">
        <f t="shared" si="198"/>
        <v>0</v>
      </c>
      <c r="M177" s="65">
        <f>SUMIF(Mensal!$B2:$B294,Anual!$B177,Mensal!$BF2:$BF294)</f>
        <v>0</v>
      </c>
      <c r="N177" s="44">
        <f t="shared" si="199"/>
        <v>0</v>
      </c>
      <c r="O177" s="65">
        <f>SUMIF(Mensal!$B2:$B294,Anual!$B177,Mensal!$BS2:$BS294)</f>
        <v>0</v>
      </c>
      <c r="P177" s="44">
        <f t="shared" si="200"/>
        <v>0</v>
      </c>
      <c r="Q177" s="65">
        <f>SUMIF(Mensal!$B2:$B294,Anual!$B177,Mensal!$CF2:$CF294)</f>
        <v>0</v>
      </c>
      <c r="R177" s="44">
        <f t="shared" si="201"/>
        <v>0</v>
      </c>
      <c r="S177" s="65">
        <f>SUMIF(Mensal!$B2:$B294,Anual!$B177,Mensal!$CS2:$CS294)</f>
        <v>0</v>
      </c>
      <c r="T177" s="44">
        <f t="shared" si="202"/>
        <v>0</v>
      </c>
      <c r="U177" s="65">
        <f>SUMIF(Mensal!$B2:$B294,Anual!$B177,Mensal!$DF2:$DF294)</f>
        <v>0</v>
      </c>
      <c r="V177" s="44">
        <f t="shared" si="203"/>
        <v>0</v>
      </c>
      <c r="W177" s="65">
        <f>SUMIF(Mensal!$B2:$B294,Anual!$B177,Mensal!$DS2:$DS294)</f>
        <v>0</v>
      </c>
      <c r="X177" s="44">
        <f t="shared" si="204"/>
        <v>0</v>
      </c>
      <c r="Y177" s="65">
        <f>SUMIF(Mensal!$B2:$B294,Anual!$B177,Mensal!$EF2:$EF294)</f>
        <v>0</v>
      </c>
      <c r="Z177" s="44">
        <f t="shared" si="205"/>
        <v>0</v>
      </c>
      <c r="AA177" s="65">
        <f>SUMIF(Mensal!$B174:$B301,Anual!$B177,Mensal!$ES174:$ES301)</f>
        <v>0</v>
      </c>
      <c r="AB177" s="44">
        <f t="shared" si="194"/>
        <v>0</v>
      </c>
      <c r="AC177" s="2"/>
      <c r="AD177" s="240"/>
    </row>
    <row r="178" spans="1:31" s="4" customFormat="1" ht="12">
      <c r="A178" s="71"/>
      <c r="B178" s="230" t="str">
        <f t="shared" si="196"/>
        <v>171962010300023</v>
      </c>
      <c r="C178" s="231">
        <v>1719620103000</v>
      </c>
      <c r="D178" s="35">
        <v>23</v>
      </c>
      <c r="E178" s="65" t="s">
        <v>156</v>
      </c>
      <c r="F178" s="65">
        <f>SUMIF(Mensal!$B3:$B295,Anual!$B178,Mensal!$F3:$F295)</f>
        <v>26624407.5</v>
      </c>
      <c r="G178" s="65">
        <f>SUMIF(Mensal!$B3:$B295,Anual!$B178,Mensal!$S3:$S295)</f>
        <v>0</v>
      </c>
      <c r="H178" s="44">
        <f t="shared" si="152"/>
        <v>-1</v>
      </c>
      <c r="I178" s="65">
        <f>SUMIF(Mensal!$B3:$B295,Anual!$B178,Mensal!$AF3:$AF295)</f>
        <v>126067377.51300001</v>
      </c>
      <c r="J178" s="44">
        <f t="shared" si="197"/>
        <v>0</v>
      </c>
      <c r="K178" s="65">
        <f>SUMIF(Mensal!$B3:$B295,Anual!$B178,Mensal!$AS3:$AS295)</f>
        <v>0</v>
      </c>
      <c r="L178" s="44">
        <f t="shared" si="198"/>
        <v>0</v>
      </c>
      <c r="M178" s="65">
        <f>SUMIF(Mensal!$B3:$B295,Anual!$B178,Mensal!$BF3:$BF295)</f>
        <v>0</v>
      </c>
      <c r="N178" s="44">
        <f t="shared" si="199"/>
        <v>0</v>
      </c>
      <c r="O178" s="65">
        <f>SUMIF(Mensal!$B3:$B295,Anual!$B178,Mensal!$BS3:$BS295)</f>
        <v>0</v>
      </c>
      <c r="P178" s="44">
        <f t="shared" si="200"/>
        <v>0</v>
      </c>
      <c r="Q178" s="65">
        <f>SUMIF(Mensal!$B3:$B295,Anual!$B178,Mensal!$CF3:$CF295)</f>
        <v>0</v>
      </c>
      <c r="R178" s="44">
        <f t="shared" si="201"/>
        <v>0</v>
      </c>
      <c r="S178" s="65">
        <f>SUMIF(Mensal!$B3:$B295,Anual!$B178,Mensal!$CS3:$CS295)</f>
        <v>0</v>
      </c>
      <c r="T178" s="44">
        <f t="shared" si="202"/>
        <v>0</v>
      </c>
      <c r="U178" s="65">
        <f>SUMIF(Mensal!$B3:$B295,Anual!$B178,Mensal!$DF3:$DF295)</f>
        <v>0</v>
      </c>
      <c r="V178" s="44">
        <f t="shared" si="203"/>
        <v>0</v>
      </c>
      <c r="W178" s="65">
        <f>SUMIF(Mensal!$B3:$B295,Anual!$B178,Mensal!$DS3:$DS295)</f>
        <v>0</v>
      </c>
      <c r="X178" s="44">
        <f t="shared" si="204"/>
        <v>0</v>
      </c>
      <c r="Y178" s="65">
        <f>SUMIF(Mensal!$B3:$B295,Anual!$B178,Mensal!$EF3:$EF295)</f>
        <v>0</v>
      </c>
      <c r="Z178" s="44">
        <f t="shared" si="205"/>
        <v>0</v>
      </c>
      <c r="AA178" s="65">
        <f>SUMIF(Mensal!$B175:$B301,Anual!$B178,Mensal!$ES175:$ES301)</f>
        <v>0</v>
      </c>
      <c r="AB178" s="44">
        <f t="shared" si="194"/>
        <v>0</v>
      </c>
      <c r="AC178" s="2"/>
      <c r="AD178" s="240"/>
    </row>
    <row r="179" spans="1:31" s="4" customFormat="1" ht="12">
      <c r="A179" s="114"/>
      <c r="B179" s="233" t="str">
        <f t="shared" si="196"/>
        <v>171957010100097</v>
      </c>
      <c r="C179" s="231">
        <v>1719570101000</v>
      </c>
      <c r="D179" s="41">
        <v>97</v>
      </c>
      <c r="E179" s="65" t="s">
        <v>152</v>
      </c>
      <c r="F179" s="65">
        <f>SUMIF(Mensal!$B5:$B298,Anual!$B179,Mensal!$F5:$F298)</f>
        <v>5817935</v>
      </c>
      <c r="G179" s="65">
        <f>SUMIF(Mensal!$B5:$B298,Anual!$B179,Mensal!$S5:$S298)</f>
        <v>29799999.999999996</v>
      </c>
      <c r="H179" s="44">
        <f t="shared" si="152"/>
        <v>4.1220922887588118</v>
      </c>
      <c r="I179" s="65">
        <f>SUMIF(Mensal!$B5:$B298,Anual!$B179,Mensal!$AF5:$AF298)</f>
        <v>30693999.999999996</v>
      </c>
      <c r="J179" s="44">
        <f t="shared" si="185"/>
        <v>3.0000000000000027E-2</v>
      </c>
      <c r="K179" s="65">
        <f>SUMIF(Mensal!$B5:$B298,Anual!$B179,Mensal!$AS5:$AS298)</f>
        <v>31614819.999999996</v>
      </c>
      <c r="L179" s="44">
        <f t="shared" si="186"/>
        <v>3.0000000000000027E-2</v>
      </c>
      <c r="M179" s="65">
        <f>SUMIF(Mensal!$B5:$B298,Anual!$B179,Mensal!$BF5:$BF298)</f>
        <v>32563264.599999998</v>
      </c>
      <c r="N179" s="44">
        <f t="shared" si="187"/>
        <v>3.0000000000000027E-2</v>
      </c>
      <c r="O179" s="65">
        <f>SUMIF(Mensal!$B5:$B298,Anual!$B179,Mensal!$BS5:$BS298)</f>
        <v>33540162.537999991</v>
      </c>
      <c r="P179" s="44">
        <f t="shared" si="188"/>
        <v>2.9999999999999805E-2</v>
      </c>
      <c r="Q179" s="65">
        <f>SUMIF(Mensal!$B5:$B298,Anual!$B179,Mensal!$CF5:$CF298)</f>
        <v>34546367.414140008</v>
      </c>
      <c r="R179" s="44">
        <f t="shared" si="189"/>
        <v>3.0000000000000471E-2</v>
      </c>
      <c r="S179" s="65">
        <f>SUMIF(Mensal!$B5:$B298,Anual!$B179,Mensal!$CS5:$CS298)</f>
        <v>35582758.4365642</v>
      </c>
      <c r="T179" s="44">
        <f t="shared" si="190"/>
        <v>2.9999999999999805E-2</v>
      </c>
      <c r="U179" s="65">
        <f>SUMIF(Mensal!$B5:$B298,Anual!$B179,Mensal!$DF5:$DF298)</f>
        <v>36650241.189661101</v>
      </c>
      <c r="V179" s="44">
        <f t="shared" si="191"/>
        <v>2.9999999999999361E-2</v>
      </c>
      <c r="W179" s="65">
        <f>SUMIF(Mensal!$B5:$B298,Anual!$B179,Mensal!$DS5:$DS298)</f>
        <v>37749748.425351001</v>
      </c>
      <c r="X179" s="44">
        <f t="shared" si="192"/>
        <v>3.0000000000001803E-2</v>
      </c>
      <c r="Y179" s="65">
        <f>SUMIF(Mensal!$B5:$B298,Anual!$B179,Mensal!$EF5:$EF298)</f>
        <v>38882240.878111489</v>
      </c>
      <c r="Z179" s="44">
        <f t="shared" si="193"/>
        <v>2.9999999999998916E-2</v>
      </c>
      <c r="AA179" s="65">
        <f>SUMIF(Mensal!$B176:$B301,Anual!$B179,Mensal!$ES176:$ES301)</f>
        <v>40048708.104454808</v>
      </c>
      <c r="AB179" s="44">
        <f t="shared" si="194"/>
        <v>2.9999999999999361E-2</v>
      </c>
      <c r="AC179" s="2"/>
      <c r="AD179" s="240"/>
    </row>
    <row r="180" spans="1:31" ht="12">
      <c r="A180" s="70"/>
      <c r="B180" s="233" t="str">
        <f t="shared" si="196"/>
        <v>171958010100015</v>
      </c>
      <c r="C180" s="231">
        <v>1719580101000</v>
      </c>
      <c r="D180" s="35">
        <v>15</v>
      </c>
      <c r="E180" s="37" t="s">
        <v>153</v>
      </c>
      <c r="F180" s="65">
        <f>SUMIF(Mensal!$B7:$B299,Anual!$B180,Mensal!$F7:$F299)</f>
        <v>439358023.67999989</v>
      </c>
      <c r="G180" s="65">
        <f>SUMIF(Mensal!$B7:$B299,Anual!$B180,Mensal!$S7:$S299)</f>
        <v>439358024.00000006</v>
      </c>
      <c r="H180" s="44">
        <f t="shared" si="152"/>
        <v>7.2833583608655772E-10</v>
      </c>
      <c r="I180" s="65">
        <f>SUMIF(Mensal!$B7:$B299,Anual!$B180,Mensal!$AF7:$AF299)</f>
        <v>439358024.00000006</v>
      </c>
      <c r="J180" s="44">
        <f t="shared" si="185"/>
        <v>0</v>
      </c>
      <c r="K180" s="65">
        <f>SUMIF(Mensal!$B7:$B299,Anual!$B180,Mensal!$AS7:$AS299)</f>
        <v>439358024.00000006</v>
      </c>
      <c r="L180" s="44">
        <f t="shared" si="186"/>
        <v>0</v>
      </c>
      <c r="M180" s="65">
        <f>SUMIF(Mensal!$B7:$B299,Anual!$B180,Mensal!$BF7:$BF299)</f>
        <v>439358024.00000006</v>
      </c>
      <c r="N180" s="44">
        <f t="shared" si="187"/>
        <v>0</v>
      </c>
      <c r="O180" s="65">
        <f>SUMIF(Mensal!$B7:$B299,Anual!$B180,Mensal!$BS7:$BS299)</f>
        <v>439358024.00000006</v>
      </c>
      <c r="P180" s="44">
        <f t="shared" si="188"/>
        <v>0</v>
      </c>
      <c r="Q180" s="65">
        <f>SUMIF(Mensal!$B7:$B299,Anual!$B180,Mensal!$CF7:$CF299)</f>
        <v>439358024.00000006</v>
      </c>
      <c r="R180" s="44">
        <f t="shared" si="189"/>
        <v>0</v>
      </c>
      <c r="S180" s="65">
        <f>SUMIF(Mensal!$B7:$B299,Anual!$B180,Mensal!$CS7:$CS299)</f>
        <v>439358024.00000006</v>
      </c>
      <c r="T180" s="44">
        <f t="shared" si="190"/>
        <v>0</v>
      </c>
      <c r="U180" s="65">
        <f>SUMIF(Mensal!$B7:$B299,Anual!$B180,Mensal!$DF7:$DF299)</f>
        <v>383956387.49999994</v>
      </c>
      <c r="V180" s="44">
        <f t="shared" si="191"/>
        <v>-0.12609679002926355</v>
      </c>
      <c r="W180" s="65">
        <f>SUMIF(Mensal!$B7:$B299,Anual!$B180,Mensal!$DS7:$DS299)</f>
        <v>329105474.99999994</v>
      </c>
      <c r="X180" s="44">
        <f t="shared" si="192"/>
        <v>-0.1428571428571429</v>
      </c>
      <c r="Y180" s="65">
        <f>SUMIF(Mensal!$B7:$B299,Anual!$B180,Mensal!$EF7:$EF299)</f>
        <v>274254562.5</v>
      </c>
      <c r="Z180" s="44">
        <f t="shared" si="193"/>
        <v>-0.16666666666666652</v>
      </c>
      <c r="AA180" s="65">
        <f>SUMIF(Mensal!$B177:$B301,Anual!$B180,Mensal!$ES177:$ES301)</f>
        <v>274254562.5</v>
      </c>
      <c r="AB180" s="44">
        <f t="shared" si="194"/>
        <v>0</v>
      </c>
      <c r="AD180" s="240"/>
    </row>
    <row r="181" spans="1:31" ht="12">
      <c r="A181" s="70"/>
      <c r="B181" s="233" t="str">
        <f t="shared" si="196"/>
        <v>171999012900015</v>
      </c>
      <c r="C181" s="231">
        <v>1719990129000</v>
      </c>
      <c r="D181" s="35">
        <v>15</v>
      </c>
      <c r="E181" s="37" t="s">
        <v>157</v>
      </c>
      <c r="F181" s="65">
        <f>SUMIF(Mensal!$B8:$B300,Anual!$B181,Mensal!$F8:$F300)</f>
        <v>115966726.14</v>
      </c>
      <c r="G181" s="65">
        <f>SUMIF(Mensal!$B8:$B300,Anual!$B181,Mensal!$S8:$S300)</f>
        <v>0</v>
      </c>
      <c r="H181" s="44">
        <f t="shared" ref="H181" si="206">IF(ROUND(F181,2)=0,0%,IFERROR(G181/F181-1,0))</f>
        <v>-1</v>
      </c>
      <c r="I181" s="65">
        <f>SUMIF(Mensal!$B8:$B300,Anual!$B181,Mensal!$AF8:$AF300)</f>
        <v>0</v>
      </c>
      <c r="J181" s="44">
        <f t="shared" ref="J181" si="207">IF(ROUND(G181,2)&gt;0,IF(ROUND(I181,2)=0,0%,(IFERROR(I181/G181-1,0))),0%)</f>
        <v>0</v>
      </c>
      <c r="K181" s="65">
        <f>SUMIF(Mensal!$B8:$B300,Anual!$B181,Mensal!$AS8:$AS300)</f>
        <v>0</v>
      </c>
      <c r="L181" s="44">
        <f t="shared" ref="L181" si="208">IF(ROUND(I181,2)&gt;0,IF(ROUND(K181,2)=0,0%,(IFERROR(K181/I181-1,0))),0%)</f>
        <v>0</v>
      </c>
      <c r="M181" s="65">
        <f>SUMIF(Mensal!$B8:$B300,Anual!$B181,Mensal!$BF8:$BF300)</f>
        <v>0</v>
      </c>
      <c r="N181" s="44">
        <f t="shared" ref="N181" si="209">IF(ROUND(K181,2)&gt;0,IF(ROUND(M181,2)=0,0%,(IFERROR(M181/K181-1,0))),0%)</f>
        <v>0</v>
      </c>
      <c r="O181" s="65">
        <f>SUMIF(Mensal!$B8:$B300,Anual!$B181,Mensal!$BS8:$BS300)</f>
        <v>0</v>
      </c>
      <c r="P181" s="44">
        <f t="shared" ref="P181" si="210">IF(ROUND(M181,2)&gt;0,IF(ROUND(O181,2)=0,0%,(IFERROR(O181/M181-1,0))),0%)</f>
        <v>0</v>
      </c>
      <c r="Q181" s="65">
        <f>SUMIF(Mensal!$B8:$B300,Anual!$B181,Mensal!$CF8:$CF300)</f>
        <v>0</v>
      </c>
      <c r="R181" s="44">
        <f t="shared" ref="R181" si="211">IF(ROUND(O181,2)&gt;0,IF(ROUND(Q181,2)=0,0%,(IFERROR(Q181/O181-1,0))),0%)</f>
        <v>0</v>
      </c>
      <c r="S181" s="65">
        <f>SUMIF(Mensal!$B8:$B300,Anual!$B181,Mensal!$CS8:$CS300)</f>
        <v>0</v>
      </c>
      <c r="T181" s="44">
        <f t="shared" ref="T181" si="212">IF(ROUND(Q181,2)&gt;0,IF(ROUND(S181,2)=0,0%,(IFERROR(S181/Q181-1,0))),0%)</f>
        <v>0</v>
      </c>
      <c r="U181" s="65">
        <f>SUMIF(Mensal!$B8:$B300,Anual!$B181,Mensal!$DF8:$DF300)</f>
        <v>0</v>
      </c>
      <c r="V181" s="44">
        <f t="shared" ref="V181" si="213">IF(ROUND(S181,2)&gt;0,IF(ROUND(U181,2)=0,0%,(IFERROR(U181/S181-1,0))),0%)</f>
        <v>0</v>
      </c>
      <c r="W181" s="65">
        <f>SUMIF(Mensal!$B8:$B300,Anual!$B181,Mensal!$DS8:$DS300)</f>
        <v>0</v>
      </c>
      <c r="X181" s="44">
        <f t="shared" ref="X181" si="214">IF(ROUND(U181,2)&gt;0,IF(ROUND(W181,2)=0,0%,(IFERROR(W181/U181-1,0))),0%)</f>
        <v>0</v>
      </c>
      <c r="Y181" s="65">
        <f>SUMIF(Mensal!$B8:$B300,Anual!$B181,Mensal!$EF8:$EF300)</f>
        <v>0</v>
      </c>
      <c r="Z181" s="44">
        <f t="shared" ref="Z181" si="215">IF(ROUND(W181,2)&gt;0,IF(ROUND(Y181,2)=0,0%,(IFERROR(Y181/W181-1,0))),0%)</f>
        <v>0</v>
      </c>
      <c r="AA181" s="65">
        <f>SUMIF(Mensal!$B178:$B301,Anual!$B181,Mensal!$ES178:$ES301)</f>
        <v>0</v>
      </c>
      <c r="AB181" s="44">
        <f t="shared" ref="AB181" si="216">IF(ROUND(Y181,2)&gt;0,IF(ROUND(AA181,2)=0,0%,(IFERROR(AA181/Y181-1,0))),0%)</f>
        <v>0</v>
      </c>
      <c r="AD181" s="240"/>
    </row>
    <row r="182" spans="1:31" ht="13.5" customHeight="1">
      <c r="A182" s="72"/>
      <c r="B182" s="234" t="str">
        <f t="shared" ref="B182:B198" si="217">CONCATENATE(C182,D182)</f>
        <v/>
      </c>
      <c r="C182" s="235"/>
      <c r="D182" s="13"/>
      <c r="E182" s="12" t="s">
        <v>445</v>
      </c>
      <c r="F182" s="84">
        <f>SUM(F183:F197)</f>
        <v>11283771957.98</v>
      </c>
      <c r="G182" s="84">
        <f>SUM(G183:G197)</f>
        <v>11916450368.587559</v>
      </c>
      <c r="H182" s="49">
        <f t="shared" si="152"/>
        <v>5.6069762218131647E-2</v>
      </c>
      <c r="I182" s="84">
        <f>SUM(I183:I197)</f>
        <v>12506997696.440413</v>
      </c>
      <c r="J182" s="49">
        <f t="shared" si="185"/>
        <v>4.9557318629847247E-2</v>
      </c>
      <c r="K182" s="84">
        <f>SUM(K183:K197)</f>
        <v>13244241063.582582</v>
      </c>
      <c r="L182" s="49">
        <f t="shared" si="186"/>
        <v>5.8946470210991864E-2</v>
      </c>
      <c r="M182" s="84">
        <f>SUM(M183:M197)</f>
        <v>14018908713.128242</v>
      </c>
      <c r="N182" s="49">
        <f t="shared" si="187"/>
        <v>5.8490905279257488E-2</v>
      </c>
      <c r="O182" s="84">
        <f>SUM(O183:O197)</f>
        <v>14846259236.067526</v>
      </c>
      <c r="P182" s="49">
        <f t="shared" si="188"/>
        <v>5.9016756572820572E-2</v>
      </c>
      <c r="Q182" s="84">
        <f>SUM(Q183:Q197)</f>
        <v>15726111584.578667</v>
      </c>
      <c r="R182" s="49">
        <f t="shared" si="189"/>
        <v>5.9264245256719361E-2</v>
      </c>
      <c r="S182" s="84">
        <f>SUM(S183:S197)</f>
        <v>16659513801.700186</v>
      </c>
      <c r="T182" s="49">
        <f t="shared" si="190"/>
        <v>5.9353655994456522E-2</v>
      </c>
      <c r="U182" s="84">
        <f>SUM(U183:U197)</f>
        <v>17652516512.987534</v>
      </c>
      <c r="V182" s="49">
        <f t="shared" si="191"/>
        <v>5.9605743787433108E-2</v>
      </c>
      <c r="W182" s="84">
        <f>SUM(W183:W197)</f>
        <v>18707812140.221123</v>
      </c>
      <c r="X182" s="49">
        <f t="shared" si="192"/>
        <v>5.9781596944388893E-2</v>
      </c>
      <c r="Y182" s="84">
        <f>SUM(Y183:Y197)</f>
        <v>19828988279.343967</v>
      </c>
      <c r="Z182" s="49">
        <f t="shared" si="193"/>
        <v>5.9930906442680953E-2</v>
      </c>
      <c r="AA182" s="84">
        <f>SUM(AA183:AA197)</f>
        <v>21020755772.235172</v>
      </c>
      <c r="AB182" s="49">
        <f t="shared" si="194"/>
        <v>6.0102284398073857E-2</v>
      </c>
      <c r="AD182" s="240"/>
    </row>
    <row r="183" spans="1:31" ht="12">
      <c r="A183" s="73"/>
      <c r="B183" s="230" t="str">
        <f t="shared" si="217"/>
        <v>175150010100023</v>
      </c>
      <c r="C183" s="231">
        <v>1751500101000</v>
      </c>
      <c r="D183" s="35">
        <v>23</v>
      </c>
      <c r="E183" s="37" t="s">
        <v>242</v>
      </c>
      <c r="F183" s="65">
        <f>SUMIF(Mensal!$B5:$B298,Anual!$B183,Mensal!$F5:$F298)</f>
        <v>2123826137.9199998</v>
      </c>
      <c r="G183" s="65">
        <f>SUMIF(Mensal!$B5:$B298,Anual!$B183,Mensal!$S5:$S298)</f>
        <v>2469265331.2982616</v>
      </c>
      <c r="H183" s="132">
        <f t="shared" si="152"/>
        <v>0.16264946890453702</v>
      </c>
      <c r="I183" s="65">
        <f>SUMIF(Mensal!$B5:$B298,Anual!$B183,Mensal!$AF5:$AF298)</f>
        <v>2613539566.0753565</v>
      </c>
      <c r="J183" s="132">
        <f t="shared" si="185"/>
        <v>5.8427999999999924E-2</v>
      </c>
      <c r="K183" s="65">
        <f>SUMIF(Mensal!$B5:$B298,Anual!$B183,Mensal!$AS5:$AS298)</f>
        <v>2759782786.0346694</v>
      </c>
      <c r="L183" s="132">
        <f t="shared" si="186"/>
        <v>5.5956000000000117E-2</v>
      </c>
      <c r="M183" s="65">
        <f>SUMIF(Mensal!$B5:$B298,Anual!$B183,Mensal!$BF5:$BF298)</f>
        <v>2915346222.1178722</v>
      </c>
      <c r="N183" s="132">
        <f t="shared" si="187"/>
        <v>5.6368000000000196E-2</v>
      </c>
      <c r="O183" s="65">
        <f>SUMIF(Mensal!$B5:$B298,Anual!$B183,Mensal!$BS5:$BS298)</f>
        <v>3079678457.9662127</v>
      </c>
      <c r="P183" s="132">
        <f t="shared" si="188"/>
        <v>5.6368000000000196E-2</v>
      </c>
      <c r="Q183" s="65">
        <f>SUMIF(Mensal!$B5:$B298,Anual!$B183,Mensal!$CF5:$CF298)</f>
        <v>3253273773.284853</v>
      </c>
      <c r="R183" s="132">
        <f t="shared" si="189"/>
        <v>5.6368000000000196E-2</v>
      </c>
      <c r="S183" s="65">
        <f>SUMIF(Mensal!$B5:$B298,Anual!$B183,Mensal!$CS5:$CS298)</f>
        <v>3436654309.3373742</v>
      </c>
      <c r="T183" s="132">
        <f t="shared" si="190"/>
        <v>5.6368000000000196E-2</v>
      </c>
      <c r="U183" s="65">
        <f>SUMIF(Mensal!$B5:$B298,Anual!$B183,Mensal!$DF5:$DF298)</f>
        <v>3630371639.4461036</v>
      </c>
      <c r="V183" s="132">
        <f t="shared" si="191"/>
        <v>5.6367999999999974E-2</v>
      </c>
      <c r="W183" s="65">
        <f>SUMIF(Mensal!$B5:$B298,Anual!$B183,Mensal!$DS5:$DS298)</f>
        <v>3835008428.0184026</v>
      </c>
      <c r="X183" s="132">
        <f t="shared" si="192"/>
        <v>5.6368000000000196E-2</v>
      </c>
      <c r="Y183" s="65">
        <f>SUMIF(Mensal!$B5:$B298,Anual!$B183,Mensal!$EF5:$EF298)</f>
        <v>4051180183.0889444</v>
      </c>
      <c r="Z183" s="132">
        <f t="shared" si="193"/>
        <v>5.6368000000000196E-2</v>
      </c>
      <c r="AA183" s="65">
        <f>SUMIF(Mensal!$B180:$B301,Anual!$B183,Mensal!$ES180:$ES301)</f>
        <v>4279537107.6493034</v>
      </c>
      <c r="AB183" s="132">
        <f t="shared" si="194"/>
        <v>5.6368000000000418E-2</v>
      </c>
      <c r="AD183" s="231"/>
      <c r="AE183" s="240"/>
    </row>
    <row r="184" spans="1:31" ht="12">
      <c r="A184" s="73"/>
      <c r="B184" s="230" t="str">
        <f t="shared" si="217"/>
        <v>175150010300123</v>
      </c>
      <c r="C184" s="231">
        <v>1751500103001</v>
      </c>
      <c r="D184" s="35">
        <v>23</v>
      </c>
      <c r="E184" s="37" t="s">
        <v>243</v>
      </c>
      <c r="F184" s="65">
        <f>SUMIF(Mensal!$B5:$B298,Anual!$B184,Mensal!$F5:$F298)</f>
        <v>6899380887.4399996</v>
      </c>
      <c r="G184" s="65">
        <f>SUMIF(Mensal!$B5:$B298,Anual!$B184,Mensal!$S5:$S298)</f>
        <v>7107799662.650238</v>
      </c>
      <c r="H184" s="44">
        <f t="shared" si="152"/>
        <v>3.0208330082146295E-2</v>
      </c>
      <c r="I184" s="65">
        <f>SUMIF(Mensal!$B5:$B298,Anual!$B184,Mensal!$AF5:$AF298)</f>
        <v>7494123189.8766794</v>
      </c>
      <c r="J184" s="44">
        <f t="shared" si="185"/>
        <v>5.4352056270870586E-2</v>
      </c>
      <c r="K184" s="65">
        <f>SUMIF(Mensal!$B5:$B298,Anual!$B184,Mensal!$AS5:$AS298)</f>
        <v>7942373736.6457891</v>
      </c>
      <c r="L184" s="44">
        <f t="shared" si="186"/>
        <v>5.98136079981475E-2</v>
      </c>
      <c r="M184" s="65">
        <f>SUMIF(Mensal!$B5:$B298,Anual!$B184,Mensal!$BF5:$BF298)</f>
        <v>8509924558.2291689</v>
      </c>
      <c r="N184" s="44">
        <f t="shared" si="187"/>
        <v>7.1458589132455952E-2</v>
      </c>
      <c r="O184" s="65">
        <f>SUMIF(Mensal!$B7:$B299,Anual!$B184,Mensal!$BS7:$BS299)</f>
        <v>9019345438.5013599</v>
      </c>
      <c r="P184" s="44">
        <f t="shared" si="188"/>
        <v>5.9861973720974682E-2</v>
      </c>
      <c r="Q184" s="65">
        <f>SUMIF(Mensal!$B9:$B301,Anual!$B184,Mensal!$CF9:$CF301)</f>
        <v>9562665726.7644978</v>
      </c>
      <c r="R184" s="44">
        <f t="shared" si="189"/>
        <v>6.0239436660651347E-2</v>
      </c>
      <c r="S184" s="65">
        <f>SUMIF(Mensal!$B5:$B298,Anual!$B184,Mensal!$CS5:$CS298)</f>
        <v>10139833760.035456</v>
      </c>
      <c r="T184" s="44">
        <f t="shared" si="190"/>
        <v>6.0356395356950365E-2</v>
      </c>
      <c r="U184" s="65">
        <f>SUMIF(Mensal!$B5:$B298,Anual!$B184,Mensal!$DF5:$DF298)</f>
        <v>10755734883.640585</v>
      </c>
      <c r="V184" s="44">
        <f t="shared" si="191"/>
        <v>6.0740751592260445E-2</v>
      </c>
      <c r="W184" s="65">
        <f>SUMIF(Mensal!$B5:$B298,Anual!$B184,Mensal!$DS5:$DS298)</f>
        <v>11411826723.6068</v>
      </c>
      <c r="X184" s="44">
        <f t="shared" si="192"/>
        <v>6.0999257332395418E-2</v>
      </c>
      <c r="Y184" s="65">
        <f>SUMIF(Mensal!$B5:$B298,Anual!$B184,Mensal!$EF5:$EF298)</f>
        <v>12110388384.547567</v>
      </c>
      <c r="Z184" s="44">
        <f t="shared" si="193"/>
        <v>6.1213833495710634E-2</v>
      </c>
      <c r="AA184" s="65">
        <f>SUMIF(Mensal!$B181:$B301,Anual!$B184,Mensal!$ES181:$ES301)</f>
        <v>12854744088.076567</v>
      </c>
      <c r="AB184" s="44">
        <f t="shared" si="194"/>
        <v>6.1464230534403974E-2</v>
      </c>
      <c r="AD184" s="231"/>
      <c r="AE184" s="240"/>
    </row>
    <row r="185" spans="1:31" ht="12">
      <c r="A185" s="73"/>
      <c r="B185" s="230" t="str">
        <f t="shared" si="217"/>
        <v>175150010400123</v>
      </c>
      <c r="C185" s="231">
        <v>1751500104001</v>
      </c>
      <c r="D185" s="35">
        <v>23</v>
      </c>
      <c r="E185" s="37" t="s">
        <v>246</v>
      </c>
      <c r="F185" s="65">
        <f>SUMIF(Mensal!$B5:$B298,Anual!$B185,Mensal!$F5:$F298)</f>
        <v>67039127.730000004</v>
      </c>
      <c r="G185" s="65">
        <f>SUMIF(Mensal!$B8:$B300,Anual!$B185,Mensal!$S8:$S300)</f>
        <v>77024336.847896352</v>
      </c>
      <c r="H185" s="44">
        <f t="shared" si="152"/>
        <v>0.14894598805210846</v>
      </c>
      <c r="I185" s="65">
        <f>SUMIF(Mensal!$B8:$B300,Anual!$B185,Mensal!$AF8:$AF300)</f>
        <v>81524714.801245257</v>
      </c>
      <c r="J185" s="44">
        <f t="shared" si="185"/>
        <v>5.8428000000000146E-2</v>
      </c>
      <c r="K185" s="65">
        <f>SUMIF(Mensal!$B8:$B300,Anual!$B185,Mensal!$AS8:$AS300)</f>
        <v>86086511.742663711</v>
      </c>
      <c r="L185" s="44">
        <f t="shared" si="186"/>
        <v>5.5955999999999673E-2</v>
      </c>
      <c r="M185" s="65">
        <f>SUMIF(Mensal!$B8:$B300,Anual!$B185,Mensal!$BF8:$BF300)</f>
        <v>90939036.236574203</v>
      </c>
      <c r="N185" s="44">
        <f t="shared" si="187"/>
        <v>5.6368000000000196E-2</v>
      </c>
      <c r="O185" s="65">
        <f>SUMIF(Mensal!$B10:$B301,Anual!$B185,Mensal!$BS10:$BS301)</f>
        <v>96065087.831157431</v>
      </c>
      <c r="P185" s="44">
        <f t="shared" si="188"/>
        <v>5.6368000000000196E-2</v>
      </c>
      <c r="Q185" s="65">
        <f>SUMIF(Mensal!$B11:$B301,Anual!$B185,Mensal!$CF11:$CF301)</f>
        <v>101480084.70202413</v>
      </c>
      <c r="R185" s="44">
        <f t="shared" si="189"/>
        <v>5.6368000000000196E-2</v>
      </c>
      <c r="S185" s="65">
        <f>SUMIF(Mensal!$B8:$B300,Anual!$B185,Mensal!$CS8:$CS300)</f>
        <v>107200314.11650786</v>
      </c>
      <c r="T185" s="44">
        <f t="shared" si="190"/>
        <v>5.6368000000000196E-2</v>
      </c>
      <c r="U185" s="65">
        <f>SUMIF(Mensal!$B8:$B300,Anual!$B185,Mensal!$DF8:$DF300)</f>
        <v>113242981.4226272</v>
      </c>
      <c r="V185" s="44">
        <f t="shared" si="191"/>
        <v>5.6368000000000196E-2</v>
      </c>
      <c r="W185" s="65">
        <f>SUMIF(Mensal!$B8:$B300,Anual!$B185,Mensal!$DS8:$DS300)</f>
        <v>119626261.79945788</v>
      </c>
      <c r="X185" s="44">
        <f t="shared" si="192"/>
        <v>5.6368000000000196E-2</v>
      </c>
      <c r="Y185" s="65">
        <f>SUMIF(Mensal!$B8:$B300,Anual!$B185,Mensal!$EF8:$EF300)</f>
        <v>126369354.92456974</v>
      </c>
      <c r="Z185" s="44">
        <f t="shared" si="193"/>
        <v>5.6368000000000196E-2</v>
      </c>
      <c r="AA185" s="65">
        <f>SUMIF(Mensal!$B182:$B301,Anual!$B185,Mensal!$ES182:$ES301)</f>
        <v>133492542.72295789</v>
      </c>
      <c r="AB185" s="44">
        <f t="shared" si="194"/>
        <v>5.6367999999999974E-2</v>
      </c>
      <c r="AD185" s="231"/>
      <c r="AE185" s="240"/>
    </row>
    <row r="186" spans="1:31" ht="12">
      <c r="A186" s="73"/>
      <c r="B186" s="230" t="str">
        <f t="shared" si="217"/>
        <v>175150010500123</v>
      </c>
      <c r="C186" s="231">
        <v>1751500105001</v>
      </c>
      <c r="D186" s="35">
        <v>23</v>
      </c>
      <c r="E186" s="37" t="s">
        <v>247</v>
      </c>
      <c r="F186" s="65">
        <f>SUMIF(Mensal!$B5:$B298,Anual!$B186,Mensal!$F5:$F298)</f>
        <v>707305250.21000016</v>
      </c>
      <c r="G186" s="65">
        <f>SUMIF(Mensal!$B9:$B301,Anual!$B186,Mensal!$S9:$S301)</f>
        <v>822347188.91519427</v>
      </c>
      <c r="H186" s="44">
        <f t="shared" si="152"/>
        <v>0.16264821824952946</v>
      </c>
      <c r="I186" s="65">
        <f>SUMIF(Mensal!$B9:$B301,Anual!$B186,Mensal!$AF9:$AF301)</f>
        <v>870395290.46913135</v>
      </c>
      <c r="J186" s="44">
        <f t="shared" si="185"/>
        <v>5.8428000000000146E-2</v>
      </c>
      <c r="K186" s="65">
        <f>SUMIF(Mensal!$B9:$B301,Anual!$B186,Mensal!$AS9:$AS301)</f>
        <v>919099129.34262204</v>
      </c>
      <c r="L186" s="44">
        <f t="shared" si="186"/>
        <v>5.5955999999999895E-2</v>
      </c>
      <c r="M186" s="65">
        <f>SUMIF(Mensal!$B9:$B301,Anual!$B186,Mensal!$BF9:$BF301)</f>
        <v>970906909.06540716</v>
      </c>
      <c r="N186" s="44">
        <f t="shared" si="187"/>
        <v>5.6368000000000196E-2</v>
      </c>
      <c r="O186" s="65">
        <f>SUMIF(Mensal!$B11:$B301,Anual!$B186,Mensal!$BS11:$BS301)</f>
        <v>1025634989.7156062</v>
      </c>
      <c r="P186" s="44">
        <f t="shared" si="188"/>
        <v>5.6368000000000196E-2</v>
      </c>
      <c r="Q186" s="65">
        <f>SUMIF(Mensal!$B12:$B301,Anual!$B186,Mensal!$CF12:$CF301)</f>
        <v>1083447982.8158958</v>
      </c>
      <c r="R186" s="44">
        <f t="shared" si="189"/>
        <v>5.6368000000000196E-2</v>
      </c>
      <c r="S186" s="65">
        <f>SUMIF(Mensal!$B9:$B301,Anual!$B186,Mensal!$CS9:$CS301)</f>
        <v>1144519778.7112625</v>
      </c>
      <c r="T186" s="44">
        <f t="shared" si="190"/>
        <v>5.6368000000000196E-2</v>
      </c>
      <c r="U186" s="65">
        <f>SUMIF(Mensal!$B9:$B301,Anual!$B186,Mensal!$DF9:$DF301)</f>
        <v>1209034069.5976589</v>
      </c>
      <c r="V186" s="44">
        <f t="shared" si="191"/>
        <v>5.6367999999999974E-2</v>
      </c>
      <c r="W186" s="65">
        <f>SUMIF(Mensal!$B9:$B301,Anual!$B186,Mensal!$DS9:$DS301)</f>
        <v>1277184902.0327401</v>
      </c>
      <c r="X186" s="44">
        <f t="shared" si="192"/>
        <v>5.6368000000000418E-2</v>
      </c>
      <c r="Y186" s="65">
        <f>SUMIF(Mensal!$B9:$B301,Anual!$B186,Mensal!$EF9:$EF301)</f>
        <v>1349177260.5905218</v>
      </c>
      <c r="Z186" s="44">
        <f t="shared" si="193"/>
        <v>5.6368000000000196E-2</v>
      </c>
      <c r="AA186" s="65">
        <f>SUMIF(Mensal!$B183:$B301,Anual!$B186,Mensal!$ES183:$ES301)</f>
        <v>1425227684.4154887</v>
      </c>
      <c r="AB186" s="44">
        <f t="shared" si="194"/>
        <v>5.6368000000000196E-2</v>
      </c>
      <c r="AD186" s="231"/>
      <c r="AE186" s="240"/>
    </row>
    <row r="187" spans="1:31" ht="12">
      <c r="A187" s="73"/>
      <c r="B187" s="230" t="str">
        <f t="shared" si="217"/>
        <v>175150010300223</v>
      </c>
      <c r="C187" s="231">
        <v>1751500103002</v>
      </c>
      <c r="D187" s="35">
        <v>23</v>
      </c>
      <c r="E187" s="37" t="s">
        <v>244</v>
      </c>
      <c r="F187" s="65">
        <f>SUMIF(Mensal!$B5:$B298,Anual!$B187,Mensal!$F5:$F298)</f>
        <v>0</v>
      </c>
      <c r="G187" s="65">
        <f>SUMIF(Mensal!$B10:$B301,Anual!$B187,Mensal!$S10:$S301)</f>
        <v>56108857.636620939</v>
      </c>
      <c r="H187" s="44">
        <f t="shared" si="152"/>
        <v>0</v>
      </c>
      <c r="I187" s="65">
        <f>SUMIF(Mensal!$B10:$B301,Anual!$B187,Mensal!$AF10:$AF301)</f>
        <v>60148695.361636803</v>
      </c>
      <c r="J187" s="44">
        <f t="shared" si="185"/>
        <v>7.199999955763059E-2</v>
      </c>
      <c r="K187" s="65">
        <f>SUMIF(Mensal!$B10:$B301,Anual!$B187,Mensal!$AS10:$AS301)</f>
        <v>64479401.427674651</v>
      </c>
      <c r="L187" s="44">
        <f t="shared" si="186"/>
        <v>7.2000000000000064E-2</v>
      </c>
      <c r="M187" s="65">
        <f>SUMIF(Mensal!$B10:$B301,Anual!$B187,Mensal!$BF10:$BF301)</f>
        <v>69121918.330467239</v>
      </c>
      <c r="N187" s="44">
        <f t="shared" si="187"/>
        <v>7.2000000000000286E-2</v>
      </c>
      <c r="O187" s="65">
        <f>SUMIF(Mensal!$B12:$B301,Anual!$B187,Mensal!$BS12:$BS301)</f>
        <v>74098696.450260863</v>
      </c>
      <c r="P187" s="44">
        <f t="shared" si="188"/>
        <v>7.1999999999999842E-2</v>
      </c>
      <c r="Q187" s="65">
        <f>SUMIF(Mensal!$B13:$B301,Anual!$B187,Mensal!$CF13:$CF301)</f>
        <v>79433802.594679683</v>
      </c>
      <c r="R187" s="44">
        <f t="shared" si="189"/>
        <v>7.2000000000000508E-2</v>
      </c>
      <c r="S187" s="65">
        <f>SUMIF(Mensal!$B10:$B301,Anual!$B187,Mensal!$CS10:$CS301)</f>
        <v>85153036.381496608</v>
      </c>
      <c r="T187" s="44">
        <f t="shared" si="190"/>
        <v>7.1999999999999842E-2</v>
      </c>
      <c r="U187" s="65">
        <f>SUMIF(Mensal!$B10:$B301,Anual!$B187,Mensal!$DF10:$DF301)</f>
        <v>91284055.000964344</v>
      </c>
      <c r="V187" s="44">
        <f t="shared" si="191"/>
        <v>7.1999999999999842E-2</v>
      </c>
      <c r="W187" s="65">
        <f>SUMIF(Mensal!$B10:$B301,Anual!$B187,Mensal!$DS10:$DS301)</f>
        <v>97856506.961033821</v>
      </c>
      <c r="X187" s="44">
        <f t="shared" si="192"/>
        <v>7.2000000000000508E-2</v>
      </c>
      <c r="Y187" s="65">
        <f>SUMIF(Mensal!$B10:$B301,Anual!$B187,Mensal!$EF10:$EF301)</f>
        <v>104902175.46222825</v>
      </c>
      <c r="Z187" s="44">
        <f t="shared" si="193"/>
        <v>7.2000000000000064E-2</v>
      </c>
      <c r="AA187" s="65">
        <f>SUMIF(Mensal!$B184:$B301,Anual!$B187,Mensal!$ES184:$ES301)</f>
        <v>112455132.09550868</v>
      </c>
      <c r="AB187" s="44">
        <f t="shared" si="194"/>
        <v>7.1999999999999842E-2</v>
      </c>
      <c r="AD187" s="231"/>
      <c r="AE187" s="240"/>
    </row>
    <row r="188" spans="1:31" ht="12">
      <c r="A188" s="73"/>
      <c r="B188" s="230" t="str">
        <f t="shared" si="217"/>
        <v>175150010300323</v>
      </c>
      <c r="C188" s="231">
        <v>1751500103003</v>
      </c>
      <c r="D188" s="35">
        <v>23</v>
      </c>
      <c r="E188" s="37" t="s">
        <v>245</v>
      </c>
      <c r="F188" s="65">
        <f>SUMIF(Mensal!$B8:$B300,Anual!$B188,Mensal!$F8:$F300)</f>
        <v>0</v>
      </c>
      <c r="G188" s="65">
        <f>SUMIF(Mensal!$B12:$B301,Anual!$B188,Mensal!$S12:$S301)</f>
        <v>47799884.836574942</v>
      </c>
      <c r="H188" s="44">
        <f t="shared" si="152"/>
        <v>0</v>
      </c>
      <c r="I188" s="65">
        <f>SUMIF(Mensal!$B12:$B301,Anual!$B188,Mensal!$AF12:$AF301)</f>
        <v>51239525.128883973</v>
      </c>
      <c r="J188" s="44">
        <f t="shared" ref="J188:J212" si="218">IF(ROUND(G188,2)&gt;0,IF(ROUND(I188,2)=0,0%,(IFERROR(I188/G188-1,0))),0%)</f>
        <v>7.1959175300713829E-2</v>
      </c>
      <c r="K188" s="65">
        <f>SUMIF(Mensal!$B12:$B301,Anual!$B188,Mensal!$AS12:$AS301)</f>
        <v>54928770.938163623</v>
      </c>
      <c r="L188" s="44">
        <f t="shared" ref="L188:L212" si="219">IF(ROUND(I188,2)&gt;0,IF(ROUND(K188,2)=0,0%,(IFERROR(K188/I188-1,0))),0%)</f>
        <v>7.2000000000000064E-2</v>
      </c>
      <c r="M188" s="65">
        <f>SUMIF(Mensal!$B12:$B301,Anual!$B188,Mensal!$BF12:$BF301)</f>
        <v>58883642.445711404</v>
      </c>
      <c r="N188" s="44">
        <f t="shared" ref="N188:N212" si="220">IF(ROUND(K188,2)&gt;0,IF(ROUND(M188,2)=0,0%,(IFERROR(M188/K188-1,0))),0%)</f>
        <v>7.2000000000000064E-2</v>
      </c>
      <c r="O188" s="65">
        <f>SUMIF(Mensal!$B14:$B301,Anual!$B188,Mensal!$BS14:$BS301)</f>
        <v>63123264.701802634</v>
      </c>
      <c r="P188" s="44">
        <f t="shared" ref="P188:P212" si="221">IF(ROUND(M188,2)&gt;0,IF(ROUND(O188,2)=0,0%,(IFERROR(O188/M188-1,0))),0%)</f>
        <v>7.2000000000000064E-2</v>
      </c>
      <c r="Q188" s="65">
        <f>SUMIF(Mensal!$B15:$B301,Anual!$B188,Mensal!$CF15:$CF301)</f>
        <v>67668139.76033242</v>
      </c>
      <c r="R188" s="44">
        <f t="shared" ref="R188:R212" si="222">IF(ROUND(O188,2)&gt;0,IF(ROUND(Q188,2)=0,0%,(IFERROR(Q188/O188-1,0))),0%)</f>
        <v>7.2000000000000064E-2</v>
      </c>
      <c r="S188" s="65">
        <f>SUMIF(Mensal!$B12:$B301,Anual!$B188,Mensal!$CS12:$CS301)</f>
        <v>72540245.823076367</v>
      </c>
      <c r="T188" s="44">
        <f t="shared" ref="T188:T212" si="223">IF(ROUND(Q188,2)&gt;0,IF(ROUND(S188,2)=0,0%,(IFERROR(S188/Q188-1,0))),0%)</f>
        <v>7.2000000000000286E-2</v>
      </c>
      <c r="U188" s="65">
        <f>SUMIF(Mensal!$B12:$B301,Anual!$B188,Mensal!$DF12:$DF301)</f>
        <v>77763143.522337839</v>
      </c>
      <c r="V188" s="44">
        <f t="shared" ref="V188:V212" si="224">IF(ROUND(S188,2)&gt;0,IF(ROUND(U188,2)=0,0%,(IFERROR(U188/S188-1,0))),0%)</f>
        <v>7.199999999999962E-2</v>
      </c>
      <c r="W188" s="65">
        <f>SUMIF(Mensal!$B12:$B301,Anual!$B188,Mensal!$DS12:$DS301)</f>
        <v>83362089.855946213</v>
      </c>
      <c r="X188" s="44">
        <f t="shared" ref="X188:X212" si="225">IF(ROUND(U188,2)&gt;0,IF(ROUND(W188,2)=0,0%,(IFERROR(W188/U188-1,0))),0%)</f>
        <v>7.200000000000073E-2</v>
      </c>
      <c r="Y188" s="65">
        <f>SUMIF(Mensal!$B12:$B301,Anual!$B188,Mensal!$EF12:$EF301)</f>
        <v>89364160.325574324</v>
      </c>
      <c r="Z188" s="44">
        <f t="shared" ref="Z188:Z212" si="226">IF(ROUND(W188,2)&gt;0,IF(ROUND(Y188,2)=0,0%,(IFERROR(Y188/W188-1,0))),0%)</f>
        <v>7.1999999999999842E-2</v>
      </c>
      <c r="AA188" s="65">
        <f>SUMIF(Mensal!$B185:$B301,Anual!$B188,Mensal!$ES185:$ES301)</f>
        <v>95798379.869015694</v>
      </c>
      <c r="AB188" s="44">
        <f t="shared" si="194"/>
        <v>7.2000000000000286E-2</v>
      </c>
      <c r="AD188" s="231"/>
      <c r="AE188" s="240"/>
    </row>
    <row r="189" spans="1:31" ht="12">
      <c r="A189" s="73"/>
      <c r="B189" s="230" t="str">
        <f t="shared" si="217"/>
        <v>175150010600123</v>
      </c>
      <c r="C189" s="231">
        <v>1751500106001</v>
      </c>
      <c r="D189" s="35">
        <v>23</v>
      </c>
      <c r="E189" s="37" t="s">
        <v>248</v>
      </c>
      <c r="F189" s="65">
        <f>SUMIF(Mensal!$B5:$B298,Anual!$B189,Mensal!$F5:$F298)</f>
        <v>23534566.690000001</v>
      </c>
      <c r="G189" s="65">
        <f>SUMIF(Mensal!$B5:$B298,Anual!$B189,Mensal!$S5:$S298)</f>
        <v>8598788.0000000019</v>
      </c>
      <c r="H189" s="44">
        <f t="shared" si="152"/>
        <v>-0.63463155649882075</v>
      </c>
      <c r="I189" s="65">
        <f>SUMIF(Mensal!$B5:$B298,Anual!$B189,Mensal!$AF5:$AF298)</f>
        <v>9101197.9852640033</v>
      </c>
      <c r="J189" s="44">
        <f t="shared" si="218"/>
        <v>5.8428000000000146E-2</v>
      </c>
      <c r="K189" s="65">
        <f>SUMIF(Mensal!$B5:$B298,Anual!$B189,Mensal!$AS5:$AS298)</f>
        <v>9610464.6197274346</v>
      </c>
      <c r="L189" s="44">
        <f t="shared" si="219"/>
        <v>5.5955999999999895E-2</v>
      </c>
      <c r="M189" s="65">
        <f>SUMIF(Mensal!$B5:$B298,Anual!$B189,Mensal!$BF5:$BF298)</f>
        <v>10152187.289412236</v>
      </c>
      <c r="N189" s="44">
        <f t="shared" si="220"/>
        <v>5.636800000000064E-2</v>
      </c>
      <c r="O189" s="65">
        <f>SUMIF(Mensal!$B16:$B301,Anual!$B189,Mensal!$BS16:$BS301)</f>
        <v>10724445.782541826</v>
      </c>
      <c r="P189" s="44">
        <f t="shared" si="221"/>
        <v>5.6368000000000196E-2</v>
      </c>
      <c r="Q189" s="65">
        <f>SUMIF(Mensal!$B5:$B298,Anual!$B189,Mensal!$CF5:$CF298)</f>
        <v>11328961.34241215</v>
      </c>
      <c r="R189" s="44">
        <f t="shared" si="222"/>
        <v>5.6368000000000418E-2</v>
      </c>
      <c r="S189" s="65">
        <f>SUMIF(Mensal!$B5:$B298,Anual!$B189,Mensal!$CS5:$CS298)</f>
        <v>11967552.235361241</v>
      </c>
      <c r="T189" s="44">
        <f t="shared" si="223"/>
        <v>5.6368000000000196E-2</v>
      </c>
      <c r="U189" s="65">
        <f>SUMIF(Mensal!$B5:$B298,Anual!$B189,Mensal!$DF5:$DF298)</f>
        <v>12642139.219764082</v>
      </c>
      <c r="V189" s="44">
        <f t="shared" si="224"/>
        <v>5.6367999999999974E-2</v>
      </c>
      <c r="W189" s="65">
        <f>SUMIF(Mensal!$B5:$B298,Anual!$B189,Mensal!$DS5:$DS298)</f>
        <v>13354751.323303746</v>
      </c>
      <c r="X189" s="44">
        <f t="shared" si="225"/>
        <v>5.6368000000000196E-2</v>
      </c>
      <c r="Y189" s="65">
        <f>SUMIF(Mensal!$B5:$B298,Anual!$B189,Mensal!$EF5:$EF298)</f>
        <v>14107531.94589573</v>
      </c>
      <c r="Z189" s="44">
        <f t="shared" si="226"/>
        <v>5.6367999999999752E-2</v>
      </c>
      <c r="AA189" s="65">
        <f>SUMIF(Mensal!$B186:$B301,Anual!$B189,Mensal!$ES186:$ES301)</f>
        <v>14902745.306621986</v>
      </c>
      <c r="AB189" s="44">
        <f t="shared" si="194"/>
        <v>5.6368000000000418E-2</v>
      </c>
      <c r="AD189" s="231"/>
      <c r="AE189" s="240"/>
    </row>
    <row r="190" spans="1:31" ht="12">
      <c r="A190" s="73"/>
      <c r="B190" s="230" t="str">
        <f t="shared" si="217"/>
        <v>175150010700223</v>
      </c>
      <c r="C190" s="231">
        <v>1751500107002</v>
      </c>
      <c r="D190" s="35">
        <v>23</v>
      </c>
      <c r="E190" s="37" t="s">
        <v>250</v>
      </c>
      <c r="F190" s="65">
        <f>SUMIF(Mensal!$B5:$B298,Anual!$B190,Mensal!$F5:$F298)</f>
        <v>0</v>
      </c>
      <c r="G190" s="65">
        <f>SUMIF(Mensal!$B5:$B298,Anual!$B190,Mensal!$S5:$S298)</f>
        <v>46592923.886111125</v>
      </c>
      <c r="H190" s="44">
        <f t="shared" si="152"/>
        <v>0</v>
      </c>
      <c r="I190" s="65">
        <f>SUMIF(Mensal!$B5:$B298,Anual!$B190,Mensal!$AF5:$AF298)</f>
        <v>49309477.736439146</v>
      </c>
      <c r="J190" s="44">
        <f t="shared" si="218"/>
        <v>5.8304000344949314E-2</v>
      </c>
      <c r="K190" s="65">
        <f>SUMIF(Mensal!$B5:$B298,Anual!$B190,Mensal!$AS5:$AS298)</f>
        <v>52204930.269122861</v>
      </c>
      <c r="L190" s="44">
        <f t="shared" si="219"/>
        <v>5.8720000000000105E-2</v>
      </c>
      <c r="M190" s="65">
        <f>SUMIF(Mensal!$B5:$B298,Anual!$B190,Mensal!$BF5:$BF298)</f>
        <v>55115355.131626472</v>
      </c>
      <c r="N190" s="44">
        <f t="shared" si="220"/>
        <v>5.5750000000000188E-2</v>
      </c>
      <c r="O190" s="65">
        <f>SUMIF(Mensal!$B17:$B301,Anual!$B190,Mensal!$BS17:$BS301)</f>
        <v>58188036.180214636</v>
      </c>
      <c r="P190" s="44">
        <f t="shared" si="221"/>
        <v>5.5749999999999744E-2</v>
      </c>
      <c r="Q190" s="65">
        <f>SUMIF(Mensal!$B5:$B298,Anual!$B190,Mensal!$CF5:$CF298)</f>
        <v>61432019.197261609</v>
      </c>
      <c r="R190" s="44">
        <f t="shared" si="222"/>
        <v>5.5750000000000188E-2</v>
      </c>
      <c r="S190" s="65">
        <f>SUMIF(Mensal!$B5:$B298,Anual!$B190,Mensal!$CS5:$CS298)</f>
        <v>64856854.267508946</v>
      </c>
      <c r="T190" s="44">
        <f t="shared" si="223"/>
        <v>5.5749999999999966E-2</v>
      </c>
      <c r="U190" s="65">
        <f>SUMIF(Mensal!$B5:$B298,Anual!$B190,Mensal!$DF5:$DF298)</f>
        <v>68472623.89292258</v>
      </c>
      <c r="V190" s="44">
        <f t="shared" si="224"/>
        <v>5.5750000000000188E-2</v>
      </c>
      <c r="W190" s="65">
        <f>SUMIF(Mensal!$B5:$B298,Anual!$B190,Mensal!$DS5:$DS298)</f>
        <v>72289972.674952984</v>
      </c>
      <c r="X190" s="44">
        <f t="shared" si="225"/>
        <v>5.5749999999999522E-2</v>
      </c>
      <c r="Y190" s="65">
        <f>SUMIF(Mensal!$B5:$B298,Anual!$B190,Mensal!$EF5:$EF298)</f>
        <v>76320138.6515816</v>
      </c>
      <c r="Z190" s="44">
        <f t="shared" si="226"/>
        <v>5.5749999999999744E-2</v>
      </c>
      <c r="AA190" s="65">
        <f>SUMIF(Mensal!$B187:$B301,Anual!$B190,Mensal!$ES187:$ES301)</f>
        <v>80574986.381407306</v>
      </c>
      <c r="AB190" s="44">
        <f t="shared" si="194"/>
        <v>5.575000000000041E-2</v>
      </c>
      <c r="AD190" s="231"/>
      <c r="AE190" s="240"/>
    </row>
    <row r="191" spans="1:31" ht="12">
      <c r="A191" s="73"/>
      <c r="B191" s="230" t="str">
        <f t="shared" si="217"/>
        <v>175150010700123</v>
      </c>
      <c r="C191" s="231">
        <v>1751500107001</v>
      </c>
      <c r="D191" s="35">
        <v>23</v>
      </c>
      <c r="E191" s="37" t="s">
        <v>249</v>
      </c>
      <c r="F191" s="65">
        <f>SUMIF(Mensal!$B5:$B298,Anual!$B191,Mensal!$F5:$F298)</f>
        <v>1064917215.6900002</v>
      </c>
      <c r="G191" s="65">
        <f>SUMIF(Mensal!$B5:$B298,Anual!$B191,Mensal!$S5:$S298)</f>
        <v>995891516.45710683</v>
      </c>
      <c r="H191" s="44">
        <f t="shared" si="152"/>
        <v>-6.4817901538167022E-2</v>
      </c>
      <c r="I191" s="65">
        <f>SUMIF(Mensal!$B5:$B298,Anual!$B191,Mensal!$AF5:$AF298)</f>
        <v>1007309419.2695888</v>
      </c>
      <c r="J191" s="44">
        <f t="shared" si="218"/>
        <v>1.1465006603431416E-2</v>
      </c>
      <c r="K191" s="65">
        <f>SUMIF(Mensal!$B5:$B298,Anual!$B191,Mensal!$AS5:$AS298)</f>
        <v>1073394673.4992809</v>
      </c>
      <c r="L191" s="44">
        <f t="shared" si="219"/>
        <v>6.5605714555524886E-2</v>
      </c>
      <c r="M191" s="65">
        <f>SUMIF(Mensal!$B5:$B298,Anual!$B191,Mensal!$BF5:$BF298)</f>
        <v>1143815498.0542951</v>
      </c>
      <c r="N191" s="44">
        <f t="shared" si="220"/>
        <v>6.5605714555524441E-2</v>
      </c>
      <c r="O191" s="65">
        <f>SUMIF(Mensal!$B18:$B301,Anual!$B191,Mensal!$BS18:$BS301)</f>
        <v>1218856331.1238303</v>
      </c>
      <c r="P191" s="44">
        <f t="shared" si="221"/>
        <v>6.5605714555524663E-2</v>
      </c>
      <c r="Q191" s="65">
        <f>SUMIF(Mensal!$B5:$B298,Anual!$B191,Mensal!$CF5:$CF298)</f>
        <v>1298820271.6677346</v>
      </c>
      <c r="R191" s="44">
        <f t="shared" si="222"/>
        <v>6.5605714555524886E-2</v>
      </c>
      <c r="S191" s="65">
        <f>SUMIF(Mensal!$B5:$B298,Anual!$B191,Mensal!$CS5:$CS298)</f>
        <v>1384030303.6696975</v>
      </c>
      <c r="T191" s="44">
        <f t="shared" si="223"/>
        <v>6.5605714555525108E-2</v>
      </c>
      <c r="U191" s="65">
        <f>SUMIF(Mensal!$B5:$B298,Anual!$B191,Mensal!$DF5:$DF298)</f>
        <v>1474830600.7084467</v>
      </c>
      <c r="V191" s="44">
        <f t="shared" si="224"/>
        <v>6.5605714555523775E-2</v>
      </c>
      <c r="W191" s="65">
        <f>SUMIF(Mensal!$B5:$B298,Anual!$B191,Mensal!$DS5:$DS298)</f>
        <v>1571587916.1162782</v>
      </c>
      <c r="X191" s="44">
        <f t="shared" si="225"/>
        <v>6.5605714555524663E-2</v>
      </c>
      <c r="Y191" s="65">
        <f>SUMIF(Mensal!$B5:$B298,Anual!$B191,Mensal!$EF5:$EF298)</f>
        <v>1674693064.3399148</v>
      </c>
      <c r="Z191" s="44">
        <f t="shared" si="226"/>
        <v>6.5605714555524886E-2</v>
      </c>
      <c r="AA191" s="65">
        <f>SUMIF(Mensal!$B188:$B301,Anual!$B191,Mensal!$ES188:$ES301)</f>
        <v>1784562499.4871161</v>
      </c>
      <c r="AB191" s="44">
        <f t="shared" si="194"/>
        <v>6.5605714555524663E-2</v>
      </c>
      <c r="AD191" s="231"/>
      <c r="AE191" s="240"/>
    </row>
    <row r="192" spans="1:31" ht="12">
      <c r="A192" s="73"/>
      <c r="B192" s="230" t="str">
        <f t="shared" si="217"/>
        <v>175150010700323</v>
      </c>
      <c r="C192" s="231">
        <v>1751500107003</v>
      </c>
      <c r="D192" s="35">
        <v>23</v>
      </c>
      <c r="E192" s="37" t="s">
        <v>251</v>
      </c>
      <c r="F192" s="65">
        <f>SUMIF(Mensal!$B7:$B299,Anual!$B192,Mensal!$F7:$F299)</f>
        <v>0</v>
      </c>
      <c r="G192" s="65">
        <f>SUMIF(Mensal!$B7:$B299,Anual!$B192,Mensal!$S7:$S299)</f>
        <v>23377450.722459704</v>
      </c>
      <c r="H192" s="44">
        <f t="shared" ref="H192" si="227">IF(ROUND(F192,2)=0,0%,IFERROR(G192/F192-1,0))</f>
        <v>0</v>
      </c>
      <c r="I192" s="65">
        <f>SUMIF(Mensal!$B7:$B299,Anual!$B192,Mensal!$AF7:$AF299)</f>
        <v>24312548.787143171</v>
      </c>
      <c r="J192" s="44">
        <f t="shared" ref="J192" si="228">IF(ROUND(G192,2)&gt;0,IF(ROUND(I192,2)=0,0%,(IFERROR(I192/G192-1,0))),0%)</f>
        <v>4.0000001530752005E-2</v>
      </c>
      <c r="K192" s="65">
        <f>SUMIF(Mensal!$B7:$B299,Anual!$B192,Mensal!$AS7:$AS299)</f>
        <v>25285050.738628902</v>
      </c>
      <c r="L192" s="44">
        <f t="shared" ref="L192" si="229">IF(ROUND(I192,2)&gt;0,IF(ROUND(K192,2)=0,0%,(IFERROR(K192/I192-1,0))),0%)</f>
        <v>4.0000000000000258E-2</v>
      </c>
      <c r="M192" s="65">
        <f>SUMIF(Mensal!$B7:$B299,Anual!$B192,Mensal!$BF7:$BF299)</f>
        <v>26043602.260787766</v>
      </c>
      <c r="N192" s="44">
        <f t="shared" ref="N192" si="230">IF(ROUND(K192,2)&gt;0,IF(ROUND(M192,2)=0,0%,(IFERROR(M192/K192-1,0))),0%)</f>
        <v>2.9999999999999805E-2</v>
      </c>
      <c r="O192" s="65">
        <f>SUMIF(Mensal!$B19:$B301,Anual!$B192,Mensal!$BS19:$BS301)</f>
        <v>26824910.328611396</v>
      </c>
      <c r="P192" s="44">
        <f t="shared" ref="P192" si="231">IF(ROUND(M192,2)&gt;0,IF(ROUND(O192,2)=0,0%,(IFERROR(O192/M192-1,0))),0%)</f>
        <v>2.9999999999999805E-2</v>
      </c>
      <c r="Q192" s="65">
        <f>SUMIF(Mensal!$B7:$B299,Anual!$B192,Mensal!$CF7:$CF299)</f>
        <v>27629657.638469741</v>
      </c>
      <c r="R192" s="44">
        <f t="shared" ref="R192" si="232">IF(ROUND(O192,2)&gt;0,IF(ROUND(Q192,2)=0,0%,(IFERROR(Q192/O192-1,0))),0%)</f>
        <v>3.0000000000000027E-2</v>
      </c>
      <c r="S192" s="65">
        <f>SUMIF(Mensal!$B7:$B299,Anual!$B192,Mensal!$CS7:$CS299)</f>
        <v>28458547.36762384</v>
      </c>
      <c r="T192" s="44">
        <f t="shared" ref="T192" si="233">IF(ROUND(Q192,2)&gt;0,IF(ROUND(S192,2)=0,0%,(IFERROR(S192/Q192-1,0))),0%)</f>
        <v>3.0000000000000249E-2</v>
      </c>
      <c r="U192" s="65">
        <f>SUMIF(Mensal!$B7:$B299,Anual!$B192,Mensal!$DF7:$DF299)</f>
        <v>29312303.788652558</v>
      </c>
      <c r="V192" s="44">
        <f t="shared" ref="V192" si="234">IF(ROUND(S192,2)&gt;0,IF(ROUND(U192,2)=0,0%,(IFERROR(U192/S192-1,0))),0%)</f>
        <v>3.0000000000000027E-2</v>
      </c>
      <c r="W192" s="65">
        <f>SUMIF(Mensal!$B7:$B299,Anual!$B192,Mensal!$DS7:$DS299)</f>
        <v>30191672.902312122</v>
      </c>
      <c r="X192" s="44">
        <f t="shared" ref="X192" si="235">IF(ROUND(U192,2)&gt;0,IF(ROUND(W192,2)=0,0%,(IFERROR(W192/U192-1,0))),0%)</f>
        <v>2.9999999999999583E-2</v>
      </c>
      <c r="Y192" s="65">
        <f>SUMIF(Mensal!$B7:$B299,Anual!$B192,Mensal!$EF7:$EF299)</f>
        <v>31097423.08938149</v>
      </c>
      <c r="Z192" s="44">
        <f t="shared" ref="Z192" si="236">IF(ROUND(W192,2)&gt;0,IF(ROUND(Y192,2)=0,0%,(IFERROR(Y192/W192-1,0))),0%)</f>
        <v>3.0000000000000027E-2</v>
      </c>
      <c r="AA192" s="65">
        <f>SUMIF(Mensal!$B189:$B301,Anual!$B192,Mensal!$ES189:$ES301)</f>
        <v>32030345.78206294</v>
      </c>
      <c r="AB192" s="44">
        <f t="shared" si="194"/>
        <v>3.0000000000000249E-2</v>
      </c>
      <c r="AD192" s="231"/>
      <c r="AE192" s="240"/>
    </row>
    <row r="193" spans="1:31" ht="12">
      <c r="A193" s="73"/>
      <c r="B193" s="230" t="str">
        <f t="shared" si="217"/>
        <v>175150010800123</v>
      </c>
      <c r="C193" s="231">
        <v>1751500108001</v>
      </c>
      <c r="D193" s="35">
        <v>23</v>
      </c>
      <c r="E193" s="37" t="s">
        <v>252</v>
      </c>
      <c r="F193" s="65">
        <f>SUMIF(Mensal!$B5:$B298,Anual!$B193,Mensal!$F5:$F298)</f>
        <v>179472858.22000003</v>
      </c>
      <c r="G193" s="65">
        <f>SUMIF(Mensal!$B5:$B298,Anual!$B193,Mensal!$S5:$S298)</f>
        <v>165462811.8769905</v>
      </c>
      <c r="H193" s="44">
        <f t="shared" si="152"/>
        <v>-7.8062201059036163E-2</v>
      </c>
      <c r="I193" s="65">
        <f>SUMIF(Mensal!$B5:$B298,Anual!$B193,Mensal!$AF5:$AF298)</f>
        <v>143470174.84271276</v>
      </c>
      <c r="J193" s="44">
        <f t="shared" si="218"/>
        <v>-0.13291589079622101</v>
      </c>
      <c r="K193" s="65">
        <f>SUMIF(Mensal!$B5:$B298,Anual!$B193,Mensal!$AS5:$AS298)</f>
        <v>149208981.83642125</v>
      </c>
      <c r="L193" s="44">
        <f t="shared" si="219"/>
        <v>3.9999999999999813E-2</v>
      </c>
      <c r="M193" s="65">
        <f>SUMIF(Mensal!$B5:$B298,Anual!$B193,Mensal!$BF5:$BF298)</f>
        <v>153685251.29151386</v>
      </c>
      <c r="N193" s="44">
        <f t="shared" si="220"/>
        <v>2.9999999999999805E-2</v>
      </c>
      <c r="O193" s="65">
        <f>SUMIF(Mensal!$B19:$B301,Anual!$B193,Mensal!$BS19:$BS301)</f>
        <v>158295808.83025932</v>
      </c>
      <c r="P193" s="44">
        <f t="shared" si="221"/>
        <v>3.0000000000000249E-2</v>
      </c>
      <c r="Q193" s="65">
        <f>SUMIF(Mensal!$B5:$B298,Anual!$B193,Mensal!$CF5:$CF298)</f>
        <v>163044683.09516713</v>
      </c>
      <c r="R193" s="44">
        <f t="shared" si="222"/>
        <v>3.0000000000000249E-2</v>
      </c>
      <c r="S193" s="65">
        <f>SUMIF(Mensal!$B5:$B298,Anual!$B193,Mensal!$CS5:$CS298)</f>
        <v>167936023.58802211</v>
      </c>
      <c r="T193" s="44">
        <f t="shared" si="223"/>
        <v>2.9999999999999805E-2</v>
      </c>
      <c r="U193" s="65">
        <f>SUMIF(Mensal!$B5:$B298,Anual!$B193,Mensal!$DF5:$DF298)</f>
        <v>172974104.29566282</v>
      </c>
      <c r="V193" s="44">
        <f t="shared" si="224"/>
        <v>3.0000000000000249E-2</v>
      </c>
      <c r="W193" s="65">
        <f>SUMIF(Mensal!$B5:$B298,Anual!$B193,Mensal!$DS5:$DS298)</f>
        <v>178163327.42453265</v>
      </c>
      <c r="X193" s="44">
        <f t="shared" si="225"/>
        <v>2.9999999999999583E-2</v>
      </c>
      <c r="Y193" s="65">
        <f>SUMIF(Mensal!$B5:$B298,Anual!$B193,Mensal!$EF5:$EF298)</f>
        <v>183508227.24726862</v>
      </c>
      <c r="Z193" s="44">
        <f t="shared" si="226"/>
        <v>3.0000000000000027E-2</v>
      </c>
      <c r="AA193" s="65">
        <f>SUMIF(Mensal!$B190:$B301,Anual!$B193,Mensal!$ES190:$ES301)</f>
        <v>189013474.06468678</v>
      </c>
      <c r="AB193" s="44">
        <f t="shared" si="194"/>
        <v>3.0000000000000471E-2</v>
      </c>
      <c r="AD193" s="231"/>
      <c r="AE193" s="240"/>
    </row>
    <row r="194" spans="1:31" ht="12">
      <c r="A194" s="73"/>
      <c r="B194" s="233" t="str">
        <f t="shared" si="217"/>
        <v>175150010800323</v>
      </c>
      <c r="C194" s="231">
        <v>1751500108003</v>
      </c>
      <c r="D194" s="35">
        <v>23</v>
      </c>
      <c r="E194" s="37" t="s">
        <v>254</v>
      </c>
      <c r="F194" s="65">
        <f>SUMIF(Mensal!$B5:$B298,Anual!$B194,Mensal!$F5:$F298)</f>
        <v>0</v>
      </c>
      <c r="G194" s="65">
        <f>SUMIF(Mensal!$B5:$B298,Anual!$B194,Mensal!$S5:$S298)</f>
        <v>1199124.0873253071</v>
      </c>
      <c r="H194" s="44">
        <f t="shared" ref="H194:H265" si="237">IF(ROUND(F194,2)=0,0%,IFERROR(G194/F194-1,0))</f>
        <v>0</v>
      </c>
      <c r="I194" s="65">
        <f>SUMIF(Mensal!$B5:$B298,Anual!$B194,Mensal!$AF5:$AF298)</f>
        <v>1247089.0611313374</v>
      </c>
      <c r="J194" s="44">
        <f t="shared" si="218"/>
        <v>4.0000008600459491E-2</v>
      </c>
      <c r="K194" s="65">
        <f>SUMIF(Mensal!$B5:$B298,Anual!$B194,Mensal!$AS5:$AS298)</f>
        <v>1296972.6235765917</v>
      </c>
      <c r="L194" s="44">
        <f t="shared" si="219"/>
        <v>4.0000000000000702E-2</v>
      </c>
      <c r="M194" s="65">
        <f>SUMIF(Mensal!$B5:$B298,Anual!$B194,Mensal!$BF5:$BF298)</f>
        <v>1335881.8022838894</v>
      </c>
      <c r="N194" s="44">
        <f t="shared" si="220"/>
        <v>3.0000000000000027E-2</v>
      </c>
      <c r="O194" s="65">
        <f>SUMIF(Mensal!$B22:$B301,Anual!$B194,Mensal!$BS22:$BS301)</f>
        <v>1375958.2563524058</v>
      </c>
      <c r="P194" s="44">
        <f t="shared" si="221"/>
        <v>2.9999999999999805E-2</v>
      </c>
      <c r="Q194" s="65">
        <f>SUMIF(Mensal!$B5:$B298,Anual!$B194,Mensal!$CF5:$CF298)</f>
        <v>1417237.0040429784</v>
      </c>
      <c r="R194" s="44">
        <f t="shared" si="222"/>
        <v>3.0000000000000249E-2</v>
      </c>
      <c r="S194" s="65">
        <f>SUMIF(Mensal!$B5:$B298,Anual!$B194,Mensal!$CS5:$CS298)</f>
        <v>1459754.1141642674</v>
      </c>
      <c r="T194" s="44">
        <f t="shared" si="223"/>
        <v>2.9999999999999805E-2</v>
      </c>
      <c r="U194" s="65">
        <f>SUMIF(Mensal!$B5:$B298,Anual!$B194,Mensal!$DF5:$DF298)</f>
        <v>1503546.7375891954</v>
      </c>
      <c r="V194" s="44">
        <f t="shared" si="224"/>
        <v>3.0000000000000027E-2</v>
      </c>
      <c r="W194" s="65">
        <f>SUMIF(Mensal!$B5:$B298,Anual!$B194,Mensal!$DS5:$DS298)</f>
        <v>1548653.1397168713</v>
      </c>
      <c r="X194" s="44">
        <f t="shared" si="225"/>
        <v>3.0000000000000027E-2</v>
      </c>
      <c r="Y194" s="65">
        <f>SUMIF(Mensal!$B5:$B298,Anual!$B194,Mensal!$EF5:$EF298)</f>
        <v>1595112.7339083776</v>
      </c>
      <c r="Z194" s="44">
        <f t="shared" si="226"/>
        <v>3.0000000000000027E-2</v>
      </c>
      <c r="AA194" s="65">
        <f>SUMIF(Mensal!$B191:$B301,Anual!$B194,Mensal!$ES191:$ES301)</f>
        <v>1642966.1159256289</v>
      </c>
      <c r="AB194" s="44">
        <f t="shared" si="194"/>
        <v>3.0000000000000027E-2</v>
      </c>
      <c r="AD194" s="231"/>
      <c r="AE194" s="240"/>
    </row>
    <row r="195" spans="1:31" ht="12">
      <c r="A195" s="73"/>
      <c r="B195" s="230" t="str">
        <f t="shared" si="217"/>
        <v>175150010800223</v>
      </c>
      <c r="C195" s="231">
        <v>1751500108002</v>
      </c>
      <c r="D195" s="35">
        <v>23</v>
      </c>
      <c r="E195" s="37" t="s">
        <v>253</v>
      </c>
      <c r="F195" s="65">
        <f>SUMIF(Mensal!$B5:$B298,Anual!$B195,Mensal!$F5:$F298)</f>
        <v>0</v>
      </c>
      <c r="G195" s="65">
        <f>SUMIF(Mensal!$B5:$B298,Anual!$B195,Mensal!$S5:$S298)</f>
        <v>12242426.563536957</v>
      </c>
      <c r="H195" s="44">
        <f t="shared" si="237"/>
        <v>0</v>
      </c>
      <c r="I195" s="65">
        <f>SUMIF(Mensal!$B5:$B298,Anual!$B195,Mensal!$AF5:$AF298)</f>
        <v>12732123.667964526</v>
      </c>
      <c r="J195" s="44">
        <f t="shared" si="218"/>
        <v>4.0000003421387875E-2</v>
      </c>
      <c r="K195" s="65">
        <f>SUMIF(Mensal!$B5:$B298,Anual!$B195,Mensal!$AS5:$AS298)</f>
        <v>13241408.61468311</v>
      </c>
      <c r="L195" s="44">
        <f t="shared" si="219"/>
        <v>4.0000000000000258E-2</v>
      </c>
      <c r="M195" s="65">
        <f>SUMIF(Mensal!$B5:$B298,Anual!$B195,Mensal!$BF5:$BF298)</f>
        <v>13638650.873123603</v>
      </c>
      <c r="N195" s="44">
        <f t="shared" si="220"/>
        <v>3.0000000000000027E-2</v>
      </c>
      <c r="O195" s="65">
        <f>SUMIF(Mensal!$B23:$B301,Anual!$B195,Mensal!$BS23:$BS301)</f>
        <v>14047810.399317309</v>
      </c>
      <c r="P195" s="44">
        <f t="shared" si="221"/>
        <v>2.9999999999999805E-2</v>
      </c>
      <c r="Q195" s="65">
        <f>SUMIF(Mensal!$B5:$B298,Anual!$B195,Mensal!$CF5:$CF298)</f>
        <v>14469244.711296828</v>
      </c>
      <c r="R195" s="44">
        <f t="shared" si="222"/>
        <v>3.0000000000000027E-2</v>
      </c>
      <c r="S195" s="65">
        <f>SUMIF(Mensal!$B5:$B298,Anual!$B195,Mensal!$CS5:$CS298)</f>
        <v>14903322.052635735</v>
      </c>
      <c r="T195" s="44">
        <f t="shared" si="223"/>
        <v>3.0000000000000027E-2</v>
      </c>
      <c r="U195" s="65">
        <f>SUMIF(Mensal!$B5:$B298,Anual!$B195,Mensal!$DF5:$DF298)</f>
        <v>15350421.714214807</v>
      </c>
      <c r="V195" s="44">
        <f t="shared" si="224"/>
        <v>3.0000000000000027E-2</v>
      </c>
      <c r="W195" s="65">
        <f>SUMIF(Mensal!$B5:$B298,Anual!$B195,Mensal!$DS5:$DS298)</f>
        <v>15810934.365641247</v>
      </c>
      <c r="X195" s="44">
        <f t="shared" si="225"/>
        <v>2.9999999999999805E-2</v>
      </c>
      <c r="Y195" s="65">
        <f>SUMIF(Mensal!$B5:$B298,Anual!$B195,Mensal!$EF5:$EF298)</f>
        <v>16285262.396610491</v>
      </c>
      <c r="Z195" s="44">
        <f t="shared" si="226"/>
        <v>3.0000000000000471E-2</v>
      </c>
      <c r="AA195" s="65">
        <f>SUMIF(Mensal!$B192:$B301,Anual!$B195,Mensal!$ES192:$ES301)</f>
        <v>16773820.268508807</v>
      </c>
      <c r="AB195" s="44">
        <f t="shared" si="194"/>
        <v>3.0000000000000027E-2</v>
      </c>
      <c r="AD195" s="231"/>
      <c r="AE195" s="240"/>
    </row>
    <row r="196" spans="1:31" ht="12">
      <c r="A196" s="73"/>
      <c r="B196" s="230" t="str">
        <f t="shared" si="217"/>
        <v>175150010900123</v>
      </c>
      <c r="C196" s="231">
        <v>1751500109001</v>
      </c>
      <c r="D196" s="35">
        <v>23</v>
      </c>
      <c r="E196" s="37" t="s">
        <v>255</v>
      </c>
      <c r="F196" s="65">
        <f>SUMIF(Mensal!$B7:$B299,Anual!$B196,Mensal!$F7:$F299)</f>
        <v>10647228.73</v>
      </c>
      <c r="G196" s="65">
        <f>SUMIF(Mensal!$B7:$B299,Anual!$B196,Mensal!$S7:$S299)</f>
        <v>82740064.809239984</v>
      </c>
      <c r="H196" s="44">
        <f t="shared" ref="H196:H197" si="238">IF(ROUND(F196,2)=0,0%,IFERROR(G196/F196-1,0))</f>
        <v>6.7710422972419773</v>
      </c>
      <c r="I196" s="65">
        <f>SUMIF(Mensal!$B7:$B299,Anual!$B196,Mensal!$AF7:$AF299)</f>
        <v>88544683.377237096</v>
      </c>
      <c r="J196" s="44">
        <f t="shared" ref="J196:J197" si="239">IF(ROUND(G196,2)&gt;0,IF(ROUND(I196,2)=0,0%,(IFERROR(I196/G196-1,0))),0%)</f>
        <v>7.015487093682915E-2</v>
      </c>
      <c r="K196" s="65">
        <f>SUMIF(Mensal!$B7:$B299,Anual!$B196,Mensal!$AS7:$AS299)</f>
        <v>93248245.249555469</v>
      </c>
      <c r="L196" s="44">
        <f t="shared" ref="L196:L197" si="240">IF(ROUND(I196,2)&gt;0,IF(ROUND(K196,2)=0,0%,(IFERROR(K196/I196-1,0))),0%)</f>
        <v>5.3120771263919231E-2</v>
      </c>
      <c r="M196" s="65">
        <f>SUMIF(Mensal!$B7:$B299,Anual!$B196,Mensal!$BF7:$BF299)</f>
        <v>0</v>
      </c>
      <c r="N196" s="44">
        <f t="shared" ref="N196:N197" si="241">IF(ROUND(K196,2)&gt;0,IF(ROUND(M196,2)=0,0%,(IFERROR(M196/K196-1,0))),0%)</f>
        <v>0</v>
      </c>
      <c r="O196" s="65">
        <f>SUMIF(Mensal!$B24:$B301,Anual!$B196,Mensal!$BS24:$BS301)</f>
        <v>0</v>
      </c>
      <c r="P196" s="44">
        <f t="shared" ref="P196:P197" si="242">IF(ROUND(M196,2)&gt;0,IF(ROUND(O196,2)=0,0%,(IFERROR(O196/M196-1,0))),0%)</f>
        <v>0</v>
      </c>
      <c r="Q196" s="65">
        <f>SUMIF(Mensal!$B7:$B299,Anual!$B196,Mensal!$CF7:$CF299)</f>
        <v>0</v>
      </c>
      <c r="R196" s="44">
        <f t="shared" ref="R196:R197" si="243">IF(ROUND(O196,2)&gt;0,IF(ROUND(Q196,2)=0,0%,(IFERROR(Q196/O196-1,0))),0%)</f>
        <v>0</v>
      </c>
      <c r="S196" s="65">
        <f>SUMIF(Mensal!$B7:$B299,Anual!$B196,Mensal!$CS7:$CS299)</f>
        <v>0</v>
      </c>
      <c r="T196" s="44">
        <f t="shared" ref="T196:T197" si="244">IF(ROUND(Q196,2)&gt;0,IF(ROUND(S196,2)=0,0%,(IFERROR(S196/Q196-1,0))),0%)</f>
        <v>0</v>
      </c>
      <c r="U196" s="65">
        <f>SUMIF(Mensal!$B7:$B299,Anual!$B196,Mensal!$DF7:$DF299)</f>
        <v>0</v>
      </c>
      <c r="V196" s="44">
        <f t="shared" ref="V196:V197" si="245">IF(ROUND(S196,2)&gt;0,IF(ROUND(U196,2)=0,0%,(IFERROR(U196/S196-1,0))),0%)</f>
        <v>0</v>
      </c>
      <c r="W196" s="65">
        <f>SUMIF(Mensal!$B7:$B299,Anual!$B196,Mensal!$DS7:$DS299)</f>
        <v>0</v>
      </c>
      <c r="X196" s="44">
        <f t="shared" ref="X196:X197" si="246">IF(ROUND(U196,2)&gt;0,IF(ROUND(W196,2)=0,0%,(IFERROR(W196/U196-1,0))),0%)</f>
        <v>0</v>
      </c>
      <c r="Y196" s="65">
        <f>SUMIF(Mensal!$B7:$B299,Anual!$B196,Mensal!$EF7:$EF299)</f>
        <v>0</v>
      </c>
      <c r="Z196" s="44">
        <f t="shared" ref="Z196:Z197" si="247">IF(ROUND(W196,2)&gt;0,IF(ROUND(Y196,2)=0,0%,(IFERROR(Y196/W196-1,0))),0%)</f>
        <v>0</v>
      </c>
      <c r="AA196" s="65">
        <f>SUMIF(Mensal!$B193:$B301,Anual!$B196,Mensal!$ES193:$ES301)</f>
        <v>0</v>
      </c>
      <c r="AB196" s="44">
        <f t="shared" ref="AB196:AB197" si="248">IF(ROUND(Y196,2)&gt;0,IF(ROUND(AA196,2)=0,0%,(IFERROR(AA196/Y196-1,0))),0%)</f>
        <v>0</v>
      </c>
      <c r="AD196" s="231"/>
      <c r="AE196" s="240"/>
    </row>
    <row r="197" spans="1:31" ht="12">
      <c r="A197" s="73"/>
      <c r="B197" s="230" t="str">
        <f t="shared" si="217"/>
        <v>175150011100023</v>
      </c>
      <c r="C197" s="231">
        <v>1751500111000</v>
      </c>
      <c r="D197" s="35">
        <v>23</v>
      </c>
      <c r="E197" s="37" t="s">
        <v>256</v>
      </c>
      <c r="F197" s="65">
        <f>SUMIF(Mensal!$B8:$B300,Anual!$B197,Mensal!$F8:$F300)</f>
        <v>207648685.34999999</v>
      </c>
      <c r="G197" s="65">
        <f>SUMIF(Mensal!$B8:$B300,Anual!$B197,Mensal!$S8:$S300)</f>
        <v>0</v>
      </c>
      <c r="H197" s="44">
        <f t="shared" si="238"/>
        <v>-1</v>
      </c>
      <c r="I197" s="65">
        <f>SUMIF(Mensal!$B8:$B300,Anual!$B197,Mensal!$AF8:$AF300)</f>
        <v>0</v>
      </c>
      <c r="J197" s="44">
        <f t="shared" si="239"/>
        <v>0</v>
      </c>
      <c r="K197" s="65">
        <f>SUMIF(Mensal!$B8:$B300,Anual!$B197,Mensal!$AS8:$AS300)</f>
        <v>0</v>
      </c>
      <c r="L197" s="44">
        <f t="shared" si="240"/>
        <v>0</v>
      </c>
      <c r="M197" s="65">
        <f>SUMIF(Mensal!$B8:$B300,Anual!$B197,Mensal!$BF8:$BF300)</f>
        <v>0</v>
      </c>
      <c r="N197" s="44">
        <f t="shared" si="241"/>
        <v>0</v>
      </c>
      <c r="O197" s="65">
        <f>SUMIF(Mensal!$B25:$B301,Anual!$B197,Mensal!$BS25:$BS301)</f>
        <v>0</v>
      </c>
      <c r="P197" s="44">
        <f t="shared" si="242"/>
        <v>0</v>
      </c>
      <c r="Q197" s="65">
        <f>SUMIF(Mensal!$B8:$B300,Anual!$B197,Mensal!$CF8:$CF300)</f>
        <v>0</v>
      </c>
      <c r="R197" s="44">
        <f t="shared" si="243"/>
        <v>0</v>
      </c>
      <c r="S197" s="65">
        <f>SUMIF(Mensal!$B8:$B300,Anual!$B197,Mensal!$CS8:$CS300)</f>
        <v>0</v>
      </c>
      <c r="T197" s="44">
        <f t="shared" si="244"/>
        <v>0</v>
      </c>
      <c r="U197" s="65">
        <f>SUMIF(Mensal!$B8:$B300,Anual!$B197,Mensal!$DF8:$DF300)</f>
        <v>0</v>
      </c>
      <c r="V197" s="44">
        <f t="shared" si="245"/>
        <v>0</v>
      </c>
      <c r="W197" s="65">
        <f>SUMIF(Mensal!$B8:$B300,Anual!$B197,Mensal!$DS8:$DS300)</f>
        <v>0</v>
      </c>
      <c r="X197" s="44">
        <f t="shared" si="246"/>
        <v>0</v>
      </c>
      <c r="Y197" s="65">
        <f>SUMIF(Mensal!$B8:$B300,Anual!$B197,Mensal!$EF8:$EF300)</f>
        <v>0</v>
      </c>
      <c r="Z197" s="44">
        <f t="shared" si="247"/>
        <v>0</v>
      </c>
      <c r="AA197" s="65">
        <f>SUMIF(Mensal!$B194:$B301,Anual!$B197,Mensal!$ES194:$ES301)</f>
        <v>0</v>
      </c>
      <c r="AB197" s="44">
        <f t="shared" si="248"/>
        <v>0</v>
      </c>
      <c r="AD197" s="231"/>
      <c r="AE197" s="240"/>
    </row>
    <row r="198" spans="1:31" ht="13.5" customHeight="1">
      <c r="A198" s="72"/>
      <c r="B198" s="234" t="str">
        <f t="shared" si="217"/>
        <v/>
      </c>
      <c r="C198" s="235"/>
      <c r="D198" s="13"/>
      <c r="E198" s="12" t="s">
        <v>446</v>
      </c>
      <c r="F198" s="84">
        <f>+F199+F214+F241</f>
        <v>699856558.99000013</v>
      </c>
      <c r="G198" s="84">
        <f>+G199+G214+G241</f>
        <v>684790733.40324998</v>
      </c>
      <c r="H198" s="49">
        <f t="shared" si="237"/>
        <v>-2.152701920589617E-2</v>
      </c>
      <c r="I198" s="84">
        <f>+I199+I214+I241</f>
        <v>721220323.28762627</v>
      </c>
      <c r="J198" s="49">
        <f t="shared" si="218"/>
        <v>5.3198135002980651E-2</v>
      </c>
      <c r="K198" s="84">
        <f>+K199+K214+K241</f>
        <v>759160209.77602947</v>
      </c>
      <c r="L198" s="49">
        <f t="shared" si="219"/>
        <v>5.2605126704496019E-2</v>
      </c>
      <c r="M198" s="84">
        <f>+M199+M214+M241</f>
        <v>799286835.62119317</v>
      </c>
      <c r="N198" s="49">
        <f t="shared" si="220"/>
        <v>5.2856597762153568E-2</v>
      </c>
      <c r="O198" s="84">
        <f>+O199+O214+O241</f>
        <v>841588755.34720433</v>
      </c>
      <c r="P198" s="49">
        <f t="shared" si="221"/>
        <v>5.2924579563649043E-2</v>
      </c>
      <c r="Q198" s="84">
        <f>+Q199+Q214+Q241</f>
        <v>886186740.83733988</v>
      </c>
      <c r="R198" s="49">
        <f t="shared" si="222"/>
        <v>5.2992610947773855E-2</v>
      </c>
      <c r="S198" s="84">
        <f>+S199+S214+S241</f>
        <v>933206301.22261214</v>
      </c>
      <c r="T198" s="49">
        <f t="shared" si="223"/>
        <v>5.3058298232768086E-2</v>
      </c>
      <c r="U198" s="84">
        <f>+U199+U214+U241</f>
        <v>982782499.53499508</v>
      </c>
      <c r="V198" s="49">
        <f t="shared" si="224"/>
        <v>5.3124585900708343E-2</v>
      </c>
      <c r="W198" s="84">
        <f>+W199+W214+W241</f>
        <v>1028306009.1167749</v>
      </c>
      <c r="X198" s="49">
        <f t="shared" si="225"/>
        <v>4.6321042146476366E-2</v>
      </c>
      <c r="Y198" s="84">
        <f>+Y199+Y214+Y241</f>
        <v>1082724349.6101851</v>
      </c>
      <c r="Z198" s="49">
        <f t="shared" si="226"/>
        <v>5.2920375852078205E-2</v>
      </c>
      <c r="AA198" s="84">
        <f>+AA199+AA214+AA241</f>
        <v>1140110909.0271537</v>
      </c>
      <c r="AB198" s="49">
        <f t="shared" si="194"/>
        <v>5.3002003176181978E-2</v>
      </c>
      <c r="AD198" s="240"/>
    </row>
    <row r="199" spans="1:31" s="4" customFormat="1" ht="12">
      <c r="A199" s="71"/>
      <c r="B199" s="230"/>
      <c r="C199" s="231"/>
      <c r="D199" s="7"/>
      <c r="E199" s="31" t="s">
        <v>447</v>
      </c>
      <c r="F199" s="83">
        <f>SUM(F200:F213)</f>
        <v>344048322.96000004</v>
      </c>
      <c r="G199" s="83">
        <f>SUM(G200:G213)</f>
        <v>337587765.90733999</v>
      </c>
      <c r="H199" s="50">
        <f t="shared" si="237"/>
        <v>-1.8778051283834252E-2</v>
      </c>
      <c r="I199" s="83">
        <f>SUM(I200:I213)</f>
        <v>354258045.27599442</v>
      </c>
      <c r="J199" s="50">
        <f t="shared" si="218"/>
        <v>4.9380579073561748E-2</v>
      </c>
      <c r="K199" s="83">
        <f>SUM(K200:K213)</f>
        <v>371275394.14622813</v>
      </c>
      <c r="L199" s="50">
        <f t="shared" si="219"/>
        <v>4.8036591115315108E-2</v>
      </c>
      <c r="M199" s="83">
        <f>SUM(M200:M213)</f>
        <v>389175070.07180411</v>
      </c>
      <c r="N199" s="50">
        <f t="shared" si="220"/>
        <v>4.8211317549705868E-2</v>
      </c>
      <c r="O199" s="83">
        <f>SUM(O200:O213)</f>
        <v>408020615.89353454</v>
      </c>
      <c r="P199" s="50">
        <f t="shared" si="221"/>
        <v>4.842433976629934E-2</v>
      </c>
      <c r="Q199" s="83">
        <f>SUM(Q200:Q213)</f>
        <v>427864003.44548416</v>
      </c>
      <c r="R199" s="50">
        <f t="shared" si="222"/>
        <v>4.8633296404629212E-2</v>
      </c>
      <c r="S199" s="83">
        <f>SUM(S200:S213)</f>
        <v>448760103.77979267</v>
      </c>
      <c r="T199" s="50">
        <f t="shared" si="223"/>
        <v>4.8838182614188819E-2</v>
      </c>
      <c r="U199" s="83">
        <f>SUM(U200:U213)</f>
        <v>470766849.81647259</v>
      </c>
      <c r="V199" s="50">
        <f t="shared" si="224"/>
        <v>4.9038998456687022E-2</v>
      </c>
      <c r="W199" s="83">
        <f>SUM(W200:W213)</f>
        <v>493945408.13718951</v>
      </c>
      <c r="X199" s="50">
        <f t="shared" si="225"/>
        <v>4.9235748714577143E-2</v>
      </c>
      <c r="Y199" s="83">
        <f>SUM(Y200:Y213)</f>
        <v>518360360.4374969</v>
      </c>
      <c r="Z199" s="50">
        <f t="shared" si="226"/>
        <v>4.9428442694473551E-2</v>
      </c>
      <c r="AA199" s="83">
        <f>SUM(AA200:AA213)</f>
        <v>544079895.18093526</v>
      </c>
      <c r="AB199" s="50">
        <f t="shared" si="194"/>
        <v>4.9617094026501274E-2</v>
      </c>
      <c r="AC199" s="2"/>
      <c r="AD199" s="240"/>
    </row>
    <row r="200" spans="1:31" ht="12">
      <c r="A200" s="70"/>
      <c r="B200" s="229" t="str">
        <f t="shared" ref="B200:B209" si="249">CONCATENATE(C200,D200)</f>
        <v>191101010100015</v>
      </c>
      <c r="C200" s="231">
        <v>1911010101000</v>
      </c>
      <c r="D200" s="41">
        <v>15</v>
      </c>
      <c r="E200" s="37" t="s">
        <v>159</v>
      </c>
      <c r="F200" s="65">
        <f>SUMIF(Mensal!$B5:$B298,Anual!$B200,Mensal!$F5:$F298)</f>
        <v>594213.22</v>
      </c>
      <c r="G200" s="65">
        <f>SUMIF(Mensal!$B5:$B298,Anual!$B200,Mensal!$S5:$S298)</f>
        <v>143263</v>
      </c>
      <c r="H200" s="44">
        <f t="shared" si="237"/>
        <v>-0.75890304157150856</v>
      </c>
      <c r="I200" s="65">
        <f>SUMIF(Mensal!$B5:$B298,Anual!$B200,Mensal!$AF5:$AF298)</f>
        <v>151633.57056400002</v>
      </c>
      <c r="J200" s="44">
        <f t="shared" si="218"/>
        <v>5.8428000000000146E-2</v>
      </c>
      <c r="K200" s="65">
        <f>SUMIF(Mensal!$B5:$B298,Anual!$B200,Mensal!$AS5:$AS298)</f>
        <v>160118.37863847925</v>
      </c>
      <c r="L200" s="44">
        <f t="shared" si="219"/>
        <v>5.5956000000000339E-2</v>
      </c>
      <c r="M200" s="65">
        <f>SUMIF(Mensal!$B5:$B298,Anual!$B200,Mensal!$BF5:$BF298)</f>
        <v>169143.93140557306</v>
      </c>
      <c r="N200" s="44">
        <f t="shared" si="220"/>
        <v>5.6368000000000196E-2</v>
      </c>
      <c r="O200" s="65">
        <f>SUMIF(Mensal!$B5:$B298,Anual!$B200,Mensal!$BS5:$BS298)</f>
        <v>178678.23653104246</v>
      </c>
      <c r="P200" s="44">
        <f t="shared" si="221"/>
        <v>5.6368000000000418E-2</v>
      </c>
      <c r="Q200" s="65">
        <f>SUMIF(Mensal!$B5:$B298,Anual!$B200,Mensal!$CF5:$CF298)</f>
        <v>188749.97136782424</v>
      </c>
      <c r="R200" s="44">
        <f t="shared" si="222"/>
        <v>5.6367999999999752E-2</v>
      </c>
      <c r="S200" s="65">
        <f>SUMIF(Mensal!$B5:$B298,Anual!$B200,Mensal!$CS5:$CS298)</f>
        <v>199389.42975388587</v>
      </c>
      <c r="T200" s="44">
        <f t="shared" si="223"/>
        <v>5.636800000000064E-2</v>
      </c>
      <c r="U200" s="65">
        <f>SUMIF(Mensal!$B5:$B298,Anual!$B200,Mensal!$DF5:$DF298)</f>
        <v>210628.61313025301</v>
      </c>
      <c r="V200" s="44">
        <f t="shared" si="224"/>
        <v>5.636800000000064E-2</v>
      </c>
      <c r="W200" s="65">
        <f>SUMIF(Mensal!$B5:$B298,Anual!$B200,Mensal!$DS5:$DS298)</f>
        <v>222501.32679517919</v>
      </c>
      <c r="X200" s="44">
        <f t="shared" si="225"/>
        <v>5.6368000000000418E-2</v>
      </c>
      <c r="Y200" s="65">
        <f>SUMIF(Mensal!$B5:$B298,Anual!$B200,Mensal!$EF5:$EF298)</f>
        <v>235043.28158396986</v>
      </c>
      <c r="Z200" s="44">
        <f t="shared" si="226"/>
        <v>5.6367999999999974E-2</v>
      </c>
      <c r="AA200" s="65">
        <f>SUMIF(Mensal!$B5:$B294,Anual!$B200,Mensal!$ES5:$ES294)</f>
        <v>248292.20128029512</v>
      </c>
      <c r="AB200" s="44">
        <f t="shared" si="194"/>
        <v>5.6368000000000196E-2</v>
      </c>
      <c r="AD200" s="240"/>
    </row>
    <row r="201" spans="1:31" ht="12">
      <c r="A201" s="70"/>
      <c r="B201" s="230" t="str">
        <f t="shared" si="249"/>
        <v>191101010300111</v>
      </c>
      <c r="C201" s="231">
        <v>1911010103001</v>
      </c>
      <c r="D201" s="41">
        <v>11</v>
      </c>
      <c r="E201" s="37" t="s">
        <v>160</v>
      </c>
      <c r="F201" s="65">
        <f>SUMIF(Mensal!$B5:$B298,Anual!$B201,Mensal!$F5:$F298)</f>
        <v>56815905.170000009</v>
      </c>
      <c r="G201" s="65">
        <f>SUMIF(Mensal!$B5:$B298,Anual!$B201,Mensal!$S5:$S298)</f>
        <v>56621206.500000015</v>
      </c>
      <c r="H201" s="44">
        <f t="shared" si="237"/>
        <v>-3.4268339018349581E-3</v>
      </c>
      <c r="I201" s="65">
        <f>SUMIF(Mensal!$B5:$B298,Anual!$B201,Mensal!$AF5:$AF298)</f>
        <v>59929470.353382014</v>
      </c>
      <c r="J201" s="44">
        <f t="shared" si="218"/>
        <v>5.8427999999999924E-2</v>
      </c>
      <c r="K201" s="65">
        <f>SUMIF(Mensal!$B5:$B298,Anual!$B201,Mensal!$AS5:$AS298)</f>
        <v>63282883.796475835</v>
      </c>
      <c r="L201" s="44">
        <f t="shared" si="219"/>
        <v>5.5955999999999673E-2</v>
      </c>
      <c r="M201" s="65">
        <f>SUMIF(Mensal!$B5:$B298,Anual!$B201,Mensal!$BF5:$BF298)</f>
        <v>66850013.39031563</v>
      </c>
      <c r="N201" s="44">
        <f t="shared" si="220"/>
        <v>5.636800000000064E-2</v>
      </c>
      <c r="O201" s="65">
        <f>SUMIF(Mensal!$B7:$B299,Anual!$B201,Mensal!$BS7:$BS299)</f>
        <v>70618214.945100918</v>
      </c>
      <c r="P201" s="44">
        <f t="shared" si="221"/>
        <v>5.6367999999999752E-2</v>
      </c>
      <c r="Q201" s="65">
        <f>SUMIF(Mensal!$B5:$B298,Anual!$B201,Mensal!$CF5:$CF298)</f>
        <v>74598822.485126391</v>
      </c>
      <c r="R201" s="44">
        <f t="shared" si="222"/>
        <v>5.6368000000000418E-2</v>
      </c>
      <c r="S201" s="65">
        <f>SUMIF(Mensal!$B5:$B298,Anual!$B201,Mensal!$CS5:$CS298)</f>
        <v>78803808.910968006</v>
      </c>
      <c r="T201" s="44">
        <f t="shared" si="223"/>
        <v>5.6368000000000196E-2</v>
      </c>
      <c r="U201" s="65">
        <f>SUMIF(Mensal!$B5:$B298,Anual!$B201,Mensal!$DF5:$DF298)</f>
        <v>83245822.011661455</v>
      </c>
      <c r="V201" s="44">
        <f t="shared" si="224"/>
        <v>5.6367999999999974E-2</v>
      </c>
      <c r="W201" s="65">
        <f>SUMIF(Mensal!$B5:$B298,Anual!$B201,Mensal!$DS5:$DS298)</f>
        <v>87938222.506814778</v>
      </c>
      <c r="X201" s="44">
        <f t="shared" si="225"/>
        <v>5.6367999999999974E-2</v>
      </c>
      <c r="Y201" s="65">
        <f>SUMIF(Mensal!$B5:$B298,Anual!$B201,Mensal!$EF5:$EF298)</f>
        <v>0</v>
      </c>
      <c r="Z201" s="44">
        <f t="shared" si="226"/>
        <v>0</v>
      </c>
      <c r="AA201" s="65">
        <f>SUMIF(Mensal!$B7:$B295,Anual!$B201,Mensal!$ES7:$ES295)</f>
        <v>0</v>
      </c>
      <c r="AB201" s="44">
        <f t="shared" si="194"/>
        <v>0</v>
      </c>
      <c r="AD201" s="240"/>
    </row>
    <row r="202" spans="1:31" ht="12">
      <c r="A202" s="70"/>
      <c r="B202" s="230" t="str">
        <f t="shared" si="249"/>
        <v>191101010300182</v>
      </c>
      <c r="C202" s="231">
        <v>1911010103001</v>
      </c>
      <c r="D202" s="35">
        <v>82</v>
      </c>
      <c r="E202" s="37" t="s">
        <v>160</v>
      </c>
      <c r="F202" s="65">
        <f>SUMIF(Mensal!$B5:$B298,Anual!$B202,Mensal!$F5:$F298)</f>
        <v>132375500.55</v>
      </c>
      <c r="G202" s="65">
        <f>SUMIF(Mensal!$B5:$B298,Anual!$B202,Mensal!$S5:$S298)</f>
        <v>132116148.5</v>
      </c>
      <c r="H202" s="44">
        <f t="shared" si="237"/>
        <v>-1.9592148767894058E-3</v>
      </c>
      <c r="I202" s="65">
        <f>SUMIF(Mensal!$B5:$B298,Anual!$B202,Mensal!$AF5:$AF298)</f>
        <v>139835430.82455805</v>
      </c>
      <c r="J202" s="44">
        <f t="shared" si="218"/>
        <v>5.8428000000000369E-2</v>
      </c>
      <c r="K202" s="65">
        <f>SUMIF(Mensal!$B5:$B298,Anual!$B202,Mensal!$AS5:$AS298)</f>
        <v>147660062.19177699</v>
      </c>
      <c r="L202" s="44">
        <f t="shared" si="219"/>
        <v>5.5955999999999895E-2</v>
      </c>
      <c r="M202" s="65">
        <f>SUMIF(Mensal!$B5:$B298,Anual!$B202,Mensal!$BF5:$BF298)</f>
        <v>155983364.5774031</v>
      </c>
      <c r="N202" s="44">
        <f t="shared" si="220"/>
        <v>5.6368000000000196E-2</v>
      </c>
      <c r="O202" s="65">
        <f>SUMIF(Mensal!$B8:$B300,Anual!$B202,Mensal!$BS8:$BS300)</f>
        <v>164775834.87190214</v>
      </c>
      <c r="P202" s="44">
        <f t="shared" si="221"/>
        <v>5.6367999999999974E-2</v>
      </c>
      <c r="Q202" s="65">
        <f>SUMIF(Mensal!$B5:$B298,Anual!$B202,Mensal!$CF5:$CF298)</f>
        <v>174063919.13196155</v>
      </c>
      <c r="R202" s="44">
        <f t="shared" si="222"/>
        <v>5.6368000000000196E-2</v>
      </c>
      <c r="S202" s="65">
        <f>SUMIF(Mensal!$B5:$B298,Anual!$B202,Mensal!$CS5:$CS298)</f>
        <v>183875554.12559196</v>
      </c>
      <c r="T202" s="44">
        <f t="shared" si="223"/>
        <v>5.6367999999999974E-2</v>
      </c>
      <c r="U202" s="65">
        <f>SUMIF(Mensal!$B5:$B298,Anual!$B202,Mensal!$DF5:$DF298)</f>
        <v>194240251.36054337</v>
      </c>
      <c r="V202" s="44">
        <f t="shared" si="224"/>
        <v>5.6368000000000196E-2</v>
      </c>
      <c r="W202" s="65">
        <f>SUMIF(Mensal!$B5:$B298,Anual!$B202,Mensal!$DS5:$DS298)</f>
        <v>205189185.84923455</v>
      </c>
      <c r="X202" s="44">
        <f t="shared" si="225"/>
        <v>5.6368000000000418E-2</v>
      </c>
      <c r="Y202" s="65">
        <f>SUMIF(Mensal!$B5:$B298,Anual!$B202,Mensal!$EF5:$EF298)</f>
        <v>309650414.11026323</v>
      </c>
      <c r="Z202" s="44">
        <f t="shared" si="226"/>
        <v>0.50909714285714314</v>
      </c>
      <c r="AA202" s="65">
        <f>SUMIF(Mensal!$B8:$B298,Anual!$B202,Mensal!$ES8:$ES298)</f>
        <v>327104788.6528306</v>
      </c>
      <c r="AB202" s="44">
        <f t="shared" si="194"/>
        <v>5.6368000000000196E-2</v>
      </c>
      <c r="AD202" s="240"/>
    </row>
    <row r="203" spans="1:31" ht="12">
      <c r="A203" s="70"/>
      <c r="B203" s="229" t="str">
        <f t="shared" si="249"/>
        <v>191101010300382</v>
      </c>
      <c r="C203" s="231">
        <v>1911010103003</v>
      </c>
      <c r="D203" s="35">
        <v>82</v>
      </c>
      <c r="E203" s="37" t="s">
        <v>162</v>
      </c>
      <c r="F203" s="65">
        <f>SUMIF(Mensal!$B5:$B298,Anual!$B203,Mensal!$F5:$F298)</f>
        <v>9967702.8399999999</v>
      </c>
      <c r="G203" s="65">
        <f>SUMIF(Mensal!$B5:$B298,Anual!$B203,Mensal!$S5:$S298)</f>
        <v>0</v>
      </c>
      <c r="H203" s="44">
        <f t="shared" si="237"/>
        <v>-1</v>
      </c>
      <c r="I203" s="65">
        <f>SUMIF(Mensal!$B5:$B298,Anual!$B203,Mensal!$AF5:$AF298)</f>
        <v>0</v>
      </c>
      <c r="J203" s="44">
        <f t="shared" si="218"/>
        <v>0</v>
      </c>
      <c r="K203" s="65">
        <f>SUMIF(Mensal!$B5:$B298,Anual!$B203,Mensal!$AS5:$AS298)</f>
        <v>0</v>
      </c>
      <c r="L203" s="44">
        <f t="shared" si="219"/>
        <v>0</v>
      </c>
      <c r="M203" s="65">
        <f>SUMIF(Mensal!$B5:$B298,Anual!$B203,Mensal!$BF5:$BF298)</f>
        <v>0</v>
      </c>
      <c r="N203" s="44">
        <f t="shared" si="220"/>
        <v>0</v>
      </c>
      <c r="O203" s="65">
        <f>SUMIF(Mensal!$B9:$B301,Anual!$B203,Mensal!$BS9:$BS301)</f>
        <v>0</v>
      </c>
      <c r="P203" s="44">
        <f t="shared" si="221"/>
        <v>0</v>
      </c>
      <c r="Q203" s="65">
        <f>SUMIF(Mensal!$B5:$B298,Anual!$B203,Mensal!$CF5:$CF298)</f>
        <v>0</v>
      </c>
      <c r="R203" s="44">
        <f t="shared" si="222"/>
        <v>0</v>
      </c>
      <c r="S203" s="65">
        <f>SUMIF(Mensal!$B5:$B298,Anual!$B203,Mensal!$CS5:$CS298)</f>
        <v>0</v>
      </c>
      <c r="T203" s="44">
        <f t="shared" si="223"/>
        <v>0</v>
      </c>
      <c r="U203" s="65">
        <f>SUMIF(Mensal!$B5:$B298,Anual!$B203,Mensal!$DF5:$DF298)</f>
        <v>0</v>
      </c>
      <c r="V203" s="44">
        <f t="shared" si="224"/>
        <v>0</v>
      </c>
      <c r="W203" s="65">
        <f>SUMIF(Mensal!$B5:$B298,Anual!$B203,Mensal!$DS5:$DS298)</f>
        <v>0</v>
      </c>
      <c r="X203" s="44">
        <f t="shared" si="225"/>
        <v>0</v>
      </c>
      <c r="Y203" s="65">
        <f>SUMIF(Mensal!$B5:$B298,Anual!$B203,Mensal!$EF5:$EF298)</f>
        <v>0</v>
      </c>
      <c r="Z203" s="44">
        <f t="shared" si="226"/>
        <v>0</v>
      </c>
      <c r="AA203" s="65">
        <f>SUMIF(Mensal!$B9:$B299,Anual!$B203,Mensal!$ES9:$ES299)</f>
        <v>0</v>
      </c>
      <c r="AB203" s="44">
        <f t="shared" si="194"/>
        <v>0</v>
      </c>
      <c r="AD203" s="240"/>
    </row>
    <row r="204" spans="1:31" ht="12">
      <c r="A204" s="70"/>
      <c r="B204" s="229" t="str">
        <f t="shared" si="249"/>
        <v>191101010300482</v>
      </c>
      <c r="C204" s="231">
        <v>1911010103004</v>
      </c>
      <c r="D204" s="35">
        <v>82</v>
      </c>
      <c r="E204" s="37" t="s">
        <v>566</v>
      </c>
      <c r="F204" s="65">
        <f>SUMIF(Mensal!$B6:$B299,Anual!$B204,Mensal!$F6:$F299)</f>
        <v>0</v>
      </c>
      <c r="G204" s="65">
        <f>SUMIF(Mensal!$B6:$B299,Anual!$B204,Mensal!$S6:$S299)</f>
        <v>9933545.0000000037</v>
      </c>
      <c r="H204" s="44">
        <f t="shared" ref="H204" si="250">IF(ROUND(F204,2)=0,0%,IFERROR(G204/F204-1,0))</f>
        <v>0</v>
      </c>
      <c r="I204" s="65">
        <f>SUMIF(Mensal!$B6:$B299,Anual!$B204,Mensal!$AF6:$AF299)</f>
        <v>10513942.167259999</v>
      </c>
      <c r="J204" s="44">
        <f t="shared" ref="J204" si="251">IF(ROUND(G204,2)&gt;0,IF(ROUND(I204,2)=0,0%,(IFERROR(I204/G204-1,0))),0%)</f>
        <v>5.842799999999948E-2</v>
      </c>
      <c r="K204" s="65">
        <f>SUMIF(Mensal!$B6:$B299,Anual!$B204,Mensal!$AS6:$AS299)</f>
        <v>11102260.315171205</v>
      </c>
      <c r="L204" s="44">
        <f t="shared" ref="L204" si="252">IF(ROUND(I204,2)&gt;0,IF(ROUND(K204,2)=0,0%,(IFERROR(K204/I204-1,0))),0%)</f>
        <v>5.5956000000000561E-2</v>
      </c>
      <c r="M204" s="65">
        <f>SUMIF(Mensal!$B6:$B299,Anual!$B204,Mensal!$BF6:$BF299)</f>
        <v>11728072.524616776</v>
      </c>
      <c r="N204" s="44">
        <f t="shared" ref="N204" si="253">IF(ROUND(K204,2)&gt;0,IF(ROUND(M204,2)=0,0%,(IFERROR(M204/K204-1,0))),0%)</f>
        <v>5.6368000000000196E-2</v>
      </c>
      <c r="O204" s="65">
        <f>SUMIF(Mensal!$B10:$B301,Anual!$B204,Mensal!$BS10:$BS301)</f>
        <v>12389160.516684381</v>
      </c>
      <c r="P204" s="44">
        <f t="shared" ref="P204" si="254">IF(ROUND(M204,2)&gt;0,IF(ROUND(O204,2)=0,0%,(IFERROR(O204/M204-1,0))),0%)</f>
        <v>5.636800000000064E-2</v>
      </c>
      <c r="Q204" s="65">
        <f>SUMIF(Mensal!$B6:$B299,Anual!$B204,Mensal!$CF6:$CF299)</f>
        <v>13087512.71668884</v>
      </c>
      <c r="R204" s="44">
        <f t="shared" ref="R204" si="255">IF(ROUND(O204,2)&gt;0,IF(ROUND(Q204,2)=0,0%,(IFERROR(Q204/O204-1,0))),0%)</f>
        <v>5.636799999999953E-2</v>
      </c>
      <c r="S204" s="65">
        <f>SUMIF(Mensal!$B6:$B299,Anual!$B204,Mensal!$CS6:$CS299)</f>
        <v>13825229.63350316</v>
      </c>
      <c r="T204" s="44">
        <f t="shared" ref="T204" si="256">IF(ROUND(Q204,2)&gt;0,IF(ROUND(S204,2)=0,0%,(IFERROR(S204/Q204-1,0))),0%)</f>
        <v>5.6368000000000196E-2</v>
      </c>
      <c r="U204" s="65">
        <f>SUMIF(Mensal!$B6:$B299,Anual!$B204,Mensal!$DF6:$DF299)</f>
        <v>14604530.177484466</v>
      </c>
      <c r="V204" s="44">
        <f t="shared" ref="V204" si="257">IF(ROUND(S204,2)&gt;0,IF(ROUND(U204,2)=0,0%,(IFERROR(U204/S204-1,0))),0%)</f>
        <v>5.6367999999999974E-2</v>
      </c>
      <c r="W204" s="65">
        <f>SUMIF(Mensal!$B6:$B299,Anual!$B204,Mensal!$DS6:$DS299)</f>
        <v>15427758.33452891</v>
      </c>
      <c r="X204" s="44">
        <f t="shared" ref="X204" si="258">IF(ROUND(U204,2)&gt;0,IF(ROUND(W204,2)=0,0%,(IFERROR(W204/U204-1,0))),0%)</f>
        <v>5.6367999999999974E-2</v>
      </c>
      <c r="Y204" s="65">
        <f>SUMIF(Mensal!$B6:$B299,Anual!$B204,Mensal!$EF6:$EF299)</f>
        <v>16297390.216329642</v>
      </c>
      <c r="Z204" s="44">
        <f t="shared" ref="Z204" si="259">IF(ROUND(W204,2)&gt;0,IF(ROUND(Y204,2)=0,0%,(IFERROR(Y204/W204-1,0))),0%)</f>
        <v>5.6368000000000418E-2</v>
      </c>
      <c r="AA204" s="65">
        <f>SUMIF(Mensal!$B10:$B300,Anual!$B204,Mensal!$ES10:$ES300)</f>
        <v>17216041.508043718</v>
      </c>
      <c r="AB204" s="44">
        <f t="shared" ref="AB204" si="260">IF(ROUND(Y204,2)&gt;0,IF(ROUND(AA204,2)=0,0%,(IFERROR(AA204/Y204-1,0))),0%)</f>
        <v>5.6368000000000418E-2</v>
      </c>
      <c r="AD204" s="240"/>
    </row>
    <row r="205" spans="1:31" ht="12">
      <c r="A205" s="70"/>
      <c r="B205" s="229" t="str">
        <f t="shared" si="249"/>
        <v>191109019900010</v>
      </c>
      <c r="C205" s="231">
        <v>1911090199000</v>
      </c>
      <c r="D205" s="41">
        <v>10</v>
      </c>
      <c r="E205" s="37" t="s">
        <v>172</v>
      </c>
      <c r="F205" s="65">
        <f>SUMIF(Mensal!$B7:$B300,Anual!$B205,Mensal!$F7:$F300)</f>
        <v>1353159.5499999998</v>
      </c>
      <c r="G205" s="65">
        <f>SUMIF(Mensal!$B7:$B300,Anual!$B205,Mensal!$S7:$S300)</f>
        <v>0</v>
      </c>
      <c r="H205" s="44">
        <f t="shared" ref="H205" si="261">IF(ROUND(F205,2)=0,0%,IFERROR(G205/F205-1,0))</f>
        <v>-1</v>
      </c>
      <c r="I205" s="65">
        <f>SUMIF(Mensal!$B7:$B300,Anual!$B205,Mensal!$AF7:$AF300)</f>
        <v>0</v>
      </c>
      <c r="J205" s="44">
        <f t="shared" ref="J205" si="262">IF(ROUND(G205,2)&gt;0,IF(ROUND(I205,2)=0,0%,(IFERROR(I205/G205-1,0))),0%)</f>
        <v>0</v>
      </c>
      <c r="K205" s="65">
        <f>SUMIF(Mensal!$B7:$B300,Anual!$B205,Mensal!$AS7:$AS300)</f>
        <v>0</v>
      </c>
      <c r="L205" s="44">
        <f t="shared" ref="L205" si="263">IF(ROUND(I205,2)&gt;0,IF(ROUND(K205,2)=0,0%,(IFERROR(K205/I205-1,0))),0%)</f>
        <v>0</v>
      </c>
      <c r="M205" s="65">
        <f>SUMIF(Mensal!$B7:$B300,Anual!$B205,Mensal!$BF7:$BF300)</f>
        <v>0</v>
      </c>
      <c r="N205" s="44">
        <f t="shared" ref="N205" si="264">IF(ROUND(K205,2)&gt;0,IF(ROUND(M205,2)=0,0%,(IFERROR(M205/K205-1,0))),0%)</f>
        <v>0</v>
      </c>
      <c r="O205" s="65">
        <f>SUMIF(Mensal!$B11:$B301,Anual!$B205,Mensal!$BS11:$BS301)</f>
        <v>0</v>
      </c>
      <c r="P205" s="44">
        <f t="shared" ref="P205" si="265">IF(ROUND(M205,2)&gt;0,IF(ROUND(O205,2)=0,0%,(IFERROR(O205/M205-1,0))),0%)</f>
        <v>0</v>
      </c>
      <c r="Q205" s="65">
        <f>SUMIF(Mensal!$B7:$B300,Anual!$B205,Mensal!$CF7:$CF300)</f>
        <v>0</v>
      </c>
      <c r="R205" s="44">
        <f t="shared" ref="R205" si="266">IF(ROUND(O205,2)&gt;0,IF(ROUND(Q205,2)=0,0%,(IFERROR(Q205/O205-1,0))),0%)</f>
        <v>0</v>
      </c>
      <c r="S205" s="65">
        <f>SUMIF(Mensal!$B7:$B300,Anual!$B205,Mensal!$CS7:$CS300)</f>
        <v>0</v>
      </c>
      <c r="T205" s="44">
        <f t="shared" ref="T205" si="267">IF(ROUND(Q205,2)&gt;0,IF(ROUND(S205,2)=0,0%,(IFERROR(S205/Q205-1,0))),0%)</f>
        <v>0</v>
      </c>
      <c r="U205" s="65">
        <f>SUMIF(Mensal!$B7:$B300,Anual!$B205,Mensal!$DF7:$DF300)</f>
        <v>0</v>
      </c>
      <c r="V205" s="44">
        <f t="shared" ref="V205" si="268">IF(ROUND(S205,2)&gt;0,IF(ROUND(U205,2)=0,0%,(IFERROR(U205/S205-1,0))),0%)</f>
        <v>0</v>
      </c>
      <c r="W205" s="65">
        <f>SUMIF(Mensal!$B7:$B300,Anual!$B205,Mensal!$DS7:$DS300)</f>
        <v>0</v>
      </c>
      <c r="X205" s="44">
        <f t="shared" ref="X205" si="269">IF(ROUND(U205,2)&gt;0,IF(ROUND(W205,2)=0,0%,(IFERROR(W205/U205-1,0))),0%)</f>
        <v>0</v>
      </c>
      <c r="Y205" s="65">
        <f>SUMIF(Mensal!$B7:$B300,Anual!$B205,Mensal!$EF7:$EF300)</f>
        <v>0</v>
      </c>
      <c r="Z205" s="44">
        <f t="shared" ref="Z205" si="270">IF(ROUND(W205,2)&gt;0,IF(ROUND(Y205,2)=0,0%,(IFERROR(Y205/W205-1,0))),0%)</f>
        <v>0</v>
      </c>
      <c r="AA205" s="65">
        <f>SUMIF(Mensal!$B11:$B301,Anual!$B205,Mensal!$ES11:$ES301)</f>
        <v>0</v>
      </c>
      <c r="AB205" s="44">
        <f t="shared" ref="AB205" si="271">IF(ROUND(Y205,2)&gt;0,IF(ROUND(AA205,2)=0,0%,(IFERROR(AA205/Y205-1,0))),0%)</f>
        <v>0</v>
      </c>
      <c r="AD205" s="240"/>
    </row>
    <row r="206" spans="1:31" ht="12">
      <c r="A206" s="70"/>
      <c r="B206" s="229" t="str">
        <f t="shared" si="249"/>
        <v>191109019900015</v>
      </c>
      <c r="C206" s="231">
        <v>1911090199000</v>
      </c>
      <c r="D206" s="41">
        <v>15</v>
      </c>
      <c r="E206" s="37" t="s">
        <v>172</v>
      </c>
      <c r="F206" s="65">
        <f>SUMIF(Mensal!$B5:$B298,Anual!$B206,Mensal!$F5:$F298)</f>
        <v>162454.59000000003</v>
      </c>
      <c r="G206" s="65">
        <f>SUMIF(Mensal!$B5:$B298,Anual!$B206,Mensal!$S5:$S298)</f>
        <v>694328</v>
      </c>
      <c r="H206" s="44">
        <f t="shared" si="237"/>
        <v>3.2739820401504192</v>
      </c>
      <c r="I206" s="65">
        <f>SUMIF(Mensal!$B5:$B298,Anual!$B206,Mensal!$AF5:$AF298)</f>
        <v>734896.19638400024</v>
      </c>
      <c r="J206" s="44">
        <f t="shared" si="218"/>
        <v>5.8428000000000369E-2</v>
      </c>
      <c r="K206" s="65">
        <f>SUMIF(Mensal!$B5:$B298,Anual!$B206,Mensal!$AS5:$AS298)</f>
        <v>776018.04794886336</v>
      </c>
      <c r="L206" s="44">
        <f t="shared" si="219"/>
        <v>5.5955999999999895E-2</v>
      </c>
      <c r="M206" s="65">
        <f>SUMIF(Mensal!$B5:$B298,Anual!$B206,Mensal!$BF5:$BF298)</f>
        <v>819760.6332756452</v>
      </c>
      <c r="N206" s="44">
        <f t="shared" si="220"/>
        <v>5.6368000000000418E-2</v>
      </c>
      <c r="O206" s="65">
        <f>SUMIF(Mensal!$B10:$B301,Anual!$B206,Mensal!$BS10:$BS301)</f>
        <v>865968.90065212687</v>
      </c>
      <c r="P206" s="44">
        <f t="shared" si="221"/>
        <v>5.6368000000000196E-2</v>
      </c>
      <c r="Q206" s="65">
        <f>SUMIF(Mensal!$B5:$B298,Anual!$B206,Mensal!$CF5:$CF298)</f>
        <v>914781.83564408624</v>
      </c>
      <c r="R206" s="44">
        <f t="shared" si="222"/>
        <v>5.6368000000000418E-2</v>
      </c>
      <c r="S206" s="65">
        <f>SUMIF(Mensal!$B5:$B298,Anual!$B206,Mensal!$CS5:$CS298)</f>
        <v>966346.25815567223</v>
      </c>
      <c r="T206" s="44">
        <f t="shared" si="223"/>
        <v>5.6368000000000196E-2</v>
      </c>
      <c r="U206" s="65">
        <f>SUMIF(Mensal!$B5:$B298,Anual!$B206,Mensal!$DF5:$DF298)</f>
        <v>1020817.2640353915</v>
      </c>
      <c r="V206" s="44">
        <f t="shared" si="224"/>
        <v>5.6368000000000418E-2</v>
      </c>
      <c r="W206" s="65">
        <f>SUMIF(Mensal!$B5:$B298,Anual!$B206,Mensal!$DS5:$DS298)</f>
        <v>1078358.6915745386</v>
      </c>
      <c r="X206" s="44">
        <f t="shared" si="225"/>
        <v>5.6368000000000196E-2</v>
      </c>
      <c r="Y206" s="65">
        <f>SUMIF(Mensal!$B5:$B298,Anual!$B206,Mensal!$EF5:$EF298)</f>
        <v>1139143.6143012124</v>
      </c>
      <c r="Z206" s="44">
        <f t="shared" si="226"/>
        <v>5.6368000000000196E-2</v>
      </c>
      <c r="AA206" s="65">
        <f>SUMIF(Mensal!$B10:$B300,Anual!$B206,Mensal!$ES10:$ES300)</f>
        <v>1203354.861552143</v>
      </c>
      <c r="AB206" s="44">
        <f t="shared" si="194"/>
        <v>5.6367999999999974E-2</v>
      </c>
      <c r="AD206" s="240"/>
    </row>
    <row r="207" spans="1:31" ht="12">
      <c r="A207" s="70"/>
      <c r="B207" s="229" t="str">
        <f t="shared" si="249"/>
        <v>191106110100015</v>
      </c>
      <c r="C207" s="231">
        <v>1911061101000</v>
      </c>
      <c r="D207" s="35">
        <v>15</v>
      </c>
      <c r="E207" s="37" t="s">
        <v>171</v>
      </c>
      <c r="F207" s="65">
        <f>SUMIF(Mensal!$B5:$B298,Anual!$B207,Mensal!$F5:$F298)</f>
        <v>79407149.809999987</v>
      </c>
      <c r="G207" s="65">
        <f>SUMIF(Mensal!$B5:$B298,Anual!$B207,Mensal!$S5:$S298)</f>
        <v>80518849.907340005</v>
      </c>
      <c r="H207" s="44">
        <f t="shared" si="237"/>
        <v>1.4000000000000234E-2</v>
      </c>
      <c r="I207" s="65">
        <f>SUMIF(Mensal!$B5:$B298,Anual!$B207,Mensal!$AF5:$AF298)</f>
        <v>82173512.272935912</v>
      </c>
      <c r="J207" s="44">
        <f t="shared" si="218"/>
        <v>2.0550000000000956E-2</v>
      </c>
      <c r="K207" s="65">
        <f>SUMIF(Mensal!$B5:$B298,Anual!$B207,Mensal!$AS5:$AS298)</f>
        <v>83862177.950144663</v>
      </c>
      <c r="L207" s="44">
        <f t="shared" si="219"/>
        <v>2.0549999999998958E-2</v>
      </c>
      <c r="M207" s="65">
        <f>SUMIF(Mensal!$B5:$B298,Anual!$B207,Mensal!$BF5:$BF298)</f>
        <v>85585545.707020193</v>
      </c>
      <c r="N207" s="44">
        <f t="shared" si="220"/>
        <v>2.0550000000000734E-2</v>
      </c>
      <c r="O207" s="65">
        <f>SUMIF(Mensal!$B11:$B301,Anual!$B207,Mensal!$BS11:$BS301)</f>
        <v>87344328.671299398</v>
      </c>
      <c r="P207" s="44">
        <f t="shared" si="221"/>
        <v>2.0549999999999402E-2</v>
      </c>
      <c r="Q207" s="65">
        <f>SUMIF(Mensal!$B5:$B298,Anual!$B207,Mensal!$CF5:$CF298)</f>
        <v>89139254.625494719</v>
      </c>
      <c r="R207" s="44">
        <f t="shared" si="222"/>
        <v>2.05500000000014E-2</v>
      </c>
      <c r="S207" s="65">
        <f>SUMIF(Mensal!$B5:$B298,Anual!$B207,Mensal!$CS5:$CS298)</f>
        <v>90971066.308048591</v>
      </c>
      <c r="T207" s="44">
        <f t="shared" si="223"/>
        <v>2.0549999999999402E-2</v>
      </c>
      <c r="U207" s="65">
        <f>SUMIF(Mensal!$B5:$B298,Anual!$B207,Mensal!$DF5:$DF298)</f>
        <v>92840521.720678985</v>
      </c>
      <c r="V207" s="44">
        <f t="shared" si="224"/>
        <v>2.0549999999999846E-2</v>
      </c>
      <c r="W207" s="65">
        <f>SUMIF(Mensal!$B5:$B298,Anual!$B207,Mensal!$DS5:$DS298)</f>
        <v>94748394.442038909</v>
      </c>
      <c r="X207" s="44">
        <f t="shared" si="225"/>
        <v>2.0549999999999624E-2</v>
      </c>
      <c r="Y207" s="65">
        <f>SUMIF(Mensal!$B5:$B298,Anual!$B207,Mensal!$EF5:$EF298)</f>
        <v>96695473.947822809</v>
      </c>
      <c r="Z207" s="44">
        <f t="shared" si="226"/>
        <v>2.0550000000000068E-2</v>
      </c>
      <c r="AA207" s="65">
        <f>SUMIF(Mensal!$B11:$B301,Anual!$B207,Mensal!$ES11:$ES301)</f>
        <v>98682565.937450603</v>
      </c>
      <c r="AB207" s="44">
        <f t="shared" si="194"/>
        <v>2.055000000000029E-2</v>
      </c>
      <c r="AD207" s="240"/>
    </row>
    <row r="208" spans="1:31" ht="12">
      <c r="A208" s="70"/>
      <c r="B208" s="229" t="str">
        <f t="shared" si="249"/>
        <v>191104010400015</v>
      </c>
      <c r="C208" s="231">
        <v>1911040104000</v>
      </c>
      <c r="D208" s="35">
        <v>15</v>
      </c>
      <c r="E208" s="37" t="s">
        <v>170</v>
      </c>
      <c r="F208" s="65">
        <f>SUMIF(Mensal!$B5:$B298,Anual!$B208,Mensal!$F5:$F298)</f>
        <v>1548.09</v>
      </c>
      <c r="G208" s="65">
        <f>SUMIF(Mensal!$B5:$B298,Anual!$B208,Mensal!$S5:$S298)</f>
        <v>0</v>
      </c>
      <c r="H208" s="44">
        <f t="shared" si="237"/>
        <v>-1</v>
      </c>
      <c r="I208" s="65">
        <f>SUMIF(Mensal!$B5:$B298,Anual!$B208,Mensal!$AF5:$AF298)</f>
        <v>0</v>
      </c>
      <c r="J208" s="44">
        <f t="shared" si="218"/>
        <v>0</v>
      </c>
      <c r="K208" s="65">
        <f>SUMIF(Mensal!$B5:$B298,Anual!$B208,Mensal!$AS5:$AS298)</f>
        <v>0</v>
      </c>
      <c r="L208" s="44">
        <f t="shared" si="219"/>
        <v>0</v>
      </c>
      <c r="M208" s="65">
        <f>SUMIF(Mensal!$B5:$B298,Anual!$B208,Mensal!$BF5:$BF298)</f>
        <v>0</v>
      </c>
      <c r="N208" s="44">
        <f t="shared" si="220"/>
        <v>0</v>
      </c>
      <c r="O208" s="65">
        <f>SUMIF(Mensal!$B12:$B301,Anual!$B208,Mensal!$BS12:$BS301)</f>
        <v>0</v>
      </c>
      <c r="P208" s="44">
        <f t="shared" si="221"/>
        <v>0</v>
      </c>
      <c r="Q208" s="65">
        <f>SUMIF(Mensal!$B5:$B298,Anual!$B208,Mensal!$CF5:$CF298)</f>
        <v>0</v>
      </c>
      <c r="R208" s="44">
        <f t="shared" si="222"/>
        <v>0</v>
      </c>
      <c r="S208" s="65">
        <f>SUMIF(Mensal!$B5:$B298,Anual!$B208,Mensal!$CS5:$CS298)</f>
        <v>0</v>
      </c>
      <c r="T208" s="44">
        <f t="shared" si="223"/>
        <v>0</v>
      </c>
      <c r="U208" s="65">
        <f>SUMIF(Mensal!$B5:$B298,Anual!$B208,Mensal!$DF5:$DF298)</f>
        <v>0</v>
      </c>
      <c r="V208" s="44">
        <f t="shared" si="224"/>
        <v>0</v>
      </c>
      <c r="W208" s="65">
        <f>SUMIF(Mensal!$B5:$B298,Anual!$B208,Mensal!$DS5:$DS298)</f>
        <v>0</v>
      </c>
      <c r="X208" s="44">
        <f t="shared" si="225"/>
        <v>0</v>
      </c>
      <c r="Y208" s="65">
        <f>SUMIF(Mensal!$B5:$B298,Anual!$B208,Mensal!$EF5:$EF298)</f>
        <v>0</v>
      </c>
      <c r="Z208" s="44">
        <f t="shared" si="226"/>
        <v>0</v>
      </c>
      <c r="AA208" s="65">
        <f>SUMIF(Mensal!$B12:$B301,Anual!$B208,Mensal!$ES12:$ES301)</f>
        <v>0</v>
      </c>
      <c r="AB208" s="44">
        <f t="shared" si="194"/>
        <v>0</v>
      </c>
      <c r="AD208" s="240"/>
    </row>
    <row r="209" spans="1:30" ht="12">
      <c r="A209" s="73"/>
      <c r="B209" s="230" t="str">
        <f t="shared" si="249"/>
        <v>191101010499915</v>
      </c>
      <c r="C209" s="231">
        <v>1911010104999</v>
      </c>
      <c r="D209" s="35">
        <v>15</v>
      </c>
      <c r="E209" s="192" t="s">
        <v>164</v>
      </c>
      <c r="F209" s="65">
        <f>SUMIF(Mensal!$B5:$B298,Anual!$B209,Mensal!$F5:$F298)</f>
        <v>34663594.009999998</v>
      </c>
      <c r="G209" s="65">
        <f>SUMIF(Mensal!$B5:$B298,Anual!$B209,Mensal!$S5:$S298)</f>
        <v>35526720</v>
      </c>
      <c r="H209" s="44">
        <f t="shared" si="237"/>
        <v>2.4900072097284509E-2</v>
      </c>
      <c r="I209" s="65">
        <f>SUMIF(Mensal!$B5:$B298,Anual!$B209,Mensal!$AF5:$AF298)</f>
        <v>37598069.57517048</v>
      </c>
      <c r="J209" s="44">
        <f t="shared" si="218"/>
        <v>5.8303991338645389E-2</v>
      </c>
      <c r="K209" s="65">
        <f>SUMIF(Mensal!$B5:$B298,Anual!$B209,Mensal!$AS5:$AS298)</f>
        <v>39805828.220624506</v>
      </c>
      <c r="L209" s="44">
        <f t="shared" si="219"/>
        <v>5.8720000000000327E-2</v>
      </c>
      <c r="M209" s="65">
        <f>SUMIF(Mensal!$B5:$B298,Anual!$B209,Mensal!$BF5:$BF298)</f>
        <v>42025003.143924318</v>
      </c>
      <c r="N209" s="44">
        <f t="shared" si="220"/>
        <v>5.5749999999999966E-2</v>
      </c>
      <c r="O209" s="65">
        <f>SUMIF(Mensal!$B13:$B301,Anual!$B209,Mensal!$BS13:$BS301)</f>
        <v>44367897.069198087</v>
      </c>
      <c r="P209" s="44">
        <f t="shared" si="221"/>
        <v>5.5749999999999744E-2</v>
      </c>
      <c r="Q209" s="65">
        <f>SUMIF(Mensal!$B5:$B298,Anual!$B209,Mensal!$CF5:$CF298)</f>
        <v>46841407.330805883</v>
      </c>
      <c r="R209" s="44">
        <f t="shared" si="222"/>
        <v>5.5749999999999966E-2</v>
      </c>
      <c r="S209" s="65">
        <f>SUMIF(Mensal!$B5:$B298,Anual!$B209,Mensal!$CS5:$CS298)</f>
        <v>49452815.789498322</v>
      </c>
      <c r="T209" s="44">
        <f t="shared" si="223"/>
        <v>5.5750000000000188E-2</v>
      </c>
      <c r="U209" s="65">
        <f>SUMIF(Mensal!$B5:$B298,Anual!$B209,Mensal!$DF5:$DF298)</f>
        <v>52209810.269762844</v>
      </c>
      <c r="V209" s="44">
        <f t="shared" si="224"/>
        <v>5.5749999999999744E-2</v>
      </c>
      <c r="W209" s="65">
        <f>SUMIF(Mensal!$B5:$B298,Anual!$B209,Mensal!$DS5:$DS298)</f>
        <v>55120507.19230213</v>
      </c>
      <c r="X209" s="44">
        <f t="shared" si="225"/>
        <v>5.5750000000000188E-2</v>
      </c>
      <c r="Y209" s="65">
        <f>SUMIF(Mensal!$B5:$B298,Anual!$B209,Mensal!$EF5:$EF298)</f>
        <v>58193475.468272954</v>
      </c>
      <c r="Z209" s="44">
        <f t="shared" si="226"/>
        <v>5.5749999999999744E-2</v>
      </c>
      <c r="AA209" s="65">
        <f>SUMIF(Mensal!$B13:$B301,Anual!$B209,Mensal!$ES13:$ES301)</f>
        <v>61437761.725629166</v>
      </c>
      <c r="AB209" s="44">
        <f t="shared" si="194"/>
        <v>5.5749999999999966E-2</v>
      </c>
      <c r="AD209" s="240"/>
    </row>
    <row r="210" spans="1:30" ht="12">
      <c r="A210" s="70"/>
      <c r="B210" s="230" t="str">
        <f>CONCATENATE(C210,D210)</f>
        <v>191101020499915</v>
      </c>
      <c r="C210" s="231">
        <v>1911010204999</v>
      </c>
      <c r="D210" s="35">
        <v>15</v>
      </c>
      <c r="E210" s="37" t="s">
        <v>166</v>
      </c>
      <c r="F210" s="65">
        <f>SUMIF(Mensal!$B5:$B298,Anual!$B210,Mensal!$F5:$F298)</f>
        <v>29852.83</v>
      </c>
      <c r="G210" s="65">
        <f>SUMIF(Mensal!$B5:$B298,Anual!$B210,Mensal!$S5:$S298)</f>
        <v>17900</v>
      </c>
      <c r="H210" s="44">
        <f t="shared" si="237"/>
        <v>-0.40039185564651658</v>
      </c>
      <c r="I210" s="65">
        <f>SUMIF(Mensal!$B5:$B298,Anual!$B210,Mensal!$AF5:$AF298)</f>
        <v>18945.861200000007</v>
      </c>
      <c r="J210" s="44">
        <f t="shared" si="218"/>
        <v>5.8428000000000369E-2</v>
      </c>
      <c r="K210" s="65">
        <f>SUMIF(Mensal!$B5:$B298,Anual!$B210,Mensal!$AS5:$AS298)</f>
        <v>20005.995809307205</v>
      </c>
      <c r="L210" s="44">
        <f t="shared" si="219"/>
        <v>5.5955999999999895E-2</v>
      </c>
      <c r="M210" s="65">
        <f>SUMIF(Mensal!$B5:$B298,Anual!$B210,Mensal!$BF5:$BF298)</f>
        <v>21133.693781086233</v>
      </c>
      <c r="N210" s="44">
        <f t="shared" si="220"/>
        <v>5.6367999999999974E-2</v>
      </c>
      <c r="O210" s="65">
        <f>SUMIF(Mensal!$B15:$B301,Anual!$B210,Mensal!$BS15:$BS301)</f>
        <v>22324.957832138502</v>
      </c>
      <c r="P210" s="44">
        <f t="shared" si="221"/>
        <v>5.6367999999999974E-2</v>
      </c>
      <c r="Q210" s="65">
        <f>SUMIF(Mensal!$B5:$B298,Anual!$B210,Mensal!$CF5:$CF298)</f>
        <v>23583.371055220498</v>
      </c>
      <c r="R210" s="44">
        <f t="shared" si="222"/>
        <v>5.636800000000064E-2</v>
      </c>
      <c r="S210" s="65">
        <f>SUMIF(Mensal!$B5:$B298,Anual!$B210,Mensal!$CS5:$CS298)</f>
        <v>24912.718514861179</v>
      </c>
      <c r="T210" s="44">
        <f t="shared" si="223"/>
        <v>5.6368000000000418E-2</v>
      </c>
      <c r="U210" s="65">
        <f>SUMIF(Mensal!$B5:$B298,Anual!$B210,Mensal!$DF5:$DF298)</f>
        <v>26316.998632106875</v>
      </c>
      <c r="V210" s="44">
        <f t="shared" si="224"/>
        <v>5.6367999999999974E-2</v>
      </c>
      <c r="W210" s="65">
        <f>SUMIF(Mensal!$B5:$B298,Anual!$B210,Mensal!$DS5:$DS298)</f>
        <v>27800.435211001477</v>
      </c>
      <c r="X210" s="44">
        <f t="shared" si="225"/>
        <v>5.6367999999999974E-2</v>
      </c>
      <c r="Y210" s="65">
        <f>SUMIF(Mensal!$B5:$B298,Anual!$B210,Mensal!$EF5:$EF298)</f>
        <v>29367.490142975217</v>
      </c>
      <c r="Z210" s="44">
        <f t="shared" si="226"/>
        <v>5.6368000000000418E-2</v>
      </c>
      <c r="AA210" s="65">
        <f>SUMIF(Mensal!$B14:$B301,Anual!$B210,Mensal!$ES14:$ES301)</f>
        <v>31022.876827354452</v>
      </c>
      <c r="AB210" s="44">
        <f t="shared" si="194"/>
        <v>5.6368000000000196E-2</v>
      </c>
      <c r="AD210" s="240"/>
    </row>
    <row r="211" spans="1:30" ht="12">
      <c r="A211" s="70"/>
      <c r="B211" s="230" t="str">
        <f>CONCATENATE(C211,D211)</f>
        <v>191101040499915</v>
      </c>
      <c r="C211" s="231">
        <v>1911010404999</v>
      </c>
      <c r="D211" s="35">
        <v>15</v>
      </c>
      <c r="E211" s="37" t="s">
        <v>169</v>
      </c>
      <c r="F211" s="65">
        <f>SUMIF(Mensal!$B5:$B298,Anual!$B211,Mensal!$F5:$F298)</f>
        <v>798.35</v>
      </c>
      <c r="G211" s="65">
        <f>SUMIF(Mensal!$B5:$B298,Anual!$B211,Mensal!$S5:$S298)</f>
        <v>0</v>
      </c>
      <c r="H211" s="44">
        <f t="shared" si="237"/>
        <v>-1</v>
      </c>
      <c r="I211" s="65">
        <f>SUMIF(Mensal!$B5:$B298,Anual!$B211,Mensal!$AF5:$AF298)</f>
        <v>0</v>
      </c>
      <c r="J211" s="44">
        <f t="shared" si="218"/>
        <v>0</v>
      </c>
      <c r="K211" s="65">
        <f>SUMIF(Mensal!$B5:$B298,Anual!$B211,Mensal!$AS5:$AS298)</f>
        <v>0</v>
      </c>
      <c r="L211" s="44">
        <f t="shared" si="219"/>
        <v>0</v>
      </c>
      <c r="M211" s="65">
        <f>SUMIF(Mensal!$B5:$B298,Anual!$B211,Mensal!$BF5:$BF298)</f>
        <v>0</v>
      </c>
      <c r="N211" s="44">
        <f t="shared" si="220"/>
        <v>0</v>
      </c>
      <c r="O211" s="65">
        <f>SUMIF(Mensal!$B16:$B301,Anual!$B211,Mensal!$BS16:$BS301)</f>
        <v>0</v>
      </c>
      <c r="P211" s="44">
        <f t="shared" si="221"/>
        <v>0</v>
      </c>
      <c r="Q211" s="65">
        <f>SUMIF(Mensal!$B5:$B298,Anual!$B211,Mensal!$CF5:$CF298)</f>
        <v>0</v>
      </c>
      <c r="R211" s="44">
        <f t="shared" si="222"/>
        <v>0</v>
      </c>
      <c r="S211" s="65">
        <f>SUMIF(Mensal!$B5:$B298,Anual!$B211,Mensal!$CS5:$CS298)</f>
        <v>0</v>
      </c>
      <c r="T211" s="44">
        <f t="shared" si="223"/>
        <v>0</v>
      </c>
      <c r="U211" s="65">
        <f>SUMIF(Mensal!$B5:$B298,Anual!$B211,Mensal!$DF5:$DF298)</f>
        <v>0</v>
      </c>
      <c r="V211" s="44">
        <f t="shared" si="224"/>
        <v>0</v>
      </c>
      <c r="W211" s="65">
        <f>SUMIF(Mensal!$B5:$B298,Anual!$B211,Mensal!$DS5:$DS298)</f>
        <v>0</v>
      </c>
      <c r="X211" s="44">
        <f t="shared" si="225"/>
        <v>0</v>
      </c>
      <c r="Y211" s="65">
        <f>SUMIF(Mensal!$B5:$B298,Anual!$B211,Mensal!$EF5:$EF298)</f>
        <v>0</v>
      </c>
      <c r="Z211" s="44">
        <f t="shared" si="226"/>
        <v>0</v>
      </c>
      <c r="AA211" s="65">
        <f>SUMIF(Mensal!$B15:$B301,Anual!$B211,Mensal!$ES15:$ES301)</f>
        <v>0</v>
      </c>
      <c r="AB211" s="44">
        <f t="shared" si="194"/>
        <v>0</v>
      </c>
      <c r="AD211" s="240"/>
    </row>
    <row r="212" spans="1:30" ht="12">
      <c r="A212" s="70"/>
      <c r="B212" s="229" t="str">
        <f>CONCATENATE(C212,D212)</f>
        <v>191101030499915</v>
      </c>
      <c r="C212" s="231">
        <v>1911010304999</v>
      </c>
      <c r="D212" s="35">
        <v>15</v>
      </c>
      <c r="E212" s="37" t="s">
        <v>168</v>
      </c>
      <c r="F212" s="65">
        <f>SUMIF(Mensal!$B5:$B298,Anual!$B212,Mensal!$F5:$F298)</f>
        <v>18378380.100000005</v>
      </c>
      <c r="G212" s="65">
        <f>SUMIF(Mensal!$B5:$B298,Anual!$B212,Mensal!$S5:$S298)</f>
        <v>22015805</v>
      </c>
      <c r="H212" s="44">
        <f t="shared" si="237"/>
        <v>0.19791868925379297</v>
      </c>
      <c r="I212" s="65">
        <f>SUMIF(Mensal!$B5:$B298,Anual!$B212,Mensal!$AF5:$AF298)</f>
        <v>23302144.454540003</v>
      </c>
      <c r="J212" s="44">
        <f t="shared" si="218"/>
        <v>5.8428000000000146E-2</v>
      </c>
      <c r="K212" s="65">
        <f>SUMIF(Mensal!$B5:$B298,Anual!$B212,Mensal!$AS5:$AS298)</f>
        <v>24606039.249638241</v>
      </c>
      <c r="L212" s="44">
        <f t="shared" si="219"/>
        <v>5.5955999999999895E-2</v>
      </c>
      <c r="M212" s="65">
        <f>SUMIF(Mensal!$B5:$B298,Anual!$B212,Mensal!$BF5:$BF298)</f>
        <v>25993032.470061857</v>
      </c>
      <c r="N212" s="44">
        <f t="shared" si="220"/>
        <v>5.6368000000000418E-2</v>
      </c>
      <c r="O212" s="65">
        <f>SUMIF(Mensal!$B17:$B301,Anual!$B212,Mensal!$BS17:$BS301)</f>
        <v>27458207.724334311</v>
      </c>
      <c r="P212" s="44">
        <f t="shared" si="221"/>
        <v>5.6368000000000196E-2</v>
      </c>
      <c r="Q212" s="65">
        <f>SUMIF(Mensal!$B5:$B298,Anual!$B212,Mensal!$CF5:$CF298)</f>
        <v>29005971.977339599</v>
      </c>
      <c r="R212" s="44">
        <f t="shared" si="222"/>
        <v>5.6368000000000418E-2</v>
      </c>
      <c r="S212" s="65">
        <f>SUMIF(Mensal!$B5:$B298,Anual!$B212,Mensal!$CS5:$CS298)</f>
        <v>30640980.605758276</v>
      </c>
      <c r="T212" s="44">
        <f t="shared" si="223"/>
        <v>5.6367999999999974E-2</v>
      </c>
      <c r="U212" s="65">
        <f>SUMIF(Mensal!$B5:$B298,Anual!$B212,Mensal!$DF5:$DF298)</f>
        <v>32368151.400543671</v>
      </c>
      <c r="V212" s="44">
        <f t="shared" si="224"/>
        <v>5.6368000000000418E-2</v>
      </c>
      <c r="W212" s="65">
        <f>SUMIF(Mensal!$B5:$B298,Anual!$B212,Mensal!$DS5:$DS298)</f>
        <v>34192679.358689532</v>
      </c>
      <c r="X212" s="44">
        <f t="shared" si="225"/>
        <v>5.6368000000000418E-2</v>
      </c>
      <c r="Y212" s="65">
        <f>SUMIF(Mensal!$B5:$B298,Anual!$B212,Mensal!$EF5:$EF298)</f>
        <v>36120052.308780141</v>
      </c>
      <c r="Z212" s="44">
        <f t="shared" si="226"/>
        <v>5.6367999999999974E-2</v>
      </c>
      <c r="AA212" s="65">
        <f>SUMIF(Mensal!$B16:$B301,Anual!$B212,Mensal!$ES16:$ES301)</f>
        <v>38156067.417321466</v>
      </c>
      <c r="AB212" s="44">
        <f t="shared" si="194"/>
        <v>5.6368000000000196E-2</v>
      </c>
      <c r="AD212" s="240"/>
    </row>
    <row r="213" spans="1:30" ht="12">
      <c r="A213" s="70"/>
      <c r="B213" s="229" t="str">
        <f>CONCATENATE(C213,D213)</f>
        <v>191113210100015</v>
      </c>
      <c r="C213" s="231">
        <v>1911132101000</v>
      </c>
      <c r="D213" s="35">
        <v>15</v>
      </c>
      <c r="E213" s="37" t="s">
        <v>174</v>
      </c>
      <c r="F213" s="65">
        <f>SUMIF(Mensal!$B6:$B299,Anual!$B213,Mensal!$F6:$F299)</f>
        <v>10298063.85</v>
      </c>
      <c r="G213" s="65">
        <f>SUMIF(Mensal!$B6:$B299,Anual!$B213,Mensal!$S6:$S299)</f>
        <v>0</v>
      </c>
      <c r="H213" s="44">
        <f t="shared" ref="H213" si="272">IF(ROUND(F213,2)=0,0%,IFERROR(G213/F213-1,0))</f>
        <v>-1</v>
      </c>
      <c r="I213" s="65">
        <f>SUMIF(Mensal!$B6:$B299,Anual!$B213,Mensal!$AF6:$AF299)</f>
        <v>0</v>
      </c>
      <c r="J213" s="44">
        <f t="shared" ref="J213" si="273">IF(ROUND(G213,2)&gt;0,IF(ROUND(I213,2)=0,0%,(IFERROR(I213/G213-1,0))),0%)</f>
        <v>0</v>
      </c>
      <c r="K213" s="65">
        <f>SUMIF(Mensal!$B6:$B299,Anual!$B213,Mensal!$AS6:$AS299)</f>
        <v>0</v>
      </c>
      <c r="L213" s="44">
        <f t="shared" ref="L213" si="274">IF(ROUND(I213,2)&gt;0,IF(ROUND(K213,2)=0,0%,(IFERROR(K213/I213-1,0))),0%)</f>
        <v>0</v>
      </c>
      <c r="M213" s="65">
        <f>SUMIF(Mensal!$B6:$B299,Anual!$B213,Mensal!$BF6:$BF299)</f>
        <v>0</v>
      </c>
      <c r="N213" s="44">
        <f t="shared" ref="N213" si="275">IF(ROUND(K213,2)&gt;0,IF(ROUND(M213,2)=0,0%,(IFERROR(M213/K213-1,0))),0%)</f>
        <v>0</v>
      </c>
      <c r="O213" s="65">
        <f>SUMIF(Mensal!$B18:$B301,Anual!$B213,Mensal!$BS18:$BS301)</f>
        <v>0</v>
      </c>
      <c r="P213" s="44">
        <f t="shared" ref="P213" si="276">IF(ROUND(M213,2)&gt;0,IF(ROUND(O213,2)=0,0%,(IFERROR(O213/M213-1,0))),0%)</f>
        <v>0</v>
      </c>
      <c r="Q213" s="65">
        <f>SUMIF(Mensal!$B6:$B299,Anual!$B213,Mensal!$CF6:$CF299)</f>
        <v>0</v>
      </c>
      <c r="R213" s="44">
        <f t="shared" ref="R213" si="277">IF(ROUND(O213,2)&gt;0,IF(ROUND(Q213,2)=0,0%,(IFERROR(Q213/O213-1,0))),0%)</f>
        <v>0</v>
      </c>
      <c r="S213" s="65">
        <f>SUMIF(Mensal!$B6:$B299,Anual!$B213,Mensal!$CS6:$CS299)</f>
        <v>0</v>
      </c>
      <c r="T213" s="44">
        <f t="shared" ref="T213" si="278">IF(ROUND(Q213,2)&gt;0,IF(ROUND(S213,2)=0,0%,(IFERROR(S213/Q213-1,0))),0%)</f>
        <v>0</v>
      </c>
      <c r="U213" s="65">
        <f>SUMIF(Mensal!$B6:$B299,Anual!$B213,Mensal!$DF6:$DF299)</f>
        <v>0</v>
      </c>
      <c r="V213" s="44">
        <f t="shared" ref="V213" si="279">IF(ROUND(S213,2)&gt;0,IF(ROUND(U213,2)=0,0%,(IFERROR(U213/S213-1,0))),0%)</f>
        <v>0</v>
      </c>
      <c r="W213" s="65">
        <f>SUMIF(Mensal!$B6:$B299,Anual!$B213,Mensal!$DS6:$DS299)</f>
        <v>0</v>
      </c>
      <c r="X213" s="44">
        <f t="shared" ref="X213" si="280">IF(ROUND(U213,2)&gt;0,IF(ROUND(W213,2)=0,0%,(IFERROR(W213/U213-1,0))),0%)</f>
        <v>0</v>
      </c>
      <c r="Y213" s="65">
        <f>SUMIF(Mensal!$B6:$B299,Anual!$B213,Mensal!$EF6:$EF299)</f>
        <v>0</v>
      </c>
      <c r="Z213" s="44">
        <f t="shared" ref="Z213" si="281">IF(ROUND(W213,2)&gt;0,IF(ROUND(Y213,2)=0,0%,(IFERROR(Y213/W213-1,0))),0%)</f>
        <v>0</v>
      </c>
      <c r="AA213" s="65">
        <f>SUMIF(Mensal!$B17:$B301,Anual!$B213,Mensal!$ES17:$ES301)</f>
        <v>0</v>
      </c>
      <c r="AB213" s="44">
        <f t="shared" ref="AB213" si="282">IF(ROUND(Y213,2)&gt;0,IF(ROUND(AA213,2)=0,0%,(IFERROR(AA213/Y213-1,0))),0%)</f>
        <v>0</v>
      </c>
      <c r="AD213" s="240"/>
    </row>
    <row r="214" spans="1:30" s="4" customFormat="1" ht="12">
      <c r="A214" s="71"/>
      <c r="B214" s="230"/>
      <c r="C214" s="231"/>
      <c r="D214" s="7"/>
      <c r="E214" s="31" t="s">
        <v>448</v>
      </c>
      <c r="F214" s="83">
        <f>SUM(F215:F240)</f>
        <v>244036152.69000003</v>
      </c>
      <c r="G214" s="83">
        <f>SUM(G215:G240)</f>
        <v>153202942.63999999</v>
      </c>
      <c r="H214" s="83">
        <f t="shared" si="237"/>
        <v>-0.37221210484081757</v>
      </c>
      <c r="I214" s="83">
        <f t="shared" ref="I214:AA214" si="283">SUM(I215:I240)</f>
        <v>161241527.54431447</v>
      </c>
      <c r="J214" s="83">
        <f t="shared" si="283"/>
        <v>-9.2624624766093566E-2</v>
      </c>
      <c r="K214" s="83">
        <f t="shared" si="283"/>
        <v>170264532.45288894</v>
      </c>
      <c r="L214" s="83">
        <f t="shared" si="283"/>
        <v>0.67372599999999871</v>
      </c>
      <c r="M214" s="83">
        <f t="shared" si="283"/>
        <v>179862484.04203036</v>
      </c>
      <c r="N214" s="83">
        <f t="shared" si="283"/>
        <v>0.67825800000000203</v>
      </c>
      <c r="O214" s="83">
        <f t="shared" si="283"/>
        <v>190001487.49418262</v>
      </c>
      <c r="P214" s="83">
        <f t="shared" si="283"/>
        <v>0.67825800000000158</v>
      </c>
      <c r="Q214" s="83">
        <f t="shared" si="283"/>
        <v>200712042.83062518</v>
      </c>
      <c r="R214" s="83">
        <f t="shared" si="283"/>
        <v>0.67825800000000203</v>
      </c>
      <c r="S214" s="83">
        <f t="shared" si="283"/>
        <v>212026369.4148311</v>
      </c>
      <c r="T214" s="83">
        <f t="shared" si="283"/>
        <v>0.67825800000000203</v>
      </c>
      <c r="U214" s="83">
        <f t="shared" si="283"/>
        <v>223978502.87515831</v>
      </c>
      <c r="V214" s="83">
        <f t="shared" si="283"/>
        <v>0.67825800000000158</v>
      </c>
      <c r="W214" s="83">
        <f t="shared" si="283"/>
        <v>236604397.49127516</v>
      </c>
      <c r="X214" s="83">
        <f t="shared" si="283"/>
        <v>0.67825800000000225</v>
      </c>
      <c r="Y214" s="83">
        <f t="shared" si="283"/>
        <v>249942080.70097944</v>
      </c>
      <c r="Z214" s="83">
        <f t="shared" si="283"/>
        <v>0.67836050000000214</v>
      </c>
      <c r="AA214" s="83">
        <f t="shared" si="283"/>
        <v>264003728.27073723</v>
      </c>
      <c r="AB214" s="50">
        <f t="shared" ref="AB214:AB272" si="284">IF(ROUND(Y214,2)&gt;0,IF(ROUND(AA214,2)=0,0%,(IFERROR(AA214/Y214-1,0))),0%)</f>
        <v>5.6259624351053361E-2</v>
      </c>
      <c r="AC214" s="2"/>
      <c r="AD214" s="240"/>
    </row>
    <row r="215" spans="1:30" s="4" customFormat="1" ht="12">
      <c r="A215" s="114"/>
      <c r="B215" s="230" t="str">
        <f t="shared" ref="B215:B225" si="285">CONCATENATE(C215,D215)</f>
        <v>192101019900015</v>
      </c>
      <c r="C215" s="231">
        <v>1921010199000</v>
      </c>
      <c r="D215" s="41">
        <v>15</v>
      </c>
      <c r="E215" s="37" t="s">
        <v>175</v>
      </c>
      <c r="F215" s="65">
        <f>SUMIF(Mensal!$B4:$B295,Anual!$B215,Mensal!$F4:$F295)</f>
        <v>122150</v>
      </c>
      <c r="G215" s="65">
        <f>SUMIF(Mensal!$B4:$B295,Anual!$B215,Mensal!$S4:$S295)</f>
        <v>0</v>
      </c>
      <c r="H215" s="44">
        <f t="shared" si="237"/>
        <v>-1</v>
      </c>
      <c r="I215" s="65">
        <f>SUMIF(Mensal!$B4:$B295,Anual!$B215,Mensal!$AF4:$AF295)</f>
        <v>0</v>
      </c>
      <c r="J215" s="44">
        <f t="shared" ref="J215:J255" si="286">IF(ROUND(G215,2)&gt;0,IF(ROUND(I215,2)=0,0%,(IFERROR(I215/G215-1,0))),0%)</f>
        <v>0</v>
      </c>
      <c r="K215" s="65">
        <f>SUMIF(Mensal!$B4:$B295,Anual!$B215,Mensal!$AS4:$AS295)</f>
        <v>0</v>
      </c>
      <c r="L215" s="44">
        <f t="shared" ref="L215:L255" si="287">IF(ROUND(I215,2)&gt;0,IF(ROUND(K215,2)=0,0%,(IFERROR(K215/I215-1,0))),0%)</f>
        <v>0</v>
      </c>
      <c r="M215" s="65">
        <f>SUMIF(Mensal!$B4:$B295,Anual!$B215,Mensal!$BF4:$BF295)</f>
        <v>0</v>
      </c>
      <c r="N215" s="44">
        <f t="shared" ref="N215:N255" si="288">IF(ROUND(K215,2)&gt;0,IF(ROUND(M215,2)=0,0%,(IFERROR(M215/K215-1,0))),0%)</f>
        <v>0</v>
      </c>
      <c r="O215" s="65">
        <f>SUMIF(Mensal!$B5:$B298,Anual!$B215,Mensal!$BS5:$BS298)</f>
        <v>0</v>
      </c>
      <c r="P215" s="44">
        <f t="shared" ref="P215:P255" si="289">IF(ROUND(M215,2)&gt;0,IF(ROUND(O215,2)=0,0%,(IFERROR(O215/M215-1,0))),0%)</f>
        <v>0</v>
      </c>
      <c r="Q215" s="65">
        <f>SUMIF(Mensal!$B4:$B295,Anual!$B215,Mensal!$CF4:$CF295)</f>
        <v>0</v>
      </c>
      <c r="R215" s="44">
        <f t="shared" ref="R215:R255" si="290">IF(ROUND(O215,2)&gt;0,IF(ROUND(Q215,2)=0,0%,(IFERROR(Q215/O215-1,0))),0%)</f>
        <v>0</v>
      </c>
      <c r="S215" s="65">
        <f>SUMIF(Mensal!$B4:$B295,Anual!$B215,Mensal!$CS4:$CS295)</f>
        <v>0</v>
      </c>
      <c r="T215" s="44">
        <f t="shared" ref="T215:T255" si="291">IF(ROUND(Q215,2)&gt;0,IF(ROUND(S215,2)=0,0%,(IFERROR(S215/Q215-1,0))),0%)</f>
        <v>0</v>
      </c>
      <c r="U215" s="65">
        <f>SUMIF(Mensal!$B4:$B295,Anual!$B215,Mensal!$DF4:$DF295)</f>
        <v>0</v>
      </c>
      <c r="V215" s="44">
        <f t="shared" ref="V215:V255" si="292">IF(ROUND(S215,2)&gt;0,IF(ROUND(U215,2)=0,0%,(IFERROR(U215/S215-1,0))),0%)</f>
        <v>0</v>
      </c>
      <c r="W215" s="65">
        <f>SUMIF(Mensal!$B4:$B295,Anual!$B215,Mensal!$DS4:$DS295)</f>
        <v>0</v>
      </c>
      <c r="X215" s="44">
        <f t="shared" ref="X215:X255" si="293">IF(ROUND(U215,2)&gt;0,IF(ROUND(W215,2)=0,0%,(IFERROR(W215/U215-1,0))),0%)</f>
        <v>0</v>
      </c>
      <c r="Y215" s="65">
        <f>SUMIF(Mensal!$B4:$B295,Anual!$B215,Mensal!$EF4:$EF295)</f>
        <v>0</v>
      </c>
      <c r="Z215" s="44">
        <f t="shared" ref="Z215:Z255" si="294">IF(ROUND(W215,2)&gt;0,IF(ROUND(Y215,2)=0,0%,(IFERROR(Y215/W215-1,0))),0%)</f>
        <v>0</v>
      </c>
      <c r="AA215" s="65">
        <f>SUMIF(Mensal!$B19:$B301,Anual!$B215,Mensal!$ES19:$ES301)</f>
        <v>0</v>
      </c>
      <c r="AB215" s="44">
        <f t="shared" si="284"/>
        <v>0</v>
      </c>
      <c r="AC215" s="2"/>
      <c r="AD215" s="240"/>
    </row>
    <row r="216" spans="1:30" s="4" customFormat="1" ht="12">
      <c r="A216" s="114"/>
      <c r="B216" s="230" t="str">
        <f t="shared" si="285"/>
        <v>192199010100095</v>
      </c>
      <c r="C216" s="231">
        <v>1921990101000</v>
      </c>
      <c r="D216" s="41">
        <v>95</v>
      </c>
      <c r="E216" s="37" t="s">
        <v>176</v>
      </c>
      <c r="F216" s="65">
        <f>SUMIF(Mensal!$B5:$B296,Anual!$B216,Mensal!$F5:$F296)</f>
        <v>610838.96</v>
      </c>
      <c r="G216" s="65">
        <f>SUMIF(Mensal!$B5:$B296,Anual!$B216,Mensal!$S5:$S296)</f>
        <v>0</v>
      </c>
      <c r="H216" s="44">
        <f t="shared" ref="H216" si="295">IF(ROUND(F216,2)=0,0%,IFERROR(G216/F216-1,0))</f>
        <v>-1</v>
      </c>
      <c r="I216" s="65">
        <f>SUMIF(Mensal!$B5:$B296,Anual!$B216,Mensal!$AF5:$AF296)</f>
        <v>0</v>
      </c>
      <c r="J216" s="44">
        <f t="shared" ref="J216" si="296">IF(ROUND(G216,2)&gt;0,IF(ROUND(I216,2)=0,0%,(IFERROR(I216/G216-1,0))),0%)</f>
        <v>0</v>
      </c>
      <c r="K216" s="65">
        <f>SUMIF(Mensal!$B5:$B296,Anual!$B216,Mensal!$AS5:$AS296)</f>
        <v>0</v>
      </c>
      <c r="L216" s="44">
        <f t="shared" ref="L216" si="297">IF(ROUND(I216,2)&gt;0,IF(ROUND(K216,2)=0,0%,(IFERROR(K216/I216-1,0))),0%)</f>
        <v>0</v>
      </c>
      <c r="M216" s="65">
        <f>SUMIF(Mensal!$B5:$B296,Anual!$B216,Mensal!$BF5:$BF296)</f>
        <v>0</v>
      </c>
      <c r="N216" s="44">
        <f t="shared" ref="N216" si="298">IF(ROUND(K216,2)&gt;0,IF(ROUND(M216,2)=0,0%,(IFERROR(M216/K216-1,0))),0%)</f>
        <v>0</v>
      </c>
      <c r="O216" s="65">
        <f>SUMIF(Mensal!$B6:$B299,Anual!$B216,Mensal!$BS6:$BS299)</f>
        <v>0</v>
      </c>
      <c r="P216" s="44">
        <f t="shared" ref="P216" si="299">IF(ROUND(M216,2)&gt;0,IF(ROUND(O216,2)=0,0%,(IFERROR(O216/M216-1,0))),0%)</f>
        <v>0</v>
      </c>
      <c r="Q216" s="65">
        <f>SUMIF(Mensal!$B5:$B296,Anual!$B216,Mensal!$CF5:$CF296)</f>
        <v>0</v>
      </c>
      <c r="R216" s="44">
        <f t="shared" ref="R216" si="300">IF(ROUND(O216,2)&gt;0,IF(ROUND(Q216,2)=0,0%,(IFERROR(Q216/O216-1,0))),0%)</f>
        <v>0</v>
      </c>
      <c r="S216" s="65">
        <f>SUMIF(Mensal!$B5:$B296,Anual!$B216,Mensal!$CS5:$CS296)</f>
        <v>0</v>
      </c>
      <c r="T216" s="44">
        <f t="shared" ref="T216" si="301">IF(ROUND(Q216,2)&gt;0,IF(ROUND(S216,2)=0,0%,(IFERROR(S216/Q216-1,0))),0%)</f>
        <v>0</v>
      </c>
      <c r="U216" s="65">
        <f>SUMIF(Mensal!$B5:$B296,Anual!$B216,Mensal!$DF5:$DF296)</f>
        <v>0</v>
      </c>
      <c r="V216" s="44">
        <f t="shared" ref="V216" si="302">IF(ROUND(S216,2)&gt;0,IF(ROUND(U216,2)=0,0%,(IFERROR(U216/S216-1,0))),0%)</f>
        <v>0</v>
      </c>
      <c r="W216" s="65">
        <f>SUMIF(Mensal!$B5:$B296,Anual!$B216,Mensal!$DS5:$DS296)</f>
        <v>0</v>
      </c>
      <c r="X216" s="44">
        <f t="shared" ref="X216" si="303">IF(ROUND(U216,2)&gt;0,IF(ROUND(W216,2)=0,0%,(IFERROR(W216/U216-1,0))),0%)</f>
        <v>0</v>
      </c>
      <c r="Y216" s="65">
        <f>SUMIF(Mensal!$B5:$B296,Anual!$B216,Mensal!$EF5:$EF296)</f>
        <v>0</v>
      </c>
      <c r="Z216" s="44">
        <f t="shared" ref="Z216" si="304">IF(ROUND(W216,2)&gt;0,IF(ROUND(Y216,2)=0,0%,(IFERROR(Y216/W216-1,0))),0%)</f>
        <v>0</v>
      </c>
      <c r="AA216" s="65">
        <f>SUMIF(Mensal!$B20:$B301,Anual!$B216,Mensal!$ES20:$ES301)</f>
        <v>0</v>
      </c>
      <c r="AB216" s="44">
        <f t="shared" ref="AB216" si="305">IF(ROUND(Y216,2)&gt;0,IF(ROUND(AA216,2)=0,0%,(IFERROR(AA216/Y216-1,0))),0%)</f>
        <v>0</v>
      </c>
      <c r="AC216" s="2"/>
      <c r="AD216" s="240"/>
    </row>
    <row r="217" spans="1:30" ht="12">
      <c r="A217" s="70"/>
      <c r="B217" s="229" t="str">
        <f t="shared" si="285"/>
        <v>192199019900015</v>
      </c>
      <c r="C217" s="231">
        <v>1921990199000</v>
      </c>
      <c r="D217" s="35">
        <v>15</v>
      </c>
      <c r="E217" s="65" t="s">
        <v>177</v>
      </c>
      <c r="F217" s="65">
        <f>SUMIF(Mensal!$B5:$B298,Anual!$B217,Mensal!$F5:$F298)</f>
        <v>4932520.78</v>
      </c>
      <c r="G217" s="65">
        <f>SUMIF(Mensal!$B5:$B298,Anual!$B217,Mensal!$S5:$S298)</f>
        <v>1149767</v>
      </c>
      <c r="H217" s="44">
        <f t="shared" si="237"/>
        <v>-0.76690072859662639</v>
      </c>
      <c r="I217" s="65">
        <f>SUMIF(Mensal!$B5:$B298,Anual!$B217,Mensal!$AF5:$AF298)</f>
        <v>304305.81402055977</v>
      </c>
      <c r="J217" s="44">
        <f t="shared" si="286"/>
        <v>-0.73533262476609629</v>
      </c>
      <c r="K217" s="65">
        <f>SUMIF(Mensal!$B5:$B298,Anual!$B217,Mensal!$AS5:$AS298)</f>
        <v>322019.45545469661</v>
      </c>
      <c r="L217" s="44">
        <f t="shared" si="287"/>
        <v>5.8210000000000095E-2</v>
      </c>
      <c r="M217" s="65">
        <f>SUMIF(Mensal!$B5:$B298,Anual!$B217,Mensal!$BF5:$BF298)</f>
        <v>340764.20795671438</v>
      </c>
      <c r="N217" s="44">
        <f t="shared" si="288"/>
        <v>5.8209999999999651E-2</v>
      </c>
      <c r="O217" s="65">
        <f>SUMIF(Mensal!$B7:$B299,Anual!$B217,Mensal!$BS7:$BS299)</f>
        <v>360600.09250187461</v>
      </c>
      <c r="P217" s="44">
        <f t="shared" si="289"/>
        <v>5.8209999999999651E-2</v>
      </c>
      <c r="Q217" s="65">
        <f>SUMIF(Mensal!$B5:$B298,Anual!$B217,Mensal!$CF5:$CF298)</f>
        <v>381590.62388640875</v>
      </c>
      <c r="R217" s="44">
        <f t="shared" si="290"/>
        <v>5.8210000000000095E-2</v>
      </c>
      <c r="S217" s="65">
        <f>SUMIF(Mensal!$B5:$B298,Anual!$B217,Mensal!$CS5:$CS298)</f>
        <v>403803.01410283643</v>
      </c>
      <c r="T217" s="44">
        <f t="shared" si="291"/>
        <v>5.8209999999999651E-2</v>
      </c>
      <c r="U217" s="65">
        <f>SUMIF(Mensal!$B5:$B298,Anual!$B217,Mensal!$DF5:$DF298)</f>
        <v>427308.38755376235</v>
      </c>
      <c r="V217" s="44">
        <f t="shared" si="292"/>
        <v>5.8209999999999651E-2</v>
      </c>
      <c r="W217" s="65">
        <f>SUMIF(Mensal!$B5:$B298,Anual!$B217,Mensal!$DS5:$DS298)</f>
        <v>452182.00879326666</v>
      </c>
      <c r="X217" s="44">
        <f t="shared" si="293"/>
        <v>5.8209999999999651E-2</v>
      </c>
      <c r="Y217" s="65">
        <f>SUMIF(Mensal!$B5:$B298,Anual!$B217,Mensal!$EF5:$EF298)</f>
        <v>478549.87218102411</v>
      </c>
      <c r="Z217" s="44">
        <f t="shared" si="294"/>
        <v>5.8312500000000211E-2</v>
      </c>
      <c r="AA217" s="65">
        <f>SUMIF(Mensal!$B20:$B301,Anual!$B217,Mensal!$ES20:$ES301)</f>
        <v>478549.87218102411</v>
      </c>
      <c r="AB217" s="44">
        <f t="shared" si="284"/>
        <v>0</v>
      </c>
      <c r="AD217" s="240"/>
    </row>
    <row r="218" spans="1:30" ht="12">
      <c r="A218" s="70"/>
      <c r="B218" s="229" t="str">
        <f t="shared" si="285"/>
        <v>192199019900053</v>
      </c>
      <c r="C218" s="231">
        <v>1921990199000</v>
      </c>
      <c r="D218" s="35">
        <v>53</v>
      </c>
      <c r="E218" s="65" t="s">
        <v>568</v>
      </c>
      <c r="F218" s="65">
        <f>SUMIF(Mensal!$B6:$B299,Anual!$B218,Mensal!$F6:$F299)</f>
        <v>14281.650000000001</v>
      </c>
      <c r="G218" s="65">
        <f>SUMIF(Mensal!$B6:$B299,Anual!$B218,Mensal!$S6:$S299)</f>
        <v>0</v>
      </c>
      <c r="H218" s="44">
        <f t="shared" ref="H218" si="306">IF(ROUND(F218,2)=0,0%,IFERROR(G218/F218-1,0))</f>
        <v>-1</v>
      </c>
      <c r="I218" s="65">
        <f>SUMIF(Mensal!$B6:$B299,Anual!$B218,Mensal!$AF6:$AF299)</f>
        <v>0</v>
      </c>
      <c r="J218" s="44">
        <f t="shared" ref="J218" si="307">IF(ROUND(G218,2)&gt;0,IF(ROUND(I218,2)=0,0%,(IFERROR(I218/G218-1,0))),0%)</f>
        <v>0</v>
      </c>
      <c r="K218" s="65">
        <f>SUMIF(Mensal!$B6:$B299,Anual!$B218,Mensal!$AS6:$AS299)</f>
        <v>0</v>
      </c>
      <c r="L218" s="44">
        <f t="shared" ref="L218" si="308">IF(ROUND(I218,2)&gt;0,IF(ROUND(K218,2)=0,0%,(IFERROR(K218/I218-1,0))),0%)</f>
        <v>0</v>
      </c>
      <c r="M218" s="65">
        <f>SUMIF(Mensal!$B6:$B299,Anual!$B218,Mensal!$BF6:$BF299)</f>
        <v>0</v>
      </c>
      <c r="N218" s="44">
        <f t="shared" ref="N218" si="309">IF(ROUND(K218,2)&gt;0,IF(ROUND(M218,2)=0,0%,(IFERROR(M218/K218-1,0))),0%)</f>
        <v>0</v>
      </c>
      <c r="O218" s="65">
        <f>SUMIF(Mensal!$B8:$B300,Anual!$B218,Mensal!$BS8:$BS300)</f>
        <v>0</v>
      </c>
      <c r="P218" s="44">
        <f t="shared" ref="P218" si="310">IF(ROUND(M218,2)&gt;0,IF(ROUND(O218,2)=0,0%,(IFERROR(O218/M218-1,0))),0%)</f>
        <v>0</v>
      </c>
      <c r="Q218" s="65">
        <f>SUMIF(Mensal!$B6:$B299,Anual!$B218,Mensal!$CF6:$CF299)</f>
        <v>0</v>
      </c>
      <c r="R218" s="44">
        <f t="shared" ref="R218" si="311">IF(ROUND(O218,2)&gt;0,IF(ROUND(Q218,2)=0,0%,(IFERROR(Q218/O218-1,0))),0%)</f>
        <v>0</v>
      </c>
      <c r="S218" s="65">
        <f>SUMIF(Mensal!$B6:$B299,Anual!$B218,Mensal!$CS6:$CS299)</f>
        <v>0</v>
      </c>
      <c r="T218" s="44">
        <f t="shared" ref="T218" si="312">IF(ROUND(Q218,2)&gt;0,IF(ROUND(S218,2)=0,0%,(IFERROR(S218/Q218-1,0))),0%)</f>
        <v>0</v>
      </c>
      <c r="U218" s="65">
        <f>SUMIF(Mensal!$B6:$B299,Anual!$B218,Mensal!$DF6:$DF299)</f>
        <v>0</v>
      </c>
      <c r="V218" s="44">
        <f t="shared" ref="V218" si="313">IF(ROUND(S218,2)&gt;0,IF(ROUND(U218,2)=0,0%,(IFERROR(U218/S218-1,0))),0%)</f>
        <v>0</v>
      </c>
      <c r="W218" s="65">
        <f>SUMIF(Mensal!$B6:$B299,Anual!$B218,Mensal!$DS6:$DS299)</f>
        <v>0</v>
      </c>
      <c r="X218" s="44">
        <f t="shared" ref="X218" si="314">IF(ROUND(U218,2)&gt;0,IF(ROUND(W218,2)=0,0%,(IFERROR(W218/U218-1,0))),0%)</f>
        <v>0</v>
      </c>
      <c r="Y218" s="65">
        <f>SUMIF(Mensal!$B6:$B299,Anual!$B218,Mensal!$EF6:$EF299)</f>
        <v>0</v>
      </c>
      <c r="Z218" s="44">
        <f t="shared" ref="Z218" si="315">IF(ROUND(W218,2)&gt;0,IF(ROUND(Y218,2)=0,0%,(IFERROR(Y218/W218-1,0))),0%)</f>
        <v>0</v>
      </c>
      <c r="AA218" s="65">
        <f>SUMIF(Mensal!$B21:$B301,Anual!$B218,Mensal!$ES21:$ES301)</f>
        <v>0</v>
      </c>
      <c r="AB218" s="44">
        <f t="shared" ref="AB218" si="316">IF(ROUND(Y218,2)&gt;0,IF(ROUND(AA218,2)=0,0%,(IFERROR(AA218/Y218-1,0))),0%)</f>
        <v>0</v>
      </c>
      <c r="AD218" s="240"/>
    </row>
    <row r="219" spans="1:30" ht="12">
      <c r="A219" s="70"/>
      <c r="B219" s="229" t="str">
        <f t="shared" si="285"/>
        <v>192201110100010</v>
      </c>
      <c r="C219" s="231">
        <v>1922011101000</v>
      </c>
      <c r="D219" s="41">
        <v>10</v>
      </c>
      <c r="E219" s="37" t="s">
        <v>178</v>
      </c>
      <c r="F219" s="65">
        <f>SUMIF(Mensal!$B5:$B298,Anual!$B219,Mensal!$F5:$F298)</f>
        <v>12955447.18</v>
      </c>
      <c r="G219" s="65">
        <f>SUMIF(Mensal!$B5:$B298,Anual!$B219,Mensal!$S5:$S298)</f>
        <v>8414210.0000000019</v>
      </c>
      <c r="H219" s="44">
        <f t="shared" si="237"/>
        <v>-0.35052724285816572</v>
      </c>
      <c r="I219" s="65">
        <f>SUMIF(Mensal!$B5:$B298,Anual!$B219,Mensal!$AF5:$AF298)</f>
        <v>8905835.461880004</v>
      </c>
      <c r="J219" s="44">
        <f t="shared" si="286"/>
        <v>5.8428000000000146E-2</v>
      </c>
      <c r="K219" s="65">
        <f>SUMIF(Mensal!$B5:$B298,Anual!$B219,Mensal!$AS5:$AS298)</f>
        <v>9404170.3909849599</v>
      </c>
      <c r="L219" s="44">
        <f t="shared" si="287"/>
        <v>5.5955999999999895E-2</v>
      </c>
      <c r="M219" s="65">
        <f>SUMIF(Mensal!$B5:$B298,Anual!$B219,Mensal!$BF5:$BF298)</f>
        <v>9934264.667584002</v>
      </c>
      <c r="N219" s="44">
        <f t="shared" si="288"/>
        <v>5.6368000000000196E-2</v>
      </c>
      <c r="O219" s="65">
        <f>SUMIF(Mensal!$B9:$B301,Anual!$B219,Mensal!$BS9:$BS301)</f>
        <v>10494239.298366377</v>
      </c>
      <c r="P219" s="44">
        <f t="shared" si="289"/>
        <v>5.6367999999999974E-2</v>
      </c>
      <c r="Q219" s="65">
        <f>SUMIF(Mensal!$B5:$B298,Anual!$B219,Mensal!$CF5:$CF298)</f>
        <v>11085778.579136698</v>
      </c>
      <c r="R219" s="44">
        <f t="shared" si="290"/>
        <v>5.6368000000000418E-2</v>
      </c>
      <c r="S219" s="65">
        <f>SUMIF(Mensal!$B5:$B298,Anual!$B219,Mensal!$CS5:$CS298)</f>
        <v>11710661.74608548</v>
      </c>
      <c r="T219" s="44">
        <f t="shared" si="291"/>
        <v>5.6368000000000418E-2</v>
      </c>
      <c r="U219" s="65">
        <f>SUMIF(Mensal!$B5:$B298,Anual!$B219,Mensal!$DF5:$DF298)</f>
        <v>12370768.327388829</v>
      </c>
      <c r="V219" s="44">
        <f t="shared" si="292"/>
        <v>5.6368000000000196E-2</v>
      </c>
      <c r="W219" s="65">
        <f>SUMIF(Mensal!$B5:$B298,Anual!$B219,Mensal!$DS5:$DS298)</f>
        <v>13068083.796467088</v>
      </c>
      <c r="X219" s="44">
        <f t="shared" si="293"/>
        <v>5.6368000000000418E-2</v>
      </c>
      <c r="Y219" s="65">
        <f>SUMIF(Mensal!$B5:$B298,Anual!$B219,Mensal!$EF5:$EF298)</f>
        <v>13804705.543906352</v>
      </c>
      <c r="Z219" s="44">
        <f t="shared" si="294"/>
        <v>5.6368000000000418E-2</v>
      </c>
      <c r="AA219" s="65">
        <f>SUMIF(Mensal!$B21:$B301,Anual!$B219,Mensal!$ES21:$ES301)</f>
        <v>14582849.186005266</v>
      </c>
      <c r="AB219" s="44">
        <f t="shared" si="284"/>
        <v>5.6368000000000196E-2</v>
      </c>
      <c r="AD219" s="240"/>
    </row>
    <row r="220" spans="1:30" ht="12">
      <c r="A220" s="70"/>
      <c r="B220" s="229" t="str">
        <f t="shared" si="285"/>
        <v>192201110100031</v>
      </c>
      <c r="C220" s="231">
        <v>1922011101000</v>
      </c>
      <c r="D220" s="41">
        <v>31</v>
      </c>
      <c r="E220" s="37" t="s">
        <v>178</v>
      </c>
      <c r="F220" s="65">
        <f>SUMIF(Mensal!$B5:$B298,Anual!$B220,Mensal!$F5:$F298)</f>
        <v>44264.39</v>
      </c>
      <c r="G220" s="65">
        <f>SUMIF(Mensal!$B5:$B298,Anual!$B220,Mensal!$S5:$S298)</f>
        <v>0</v>
      </c>
      <c r="H220" s="44">
        <f t="shared" si="237"/>
        <v>-1</v>
      </c>
      <c r="I220" s="65">
        <f>SUMIF(Mensal!$B5:$B298,Anual!$B220,Mensal!$AF5:$AF298)</f>
        <v>0</v>
      </c>
      <c r="J220" s="44">
        <f t="shared" si="286"/>
        <v>0</v>
      </c>
      <c r="K220" s="65">
        <f>SUMIF(Mensal!$B5:$B298,Anual!$B220,Mensal!$AS5:$AS298)</f>
        <v>0</v>
      </c>
      <c r="L220" s="44">
        <f t="shared" si="287"/>
        <v>0</v>
      </c>
      <c r="M220" s="65">
        <f>SUMIF(Mensal!$B5:$B298,Anual!$B220,Mensal!$BF5:$BF298)</f>
        <v>0</v>
      </c>
      <c r="N220" s="44">
        <f t="shared" si="288"/>
        <v>0</v>
      </c>
      <c r="O220" s="65">
        <f>SUMIF(Mensal!$B10:$B301,Anual!$B220,Mensal!$BS10:$BS301)</f>
        <v>0</v>
      </c>
      <c r="P220" s="44">
        <f t="shared" si="289"/>
        <v>0</v>
      </c>
      <c r="Q220" s="65">
        <f>SUMIF(Mensal!$B5:$B298,Anual!$B220,Mensal!$CF5:$CF298)</f>
        <v>0</v>
      </c>
      <c r="R220" s="44">
        <f t="shared" si="290"/>
        <v>0</v>
      </c>
      <c r="S220" s="65">
        <f>SUMIF(Mensal!$B5:$B298,Anual!$B220,Mensal!$CS5:$CS298)</f>
        <v>0</v>
      </c>
      <c r="T220" s="44">
        <f t="shared" si="291"/>
        <v>0</v>
      </c>
      <c r="U220" s="65">
        <f>SUMIF(Mensal!$B5:$B298,Anual!$B220,Mensal!$DF5:$DF298)</f>
        <v>0</v>
      </c>
      <c r="V220" s="44">
        <f t="shared" si="292"/>
        <v>0</v>
      </c>
      <c r="W220" s="65">
        <f>SUMIF(Mensal!$B5:$B298,Anual!$B220,Mensal!$DS5:$DS298)</f>
        <v>0</v>
      </c>
      <c r="X220" s="44">
        <f t="shared" si="293"/>
        <v>0</v>
      </c>
      <c r="Y220" s="65">
        <f>SUMIF(Mensal!$B5:$B298,Anual!$B220,Mensal!$EF5:$EF298)</f>
        <v>0</v>
      </c>
      <c r="Z220" s="44">
        <f t="shared" si="294"/>
        <v>0</v>
      </c>
      <c r="AA220" s="65">
        <f>SUMIF(Mensal!$B22:$B301,Anual!$B220,Mensal!$ES22:$ES301)</f>
        <v>0</v>
      </c>
      <c r="AB220" s="44">
        <f t="shared" si="284"/>
        <v>0</v>
      </c>
      <c r="AD220" s="240"/>
    </row>
    <row r="221" spans="1:30" ht="12">
      <c r="A221" s="70"/>
      <c r="B221" s="229" t="str">
        <f t="shared" si="285"/>
        <v>192201110100072</v>
      </c>
      <c r="C221" s="231">
        <v>1922011101000</v>
      </c>
      <c r="D221" s="41">
        <v>72</v>
      </c>
      <c r="E221" s="37" t="s">
        <v>178</v>
      </c>
      <c r="F221" s="65">
        <f>SUMIF(Mensal!$B6:$B299,Anual!$B221,Mensal!$F6:$F299)</f>
        <v>2485861.09</v>
      </c>
      <c r="G221" s="65">
        <f>SUMIF(Mensal!$B6:$B299,Anual!$B221,Mensal!$S6:$S299)</f>
        <v>0</v>
      </c>
      <c r="H221" s="44">
        <f t="shared" ref="H221" si="317">IF(ROUND(F221,2)=0,0%,IFERROR(G221/F221-1,0))</f>
        <v>-1</v>
      </c>
      <c r="I221" s="65">
        <f>SUMIF(Mensal!$B6:$B299,Anual!$B221,Mensal!$AF6:$AF299)</f>
        <v>0</v>
      </c>
      <c r="J221" s="44">
        <f t="shared" ref="J221" si="318">IF(ROUND(G221,2)&gt;0,IF(ROUND(I221,2)=0,0%,(IFERROR(I221/G221-1,0))),0%)</f>
        <v>0</v>
      </c>
      <c r="K221" s="65">
        <f>SUMIF(Mensal!$B6:$B299,Anual!$B221,Mensal!$AS6:$AS299)</f>
        <v>0</v>
      </c>
      <c r="L221" s="44">
        <f t="shared" ref="L221" si="319">IF(ROUND(I221,2)&gt;0,IF(ROUND(K221,2)=0,0%,(IFERROR(K221/I221-1,0))),0%)</f>
        <v>0</v>
      </c>
      <c r="M221" s="65">
        <f>SUMIF(Mensal!$B6:$B299,Anual!$B221,Mensal!$BF6:$BF299)</f>
        <v>0</v>
      </c>
      <c r="N221" s="44">
        <f t="shared" ref="N221" si="320">IF(ROUND(K221,2)&gt;0,IF(ROUND(M221,2)=0,0%,(IFERROR(M221/K221-1,0))),0%)</f>
        <v>0</v>
      </c>
      <c r="O221" s="65">
        <f>SUMIF(Mensal!$B11:$B301,Anual!$B221,Mensal!$BS11:$BS301)</f>
        <v>0</v>
      </c>
      <c r="P221" s="44">
        <f t="shared" ref="P221" si="321">IF(ROUND(M221,2)&gt;0,IF(ROUND(O221,2)=0,0%,(IFERROR(O221/M221-1,0))),0%)</f>
        <v>0</v>
      </c>
      <c r="Q221" s="65">
        <f>SUMIF(Mensal!$B6:$B299,Anual!$B221,Mensal!$CF6:$CF299)</f>
        <v>0</v>
      </c>
      <c r="R221" s="44">
        <f t="shared" ref="R221" si="322">IF(ROUND(O221,2)&gt;0,IF(ROUND(Q221,2)=0,0%,(IFERROR(Q221/O221-1,0))),0%)</f>
        <v>0</v>
      </c>
      <c r="S221" s="65">
        <f>SUMIF(Mensal!$B6:$B299,Anual!$B221,Mensal!$CS6:$CS299)</f>
        <v>0</v>
      </c>
      <c r="T221" s="44">
        <f t="shared" ref="T221" si="323">IF(ROUND(Q221,2)&gt;0,IF(ROUND(S221,2)=0,0%,(IFERROR(S221/Q221-1,0))),0%)</f>
        <v>0</v>
      </c>
      <c r="U221" s="65">
        <f>SUMIF(Mensal!$B6:$B299,Anual!$B221,Mensal!$DF6:$DF299)</f>
        <v>0</v>
      </c>
      <c r="V221" s="44">
        <f t="shared" ref="V221" si="324">IF(ROUND(S221,2)&gt;0,IF(ROUND(U221,2)=0,0%,(IFERROR(U221/S221-1,0))),0%)</f>
        <v>0</v>
      </c>
      <c r="W221" s="65">
        <f>SUMIF(Mensal!$B6:$B299,Anual!$B221,Mensal!$DS6:$DS299)</f>
        <v>0</v>
      </c>
      <c r="X221" s="44">
        <f t="shared" ref="X221" si="325">IF(ROUND(U221,2)&gt;0,IF(ROUND(W221,2)=0,0%,(IFERROR(W221/U221-1,0))),0%)</f>
        <v>0</v>
      </c>
      <c r="Y221" s="65">
        <f>SUMIF(Mensal!$B6:$B299,Anual!$B221,Mensal!$EF6:$EF299)</f>
        <v>0</v>
      </c>
      <c r="Z221" s="44">
        <f t="shared" ref="Z221" si="326">IF(ROUND(W221,2)&gt;0,IF(ROUND(Y221,2)=0,0%,(IFERROR(Y221/W221-1,0))),0%)</f>
        <v>0</v>
      </c>
      <c r="AA221" s="65">
        <f>SUMIF(Mensal!$B23:$B301,Anual!$B221,Mensal!$ES23:$ES301)</f>
        <v>0</v>
      </c>
      <c r="AB221" s="44">
        <f t="shared" ref="AB221" si="327">IF(ROUND(Y221,2)&gt;0,IF(ROUND(AA221,2)=0,0%,(IFERROR(AA221/Y221-1,0))),0%)</f>
        <v>0</v>
      </c>
      <c r="AD221" s="240"/>
    </row>
    <row r="222" spans="1:30" ht="12">
      <c r="A222" s="70"/>
      <c r="B222" s="229" t="str">
        <f t="shared" si="285"/>
        <v>192206319900010</v>
      </c>
      <c r="C222" s="231">
        <v>1922063199000</v>
      </c>
      <c r="D222" s="41">
        <v>10</v>
      </c>
      <c r="E222" s="37" t="s">
        <v>179</v>
      </c>
      <c r="F222" s="65">
        <f>SUMIF(Mensal!$B5:$B298,Anual!$B222,Mensal!$F5:$F298)</f>
        <v>2148861.1800000002</v>
      </c>
      <c r="G222" s="65">
        <f>SUMIF(Mensal!$B5:$B298,Anual!$B222,Mensal!$S5:$S298)</f>
        <v>2593934</v>
      </c>
      <c r="H222" s="44">
        <f t="shared" si="237"/>
        <v>0.20712032221644017</v>
      </c>
      <c r="I222" s="65">
        <f>SUMIF(Mensal!$B5:$B298,Anual!$B222,Mensal!$AF5:$AF298)</f>
        <v>2745492.3757520015</v>
      </c>
      <c r="J222" s="44">
        <f t="shared" si="286"/>
        <v>5.8428000000000591E-2</v>
      </c>
      <c r="K222" s="65">
        <f>SUMIF(Mensal!$B5:$B298,Anual!$B222,Mensal!$AS5:$AS298)</f>
        <v>2899119.1471295804</v>
      </c>
      <c r="L222" s="44">
        <f t="shared" si="287"/>
        <v>5.5955999999999895E-2</v>
      </c>
      <c r="M222" s="65">
        <f>SUMIF(Mensal!$B5:$B298,Anual!$B222,Mensal!$BF5:$BF298)</f>
        <v>3062536.6952149817</v>
      </c>
      <c r="N222" s="44">
        <f t="shared" si="288"/>
        <v>5.6368000000000418E-2</v>
      </c>
      <c r="O222" s="65">
        <f>SUMIF(Mensal!$B11:$B301,Anual!$B222,Mensal!$BS11:$BS301)</f>
        <v>3235165.7636508592</v>
      </c>
      <c r="P222" s="44">
        <f t="shared" si="289"/>
        <v>5.6367999999999752E-2</v>
      </c>
      <c r="Q222" s="65">
        <f>SUMIF(Mensal!$B5:$B298,Anual!$B222,Mensal!$CF5:$CF298)</f>
        <v>3417525.5874163308</v>
      </c>
      <c r="R222" s="44">
        <f t="shared" si="290"/>
        <v>5.6367999999999974E-2</v>
      </c>
      <c r="S222" s="65">
        <f>SUMIF(Mensal!$B5:$B298,Anual!$B222,Mensal!$CS5:$CS298)</f>
        <v>3610164.6697278153</v>
      </c>
      <c r="T222" s="44">
        <f t="shared" si="291"/>
        <v>5.6368000000000196E-2</v>
      </c>
      <c r="U222" s="65">
        <f>SUMIF(Mensal!$B5:$B298,Anual!$B222,Mensal!$DF5:$DF298)</f>
        <v>3813662.4318310334</v>
      </c>
      <c r="V222" s="44">
        <f t="shared" si="292"/>
        <v>5.6368000000000196E-2</v>
      </c>
      <c r="W222" s="65">
        <f>SUMIF(Mensal!$B5:$B298,Anual!$B222,Mensal!$DS5:$DS298)</f>
        <v>4028630.9557884852</v>
      </c>
      <c r="X222" s="44">
        <f t="shared" si="293"/>
        <v>5.6367999999999974E-2</v>
      </c>
      <c r="Y222" s="65">
        <f>SUMIF(Mensal!$B5:$B298,Anual!$B222,Mensal!$EF5:$EF298)</f>
        <v>4255716.8255043719</v>
      </c>
      <c r="Z222" s="44">
        <f t="shared" si="294"/>
        <v>5.6368000000000418E-2</v>
      </c>
      <c r="AA222" s="65">
        <f>SUMIF(Mensal!$B23:$B301,Anual!$B222,Mensal!$ES23:$ES301)</f>
        <v>4495603.0715244031</v>
      </c>
      <c r="AB222" s="44">
        <f t="shared" si="284"/>
        <v>5.6368000000000196E-2</v>
      </c>
      <c r="AD222" s="240"/>
    </row>
    <row r="223" spans="1:30" ht="12">
      <c r="A223" s="70"/>
      <c r="B223" s="229" t="str">
        <f t="shared" si="285"/>
        <v>192206319900025</v>
      </c>
      <c r="C223" s="231">
        <v>1922063199000</v>
      </c>
      <c r="D223" s="41">
        <v>25</v>
      </c>
      <c r="E223" s="37" t="s">
        <v>179</v>
      </c>
      <c r="F223" s="65">
        <f>SUMIF(Mensal!$B5:$B298,Anual!$B223,Mensal!$F5:$F298)</f>
        <v>74365.990000000005</v>
      </c>
      <c r="G223" s="65">
        <f>SUMIF(Mensal!$B5:$B298,Anual!$B223,Mensal!$S5:$S298)</f>
        <v>31635.999999999996</v>
      </c>
      <c r="H223" s="44">
        <f t="shared" si="237"/>
        <v>-0.57459048148219383</v>
      </c>
      <c r="I223" s="65">
        <f>SUMIF(Mensal!$B5:$B298,Anual!$B223,Mensal!$AF5:$AF298)</f>
        <v>33484.428208000005</v>
      </c>
      <c r="J223" s="44">
        <f t="shared" si="286"/>
        <v>5.8428000000000369E-2</v>
      </c>
      <c r="K223" s="65">
        <f>SUMIF(Mensal!$B5:$B298,Anual!$B223,Mensal!$AS5:$AS298)</f>
        <v>35358.082872806859</v>
      </c>
      <c r="L223" s="44">
        <f t="shared" si="287"/>
        <v>5.5956000000000117E-2</v>
      </c>
      <c r="M223" s="65">
        <f>SUMIF(Mensal!$B5:$B298,Anual!$B223,Mensal!$BF5:$BF298)</f>
        <v>37351.147288181244</v>
      </c>
      <c r="N223" s="44">
        <f t="shared" si="288"/>
        <v>5.6368000000000196E-2</v>
      </c>
      <c r="O223" s="65">
        <f>SUMIF(Mensal!$B13:$B301,Anual!$B223,Mensal!$BS13:$BS301)</f>
        <v>39456.556758521452</v>
      </c>
      <c r="P223" s="44">
        <f t="shared" si="289"/>
        <v>5.6368000000000196E-2</v>
      </c>
      <c r="Q223" s="65">
        <f>SUMIF(Mensal!$B5:$B298,Anual!$B223,Mensal!$CF5:$CF298)</f>
        <v>41680.643949885794</v>
      </c>
      <c r="R223" s="44">
        <f t="shared" si="290"/>
        <v>5.6368000000000196E-2</v>
      </c>
      <c r="S223" s="65">
        <f>SUMIF(Mensal!$B5:$B298,Anual!$B223,Mensal!$CS5:$CS298)</f>
        <v>44030.098488052965</v>
      </c>
      <c r="T223" s="44">
        <f t="shared" si="291"/>
        <v>5.6368000000000196E-2</v>
      </c>
      <c r="U223" s="65">
        <f>SUMIF(Mensal!$B5:$B298,Anual!$B223,Mensal!$DF5:$DF298)</f>
        <v>46511.987079627528</v>
      </c>
      <c r="V223" s="44">
        <f t="shared" si="292"/>
        <v>5.6367999999999752E-2</v>
      </c>
      <c r="W223" s="65">
        <f>SUMIF(Mensal!$B5:$B298,Anual!$B223,Mensal!$DS5:$DS298)</f>
        <v>49133.774767331975</v>
      </c>
      <c r="X223" s="44">
        <f t="shared" si="293"/>
        <v>5.6367999999999974E-2</v>
      </c>
      <c r="Y223" s="65">
        <f>SUMIF(Mensal!$B5:$B298,Anual!$B223,Mensal!$EF5:$EF298)</f>
        <v>51903.347383416949</v>
      </c>
      <c r="Z223" s="44">
        <f t="shared" si="294"/>
        <v>5.6368000000000196E-2</v>
      </c>
      <c r="AA223" s="65">
        <f>SUMIF(Mensal!$B24:$B301,Anual!$B223,Mensal!$ES24:$ES301)</f>
        <v>54829.035268725398</v>
      </c>
      <c r="AB223" s="44">
        <f t="shared" si="284"/>
        <v>5.6367999999999974E-2</v>
      </c>
      <c r="AD223" s="240"/>
    </row>
    <row r="224" spans="1:30" ht="12">
      <c r="A224" s="70"/>
      <c r="B224" s="229" t="str">
        <f t="shared" si="285"/>
        <v>192206319900053</v>
      </c>
      <c r="C224" s="231">
        <v>1922063199000</v>
      </c>
      <c r="D224" s="41">
        <v>53</v>
      </c>
      <c r="E224" s="37" t="s">
        <v>179</v>
      </c>
      <c r="F224" s="65">
        <f>SUMIF(Mensal!$B6:$B299,Anual!$B224,Mensal!$F6:$F299)</f>
        <v>1009.0699999999999</v>
      </c>
      <c r="G224" s="65">
        <f>SUMIF(Mensal!$B6:$B299,Anual!$B224,Mensal!$S6:$S299)</f>
        <v>0</v>
      </c>
      <c r="H224" s="44">
        <f t="shared" ref="H224" si="328">IF(ROUND(F224,2)=0,0%,IFERROR(G224/F224-1,0))</f>
        <v>-1</v>
      </c>
      <c r="I224" s="65">
        <f>SUMIF(Mensal!$B6:$B299,Anual!$B224,Mensal!$AF6:$AF299)</f>
        <v>0</v>
      </c>
      <c r="J224" s="44">
        <f t="shared" ref="J224" si="329">IF(ROUND(G224,2)&gt;0,IF(ROUND(I224,2)=0,0%,(IFERROR(I224/G224-1,0))),0%)</f>
        <v>0</v>
      </c>
      <c r="K224" s="65">
        <f>SUMIF(Mensal!$B6:$B299,Anual!$B224,Mensal!$AS6:$AS299)</f>
        <v>0</v>
      </c>
      <c r="L224" s="44">
        <f t="shared" ref="L224" si="330">IF(ROUND(I224,2)&gt;0,IF(ROUND(K224,2)=0,0%,(IFERROR(K224/I224-1,0))),0%)</f>
        <v>0</v>
      </c>
      <c r="M224" s="65">
        <f>SUMIF(Mensal!$B6:$B299,Anual!$B224,Mensal!$BF6:$BF299)</f>
        <v>0</v>
      </c>
      <c r="N224" s="44">
        <f t="shared" ref="N224" si="331">IF(ROUND(K224,2)&gt;0,IF(ROUND(M224,2)=0,0%,(IFERROR(M224/K224-1,0))),0%)</f>
        <v>0</v>
      </c>
      <c r="O224" s="65">
        <f>SUMIF(Mensal!$B14:$B301,Anual!$B224,Mensal!$BS14:$BS301)</f>
        <v>0</v>
      </c>
      <c r="P224" s="44">
        <f t="shared" ref="P224" si="332">IF(ROUND(M224,2)&gt;0,IF(ROUND(O224,2)=0,0%,(IFERROR(O224/M224-1,0))),0%)</f>
        <v>0</v>
      </c>
      <c r="Q224" s="65">
        <f>SUMIF(Mensal!$B6:$B299,Anual!$B224,Mensal!$CF6:$CF299)</f>
        <v>0</v>
      </c>
      <c r="R224" s="44">
        <f t="shared" ref="R224" si="333">IF(ROUND(O224,2)&gt;0,IF(ROUND(Q224,2)=0,0%,(IFERROR(Q224/O224-1,0))),0%)</f>
        <v>0</v>
      </c>
      <c r="S224" s="65">
        <f>SUMIF(Mensal!$B6:$B299,Anual!$B224,Mensal!$CS6:$CS299)</f>
        <v>0</v>
      </c>
      <c r="T224" s="44">
        <f t="shared" ref="T224" si="334">IF(ROUND(Q224,2)&gt;0,IF(ROUND(S224,2)=0,0%,(IFERROR(S224/Q224-1,0))),0%)</f>
        <v>0</v>
      </c>
      <c r="U224" s="65">
        <f>SUMIF(Mensal!$B6:$B299,Anual!$B224,Mensal!$DF6:$DF299)</f>
        <v>0</v>
      </c>
      <c r="V224" s="44">
        <f t="shared" ref="V224" si="335">IF(ROUND(S224,2)&gt;0,IF(ROUND(U224,2)=0,0%,(IFERROR(U224/S224-1,0))),0%)</f>
        <v>0</v>
      </c>
      <c r="W224" s="65">
        <f>SUMIF(Mensal!$B6:$B299,Anual!$B224,Mensal!$DS6:$DS299)</f>
        <v>0</v>
      </c>
      <c r="X224" s="44">
        <f t="shared" ref="X224" si="336">IF(ROUND(U224,2)&gt;0,IF(ROUND(W224,2)=0,0%,(IFERROR(W224/U224-1,0))),0%)</f>
        <v>0</v>
      </c>
      <c r="Y224" s="65">
        <f>SUMIF(Mensal!$B6:$B299,Anual!$B224,Mensal!$EF6:$EF299)</f>
        <v>0</v>
      </c>
      <c r="Z224" s="44">
        <f t="shared" ref="Z224" si="337">IF(ROUND(W224,2)&gt;0,IF(ROUND(Y224,2)=0,0%,(IFERROR(Y224/W224-1,0))),0%)</f>
        <v>0</v>
      </c>
      <c r="AA224" s="65">
        <f>SUMIF(Mensal!$B25:$B301,Anual!$B224,Mensal!$ES25:$ES301)</f>
        <v>0</v>
      </c>
      <c r="AB224" s="44">
        <f t="shared" ref="AB224" si="338">IF(ROUND(Y224,2)&gt;0,IF(ROUND(AA224,2)=0,0%,(IFERROR(AA224/Y224-1,0))),0%)</f>
        <v>0</v>
      </c>
      <c r="AD224" s="240"/>
    </row>
    <row r="225" spans="1:30" ht="12">
      <c r="A225" s="70"/>
      <c r="B225" s="229" t="str">
        <f t="shared" si="285"/>
        <v>192206329900025</v>
      </c>
      <c r="C225" s="231">
        <v>1922063299000</v>
      </c>
      <c r="D225" s="41">
        <v>25</v>
      </c>
      <c r="E225" s="37" t="s">
        <v>180</v>
      </c>
      <c r="F225" s="65">
        <f>SUMIF(Mensal!$B7:$B300,Anual!$B225,Mensal!$F7:$F300)</f>
        <v>472.32000000000005</v>
      </c>
      <c r="G225" s="65">
        <f>SUMIF(Mensal!$B7:$B300,Anual!$B225,Mensal!$S7:$S300)</f>
        <v>0</v>
      </c>
      <c r="H225" s="44">
        <f t="shared" ref="H225" si="339">IF(ROUND(F225,2)=0,0%,IFERROR(G225/F225-1,0))</f>
        <v>-1</v>
      </c>
      <c r="I225" s="65">
        <f>SUMIF(Mensal!$B7:$B300,Anual!$B225,Mensal!$AF7:$AF300)</f>
        <v>0</v>
      </c>
      <c r="J225" s="44">
        <f t="shared" ref="J225" si="340">IF(ROUND(G225,2)&gt;0,IF(ROUND(I225,2)=0,0%,(IFERROR(I225/G225-1,0))),0%)</f>
        <v>0</v>
      </c>
      <c r="K225" s="65">
        <f>SUMIF(Mensal!$B7:$B300,Anual!$B225,Mensal!$AS7:$AS300)</f>
        <v>0</v>
      </c>
      <c r="L225" s="44">
        <f t="shared" ref="L225" si="341">IF(ROUND(I225,2)&gt;0,IF(ROUND(K225,2)=0,0%,(IFERROR(K225/I225-1,0))),0%)</f>
        <v>0</v>
      </c>
      <c r="M225" s="65">
        <f>SUMIF(Mensal!$B7:$B300,Anual!$B225,Mensal!$BF7:$BF300)</f>
        <v>0</v>
      </c>
      <c r="N225" s="44">
        <f t="shared" ref="N225" si="342">IF(ROUND(K225,2)&gt;0,IF(ROUND(M225,2)=0,0%,(IFERROR(M225/K225-1,0))),0%)</f>
        <v>0</v>
      </c>
      <c r="O225" s="65">
        <f>SUMIF(Mensal!$B15:$B301,Anual!$B225,Mensal!$BS15:$BS301)</f>
        <v>0</v>
      </c>
      <c r="P225" s="44">
        <f t="shared" ref="P225" si="343">IF(ROUND(M225,2)&gt;0,IF(ROUND(O225,2)=0,0%,(IFERROR(O225/M225-1,0))),0%)</f>
        <v>0</v>
      </c>
      <c r="Q225" s="65">
        <f>SUMIF(Mensal!$B7:$B300,Anual!$B225,Mensal!$CF7:$CF300)</f>
        <v>0</v>
      </c>
      <c r="R225" s="44">
        <f t="shared" ref="R225" si="344">IF(ROUND(O225,2)&gt;0,IF(ROUND(Q225,2)=0,0%,(IFERROR(Q225/O225-1,0))),0%)</f>
        <v>0</v>
      </c>
      <c r="S225" s="65">
        <f>SUMIF(Mensal!$B7:$B300,Anual!$B225,Mensal!$CS7:$CS300)</f>
        <v>0</v>
      </c>
      <c r="T225" s="44">
        <f t="shared" ref="T225" si="345">IF(ROUND(Q225,2)&gt;0,IF(ROUND(S225,2)=0,0%,(IFERROR(S225/Q225-1,0))),0%)</f>
        <v>0</v>
      </c>
      <c r="U225" s="65">
        <f>SUMIF(Mensal!$B7:$B300,Anual!$B225,Mensal!$DF7:$DF300)</f>
        <v>0</v>
      </c>
      <c r="V225" s="44">
        <f t="shared" ref="V225" si="346">IF(ROUND(S225,2)&gt;0,IF(ROUND(U225,2)=0,0%,(IFERROR(U225/S225-1,0))),0%)</f>
        <v>0</v>
      </c>
      <c r="W225" s="65">
        <f>SUMIF(Mensal!$B7:$B300,Anual!$B225,Mensal!$DS7:$DS300)</f>
        <v>0</v>
      </c>
      <c r="X225" s="44">
        <f t="shared" ref="X225" si="347">IF(ROUND(U225,2)&gt;0,IF(ROUND(W225,2)=0,0%,(IFERROR(W225/U225-1,0))),0%)</f>
        <v>0</v>
      </c>
      <c r="Y225" s="65">
        <f>SUMIF(Mensal!$B7:$B300,Anual!$B225,Mensal!$EF7:$EF300)</f>
        <v>0</v>
      </c>
      <c r="Z225" s="44">
        <f t="shared" ref="Z225" si="348">IF(ROUND(W225,2)&gt;0,IF(ROUND(Y225,2)=0,0%,(IFERROR(Y225/W225-1,0))),0%)</f>
        <v>0</v>
      </c>
      <c r="AA225" s="65">
        <f>SUMIF(Mensal!$B26:$B301,Anual!$B225,Mensal!$ES26:$ES301)</f>
        <v>0</v>
      </c>
      <c r="AB225" s="44">
        <f t="shared" ref="AB225" si="349">IF(ROUND(Y225,2)&gt;0,IF(ROUND(AA225,2)=0,0%,(IFERROR(AA225/Y225-1,0))),0%)</f>
        <v>0</v>
      </c>
      <c r="AD225" s="240"/>
    </row>
    <row r="226" spans="1:30" ht="12">
      <c r="A226" s="70"/>
      <c r="B226" s="230" t="str">
        <f t="shared" ref="B226:B240" si="350">CONCATENATE(C226,D226)</f>
        <v>192299010100010</v>
      </c>
      <c r="C226" s="231">
        <v>1922990101000</v>
      </c>
      <c r="D226" s="41">
        <v>10</v>
      </c>
      <c r="E226" s="37" t="s">
        <v>181</v>
      </c>
      <c r="F226" s="65">
        <f>SUMIF(Mensal!$B5:$B298,Anual!$B226,Mensal!$F5:$F298)</f>
        <v>33268984.909999996</v>
      </c>
      <c r="G226" s="65">
        <f>SUMIF(Mensal!$B5:$B298,Anual!$B226,Mensal!$S5:$S298)</f>
        <v>31487271.999999996</v>
      </c>
      <c r="H226" s="132">
        <f t="shared" si="237"/>
        <v>-5.3554772254696958E-2</v>
      </c>
      <c r="I226" s="65">
        <f>SUMIF(Mensal!$B5:$B298,Anual!$B226,Mensal!$AF5:$AF298)</f>
        <v>33327010.328416001</v>
      </c>
      <c r="J226" s="132">
        <f t="shared" si="286"/>
        <v>5.8428000000000146E-2</v>
      </c>
      <c r="K226" s="65">
        <f>SUMIF(Mensal!$B5:$B298,Anual!$B226,Mensal!$AS5:$AS298)</f>
        <v>35191856.518352851</v>
      </c>
      <c r="L226" s="132">
        <f t="shared" si="287"/>
        <v>5.5956000000000117E-2</v>
      </c>
      <c r="M226" s="65">
        <f>SUMIF(Mensal!$B5:$B298,Anual!$B226,Mensal!$BF5:$BF298)</f>
        <v>37175551.086579375</v>
      </c>
      <c r="N226" s="132">
        <f t="shared" si="288"/>
        <v>5.6368000000000196E-2</v>
      </c>
      <c r="O226" s="65">
        <f>SUMIF(Mensal!$B16:$B301,Anual!$B226,Mensal!$BS16:$BS301)</f>
        <v>39271062.550227687</v>
      </c>
      <c r="P226" s="132">
        <f t="shared" si="289"/>
        <v>5.6368000000000196E-2</v>
      </c>
      <c r="Q226" s="65">
        <f>SUMIF(Mensal!$B5:$B298,Anual!$B226,Mensal!$CF5:$CF298)</f>
        <v>41484693.804058932</v>
      </c>
      <c r="R226" s="132">
        <f t="shared" si="290"/>
        <v>5.6368000000000196E-2</v>
      </c>
      <c r="S226" s="65">
        <f>SUMIF(Mensal!$B5:$B298,Anual!$B226,Mensal!$CS5:$CS298)</f>
        <v>43823103.024406135</v>
      </c>
      <c r="T226" s="132">
        <f t="shared" si="291"/>
        <v>5.6368000000000196E-2</v>
      </c>
      <c r="U226" s="65">
        <f>SUMIF(Mensal!$B8:$B300,Anual!$B226,Mensal!$DF8:$DF300)</f>
        <v>46293323.695685871</v>
      </c>
      <c r="V226" s="132">
        <f t="shared" si="292"/>
        <v>5.6368000000000196E-2</v>
      </c>
      <c r="W226" s="65">
        <f>SUMIF(Mensal!$B8:$B300,Anual!$B226,Mensal!$DS8:$DS300)</f>
        <v>48902785.765764296</v>
      </c>
      <c r="X226" s="132">
        <f t="shared" si="293"/>
        <v>5.6368000000000196E-2</v>
      </c>
      <c r="Y226" s="65">
        <f>SUMIF(Mensal!$B5:$B298,Anual!$B226,Mensal!$EF5:$EF298)</f>
        <v>51659337.993808895</v>
      </c>
      <c r="Z226" s="132">
        <f t="shared" si="294"/>
        <v>5.6367999999999974E-2</v>
      </c>
      <c r="AA226" s="65">
        <f>SUMIF(Mensal!$B25:$B301,Anual!$B226,Mensal!$ES25:$ES301)</f>
        <v>54571271.557843924</v>
      </c>
      <c r="AB226" s="132">
        <f t="shared" si="284"/>
        <v>5.6368000000000196E-2</v>
      </c>
      <c r="AD226" s="240"/>
    </row>
    <row r="227" spans="1:30" ht="12">
      <c r="A227" s="70"/>
      <c r="B227" s="230" t="str">
        <f t="shared" si="350"/>
        <v>192299019900010</v>
      </c>
      <c r="C227" s="231">
        <v>1922990199000</v>
      </c>
      <c r="D227" s="35">
        <v>10</v>
      </c>
      <c r="E227" s="37" t="s">
        <v>182</v>
      </c>
      <c r="F227" s="65">
        <f>SUMIF(Mensal!$B5:$B298,Anual!$B227,Mensal!$F5:$F298)</f>
        <v>186364678.72000003</v>
      </c>
      <c r="G227" s="65">
        <f>SUMIF(Mensal!$B5:$B298,Anual!$B227,Mensal!$S5:$S298)</f>
        <v>109354915</v>
      </c>
      <c r="H227" s="44">
        <f t="shared" si="237"/>
        <v>-0.41322081120157883</v>
      </c>
      <c r="I227" s="65">
        <f>SUMIF(Mensal!$B5:$B298,Anual!$B227,Mensal!$AF5:$AF298)</f>
        <v>115744303.97362001</v>
      </c>
      <c r="J227" s="44">
        <f t="shared" si="286"/>
        <v>5.8428000000000146E-2</v>
      </c>
      <c r="K227" s="65">
        <f>SUMIF(Mensal!$B5:$B298,Anual!$B227,Mensal!$AS5:$AS298)</f>
        <v>122220892.24676786</v>
      </c>
      <c r="L227" s="44">
        <f t="shared" si="287"/>
        <v>5.5955999999999673E-2</v>
      </c>
      <c r="M227" s="65">
        <f>SUMIF(Mensal!$B5:$B298,Anual!$B227,Mensal!$BF5:$BF298)</f>
        <v>129110239.50093372</v>
      </c>
      <c r="N227" s="44">
        <f t="shared" si="288"/>
        <v>5.6368000000000418E-2</v>
      </c>
      <c r="O227" s="65">
        <f>SUMIF(Mensal!$B17:$B301,Anual!$B227,Mensal!$BS17:$BS301)</f>
        <v>136387925.48112237</v>
      </c>
      <c r="P227" s="44">
        <f t="shared" si="289"/>
        <v>5.6368000000000196E-2</v>
      </c>
      <c r="Q227" s="65">
        <f>SUMIF(Mensal!$B5:$B298,Anual!$B227,Mensal!$CF5:$CF298)</f>
        <v>144075840.06464231</v>
      </c>
      <c r="R227" s="44">
        <f t="shared" si="290"/>
        <v>5.6368000000000196E-2</v>
      </c>
      <c r="S227" s="65">
        <f>SUMIF(Mensal!$B5:$B298,Anual!$B227,Mensal!$CS5:$CS298)</f>
        <v>152197107.01740611</v>
      </c>
      <c r="T227" s="44">
        <f t="shared" si="291"/>
        <v>5.6368000000000196E-2</v>
      </c>
      <c r="U227" s="65">
        <f>SUMIF(Mensal!$B5:$B298,Anual!$B227,Mensal!$DF5:$DF298)</f>
        <v>160776153.54576331</v>
      </c>
      <c r="V227" s="44">
        <f t="shared" si="292"/>
        <v>5.6368000000000418E-2</v>
      </c>
      <c r="W227" s="65">
        <f>SUMIF(Mensal!$B5:$B298,Anual!$B227,Mensal!$DS5:$DS298)</f>
        <v>169838783.7688309</v>
      </c>
      <c r="X227" s="44">
        <f t="shared" si="293"/>
        <v>5.6367999999999974E-2</v>
      </c>
      <c r="Y227" s="65">
        <f>SUMIF(Mensal!$B5:$B298,Anual!$B227,Mensal!$EF5:$EF298)</f>
        <v>179412256.33231235</v>
      </c>
      <c r="Z227" s="44">
        <f t="shared" si="294"/>
        <v>5.6367999999999974E-2</v>
      </c>
      <c r="AA227" s="65">
        <f>SUMIF(Mensal!$B26:$B301,Anual!$B227,Mensal!$ES26:$ES301)</f>
        <v>189525366.3972522</v>
      </c>
      <c r="AB227" s="44">
        <f t="shared" si="284"/>
        <v>5.6368000000000418E-2</v>
      </c>
      <c r="AD227" s="240"/>
    </row>
    <row r="228" spans="1:30" ht="12">
      <c r="A228" s="70"/>
      <c r="B228" s="230" t="str">
        <f t="shared" si="350"/>
        <v>192299019900011</v>
      </c>
      <c r="C228" s="231">
        <v>1922990199000</v>
      </c>
      <c r="D228" s="35">
        <v>11</v>
      </c>
      <c r="E228" s="37" t="s">
        <v>182</v>
      </c>
      <c r="F228" s="65">
        <f>SUMIF(Mensal!$B5:$B298,Anual!$B228,Mensal!$F5:$F298)</f>
        <v>31233</v>
      </c>
      <c r="G228" s="65">
        <f>SUMIF(Mensal!$B5:$B298,Anual!$B228,Mensal!$S5:$S298)</f>
        <v>0</v>
      </c>
      <c r="H228" s="44">
        <f t="shared" si="237"/>
        <v>-1</v>
      </c>
      <c r="I228" s="65">
        <f>SUMIF(Mensal!$B5:$B298,Anual!$B228,Mensal!$AF5:$AF298)</f>
        <v>0</v>
      </c>
      <c r="J228" s="44">
        <f t="shared" si="286"/>
        <v>0</v>
      </c>
      <c r="K228" s="65">
        <f>SUMIF(Mensal!$B5:$B298,Anual!$B228,Mensal!$AS5:$AS298)</f>
        <v>0</v>
      </c>
      <c r="L228" s="44">
        <f t="shared" si="287"/>
        <v>0</v>
      </c>
      <c r="M228" s="65">
        <f>SUMIF(Mensal!$B5:$B298,Anual!$B228,Mensal!$BF5:$BF298)</f>
        <v>0</v>
      </c>
      <c r="N228" s="44">
        <f t="shared" si="288"/>
        <v>0</v>
      </c>
      <c r="O228" s="65">
        <f>SUMIF(Mensal!$B18:$B301,Anual!$B228,Mensal!$BS18:$BS301)</f>
        <v>0</v>
      </c>
      <c r="P228" s="44">
        <f t="shared" si="289"/>
        <v>0</v>
      </c>
      <c r="Q228" s="65">
        <f>SUMIF(Mensal!$B5:$B298,Anual!$B228,Mensal!$CF5:$CF298)</f>
        <v>0</v>
      </c>
      <c r="R228" s="44">
        <f t="shared" si="290"/>
        <v>0</v>
      </c>
      <c r="S228" s="65">
        <f>SUMIF(Mensal!$B5:$B298,Anual!$B228,Mensal!$CS5:$CS298)</f>
        <v>0</v>
      </c>
      <c r="T228" s="44">
        <f t="shared" si="291"/>
        <v>0</v>
      </c>
      <c r="U228" s="65">
        <f>SUMIF(Mensal!$B5:$B298,Anual!$B228,Mensal!$DF5:$DF298)</f>
        <v>0</v>
      </c>
      <c r="V228" s="44">
        <f t="shared" si="292"/>
        <v>0</v>
      </c>
      <c r="W228" s="65">
        <f>SUMIF(Mensal!$B5:$B298,Anual!$B228,Mensal!$DS5:$DS298)</f>
        <v>0</v>
      </c>
      <c r="X228" s="44">
        <f t="shared" si="293"/>
        <v>0</v>
      </c>
      <c r="Y228" s="65">
        <f>SUMIF(Mensal!$B5:$B298,Anual!$B228,Mensal!$EF5:$EF298)</f>
        <v>0</v>
      </c>
      <c r="Z228" s="44">
        <f t="shared" si="294"/>
        <v>0</v>
      </c>
      <c r="AA228" s="65">
        <f>SUMIF(Mensal!$B27:$B301,Anual!$B228,Mensal!$ES27:$ES301)</f>
        <v>0</v>
      </c>
      <c r="AB228" s="44">
        <f t="shared" si="284"/>
        <v>0</v>
      </c>
      <c r="AD228" s="240"/>
    </row>
    <row r="229" spans="1:30" ht="12">
      <c r="A229" s="70"/>
      <c r="B229" s="230" t="str">
        <f t="shared" si="350"/>
        <v>192299019900012</v>
      </c>
      <c r="C229" s="231">
        <v>1922990199000</v>
      </c>
      <c r="D229" s="35">
        <v>12</v>
      </c>
      <c r="E229" s="37" t="s">
        <v>182</v>
      </c>
      <c r="F229" s="65">
        <f>SUMIF(Mensal!$B5:$B298,Anual!$B229,Mensal!$F5:$F298)</f>
        <v>0</v>
      </c>
      <c r="G229" s="65">
        <f>SUMIF(Mensal!$B5:$B298,Anual!$B229,Mensal!$S5:$S298)</f>
        <v>1353</v>
      </c>
      <c r="H229" s="44">
        <f t="shared" si="237"/>
        <v>0</v>
      </c>
      <c r="I229" s="65">
        <f>SUMIF(Mensal!$B5:$B298,Anual!$B229,Mensal!$AF5:$AF298)</f>
        <v>1432.0530840000001</v>
      </c>
      <c r="J229" s="44">
        <f t="shared" si="286"/>
        <v>5.8428000000000146E-2</v>
      </c>
      <c r="K229" s="65">
        <f>SUMIF(Mensal!$B5:$B298,Anual!$B229,Mensal!$AS5:$AS298)</f>
        <v>1512.1850463683038</v>
      </c>
      <c r="L229" s="44">
        <f t="shared" si="287"/>
        <v>5.5955999999999673E-2</v>
      </c>
      <c r="M229" s="65">
        <f>SUMIF(Mensal!$B5:$B298,Anual!$B229,Mensal!$BF5:$BF298)</f>
        <v>1597.4238930619931</v>
      </c>
      <c r="N229" s="44">
        <f t="shared" si="288"/>
        <v>5.6368000000000418E-2</v>
      </c>
      <c r="O229" s="65">
        <f>SUMIF(Mensal!$B19:$B301,Anual!$B229,Mensal!$BS19:$BS301)</f>
        <v>1687.4674830661122</v>
      </c>
      <c r="P229" s="44">
        <f t="shared" si="289"/>
        <v>5.6368000000000418E-2</v>
      </c>
      <c r="Q229" s="65">
        <f>SUMIF(Mensal!$B5:$B298,Anual!$B229,Mensal!$CF5:$CF298)</f>
        <v>1782.5866501515827</v>
      </c>
      <c r="R229" s="44">
        <f t="shared" si="290"/>
        <v>5.6367999999999974E-2</v>
      </c>
      <c r="S229" s="65">
        <f>SUMIF(Mensal!$B5:$B298,Anual!$B229,Mensal!$CS5:$CS298)</f>
        <v>1883.0674944473278</v>
      </c>
      <c r="T229" s="44">
        <f t="shared" si="291"/>
        <v>5.6368000000000418E-2</v>
      </c>
      <c r="U229" s="65">
        <f>SUMIF(Mensal!$B5:$B298,Anual!$B229,Mensal!$DF5:$DF298)</f>
        <v>1989.2122429743356</v>
      </c>
      <c r="V229" s="44">
        <f t="shared" si="292"/>
        <v>5.6368000000000418E-2</v>
      </c>
      <c r="W229" s="65">
        <f>SUMIF(Mensal!$B5:$B298,Anual!$B229,Mensal!$DS5:$DS298)</f>
        <v>2101.3401586863133</v>
      </c>
      <c r="X229" s="44">
        <f t="shared" si="293"/>
        <v>5.6368000000000196E-2</v>
      </c>
      <c r="Y229" s="65">
        <f>SUMIF(Mensal!$B5:$B298,Anual!$B229,Mensal!$EF5:$EF298)</f>
        <v>2219.7885007511441</v>
      </c>
      <c r="Z229" s="44">
        <f t="shared" si="294"/>
        <v>5.6368000000000196E-2</v>
      </c>
      <c r="AA229" s="65">
        <f>SUMIF(Mensal!$B28:$B301,Anual!$B229,Mensal!$ES28:$ES301)</f>
        <v>2344.9135389614844</v>
      </c>
      <c r="AB229" s="44">
        <f t="shared" si="284"/>
        <v>5.6367999999999974E-2</v>
      </c>
      <c r="AD229" s="240"/>
    </row>
    <row r="230" spans="1:30" ht="12">
      <c r="A230" s="70"/>
      <c r="B230" s="230" t="str">
        <f t="shared" si="350"/>
        <v>192299019900015</v>
      </c>
      <c r="C230" s="231">
        <v>1922990199000</v>
      </c>
      <c r="D230" s="35">
        <v>15</v>
      </c>
      <c r="E230" s="37" t="s">
        <v>182</v>
      </c>
      <c r="F230" s="65">
        <f>SUMIF(Mensal!$B6:$B299,Anual!$B230,Mensal!$F6:$F299)</f>
        <v>0</v>
      </c>
      <c r="G230" s="65">
        <f>SUMIF(Mensal!$B6:$B299,Anual!$B230,Mensal!$S6:$S299)</f>
        <v>119003.64</v>
      </c>
      <c r="H230" s="44">
        <f t="shared" ref="H230" si="351">IF(ROUND(F230,2)=0,0%,IFERROR(G230/F230-1,0))</f>
        <v>0</v>
      </c>
      <c r="I230" s="65">
        <f>SUMIF(Mensal!$B6:$B299,Anual!$B230,Mensal!$AF6:$AF299)</f>
        <v>125956.78467792003</v>
      </c>
      <c r="J230" s="44">
        <f t="shared" ref="J230" si="352">IF(ROUND(G230,2)&gt;0,IF(ROUND(I230,2)=0,0%,(IFERROR(I230/G230-1,0))),0%)</f>
        <v>5.8428000000000369E-2</v>
      </c>
      <c r="K230" s="65">
        <f>SUMIF(Mensal!$B6:$B299,Anual!$B230,Mensal!$AS6:$AS299)</f>
        <v>133004.82252135771</v>
      </c>
      <c r="L230" s="44">
        <f t="shared" ref="L230" si="353">IF(ROUND(I230,2)&gt;0,IF(ROUND(K230,2)=0,0%,(IFERROR(K230/I230-1,0))),0%)</f>
        <v>5.5955999999999895E-2</v>
      </c>
      <c r="M230" s="65">
        <f>SUMIF(Mensal!$B6:$B299,Anual!$B230,Mensal!$BF6:$BF299)</f>
        <v>140502.0383572416</v>
      </c>
      <c r="N230" s="44">
        <f t="shared" ref="N230" si="354">IF(ROUND(K230,2)&gt;0,IF(ROUND(M230,2)=0,0%,(IFERROR(M230/K230-1,0))),0%)</f>
        <v>5.6367999999999974E-2</v>
      </c>
      <c r="O230" s="65">
        <f>SUMIF(Mensal!$B20:$B301,Anual!$B230,Mensal!$BS20:$BS301)</f>
        <v>148421.85725536264</v>
      </c>
      <c r="P230" s="44">
        <f t="shared" ref="P230" si="355">IF(ROUND(M230,2)&gt;0,IF(ROUND(O230,2)=0,0%,(IFERROR(O230/M230-1,0))),0%)</f>
        <v>5.6368000000000418E-2</v>
      </c>
      <c r="Q230" s="65">
        <f>SUMIF(Mensal!$B6:$B299,Anual!$B230,Mensal!$CF6:$CF299)</f>
        <v>156788.10050513296</v>
      </c>
      <c r="R230" s="44">
        <f t="shared" ref="R230" si="356">IF(ROUND(O230,2)&gt;0,IF(ROUND(Q230,2)=0,0%,(IFERROR(Q230/O230-1,0))),0%)</f>
        <v>5.6368000000000196E-2</v>
      </c>
      <c r="S230" s="65">
        <f>SUMIF(Mensal!$B6:$B299,Anual!$B230,Mensal!$CS6:$CS299)</f>
        <v>165625.93215440633</v>
      </c>
      <c r="T230" s="44">
        <f t="shared" ref="T230" si="357">IF(ROUND(Q230,2)&gt;0,IF(ROUND(S230,2)=0,0%,(IFERROR(S230/Q230-1,0))),0%)</f>
        <v>5.6368000000000196E-2</v>
      </c>
      <c r="U230" s="65">
        <f>SUMIF(Mensal!$B6:$B299,Anual!$B230,Mensal!$DF6:$DF299)</f>
        <v>174961.93469808597</v>
      </c>
      <c r="V230" s="44">
        <f t="shared" ref="V230" si="358">IF(ROUND(S230,2)&gt;0,IF(ROUND(U230,2)=0,0%,(IFERROR(U230/S230-1,0))),0%)</f>
        <v>5.6368000000000418E-2</v>
      </c>
      <c r="W230" s="65">
        <f>SUMIF(Mensal!$B6:$B299,Anual!$B230,Mensal!$DS6:$DS299)</f>
        <v>184824.18903314776</v>
      </c>
      <c r="X230" s="44">
        <f t="shared" ref="X230" si="359">IF(ROUND(U230,2)&gt;0,IF(ROUND(W230,2)=0,0%,(IFERROR(W230/U230-1,0))),0%)</f>
        <v>5.6368000000000418E-2</v>
      </c>
      <c r="Y230" s="65">
        <f>SUMIF(Mensal!$B6:$B299,Anual!$B230,Mensal!$EF6:$EF299)</f>
        <v>195242.35892056828</v>
      </c>
      <c r="Z230" s="44">
        <f t="shared" ref="Z230" si="360">IF(ROUND(W230,2)&gt;0,IF(ROUND(Y230,2)=0,0%,(IFERROR(Y230/W230-1,0))),0%)</f>
        <v>5.6368000000000196E-2</v>
      </c>
      <c r="AA230" s="65">
        <f>SUMIF(Mensal!$B29:$B301,Anual!$B230,Mensal!$ES29:$ES301)</f>
        <v>206247.78020820298</v>
      </c>
      <c r="AB230" s="44">
        <f t="shared" ref="AB230" si="361">IF(ROUND(Y230,2)&gt;0,IF(ROUND(AA230,2)=0,0%,(IFERROR(AA230/Y230-1,0))),0%)</f>
        <v>5.636800000000064E-2</v>
      </c>
      <c r="AD230" s="240"/>
    </row>
    <row r="231" spans="1:30" ht="12">
      <c r="A231" s="70"/>
      <c r="B231" s="230" t="str">
        <f t="shared" si="350"/>
        <v>192299019900027</v>
      </c>
      <c r="C231" s="231">
        <v>1922990199000</v>
      </c>
      <c r="D231" s="41">
        <v>27</v>
      </c>
      <c r="E231" s="37" t="s">
        <v>182</v>
      </c>
      <c r="F231" s="65">
        <f>SUMIF(Mensal!$B5:$B298,Anual!$B231,Mensal!$F5:$F298)</f>
        <v>525.35</v>
      </c>
      <c r="G231" s="65">
        <f>SUMIF(Mensal!$B5:$B298,Anual!$B231,Mensal!$S5:$S298)</f>
        <v>834</v>
      </c>
      <c r="H231" s="132">
        <f t="shared" si="237"/>
        <v>0.58751308651375256</v>
      </c>
      <c r="I231" s="65">
        <f>SUMIF(Mensal!$B5:$B298,Anual!$B231,Mensal!$AF5:$AF298)</f>
        <v>882.72895200000005</v>
      </c>
      <c r="J231" s="132">
        <f t="shared" si="286"/>
        <v>5.8428000000000146E-2</v>
      </c>
      <c r="K231" s="65">
        <f>SUMIF(Mensal!$B5:$B298,Anual!$B231,Mensal!$AS5:$AS298)</f>
        <v>932.12293323811218</v>
      </c>
      <c r="L231" s="132">
        <f t="shared" si="287"/>
        <v>5.5956000000000117E-2</v>
      </c>
      <c r="M231" s="65">
        <f>SUMIF(Mensal!$B5:$B298,Anual!$B231,Mensal!$BF5:$BF298)</f>
        <v>984.66483873887807</v>
      </c>
      <c r="N231" s="132">
        <f t="shared" si="288"/>
        <v>5.6367999999999974E-2</v>
      </c>
      <c r="O231" s="65">
        <f>SUMIF(Mensal!$B20:$B301,Anual!$B231,Mensal!$BS20:$BS301)</f>
        <v>1040.168426368911</v>
      </c>
      <c r="P231" s="132">
        <f t="shared" si="289"/>
        <v>5.6367999999999752E-2</v>
      </c>
      <c r="Q231" s="65">
        <f>SUMIF(Mensal!$B5:$B298,Anual!$B231,Mensal!$CF5:$CF298)</f>
        <v>1098.8006402264739</v>
      </c>
      <c r="R231" s="132">
        <f t="shared" si="290"/>
        <v>5.6368000000000196E-2</v>
      </c>
      <c r="S231" s="65">
        <f>SUMIF(Mensal!$B5:$B298,Anual!$B231,Mensal!$CS5:$CS298)</f>
        <v>1160.7378347147601</v>
      </c>
      <c r="T231" s="132">
        <f t="shared" si="291"/>
        <v>5.6368000000000196E-2</v>
      </c>
      <c r="U231" s="65">
        <f>SUMIF(Mensal!$B5:$B298,Anual!$B231,Mensal!$DF5:$DF298)</f>
        <v>1226.166304981962</v>
      </c>
      <c r="V231" s="132">
        <f t="shared" si="292"/>
        <v>5.6368000000000196E-2</v>
      </c>
      <c r="W231" s="65">
        <f>SUMIF(Mensal!$B5:$B298,Anual!$B231,Mensal!$DS5:$DS298)</f>
        <v>1295.2828472611855</v>
      </c>
      <c r="X231" s="132">
        <f t="shared" si="293"/>
        <v>5.6368000000000196E-2</v>
      </c>
      <c r="Y231" s="65">
        <f>SUMIF(Mensal!$B5:$B298,Anual!$B231,Mensal!$EF5:$EF298)</f>
        <v>1368.2953507956045</v>
      </c>
      <c r="Z231" s="132">
        <f t="shared" si="294"/>
        <v>5.6368000000000418E-2</v>
      </c>
      <c r="AA231" s="65">
        <f>SUMIF(Mensal!$B29:$B301,Anual!$B231,Mensal!$ES29:$ES301)</f>
        <v>1445.4234231292519</v>
      </c>
      <c r="AB231" s="132">
        <f t="shared" si="284"/>
        <v>5.636800000000064E-2</v>
      </c>
      <c r="AD231" s="240"/>
    </row>
    <row r="232" spans="1:30" ht="12">
      <c r="A232" s="70"/>
      <c r="B232" s="230" t="str">
        <f t="shared" si="350"/>
        <v>192299019900031</v>
      </c>
      <c r="C232" s="231">
        <v>1922990199000</v>
      </c>
      <c r="D232" s="41">
        <v>31</v>
      </c>
      <c r="E232" s="37" t="s">
        <v>182</v>
      </c>
      <c r="F232" s="65">
        <f>SUMIF(Mensal!$B5:$B298,Anual!$B232,Mensal!$F5:$F298)</f>
        <v>283054.22000000003</v>
      </c>
      <c r="G232" s="65">
        <f>SUMIF(Mensal!$B5:$B298,Anual!$B232,Mensal!$S5:$S298)</f>
        <v>25803</v>
      </c>
      <c r="H232" s="132">
        <f t="shared" si="237"/>
        <v>-0.90884078675809887</v>
      </c>
      <c r="I232" s="65">
        <f>SUMIF(Mensal!$B5:$B298,Anual!$B232,Mensal!$AF5:$AF298)</f>
        <v>27310.617684000012</v>
      </c>
      <c r="J232" s="132">
        <f t="shared" si="286"/>
        <v>5.8428000000000369E-2</v>
      </c>
      <c r="K232" s="65">
        <f>SUMIF(Mensal!$B5:$B298,Anual!$B232,Mensal!$AS5:$AS298)</f>
        <v>28838.810607125906</v>
      </c>
      <c r="L232" s="132">
        <f t="shared" si="287"/>
        <v>5.5955999999999673E-2</v>
      </c>
      <c r="M232" s="65">
        <f>SUMIF(Mensal!$B5:$B298,Anual!$B232,Mensal!$BF5:$BF298)</f>
        <v>30464.396683428389</v>
      </c>
      <c r="N232" s="132">
        <f t="shared" si="288"/>
        <v>5.6368000000000418E-2</v>
      </c>
      <c r="O232" s="65">
        <f>SUMIF(Mensal!$B21:$B301,Anual!$B232,Mensal!$BS21:$BS301)</f>
        <v>32181.613795679896</v>
      </c>
      <c r="P232" s="132">
        <f t="shared" si="289"/>
        <v>5.6368000000000418E-2</v>
      </c>
      <c r="Q232" s="65">
        <f>SUMIF(Mensal!$B5:$B298,Anual!$B232,Mensal!$CF5:$CF298)</f>
        <v>33995.627002114787</v>
      </c>
      <c r="R232" s="132">
        <f t="shared" si="290"/>
        <v>5.6368000000000196E-2</v>
      </c>
      <c r="S232" s="65">
        <f>SUMIF(Mensal!$B5:$B298,Anual!$B232,Mensal!$CS5:$CS298)</f>
        <v>35911.892504970005</v>
      </c>
      <c r="T232" s="132">
        <f t="shared" si="291"/>
        <v>5.6368000000000418E-2</v>
      </c>
      <c r="U232" s="65">
        <f>SUMIF(Mensal!$B5:$B298,Anual!$B232,Mensal!$DF5:$DF298)</f>
        <v>37936.174061690159</v>
      </c>
      <c r="V232" s="132">
        <f t="shared" si="292"/>
        <v>5.6368000000000196E-2</v>
      </c>
      <c r="W232" s="65">
        <f>SUMIF(Mensal!$B5:$B298,Anual!$B232,Mensal!$DS5:$DS298)</f>
        <v>40074.560321199526</v>
      </c>
      <c r="X232" s="132">
        <f t="shared" si="293"/>
        <v>5.6368000000000418E-2</v>
      </c>
      <c r="Y232" s="65">
        <f>SUMIF(Mensal!$B5:$B298,Anual!$B232,Mensal!$EF5:$EF298)</f>
        <v>42333.483137384901</v>
      </c>
      <c r="Z232" s="132">
        <f t="shared" si="294"/>
        <v>5.6367999999999974E-2</v>
      </c>
      <c r="AA232" s="65">
        <f>SUMIF(Mensal!$B30:$B301,Anual!$B232,Mensal!$ES30:$ES301)</f>
        <v>44719.736914873029</v>
      </c>
      <c r="AB232" s="132">
        <f t="shared" si="284"/>
        <v>5.6368000000000418E-2</v>
      </c>
      <c r="AD232" s="240"/>
    </row>
    <row r="233" spans="1:30" ht="12">
      <c r="A233" s="70"/>
      <c r="B233" s="230" t="str">
        <f t="shared" si="350"/>
        <v>192299019900053</v>
      </c>
      <c r="C233" s="231">
        <v>1922990199000</v>
      </c>
      <c r="D233" s="41">
        <v>53</v>
      </c>
      <c r="E233" s="37" t="s">
        <v>182</v>
      </c>
      <c r="F233" s="65">
        <f>SUMIF(Mensal!$B5:$B298,Anual!$B233,Mensal!$F5:$F298)</f>
        <v>4845.91</v>
      </c>
      <c r="G233" s="65">
        <f>SUMIF(Mensal!$B5:$B298,Anual!$B233,Mensal!$S5:$S298)</f>
        <v>1874.0000000000002</v>
      </c>
      <c r="H233" s="44">
        <f t="shared" si="237"/>
        <v>-0.61328212864044107</v>
      </c>
      <c r="I233" s="65">
        <f>SUMIF(Mensal!$B5:$B298,Anual!$B233,Mensal!$AF5:$AF298)</f>
        <v>1983.4940720000002</v>
      </c>
      <c r="J233" s="44">
        <f t="shared" si="286"/>
        <v>5.8427999999999924E-2</v>
      </c>
      <c r="K233" s="65">
        <f>SUMIF(Mensal!$B5:$B298,Anual!$B233,Mensal!$AS5:$AS298)</f>
        <v>2094.4824662928318</v>
      </c>
      <c r="L233" s="44">
        <f t="shared" si="287"/>
        <v>5.5955999999999673E-2</v>
      </c>
      <c r="M233" s="65">
        <f>SUMIF(Mensal!$B5:$B298,Anual!$B233,Mensal!$BF5:$BF298)</f>
        <v>2212.5442539528267</v>
      </c>
      <c r="N233" s="44">
        <f t="shared" si="288"/>
        <v>5.6368000000000196E-2</v>
      </c>
      <c r="O233" s="65">
        <f>SUMIF(Mensal!$B22:$B301,Anual!$B233,Mensal!$BS22:$BS301)</f>
        <v>2337.2609484596401</v>
      </c>
      <c r="P233" s="44">
        <f t="shared" si="289"/>
        <v>5.6368000000000196E-2</v>
      </c>
      <c r="Q233" s="65">
        <f>SUMIF(Mensal!$B5:$B298,Anual!$B233,Mensal!$CF5:$CF298)</f>
        <v>2469.007673602413</v>
      </c>
      <c r="R233" s="44">
        <f t="shared" si="290"/>
        <v>5.6367999999999974E-2</v>
      </c>
      <c r="S233" s="65">
        <f>SUMIF(Mensal!$B5:$B298,Anual!$B233,Mensal!$CS5:$CS298)</f>
        <v>2608.1806981480336</v>
      </c>
      <c r="T233" s="44">
        <f t="shared" si="291"/>
        <v>5.6367999999999974E-2</v>
      </c>
      <c r="U233" s="65">
        <f>SUMIF(Mensal!$B5:$B298,Anual!$B233,Mensal!$DF5:$DF298)</f>
        <v>2755.1986277412416</v>
      </c>
      <c r="V233" s="44">
        <f t="shared" si="292"/>
        <v>5.6367999999999974E-2</v>
      </c>
      <c r="W233" s="65">
        <f>SUMIF(Mensal!$B5:$B298,Anual!$B233,Mensal!$DS5:$DS298)</f>
        <v>2910.5036639897608</v>
      </c>
      <c r="X233" s="44">
        <f t="shared" si="293"/>
        <v>5.6368000000000418E-2</v>
      </c>
      <c r="Y233" s="65">
        <f>SUMIF(Mensal!$B5:$B298,Anual!$B233,Mensal!$EF5:$EF298)</f>
        <v>3074.5629345215361</v>
      </c>
      <c r="Z233" s="44">
        <f t="shared" si="294"/>
        <v>5.6368000000000196E-2</v>
      </c>
      <c r="AA233" s="65">
        <f>SUMIF(Mensal!$B31:$B301,Anual!$B233,Mensal!$ES31:$ES301)</f>
        <v>3247.8698980146478</v>
      </c>
      <c r="AB233" s="44">
        <f t="shared" si="284"/>
        <v>5.636800000000064E-2</v>
      </c>
      <c r="AD233" s="240"/>
    </row>
    <row r="234" spans="1:30" ht="12">
      <c r="A234" s="70"/>
      <c r="B234" s="230" t="str">
        <f t="shared" si="350"/>
        <v>192299019900071</v>
      </c>
      <c r="C234" s="231">
        <v>1922990199000</v>
      </c>
      <c r="D234" s="41">
        <v>71</v>
      </c>
      <c r="E234" s="37" t="s">
        <v>182</v>
      </c>
      <c r="F234" s="65">
        <f>SUMIF(Mensal!$B5:$B298,Anual!$B234,Mensal!$F5:$F298)</f>
        <v>221948.33000000005</v>
      </c>
      <c r="G234" s="65">
        <f>SUMIF(Mensal!$B5:$B298,Anual!$B234,Mensal!$S5:$S298)</f>
        <v>0</v>
      </c>
      <c r="H234" s="132">
        <f t="shared" si="237"/>
        <v>-1</v>
      </c>
      <c r="I234" s="65">
        <f>SUMIF(Mensal!$B5:$B298,Anual!$B234,Mensal!$AF5:$AF298)</f>
        <v>0</v>
      </c>
      <c r="J234" s="132">
        <f t="shared" si="286"/>
        <v>0</v>
      </c>
      <c r="K234" s="65">
        <f>SUMIF(Mensal!$B5:$B298,Anual!$B234,Mensal!$AS5:$AS298)</f>
        <v>0</v>
      </c>
      <c r="L234" s="132">
        <f t="shared" si="287"/>
        <v>0</v>
      </c>
      <c r="M234" s="65">
        <f>SUMIF(Mensal!$B5:$B298,Anual!$B234,Mensal!$BF5:$BF298)</f>
        <v>0</v>
      </c>
      <c r="N234" s="132">
        <f t="shared" si="288"/>
        <v>0</v>
      </c>
      <c r="O234" s="65">
        <f>SUMIF(Mensal!$B23:$B301,Anual!$B234,Mensal!$BS23:$BS301)</f>
        <v>0</v>
      </c>
      <c r="P234" s="132">
        <f t="shared" si="289"/>
        <v>0</v>
      </c>
      <c r="Q234" s="65">
        <f>SUMIF(Mensal!$B5:$B298,Anual!$B234,Mensal!$CF5:$CF298)</f>
        <v>0</v>
      </c>
      <c r="R234" s="132">
        <f t="shared" si="290"/>
        <v>0</v>
      </c>
      <c r="S234" s="65">
        <f>SUMIF(Mensal!$B5:$B298,Anual!$B234,Mensal!$CS5:$CS298)</f>
        <v>0</v>
      </c>
      <c r="T234" s="132">
        <f t="shared" si="291"/>
        <v>0</v>
      </c>
      <c r="U234" s="65">
        <f>SUMIF(Mensal!$B5:$B298,Anual!$B234,Mensal!$DF5:$DF298)</f>
        <v>0</v>
      </c>
      <c r="V234" s="132">
        <f t="shared" si="292"/>
        <v>0</v>
      </c>
      <c r="W234" s="65">
        <f>SUMIF(Mensal!$B5:$B298,Anual!$B234,Mensal!$DS5:$DS298)</f>
        <v>0</v>
      </c>
      <c r="X234" s="132">
        <f t="shared" si="293"/>
        <v>0</v>
      </c>
      <c r="Y234" s="65">
        <f>SUMIF(Mensal!$B5:$B298,Anual!$B234,Mensal!$EF5:$EF298)</f>
        <v>0</v>
      </c>
      <c r="Z234" s="132">
        <f t="shared" si="294"/>
        <v>0</v>
      </c>
      <c r="AA234" s="65">
        <f>SUMIF(Mensal!$B31:$B301,Anual!$B234,Mensal!$ES31:$ES301)</f>
        <v>0</v>
      </c>
      <c r="AB234" s="132">
        <f t="shared" si="284"/>
        <v>0</v>
      </c>
      <c r="AD234" s="240"/>
    </row>
    <row r="235" spans="1:30" ht="12">
      <c r="A235" s="70"/>
      <c r="B235" s="230" t="str">
        <f t="shared" si="350"/>
        <v>192299019900072</v>
      </c>
      <c r="C235" s="231">
        <v>1922990199000</v>
      </c>
      <c r="D235" s="41">
        <v>72</v>
      </c>
      <c r="E235" s="37" t="s">
        <v>182</v>
      </c>
      <c r="F235" s="65">
        <f>SUMIF(Mensal!$B5:$B298,Anual!$B235,Mensal!$F5:$F298)</f>
        <v>173748.71000000002</v>
      </c>
      <c r="G235" s="65">
        <f>SUMIF(Mensal!$B5:$B298,Anual!$B235,Mensal!$S5:$S298)</f>
        <v>20341</v>
      </c>
      <c r="H235" s="44">
        <f t="shared" si="237"/>
        <v>-0.88292862721110277</v>
      </c>
      <c r="I235" s="65">
        <f>SUMIF(Mensal!$B5:$B298,Anual!$B235,Mensal!$AF5:$AF298)</f>
        <v>21529.483948000008</v>
      </c>
      <c r="J235" s="44">
        <f t="shared" si="286"/>
        <v>5.8428000000000369E-2</v>
      </c>
      <c r="K235" s="65">
        <f>SUMIF(Mensal!$B5:$B298,Anual!$B235,Mensal!$AS5:$AS298)</f>
        <v>22734.187751794296</v>
      </c>
      <c r="L235" s="44">
        <f t="shared" si="287"/>
        <v>5.5955999999999895E-2</v>
      </c>
      <c r="M235" s="65">
        <f>SUMIF(Mensal!$B5:$B298,Anual!$B235,Mensal!$BF5:$BF298)</f>
        <v>24015.668446987434</v>
      </c>
      <c r="N235" s="44">
        <f t="shared" si="288"/>
        <v>5.6367999999999974E-2</v>
      </c>
      <c r="O235" s="65">
        <f>SUMIF(Mensal!$B24:$B301,Anual!$B235,Mensal!$BS24:$BS301)</f>
        <v>25369.383646007231</v>
      </c>
      <c r="P235" s="44">
        <f t="shared" si="289"/>
        <v>5.6368000000000418E-2</v>
      </c>
      <c r="Q235" s="65">
        <f>SUMIF(Mensal!$B5:$B298,Anual!$B235,Mensal!$CF5:$CF298)</f>
        <v>26799.405063365379</v>
      </c>
      <c r="R235" s="44">
        <f t="shared" si="290"/>
        <v>5.6368000000000418E-2</v>
      </c>
      <c r="S235" s="65">
        <f>SUMIF(Mensal!$B5:$B298,Anual!$B235,Mensal!$CS5:$CS298)</f>
        <v>28310.033927977158</v>
      </c>
      <c r="T235" s="44">
        <f t="shared" si="291"/>
        <v>5.6367999999999974E-2</v>
      </c>
      <c r="U235" s="65">
        <f>SUMIF(Mensal!$B5:$B298,Anual!$B235,Mensal!$DF5:$DF298)</f>
        <v>29905.813920429373</v>
      </c>
      <c r="V235" s="44">
        <f t="shared" si="292"/>
        <v>5.6367999999999974E-2</v>
      </c>
      <c r="W235" s="65">
        <f>SUMIF(Mensal!$B5:$B298,Anual!$B235,Mensal!$DS5:$DS298)</f>
        <v>31591.544839496146</v>
      </c>
      <c r="X235" s="44">
        <f t="shared" si="293"/>
        <v>5.6368000000000418E-2</v>
      </c>
      <c r="Y235" s="65">
        <f>SUMIF(Mensal!$B5:$B298,Anual!$B235,Mensal!$EF5:$EF298)</f>
        <v>33372.297039008867</v>
      </c>
      <c r="Z235" s="44">
        <f t="shared" si="294"/>
        <v>5.6367999999999974E-2</v>
      </c>
      <c r="AA235" s="65">
        <f>SUMIF(Mensal!$B32:$B301,Anual!$B235,Mensal!$ES32:$ES301)</f>
        <v>35253.426678503725</v>
      </c>
      <c r="AB235" s="44">
        <f t="shared" si="284"/>
        <v>5.6368000000000196E-2</v>
      </c>
      <c r="AD235" s="240"/>
    </row>
    <row r="236" spans="1:30" ht="12">
      <c r="A236" s="70"/>
      <c r="B236" s="230" t="str">
        <f t="shared" si="350"/>
        <v>192299019900095</v>
      </c>
      <c r="C236" s="231">
        <v>1922990199000</v>
      </c>
      <c r="D236" s="41">
        <v>95</v>
      </c>
      <c r="E236" s="37" t="s">
        <v>182</v>
      </c>
      <c r="F236" s="65">
        <f>SUMIF(Mensal!$B6:$B299,Anual!$B236,Mensal!$F6:$F299)</f>
        <v>15197.82</v>
      </c>
      <c r="G236" s="65">
        <f>SUMIF(Mensal!$B6:$B299,Anual!$B236,Mensal!$S6:$S299)</f>
        <v>0</v>
      </c>
      <c r="H236" s="44">
        <f t="shared" ref="H236" si="362">IF(ROUND(F236,2)=0,0%,IFERROR(G236/F236-1,0))</f>
        <v>-1</v>
      </c>
      <c r="I236" s="65">
        <f>SUMIF(Mensal!$B6:$B299,Anual!$B236,Mensal!$AF6:$AF299)</f>
        <v>0</v>
      </c>
      <c r="J236" s="44">
        <f t="shared" ref="J236" si="363">IF(ROUND(G236,2)&gt;0,IF(ROUND(I236,2)=0,0%,(IFERROR(I236/G236-1,0))),0%)</f>
        <v>0</v>
      </c>
      <c r="K236" s="65">
        <f>SUMIF(Mensal!$B6:$B299,Anual!$B236,Mensal!$AS6:$AS299)</f>
        <v>0</v>
      </c>
      <c r="L236" s="44">
        <f t="shared" ref="L236" si="364">IF(ROUND(I236,2)&gt;0,IF(ROUND(K236,2)=0,0%,(IFERROR(K236/I236-1,0))),0%)</f>
        <v>0</v>
      </c>
      <c r="M236" s="65">
        <f>SUMIF(Mensal!$B6:$B299,Anual!$B236,Mensal!$BF6:$BF299)</f>
        <v>0</v>
      </c>
      <c r="N236" s="44">
        <f t="shared" ref="N236" si="365">IF(ROUND(K236,2)&gt;0,IF(ROUND(M236,2)=0,0%,(IFERROR(M236/K236-1,0))),0%)</f>
        <v>0</v>
      </c>
      <c r="O236" s="65">
        <f>SUMIF(Mensal!$B25:$B301,Anual!$B236,Mensal!$BS25:$BS301)</f>
        <v>0</v>
      </c>
      <c r="P236" s="44">
        <f t="shared" ref="P236" si="366">IF(ROUND(M236,2)&gt;0,IF(ROUND(O236,2)=0,0%,(IFERROR(O236/M236-1,0))),0%)</f>
        <v>0</v>
      </c>
      <c r="Q236" s="65">
        <f>SUMIF(Mensal!$B6:$B299,Anual!$B236,Mensal!$CF6:$CF299)</f>
        <v>0</v>
      </c>
      <c r="R236" s="44">
        <f t="shared" ref="R236" si="367">IF(ROUND(O236,2)&gt;0,IF(ROUND(Q236,2)=0,0%,(IFERROR(Q236/O236-1,0))),0%)</f>
        <v>0</v>
      </c>
      <c r="S236" s="65">
        <f>SUMIF(Mensal!$B6:$B299,Anual!$B236,Mensal!$CS6:$CS299)</f>
        <v>0</v>
      </c>
      <c r="T236" s="44">
        <f t="shared" ref="T236" si="368">IF(ROUND(Q236,2)&gt;0,IF(ROUND(S236,2)=0,0%,(IFERROR(S236/Q236-1,0))),0%)</f>
        <v>0</v>
      </c>
      <c r="U236" s="65">
        <f>SUMIF(Mensal!$B6:$B299,Anual!$B236,Mensal!$DF6:$DF299)</f>
        <v>0</v>
      </c>
      <c r="V236" s="44">
        <f t="shared" ref="V236" si="369">IF(ROUND(S236,2)&gt;0,IF(ROUND(U236,2)=0,0%,(IFERROR(U236/S236-1,0))),0%)</f>
        <v>0</v>
      </c>
      <c r="W236" s="65">
        <f>SUMIF(Mensal!$B6:$B299,Anual!$B236,Mensal!$DS6:$DS299)</f>
        <v>0</v>
      </c>
      <c r="X236" s="44">
        <f t="shared" ref="X236" si="370">IF(ROUND(U236,2)&gt;0,IF(ROUND(W236,2)=0,0%,(IFERROR(W236/U236-1,0))),0%)</f>
        <v>0</v>
      </c>
      <c r="Y236" s="65">
        <f>SUMIF(Mensal!$B6:$B299,Anual!$B236,Mensal!$EF6:$EF299)</f>
        <v>0</v>
      </c>
      <c r="Z236" s="44">
        <f t="shared" ref="Z236" si="371">IF(ROUND(W236,2)&gt;0,IF(ROUND(Y236,2)=0,0%,(IFERROR(Y236/W236-1,0))),0%)</f>
        <v>0</v>
      </c>
      <c r="AA236" s="65">
        <f>SUMIF(Mensal!$B33:$B301,Anual!$B236,Mensal!$ES33:$ES301)</f>
        <v>0</v>
      </c>
      <c r="AB236" s="44">
        <f t="shared" ref="AB236" si="372">IF(ROUND(Y236,2)&gt;0,IF(ROUND(AA236,2)=0,0%,(IFERROR(AA236/Y236-1,0))),0%)</f>
        <v>0</v>
      </c>
      <c r="AD236" s="240"/>
    </row>
    <row r="237" spans="1:30" ht="12">
      <c r="A237" s="70"/>
      <c r="B237" s="230" t="str">
        <f t="shared" si="350"/>
        <v>192299019900097</v>
      </c>
      <c r="C237" s="231">
        <v>1922990199000</v>
      </c>
      <c r="D237" s="41">
        <v>97</v>
      </c>
      <c r="E237" s="37" t="s">
        <v>182</v>
      </c>
      <c r="F237" s="65">
        <f>SUMIF(Mensal!$B7:$B299,Anual!$B237,Mensal!$F7:$F299)</f>
        <v>0</v>
      </c>
      <c r="G237" s="65">
        <f>SUMIF(Mensal!$B7:$B299,Anual!$B237,Mensal!$S7:$S299)</f>
        <v>1000.0000000000001</v>
      </c>
      <c r="H237" s="44">
        <f t="shared" ref="H237" si="373">IF(ROUND(F237,2)=0,0%,IFERROR(G237/F237-1,0))</f>
        <v>0</v>
      </c>
      <c r="I237" s="65">
        <f>SUMIF(Mensal!$B7:$B299,Anual!$B237,Mensal!$AF7:$AF299)</f>
        <v>1000.0000000000001</v>
      </c>
      <c r="J237" s="44">
        <f t="shared" ref="J237" si="374">IF(ROUND(G237,2)&gt;0,IF(ROUND(I237,2)=0,0%,(IFERROR(I237/G237-1,0))),0%)</f>
        <v>0</v>
      </c>
      <c r="K237" s="65">
        <f>SUMIF(Mensal!$B7:$B299,Anual!$B237,Mensal!$AS7:$AS299)</f>
        <v>1000.0000000000001</v>
      </c>
      <c r="L237" s="44">
        <f t="shared" ref="L237" si="375">IF(ROUND(I237,2)&gt;0,IF(ROUND(K237,2)=0,0%,(IFERROR(K237/I237-1,0))),0%)</f>
        <v>0</v>
      </c>
      <c r="M237" s="65">
        <f>SUMIF(Mensal!$B7:$B299,Anual!$B237,Mensal!$BF7:$BF299)</f>
        <v>1000.0000000000001</v>
      </c>
      <c r="N237" s="44">
        <f t="shared" ref="N237" si="376">IF(ROUND(K237,2)&gt;0,IF(ROUND(M237,2)=0,0%,(IFERROR(M237/K237-1,0))),0%)</f>
        <v>0</v>
      </c>
      <c r="O237" s="65">
        <f>SUMIF(Mensal!$B25:$B301,Anual!$B237,Mensal!$BS25:$BS301)</f>
        <v>1000.0000000000001</v>
      </c>
      <c r="P237" s="44">
        <f t="shared" ref="P237" si="377">IF(ROUND(M237,2)&gt;0,IF(ROUND(O237,2)=0,0%,(IFERROR(O237/M237-1,0))),0%)</f>
        <v>0</v>
      </c>
      <c r="Q237" s="65">
        <f>SUMIF(Mensal!$B7:$B299,Anual!$B237,Mensal!$CF7:$CF299)</f>
        <v>1000.0000000000001</v>
      </c>
      <c r="R237" s="44">
        <f t="shared" ref="R237" si="378">IF(ROUND(O237,2)&gt;0,IF(ROUND(Q237,2)=0,0%,(IFERROR(Q237/O237-1,0))),0%)</f>
        <v>0</v>
      </c>
      <c r="S237" s="65">
        <f>SUMIF(Mensal!$B7:$B299,Anual!$B237,Mensal!$CS7:$CS299)</f>
        <v>1000.0000000000001</v>
      </c>
      <c r="T237" s="44">
        <f t="shared" ref="T237" si="379">IF(ROUND(Q237,2)&gt;0,IF(ROUND(S237,2)=0,0%,(IFERROR(S237/Q237-1,0))),0%)</f>
        <v>0</v>
      </c>
      <c r="U237" s="65">
        <f>SUMIF(Mensal!$B7:$B299,Anual!$B237,Mensal!$DF7:$DF299)</f>
        <v>1000.0000000000001</v>
      </c>
      <c r="V237" s="44">
        <f t="shared" ref="V237" si="380">IF(ROUND(S237,2)&gt;0,IF(ROUND(U237,2)=0,0%,(IFERROR(U237/S237-1,0))),0%)</f>
        <v>0</v>
      </c>
      <c r="W237" s="65">
        <f>SUMIF(Mensal!$B7:$B299,Anual!$B237,Mensal!$DS7:$DS299)</f>
        <v>1000.0000000000001</v>
      </c>
      <c r="X237" s="44">
        <f t="shared" ref="X237" si="381">IF(ROUND(U237,2)&gt;0,IF(ROUND(W237,2)=0,0%,(IFERROR(W237/U237-1,0))),0%)</f>
        <v>0</v>
      </c>
      <c r="Y237" s="65">
        <f>SUMIF(Mensal!$B7:$B299,Anual!$B237,Mensal!$EF7:$EF299)</f>
        <v>1000.0000000000001</v>
      </c>
      <c r="Z237" s="44">
        <f t="shared" ref="Z237" si="382">IF(ROUND(W237,2)&gt;0,IF(ROUND(Y237,2)=0,0%,(IFERROR(Y237/W237-1,0))),0%)</f>
        <v>0</v>
      </c>
      <c r="AA237" s="65">
        <f>SUMIF(Mensal!$B33:$B301,Anual!$B237,Mensal!$ES33:$ES301)</f>
        <v>1000.0000000000001</v>
      </c>
      <c r="AB237" s="44">
        <f t="shared" ref="AB237" si="383">IF(ROUND(Y237,2)&gt;0,IF(ROUND(AA237,2)=0,0%,(IFERROR(AA237/Y237-1,0))),0%)</f>
        <v>0</v>
      </c>
      <c r="AD237" s="240"/>
    </row>
    <row r="238" spans="1:30" ht="12">
      <c r="A238" s="70"/>
      <c r="B238" s="230" t="str">
        <f t="shared" si="350"/>
        <v>192303010100015</v>
      </c>
      <c r="C238" s="231">
        <v>1923030101000</v>
      </c>
      <c r="D238" s="41">
        <v>15</v>
      </c>
      <c r="E238" s="37" t="s">
        <v>183</v>
      </c>
      <c r="F238" s="65">
        <f>SUMIF(Mensal!$B8:$B300,Anual!$B238,Mensal!$F8:$F300)</f>
        <v>152500</v>
      </c>
      <c r="G238" s="65">
        <f>SUMIF(Mensal!$B8:$B300,Anual!$B238,Mensal!$S8:$S300)</f>
        <v>1000.0000000000001</v>
      </c>
      <c r="H238" s="44">
        <f t="shared" ref="H238" si="384">IF(ROUND(F238,2)=0,0%,IFERROR(G238/F238-1,0))</f>
        <v>-0.99344262295081964</v>
      </c>
      <c r="I238" s="65">
        <f>SUMIF(Mensal!$B8:$B300,Anual!$B238,Mensal!$AF8:$AF300)</f>
        <v>1000.0000000000001</v>
      </c>
      <c r="J238" s="44">
        <f t="shared" ref="J238" si="385">IF(ROUND(G238,2)&gt;0,IF(ROUND(I238,2)=0,0%,(IFERROR(I238/G238-1,0))),0%)</f>
        <v>0</v>
      </c>
      <c r="K238" s="65">
        <f>SUMIF(Mensal!$B8:$B300,Anual!$B238,Mensal!$AS8:$AS300)</f>
        <v>1000.0000000000001</v>
      </c>
      <c r="L238" s="44">
        <f t="shared" ref="L238" si="386">IF(ROUND(I238,2)&gt;0,IF(ROUND(K238,2)=0,0%,(IFERROR(K238/I238-1,0))),0%)</f>
        <v>0</v>
      </c>
      <c r="M238" s="65">
        <f>SUMIF(Mensal!$B8:$B300,Anual!$B238,Mensal!$BF8:$BF300)</f>
        <v>1000.0000000000001</v>
      </c>
      <c r="N238" s="44">
        <f t="shared" ref="N238" si="387">IF(ROUND(K238,2)&gt;0,IF(ROUND(M238,2)=0,0%,(IFERROR(M238/K238-1,0))),0%)</f>
        <v>0</v>
      </c>
      <c r="O238" s="65">
        <f>SUMIF(Mensal!$B26:$B301,Anual!$B238,Mensal!$BS26:$BS301)</f>
        <v>1000.0000000000001</v>
      </c>
      <c r="P238" s="44">
        <f t="shared" ref="P238" si="388">IF(ROUND(M238,2)&gt;0,IF(ROUND(O238,2)=0,0%,(IFERROR(O238/M238-1,0))),0%)</f>
        <v>0</v>
      </c>
      <c r="Q238" s="65">
        <f>SUMIF(Mensal!$B8:$B300,Anual!$B238,Mensal!$CF8:$CF300)</f>
        <v>1000.0000000000001</v>
      </c>
      <c r="R238" s="44">
        <f t="shared" ref="R238" si="389">IF(ROUND(O238,2)&gt;0,IF(ROUND(Q238,2)=0,0%,(IFERROR(Q238/O238-1,0))),0%)</f>
        <v>0</v>
      </c>
      <c r="S238" s="65">
        <f>SUMIF(Mensal!$B8:$B300,Anual!$B238,Mensal!$CS8:$CS300)</f>
        <v>1000.0000000000001</v>
      </c>
      <c r="T238" s="44">
        <f t="shared" ref="T238" si="390">IF(ROUND(Q238,2)&gt;0,IF(ROUND(S238,2)=0,0%,(IFERROR(S238/Q238-1,0))),0%)</f>
        <v>0</v>
      </c>
      <c r="U238" s="65">
        <f>SUMIF(Mensal!$B8:$B300,Anual!$B238,Mensal!$DF8:$DF300)</f>
        <v>1000.0000000000001</v>
      </c>
      <c r="V238" s="44">
        <f t="shared" ref="V238" si="391">IF(ROUND(S238,2)&gt;0,IF(ROUND(U238,2)=0,0%,(IFERROR(U238/S238-1,0))),0%)</f>
        <v>0</v>
      </c>
      <c r="W238" s="65">
        <f>SUMIF(Mensal!$B8:$B300,Anual!$B238,Mensal!$DS8:$DS300)</f>
        <v>1000.0000000000001</v>
      </c>
      <c r="X238" s="44">
        <f t="shared" ref="X238" si="392">IF(ROUND(U238,2)&gt;0,IF(ROUND(W238,2)=0,0%,(IFERROR(W238/U238-1,0))),0%)</f>
        <v>0</v>
      </c>
      <c r="Y238" s="65">
        <f>SUMIF(Mensal!$B8:$B300,Anual!$B238,Mensal!$EF8:$EF300)</f>
        <v>1000.0000000000001</v>
      </c>
      <c r="Z238" s="44">
        <f t="shared" ref="Z238" si="393">IF(ROUND(W238,2)&gt;0,IF(ROUND(Y238,2)=0,0%,(IFERROR(Y238/W238-1,0))),0%)</f>
        <v>0</v>
      </c>
      <c r="AA238" s="65">
        <f>SUMIF(Mensal!$B34:$B301,Anual!$B238,Mensal!$ES34:$ES301)</f>
        <v>1000.0000000000001</v>
      </c>
      <c r="AB238" s="44">
        <f t="shared" ref="AB238" si="394">IF(ROUND(Y238,2)&gt;0,IF(ROUND(AA238,2)=0,0%,(IFERROR(AA238/Y238-1,0))),0%)</f>
        <v>0</v>
      </c>
      <c r="AD238" s="240"/>
    </row>
    <row r="239" spans="1:30" ht="12">
      <c r="A239" s="70"/>
      <c r="B239" s="230" t="str">
        <f t="shared" si="350"/>
        <v>193106010100015</v>
      </c>
      <c r="C239" s="231">
        <v>1931060101000</v>
      </c>
      <c r="D239" s="41">
        <v>15</v>
      </c>
      <c r="E239" s="37" t="s">
        <v>184</v>
      </c>
      <c r="F239" s="65">
        <f>SUMIF(Mensal!$B9:$B301,Anual!$B239,Mensal!$F9:$F301)</f>
        <v>78063.839999999997</v>
      </c>
      <c r="G239" s="65">
        <f>SUMIF(Mensal!$B9:$B301,Anual!$B239,Mensal!$S9:$S301)</f>
        <v>0</v>
      </c>
      <c r="H239" s="44">
        <f t="shared" ref="H239" si="395">IF(ROUND(F239,2)=0,0%,IFERROR(G239/F239-1,0))</f>
        <v>-1</v>
      </c>
      <c r="I239" s="65">
        <f>SUMIF(Mensal!$B9:$B301,Anual!$B239,Mensal!$AF9:$AF301)</f>
        <v>0</v>
      </c>
      <c r="J239" s="44">
        <f t="shared" ref="J239" si="396">IF(ROUND(G239,2)&gt;0,IF(ROUND(I239,2)=0,0%,(IFERROR(I239/G239-1,0))),0%)</f>
        <v>0</v>
      </c>
      <c r="K239" s="65">
        <f>SUMIF(Mensal!$B9:$B301,Anual!$B239,Mensal!$AS9:$AS301)</f>
        <v>0</v>
      </c>
      <c r="L239" s="44">
        <f t="shared" ref="L239" si="397">IF(ROUND(I239,2)&gt;0,IF(ROUND(K239,2)=0,0%,(IFERROR(K239/I239-1,0))),0%)</f>
        <v>0</v>
      </c>
      <c r="M239" s="65">
        <f>SUMIF(Mensal!$B9:$B301,Anual!$B239,Mensal!$BF9:$BF301)</f>
        <v>0</v>
      </c>
      <c r="N239" s="44">
        <f t="shared" ref="N239" si="398">IF(ROUND(K239,2)&gt;0,IF(ROUND(M239,2)=0,0%,(IFERROR(M239/K239-1,0))),0%)</f>
        <v>0</v>
      </c>
      <c r="O239" s="65">
        <f>SUMIF(Mensal!$B27:$B301,Anual!$B239,Mensal!$BS27:$BS301)</f>
        <v>0</v>
      </c>
      <c r="P239" s="44">
        <f t="shared" ref="P239" si="399">IF(ROUND(M239,2)&gt;0,IF(ROUND(O239,2)=0,0%,(IFERROR(O239/M239-1,0))),0%)</f>
        <v>0</v>
      </c>
      <c r="Q239" s="65">
        <f>SUMIF(Mensal!$B9:$B301,Anual!$B239,Mensal!$CF9:$CF301)</f>
        <v>0</v>
      </c>
      <c r="R239" s="44">
        <f t="shared" ref="R239" si="400">IF(ROUND(O239,2)&gt;0,IF(ROUND(Q239,2)=0,0%,(IFERROR(Q239/O239-1,0))),0%)</f>
        <v>0</v>
      </c>
      <c r="S239" s="65">
        <f>SUMIF(Mensal!$B9:$B301,Anual!$B239,Mensal!$CS9:$CS301)</f>
        <v>0</v>
      </c>
      <c r="T239" s="44">
        <f t="shared" ref="T239" si="401">IF(ROUND(Q239,2)&gt;0,IF(ROUND(S239,2)=0,0%,(IFERROR(S239/Q239-1,0))),0%)</f>
        <v>0</v>
      </c>
      <c r="U239" s="65">
        <f>SUMIF(Mensal!$B9:$B301,Anual!$B239,Mensal!$DF9:$DF301)</f>
        <v>0</v>
      </c>
      <c r="V239" s="44">
        <f t="shared" ref="V239" si="402">IF(ROUND(S239,2)&gt;0,IF(ROUND(U239,2)=0,0%,(IFERROR(U239/S239-1,0))),0%)</f>
        <v>0</v>
      </c>
      <c r="W239" s="65">
        <f>SUMIF(Mensal!$B9:$B301,Anual!$B239,Mensal!$DS9:$DS301)</f>
        <v>0</v>
      </c>
      <c r="X239" s="44">
        <f t="shared" ref="X239" si="403">IF(ROUND(U239,2)&gt;0,IF(ROUND(W239,2)=0,0%,(IFERROR(W239/U239-1,0))),0%)</f>
        <v>0</v>
      </c>
      <c r="Y239" s="65">
        <f>SUMIF(Mensal!$B9:$B301,Anual!$B239,Mensal!$EF9:$EF301)</f>
        <v>0</v>
      </c>
      <c r="Z239" s="44">
        <f t="shared" ref="Z239" si="404">IF(ROUND(W239,2)&gt;0,IF(ROUND(Y239,2)=0,0%,(IFERROR(Y239/W239-1,0))),0%)</f>
        <v>0</v>
      </c>
      <c r="AA239" s="65">
        <f>SUMIF(Mensal!$B35:$B301,Anual!$B239,Mensal!$ES35:$ES301)</f>
        <v>0</v>
      </c>
      <c r="AB239" s="44">
        <f t="shared" ref="AB239" si="405">IF(ROUND(Y239,2)&gt;0,IF(ROUND(AA239,2)=0,0%,(IFERROR(AA239/Y239-1,0))),0%)</f>
        <v>0</v>
      </c>
      <c r="AD239" s="240"/>
    </row>
    <row r="240" spans="1:30" ht="12">
      <c r="A240" s="70"/>
      <c r="B240" s="230" t="str">
        <f t="shared" si="350"/>
        <v>792299019900010</v>
      </c>
      <c r="C240" s="231">
        <v>7922990199000</v>
      </c>
      <c r="D240" s="41">
        <v>10</v>
      </c>
      <c r="E240" s="37" t="s">
        <v>204</v>
      </c>
      <c r="F240" s="65">
        <f>SUMIF(Mensal!$B5:$B298,Anual!$B240,Mensal!$F5:$F298)</f>
        <v>51299.27</v>
      </c>
      <c r="G240" s="65">
        <f>SUMIF(Mensal!$B5:$B298,Anual!$B240,Mensal!$S5:$S298)</f>
        <v>0</v>
      </c>
      <c r="H240" s="44">
        <f t="shared" si="237"/>
        <v>-1</v>
      </c>
      <c r="I240" s="65">
        <f>SUMIF(Mensal!$B5:$B298,Anual!$B240,Mensal!$AF5:$AF298)</f>
        <v>0</v>
      </c>
      <c r="J240" s="44">
        <f t="shared" si="286"/>
        <v>0</v>
      </c>
      <c r="K240" s="65">
        <f>SUMIF(Mensal!$B5:$B298,Anual!$B240,Mensal!$AS5:$AS298)</f>
        <v>0</v>
      </c>
      <c r="L240" s="44">
        <f t="shared" si="287"/>
        <v>0</v>
      </c>
      <c r="M240" s="65">
        <f>SUMIF(Mensal!$B5:$B298,Anual!$B240,Mensal!$BF5:$BF298)</f>
        <v>0</v>
      </c>
      <c r="N240" s="44">
        <f t="shared" si="288"/>
        <v>0</v>
      </c>
      <c r="O240" s="65">
        <f>SUMIF(Mensal!$B29:$B301,Anual!$B240,Mensal!$BS29:$BS301)</f>
        <v>0</v>
      </c>
      <c r="P240" s="44">
        <f t="shared" si="289"/>
        <v>0</v>
      </c>
      <c r="Q240" s="65">
        <f>SUMIF(Mensal!$B5:$B298,Anual!$B240,Mensal!$CF5:$CF298)</f>
        <v>0</v>
      </c>
      <c r="R240" s="44">
        <f t="shared" si="290"/>
        <v>0</v>
      </c>
      <c r="S240" s="65">
        <f>SUMIF(Mensal!$B5:$B298,Anual!$B240,Mensal!$CS5:$CS298)</f>
        <v>0</v>
      </c>
      <c r="T240" s="44">
        <f t="shared" si="291"/>
        <v>0</v>
      </c>
      <c r="U240" s="65">
        <f>SUMIF(Mensal!$B5:$B298,Anual!$B240,Mensal!$DF5:$DF298)</f>
        <v>0</v>
      </c>
      <c r="V240" s="44">
        <f t="shared" si="292"/>
        <v>0</v>
      </c>
      <c r="W240" s="65">
        <f>SUMIF(Mensal!$B5:$B298,Anual!$B240,Mensal!$DS5:$DS298)</f>
        <v>0</v>
      </c>
      <c r="X240" s="44">
        <f t="shared" si="293"/>
        <v>0</v>
      </c>
      <c r="Y240" s="65">
        <f>SUMIF(Mensal!$B5:$B298,Anual!$B240,Mensal!$EF5:$EF298)</f>
        <v>0</v>
      </c>
      <c r="Z240" s="44">
        <f t="shared" si="294"/>
        <v>0</v>
      </c>
      <c r="AA240" s="65">
        <f>SUMIF(Mensal!$B33:$B301,Anual!$B240,Mensal!$ES33:$ES301)</f>
        <v>0</v>
      </c>
      <c r="AB240" s="44">
        <f t="shared" si="284"/>
        <v>0</v>
      </c>
      <c r="AD240" s="240"/>
    </row>
    <row r="241" spans="1:128" s="4" customFormat="1" ht="12">
      <c r="A241" s="71"/>
      <c r="B241" s="230"/>
      <c r="C241" s="231"/>
      <c r="D241" s="7"/>
      <c r="E241" s="31" t="s">
        <v>449</v>
      </c>
      <c r="F241" s="83">
        <f>SUM(F242:F255)</f>
        <v>111772083.34</v>
      </c>
      <c r="G241" s="83">
        <f>SUM(G242:G255)</f>
        <v>194000024.85591006</v>
      </c>
      <c r="H241" s="50">
        <f t="shared" si="237"/>
        <v>0.73567512619211461</v>
      </c>
      <c r="I241" s="83">
        <f>SUM(I242:I255)</f>
        <v>205720750.46731728</v>
      </c>
      <c r="J241" s="50">
        <f t="shared" si="286"/>
        <v>6.0416103658298859E-2</v>
      </c>
      <c r="K241" s="83">
        <f>SUM(K242:K255)</f>
        <v>217620283.17691246</v>
      </c>
      <c r="L241" s="50">
        <f t="shared" si="287"/>
        <v>5.7843132900128325E-2</v>
      </c>
      <c r="M241" s="83">
        <f>SUM(M242:M255)</f>
        <v>230249281.50735873</v>
      </c>
      <c r="N241" s="50">
        <f t="shared" si="288"/>
        <v>5.8032266781766983E-2</v>
      </c>
      <c r="O241" s="83">
        <f>SUM(O242:O255)</f>
        <v>243566651.95948723</v>
      </c>
      <c r="P241" s="50">
        <f t="shared" si="289"/>
        <v>5.783892294883386E-2</v>
      </c>
      <c r="Q241" s="83">
        <f>SUM(Q242:Q255)</f>
        <v>257610694.56123051</v>
      </c>
      <c r="R241" s="50">
        <f t="shared" si="290"/>
        <v>5.7659956684379177E-2</v>
      </c>
      <c r="S241" s="83">
        <f>SUM(S242:S255)</f>
        <v>272419828.02798849</v>
      </c>
      <c r="T241" s="50">
        <f t="shared" si="291"/>
        <v>5.7486485535786169E-2</v>
      </c>
      <c r="U241" s="83">
        <f>SUM(U242:U255)</f>
        <v>288037146.84336418</v>
      </c>
      <c r="V241" s="50">
        <f t="shared" si="292"/>
        <v>5.7328128163164349E-2</v>
      </c>
      <c r="W241" s="83">
        <f>SUM(W242:W255)</f>
        <v>297756203.48831022</v>
      </c>
      <c r="X241" s="50">
        <f t="shared" si="293"/>
        <v>3.3742372299748302E-2</v>
      </c>
      <c r="Y241" s="83">
        <f>SUM(Y242:Y255)</f>
        <v>314421908.47170866</v>
      </c>
      <c r="Z241" s="50">
        <f t="shared" si="294"/>
        <v>5.5970974871906387E-2</v>
      </c>
      <c r="AA241" s="83">
        <f>SUM(AA242:AA255)</f>
        <v>332027285.57548112</v>
      </c>
      <c r="AB241" s="50">
        <f t="shared" si="284"/>
        <v>5.5992844739559899E-2</v>
      </c>
      <c r="AC241" s="2"/>
      <c r="AD241" s="240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81">
        <f t="shared" ref="AV241:CA241" si="406">SUM(AV242:AV255)</f>
        <v>0</v>
      </c>
      <c r="AW241" s="81">
        <f t="shared" si="406"/>
        <v>0</v>
      </c>
      <c r="AX241" s="81">
        <f t="shared" si="406"/>
        <v>0</v>
      </c>
      <c r="AY241" s="81">
        <f t="shared" si="406"/>
        <v>0</v>
      </c>
      <c r="AZ241" s="81">
        <f t="shared" si="406"/>
        <v>0</v>
      </c>
      <c r="BA241" s="81">
        <f t="shared" si="406"/>
        <v>0</v>
      </c>
      <c r="BB241" s="81">
        <f t="shared" si="406"/>
        <v>0</v>
      </c>
      <c r="BC241" s="81">
        <f t="shared" si="406"/>
        <v>0</v>
      </c>
      <c r="BD241" s="81">
        <f t="shared" si="406"/>
        <v>0</v>
      </c>
      <c r="BE241" s="81">
        <f t="shared" si="406"/>
        <v>0</v>
      </c>
      <c r="BF241" s="81">
        <f t="shared" si="406"/>
        <v>0</v>
      </c>
      <c r="BG241" s="81">
        <f t="shared" si="406"/>
        <v>0</v>
      </c>
      <c r="BH241" s="81">
        <f t="shared" si="406"/>
        <v>0</v>
      </c>
      <c r="BI241" s="81">
        <f t="shared" si="406"/>
        <v>0</v>
      </c>
      <c r="BJ241" s="81">
        <f t="shared" si="406"/>
        <v>0</v>
      </c>
      <c r="BK241" s="81">
        <f t="shared" si="406"/>
        <v>0</v>
      </c>
      <c r="BL241" s="81">
        <f t="shared" si="406"/>
        <v>0</v>
      </c>
      <c r="BM241" s="81">
        <f t="shared" si="406"/>
        <v>0</v>
      </c>
      <c r="BN241" s="81">
        <f t="shared" si="406"/>
        <v>0</v>
      </c>
      <c r="BO241" s="81">
        <f t="shared" si="406"/>
        <v>0</v>
      </c>
      <c r="BP241" s="81">
        <f t="shared" si="406"/>
        <v>0</v>
      </c>
      <c r="BQ241" s="81">
        <f t="shared" si="406"/>
        <v>0</v>
      </c>
      <c r="BR241" s="81">
        <f t="shared" si="406"/>
        <v>0</v>
      </c>
      <c r="BS241" s="81">
        <f t="shared" si="406"/>
        <v>0</v>
      </c>
      <c r="BT241" s="81">
        <f t="shared" si="406"/>
        <v>0</v>
      </c>
      <c r="BU241" s="81">
        <f t="shared" si="406"/>
        <v>0</v>
      </c>
      <c r="BV241" s="81">
        <f t="shared" si="406"/>
        <v>0</v>
      </c>
      <c r="BW241" s="81">
        <f t="shared" si="406"/>
        <v>0</v>
      </c>
      <c r="BX241" s="81">
        <f t="shared" si="406"/>
        <v>0</v>
      </c>
      <c r="BY241" s="81">
        <f t="shared" si="406"/>
        <v>0</v>
      </c>
      <c r="BZ241" s="81">
        <f t="shared" si="406"/>
        <v>0</v>
      </c>
      <c r="CA241" s="81">
        <f t="shared" si="406"/>
        <v>0</v>
      </c>
      <c r="CB241" s="81">
        <f t="shared" ref="CB241:DG241" si="407">SUM(CB242:CB255)</f>
        <v>0</v>
      </c>
      <c r="CC241" s="81">
        <f t="shared" si="407"/>
        <v>0</v>
      </c>
      <c r="CD241" s="81">
        <f t="shared" si="407"/>
        <v>0</v>
      </c>
      <c r="CE241" s="81">
        <f t="shared" si="407"/>
        <v>0</v>
      </c>
      <c r="CF241" s="81">
        <f t="shared" si="407"/>
        <v>0</v>
      </c>
      <c r="CG241" s="81">
        <f t="shared" si="407"/>
        <v>0</v>
      </c>
      <c r="CH241" s="81">
        <f t="shared" si="407"/>
        <v>0</v>
      </c>
      <c r="CI241" s="81">
        <f t="shared" si="407"/>
        <v>0</v>
      </c>
      <c r="CJ241" s="81">
        <f t="shared" si="407"/>
        <v>0</v>
      </c>
      <c r="CK241" s="81">
        <f t="shared" si="407"/>
        <v>0</v>
      </c>
      <c r="CL241" s="81">
        <f t="shared" si="407"/>
        <v>0</v>
      </c>
      <c r="CM241" s="81">
        <f t="shared" si="407"/>
        <v>0</v>
      </c>
      <c r="CN241" s="81">
        <f t="shared" si="407"/>
        <v>0</v>
      </c>
      <c r="CO241" s="81">
        <f t="shared" si="407"/>
        <v>0</v>
      </c>
      <c r="CP241" s="81">
        <f t="shared" si="407"/>
        <v>0</v>
      </c>
      <c r="CQ241" s="81">
        <f t="shared" si="407"/>
        <v>0</v>
      </c>
      <c r="CR241" s="81">
        <f t="shared" si="407"/>
        <v>0</v>
      </c>
      <c r="CS241" s="81">
        <f t="shared" si="407"/>
        <v>0</v>
      </c>
      <c r="CT241" s="81">
        <f t="shared" si="407"/>
        <v>0</v>
      </c>
      <c r="CU241" s="81">
        <f t="shared" si="407"/>
        <v>0</v>
      </c>
      <c r="CV241" s="81">
        <f t="shared" si="407"/>
        <v>0</v>
      </c>
      <c r="CW241" s="81">
        <f t="shared" si="407"/>
        <v>0</v>
      </c>
      <c r="CX241" s="81">
        <f t="shared" si="407"/>
        <v>0</v>
      </c>
      <c r="CY241" s="81">
        <f t="shared" si="407"/>
        <v>0</v>
      </c>
      <c r="CZ241" s="81">
        <f t="shared" si="407"/>
        <v>0</v>
      </c>
      <c r="DA241" s="81">
        <f t="shared" si="407"/>
        <v>0</v>
      </c>
      <c r="DB241" s="81">
        <f t="shared" si="407"/>
        <v>0</v>
      </c>
      <c r="DC241" s="81">
        <f t="shared" si="407"/>
        <v>0</v>
      </c>
      <c r="DD241" s="81">
        <f t="shared" si="407"/>
        <v>0</v>
      </c>
      <c r="DE241" s="81">
        <f t="shared" si="407"/>
        <v>0</v>
      </c>
      <c r="DF241" s="81">
        <f t="shared" si="407"/>
        <v>0</v>
      </c>
      <c r="DG241" s="81">
        <f t="shared" si="407"/>
        <v>0</v>
      </c>
      <c r="DH241" s="81">
        <f t="shared" ref="DH241:DX241" si="408">SUM(DH242:DH255)</f>
        <v>0</v>
      </c>
      <c r="DI241" s="81">
        <f t="shared" si="408"/>
        <v>0</v>
      </c>
      <c r="DJ241" s="81">
        <f t="shared" si="408"/>
        <v>0</v>
      </c>
      <c r="DK241" s="81">
        <f t="shared" si="408"/>
        <v>0</v>
      </c>
      <c r="DL241" s="81">
        <f t="shared" si="408"/>
        <v>0</v>
      </c>
      <c r="DM241" s="81">
        <f t="shared" si="408"/>
        <v>0</v>
      </c>
      <c r="DN241" s="81">
        <f t="shared" si="408"/>
        <v>0</v>
      </c>
      <c r="DO241" s="81">
        <f t="shared" si="408"/>
        <v>0</v>
      </c>
      <c r="DP241" s="81">
        <f t="shared" si="408"/>
        <v>0</v>
      </c>
      <c r="DQ241" s="81">
        <f t="shared" si="408"/>
        <v>0</v>
      </c>
      <c r="DR241" s="81">
        <f t="shared" si="408"/>
        <v>0</v>
      </c>
      <c r="DS241" s="81">
        <f t="shared" si="408"/>
        <v>0</v>
      </c>
      <c r="DT241" s="81">
        <f t="shared" si="408"/>
        <v>0</v>
      </c>
      <c r="DU241" s="81">
        <f t="shared" si="408"/>
        <v>0</v>
      </c>
      <c r="DV241" s="81">
        <f t="shared" si="408"/>
        <v>0</v>
      </c>
      <c r="DW241" s="81">
        <f t="shared" si="408"/>
        <v>0</v>
      </c>
      <c r="DX241" s="81">
        <f t="shared" si="408"/>
        <v>0</v>
      </c>
    </row>
    <row r="242" spans="1:128" ht="12">
      <c r="A242" s="114"/>
      <c r="B242" s="230" t="str">
        <f t="shared" ref="B242:B250" si="409">CONCATENATE(C242,D242)</f>
        <v>199999219900011</v>
      </c>
      <c r="C242" s="231">
        <v>1999992199000</v>
      </c>
      <c r="D242" s="35">
        <v>11</v>
      </c>
      <c r="E242" s="37" t="s">
        <v>190</v>
      </c>
      <c r="F242" s="65">
        <f>SUMIF(Mensal!$B5:$B298,Anual!$B242,Mensal!$F5:$F298)</f>
        <v>17119649.510000002</v>
      </c>
      <c r="G242" s="65">
        <f>SUMIF(Mensal!$B5:$B298,Anual!$B242,Mensal!$S5:$S298)</f>
        <v>0</v>
      </c>
      <c r="H242" s="132">
        <f t="shared" si="237"/>
        <v>-1</v>
      </c>
      <c r="I242" s="65">
        <f>SUMIF(Mensal!$B5:$B298,Anual!$B242,Mensal!$AF5:$AF298)</f>
        <v>0</v>
      </c>
      <c r="J242" s="132">
        <f t="shared" si="286"/>
        <v>0</v>
      </c>
      <c r="K242" s="65">
        <f>SUMIF(Mensal!$B5:$B298,Anual!$B242,Mensal!$AS5:$AS298)</f>
        <v>0</v>
      </c>
      <c r="L242" s="132">
        <f t="shared" si="287"/>
        <v>0</v>
      </c>
      <c r="M242" s="65">
        <f>SUMIF(Mensal!$B5:$B298,Anual!$B242,Mensal!$BF5:$BF298)</f>
        <v>0</v>
      </c>
      <c r="N242" s="132">
        <f t="shared" si="288"/>
        <v>0</v>
      </c>
      <c r="O242" s="65">
        <f>SUMIF(Mensal!$B8:$B300,Anual!$B242,Mensal!$BS8:$BS300)</f>
        <v>0</v>
      </c>
      <c r="P242" s="132">
        <f t="shared" si="289"/>
        <v>0</v>
      </c>
      <c r="Q242" s="65">
        <f>SUMIF(Mensal!$B5:$B298,Anual!$B242,Mensal!$CF5:$CF298)</f>
        <v>0</v>
      </c>
      <c r="R242" s="132">
        <f t="shared" si="290"/>
        <v>0</v>
      </c>
      <c r="S242" s="65">
        <f>SUMIF(Mensal!$B5:$B298,Anual!$B242,Mensal!$CS5:$CS298)</f>
        <v>0</v>
      </c>
      <c r="T242" s="132">
        <f t="shared" si="291"/>
        <v>0</v>
      </c>
      <c r="U242" s="65">
        <f>SUMIF(Mensal!$B5:$B298,Anual!$B242,Mensal!$DF5:$DF298)</f>
        <v>0</v>
      </c>
      <c r="V242" s="132">
        <f t="shared" si="292"/>
        <v>0</v>
      </c>
      <c r="W242" s="65">
        <f>SUMIF(Mensal!$B5:$B298,Anual!$B242,Mensal!$DS5:$DS298)</f>
        <v>0</v>
      </c>
      <c r="X242" s="132">
        <f t="shared" si="293"/>
        <v>0</v>
      </c>
      <c r="Y242" s="65">
        <f>SUMIF(Mensal!$B5:$B298,Anual!$B242,Mensal!$EF5:$EF298)</f>
        <v>0</v>
      </c>
      <c r="Z242" s="132">
        <f t="shared" si="294"/>
        <v>0</v>
      </c>
      <c r="AA242" s="65">
        <f>SUMIF(Mensal!$B35:$B301,Anual!$B242,Mensal!$ES35:$ES301)</f>
        <v>0</v>
      </c>
      <c r="AB242" s="132">
        <f t="shared" si="284"/>
        <v>0</v>
      </c>
      <c r="AD242" s="240"/>
    </row>
    <row r="243" spans="1:128" ht="12">
      <c r="A243" s="70"/>
      <c r="B243" s="230" t="str">
        <f t="shared" si="409"/>
        <v>199999219900015</v>
      </c>
      <c r="C243" s="231">
        <v>1999992199000</v>
      </c>
      <c r="D243" s="35">
        <v>15</v>
      </c>
      <c r="E243" s="37" t="s">
        <v>190</v>
      </c>
      <c r="F243" s="65">
        <f>SUMIF(Mensal!$B5:$B298,Anual!$B243,Mensal!$F5:$F298)</f>
        <v>51852310.780000001</v>
      </c>
      <c r="G243" s="65">
        <f>SUMIF(Mensal!$B5:$B298,Anual!$B243,Mensal!$S5:$S298)</f>
        <v>74602747</v>
      </c>
      <c r="H243" s="44">
        <f t="shared" si="237"/>
        <v>0.43875452950449967</v>
      </c>
      <c r="I243" s="65">
        <f>SUMIF(Mensal!$B5:$B298,Anual!$B243,Mensal!$AF5:$AF298)</f>
        <v>78961636.301716015</v>
      </c>
      <c r="J243" s="44">
        <f t="shared" si="286"/>
        <v>5.8428000000000146E-2</v>
      </c>
      <c r="K243" s="65">
        <f>SUMIF(Mensal!$B5:$B298,Anual!$B243,Mensal!$AS5:$AS298)</f>
        <v>83380013.622614816</v>
      </c>
      <c r="L243" s="44">
        <f t="shared" si="287"/>
        <v>5.5955999999999673E-2</v>
      </c>
      <c r="M243" s="65">
        <f>SUMIF(Mensal!$B5:$B298,Anual!$B243,Mensal!$BF5:$BF298)</f>
        <v>88079978.23049438</v>
      </c>
      <c r="N243" s="44">
        <f t="shared" si="288"/>
        <v>5.6368000000000196E-2</v>
      </c>
      <c r="O243" s="65">
        <f>SUMIF(Mensal!$B9:$B301,Anual!$B243,Mensal!$BS9:$BS301)</f>
        <v>93044870.443390891</v>
      </c>
      <c r="P243" s="44">
        <f t="shared" si="289"/>
        <v>5.6367999999999974E-2</v>
      </c>
      <c r="Q243" s="65">
        <f>SUMIF(Mensal!$B5:$B298,Anual!$B243,Mensal!$CF5:$CF298)</f>
        <v>98289623.70054394</v>
      </c>
      <c r="R243" s="44">
        <f t="shared" si="290"/>
        <v>5.6367999999999974E-2</v>
      </c>
      <c r="S243" s="65">
        <f>SUMIF(Mensal!$B5:$B298,Anual!$B243,Mensal!$CS5:$CS298)</f>
        <v>103830013.20929624</v>
      </c>
      <c r="T243" s="44">
        <f t="shared" si="291"/>
        <v>5.6368000000000418E-2</v>
      </c>
      <c r="U243" s="65">
        <f>SUMIF(Mensal!$B5:$B298,Anual!$B243,Mensal!$DF5:$DF298)</f>
        <v>109682703.39387791</v>
      </c>
      <c r="V243" s="44">
        <f t="shared" si="292"/>
        <v>5.636800000000064E-2</v>
      </c>
      <c r="W243" s="65">
        <f>SUMIF(Mensal!$B5:$B298,Anual!$B243,Mensal!$DS5:$DS298)</f>
        <v>115865298.01878405</v>
      </c>
      <c r="X243" s="44">
        <f t="shared" si="293"/>
        <v>5.6368000000000196E-2</v>
      </c>
      <c r="Y243" s="65">
        <f>SUMIF(Mensal!$B5:$B298,Anual!$B243,Mensal!$EF5:$EF298)</f>
        <v>122396393.13750689</v>
      </c>
      <c r="Z243" s="44">
        <f t="shared" si="294"/>
        <v>5.6368000000000196E-2</v>
      </c>
      <c r="AA243" s="65">
        <f>SUMIF(Mensal!$B36:$B301,Anual!$B243,Mensal!$ES36:$ES301)</f>
        <v>129295633.02588187</v>
      </c>
      <c r="AB243" s="44">
        <f t="shared" si="284"/>
        <v>5.6367999999999974E-2</v>
      </c>
      <c r="AD243" s="240"/>
    </row>
    <row r="244" spans="1:128" ht="12">
      <c r="A244" s="70"/>
      <c r="B244" s="230" t="str">
        <f t="shared" si="409"/>
        <v>199999219900095</v>
      </c>
      <c r="C244" s="231">
        <v>1999992199000</v>
      </c>
      <c r="D244" s="35">
        <v>95</v>
      </c>
      <c r="E244" s="37"/>
      <c r="F244" s="65">
        <f>SUMIF(Mensal!$B6:$B299,Anual!$B244,Mensal!$F6:$F299)</f>
        <v>687557.26</v>
      </c>
      <c r="G244" s="65">
        <f>SUMIF(Mensal!$B7:$B299,Anual!$B244,Mensal!$S7:$S299)</f>
        <v>0</v>
      </c>
      <c r="H244" s="44">
        <f t="shared" si="237"/>
        <v>-1</v>
      </c>
      <c r="I244" s="65">
        <f>SUMIF(Mensal!$B7:$B299,Anual!$B244,Mensal!$AF7:$AF299)</f>
        <v>0</v>
      </c>
      <c r="J244" s="44">
        <f t="shared" ref="J244" si="410">IF(ROUND(G244,2)&gt;0,IF(ROUND(I244,2)=0,0%,(IFERROR(I244/G244-1,0))),0%)</f>
        <v>0</v>
      </c>
      <c r="K244" s="65">
        <f>SUMIF(Mensal!$B7:$B299,Anual!$B244,Mensal!$AS7:$AS299)</f>
        <v>0</v>
      </c>
      <c r="L244" s="44">
        <f t="shared" ref="L244" si="411">IF(ROUND(I244,2)&gt;0,IF(ROUND(K244,2)=0,0%,(IFERROR(K244/I244-1,0))),0%)</f>
        <v>0</v>
      </c>
      <c r="M244" s="65">
        <f>SUMIF(Mensal!$B7:$B299,Anual!$B244,Mensal!$BF7:$BF299)</f>
        <v>0</v>
      </c>
      <c r="N244" s="44">
        <f t="shared" ref="N244" si="412">IF(ROUND(K244,2)&gt;0,IF(ROUND(M244,2)=0,0%,(IFERROR(M244/K244-1,0))),0%)</f>
        <v>0</v>
      </c>
      <c r="O244" s="65">
        <f>SUMIF(Mensal!$B10:$B301,Anual!$B244,Mensal!$BS10:$BS301)</f>
        <v>0</v>
      </c>
      <c r="P244" s="44">
        <f t="shared" ref="P244" si="413">IF(ROUND(M244,2)&gt;0,IF(ROUND(O244,2)=0,0%,(IFERROR(O244/M244-1,0))),0%)</f>
        <v>0</v>
      </c>
      <c r="Q244" s="65">
        <f>SUMIF(Mensal!$B7:$B299,Anual!$B244,Mensal!$CF7:$CF299)</f>
        <v>0</v>
      </c>
      <c r="R244" s="44">
        <f t="shared" ref="R244" si="414">IF(ROUND(O244,2)&gt;0,IF(ROUND(Q244,2)=0,0%,(IFERROR(Q244/O244-1,0))),0%)</f>
        <v>0</v>
      </c>
      <c r="S244" s="65">
        <f>SUMIF(Mensal!$B7:$B299,Anual!$B244,Mensal!$CS7:$CS299)</f>
        <v>0</v>
      </c>
      <c r="T244" s="44">
        <f t="shared" ref="T244" si="415">IF(ROUND(Q244,2)&gt;0,IF(ROUND(S244,2)=0,0%,(IFERROR(S244/Q244-1,0))),0%)</f>
        <v>0</v>
      </c>
      <c r="U244" s="65">
        <f>SUMIF(Mensal!$B7:$B299,Anual!$B244,Mensal!$DF7:$DF299)</f>
        <v>0</v>
      </c>
      <c r="V244" s="44">
        <f t="shared" ref="V244" si="416">IF(ROUND(S244,2)&gt;0,IF(ROUND(U244,2)=0,0%,(IFERROR(U244/S244-1,0))),0%)</f>
        <v>0</v>
      </c>
      <c r="W244" s="65">
        <f>SUMIF(Mensal!$B7:$B299,Anual!$B244,Mensal!$DS7:$DS299)</f>
        <v>0</v>
      </c>
      <c r="X244" s="44">
        <f t="shared" ref="X244" si="417">IF(ROUND(U244,2)&gt;0,IF(ROUND(W244,2)=0,0%,(IFERROR(W244/U244-1,0))),0%)</f>
        <v>0</v>
      </c>
      <c r="Y244" s="65">
        <f>SUMIF(Mensal!$B7:$B299,Anual!$B244,Mensal!$EF7:$EF299)</f>
        <v>0</v>
      </c>
      <c r="Z244" s="44">
        <f t="shared" ref="Z244" si="418">IF(ROUND(W244,2)&gt;0,IF(ROUND(Y244,2)=0,0%,(IFERROR(Y244/W244-1,0))),0%)</f>
        <v>0</v>
      </c>
      <c r="AA244" s="65">
        <f>SUMIF(Mensal!$B37:$B301,Anual!$B244,Mensal!$ES37:$ES301)</f>
        <v>0</v>
      </c>
      <c r="AB244" s="44">
        <f t="shared" si="284"/>
        <v>0</v>
      </c>
      <c r="AD244" s="240"/>
    </row>
    <row r="245" spans="1:128" ht="12">
      <c r="A245" s="70"/>
      <c r="B245" s="230" t="str">
        <f t="shared" si="409"/>
        <v>199999229900015</v>
      </c>
      <c r="C245" s="231">
        <v>1999992299000</v>
      </c>
      <c r="D245" s="35">
        <v>15</v>
      </c>
      <c r="E245" s="37" t="s">
        <v>191</v>
      </c>
      <c r="F245" s="65">
        <f>SUMIF(Mensal!$B5:$B298,Anual!$B245,Mensal!$F5:$F298)</f>
        <v>244530.07000000004</v>
      </c>
      <c r="G245" s="65">
        <f>SUMIF(Mensal!$B5:$B298,Anual!$B245,Mensal!$S5:$S298)</f>
        <v>353759.00000000006</v>
      </c>
      <c r="H245" s="44">
        <f t="shared" si="237"/>
        <v>0.44668915360797956</v>
      </c>
      <c r="I245" s="65">
        <f>SUMIF(Mensal!$B5:$B298,Anual!$B245,Mensal!$AF5:$AF298)</f>
        <v>374428.43085200008</v>
      </c>
      <c r="J245" s="44">
        <f t="shared" si="286"/>
        <v>5.8428000000000146E-2</v>
      </c>
      <c r="K245" s="65">
        <f>SUMIF(Mensal!$B5:$B298,Anual!$B245,Mensal!$AS5:$AS298)</f>
        <v>395379.94812875468</v>
      </c>
      <c r="L245" s="44">
        <f t="shared" si="287"/>
        <v>5.5956000000000339E-2</v>
      </c>
      <c r="M245" s="65">
        <f>SUMIF(Mensal!$B5:$B298,Anual!$B245,Mensal!$BF5:$BF298)</f>
        <v>417666.72504487628</v>
      </c>
      <c r="N245" s="44">
        <f t="shared" si="288"/>
        <v>5.6367999999999974E-2</v>
      </c>
      <c r="O245" s="65">
        <f>SUMIF(Mensal!$B10:$B301,Anual!$B245,Mensal!$BS10:$BS301)</f>
        <v>441209.76300220605</v>
      </c>
      <c r="P245" s="44">
        <f t="shared" si="289"/>
        <v>5.6368000000000418E-2</v>
      </c>
      <c r="Q245" s="65">
        <f>SUMIF(Mensal!$B5:$B298,Anual!$B245,Mensal!$CF5:$CF298)</f>
        <v>466079.87492311461</v>
      </c>
      <c r="R245" s="44">
        <f t="shared" si="290"/>
        <v>5.6368000000000418E-2</v>
      </c>
      <c r="S245" s="65">
        <f>SUMIF(Mensal!$B5:$B298,Anual!$B245,Mensal!$CS5:$CS298)</f>
        <v>492351.86531278095</v>
      </c>
      <c r="T245" s="44">
        <f t="shared" si="291"/>
        <v>5.6368000000000418E-2</v>
      </c>
      <c r="U245" s="65">
        <f>SUMIF(Mensal!$B5:$B298,Anual!$B245,Mensal!$DF5:$DF298)</f>
        <v>520104.75525673176</v>
      </c>
      <c r="V245" s="44">
        <f t="shared" si="292"/>
        <v>5.6367999999999974E-2</v>
      </c>
      <c r="W245" s="65">
        <f>SUMIF(Mensal!$B5:$B298,Anual!$B245,Mensal!$DS5:$DS298)</f>
        <v>549422.02010104328</v>
      </c>
      <c r="X245" s="44">
        <f t="shared" si="293"/>
        <v>5.6368000000000196E-2</v>
      </c>
      <c r="Y245" s="65">
        <f>SUMIF(Mensal!$B5:$B298,Anual!$B245,Mensal!$EF5:$EF298)</f>
        <v>580391.840530099</v>
      </c>
      <c r="Z245" s="44">
        <f t="shared" si="294"/>
        <v>5.6368000000000196E-2</v>
      </c>
      <c r="AA245" s="65">
        <f>SUMIF(Mensal!$B38:$B301,Anual!$B245,Mensal!$ES38:$ES301)</f>
        <v>613107.36779709964</v>
      </c>
      <c r="AB245" s="44">
        <f t="shared" si="284"/>
        <v>5.6367999999999974E-2</v>
      </c>
      <c r="AD245" s="240"/>
    </row>
    <row r="246" spans="1:128" ht="12">
      <c r="A246" s="70"/>
      <c r="B246" s="230" t="str">
        <f t="shared" si="409"/>
        <v>199999229900011</v>
      </c>
      <c r="C246" s="231">
        <v>1999992299000</v>
      </c>
      <c r="D246" s="35">
        <v>11</v>
      </c>
      <c r="E246" s="37" t="s">
        <v>191</v>
      </c>
      <c r="F246" s="65">
        <f>SUMIF(Mensal!$B5:$B298,Anual!$B246,Mensal!$F5:$F298)</f>
        <v>0</v>
      </c>
      <c r="G246" s="65">
        <f>SUMIF(Mensal!$B5:$B298,Anual!$B246,Mensal!$S5:$S298)</f>
        <v>0</v>
      </c>
      <c r="H246" s="44">
        <f t="shared" si="237"/>
        <v>0</v>
      </c>
      <c r="I246" s="65">
        <f>SUMIF(Mensal!$B5:$B298,Anual!$B246,Mensal!$AF5:$AF298)</f>
        <v>0</v>
      </c>
      <c r="J246" s="44">
        <f t="shared" si="286"/>
        <v>0</v>
      </c>
      <c r="K246" s="65">
        <f>SUMIF(Mensal!$B5:$B298,Anual!$B246,Mensal!$AS5:$AS298)</f>
        <v>0</v>
      </c>
      <c r="L246" s="44">
        <f t="shared" si="287"/>
        <v>0</v>
      </c>
      <c r="M246" s="65">
        <f>SUMIF(Mensal!$B5:$B298,Anual!$B246,Mensal!$BF5:$BF298)</f>
        <v>0</v>
      </c>
      <c r="N246" s="44">
        <f t="shared" si="288"/>
        <v>0</v>
      </c>
      <c r="O246" s="65">
        <f>SUMIF(Mensal!$B11:$B301,Anual!$B246,Mensal!$BS11:$BS301)</f>
        <v>0</v>
      </c>
      <c r="P246" s="44">
        <f t="shared" si="289"/>
        <v>0</v>
      </c>
      <c r="Q246" s="65">
        <f>SUMIF(Mensal!$B5:$B298,Anual!$B246,Mensal!$CF5:$CF298)</f>
        <v>0</v>
      </c>
      <c r="R246" s="44">
        <f t="shared" si="290"/>
        <v>0</v>
      </c>
      <c r="S246" s="65">
        <f>SUMIF(Mensal!$B5:$B298,Anual!$B246,Mensal!$CS5:$CS298)</f>
        <v>0</v>
      </c>
      <c r="T246" s="44">
        <f t="shared" si="291"/>
        <v>0</v>
      </c>
      <c r="U246" s="65">
        <f>SUMIF(Mensal!$B5:$B298,Anual!$B246,Mensal!$DF5:$DF298)</f>
        <v>0</v>
      </c>
      <c r="V246" s="44">
        <f t="shared" si="292"/>
        <v>0</v>
      </c>
      <c r="W246" s="65">
        <f>SUMIF(Mensal!$B5:$B298,Anual!$B246,Mensal!$DS5:$DS298)</f>
        <v>0</v>
      </c>
      <c r="X246" s="44">
        <f t="shared" si="293"/>
        <v>0</v>
      </c>
      <c r="Y246" s="65">
        <f>SUMIF(Mensal!$B5:$B298,Anual!$B246,Mensal!$EF5:$EF298)</f>
        <v>0</v>
      </c>
      <c r="Z246" s="44">
        <f t="shared" si="294"/>
        <v>0</v>
      </c>
      <c r="AA246" s="65">
        <f>SUMIF(Mensal!$B39:$B301,Anual!$B246,Mensal!$ES39:$ES301)</f>
        <v>0</v>
      </c>
      <c r="AB246" s="44">
        <f t="shared" si="284"/>
        <v>0</v>
      </c>
      <c r="AD246" s="240"/>
    </row>
    <row r="247" spans="1:128" ht="12">
      <c r="A247" s="70"/>
      <c r="B247" s="230" t="str">
        <f t="shared" si="409"/>
        <v>199999239900015</v>
      </c>
      <c r="C247" s="231">
        <v>1999992399000</v>
      </c>
      <c r="D247" s="35">
        <v>15</v>
      </c>
      <c r="E247" s="37" t="s">
        <v>192</v>
      </c>
      <c r="F247" s="65">
        <f>SUMIF(Mensal!$B7:$B299,Anual!$B247,Mensal!$F7:$F299)</f>
        <v>2401.41</v>
      </c>
      <c r="G247" s="65">
        <f>SUMIF(Mensal!$B7:$B299,Anual!$B247,Mensal!$S7:$S299)</f>
        <v>0</v>
      </c>
      <c r="H247" s="44">
        <f t="shared" si="237"/>
        <v>-1</v>
      </c>
      <c r="I247" s="65">
        <f>SUMIF(Mensal!$B7:$B299,Anual!$B247,Mensal!$AF7:$AF299)</f>
        <v>0</v>
      </c>
      <c r="J247" s="132">
        <f t="shared" si="286"/>
        <v>0</v>
      </c>
      <c r="K247" s="65">
        <f>SUMIF(Mensal!$B7:$B299,Anual!$B247,Mensal!$AS7:$AS299)</f>
        <v>0</v>
      </c>
      <c r="L247" s="132">
        <f t="shared" si="287"/>
        <v>0</v>
      </c>
      <c r="M247" s="65">
        <f>SUMIF(Mensal!$B7:$B299,Anual!$B247,Mensal!$BF7:$BF299)</f>
        <v>0</v>
      </c>
      <c r="N247" s="132">
        <f t="shared" si="288"/>
        <v>0</v>
      </c>
      <c r="O247" s="65">
        <f>SUMIF(Mensal!$B12:$B301,Anual!$B247,Mensal!$BS12:$BS301)</f>
        <v>0</v>
      </c>
      <c r="P247" s="132">
        <f t="shared" si="289"/>
        <v>0</v>
      </c>
      <c r="Q247" s="65">
        <f>SUMIF(Mensal!$B7:$B299,Anual!$B247,Mensal!$CF7:$CF299)</f>
        <v>0</v>
      </c>
      <c r="R247" s="132">
        <f t="shared" si="290"/>
        <v>0</v>
      </c>
      <c r="S247" s="65">
        <f>SUMIF(Mensal!$B7:$B299,Anual!$B247,Mensal!$CS7:$CS299)</f>
        <v>0</v>
      </c>
      <c r="T247" s="132">
        <f t="shared" si="291"/>
        <v>0</v>
      </c>
      <c r="U247" s="65">
        <f>SUMIF(Mensal!$B7:$B299,Anual!$B247,Mensal!$DF7:$DF299)</f>
        <v>0</v>
      </c>
      <c r="V247" s="132">
        <f t="shared" si="292"/>
        <v>0</v>
      </c>
      <c r="W247" s="65">
        <f>SUMIF(Mensal!$B7:$B299,Anual!$B247,Mensal!$DS7:$DS299)</f>
        <v>0</v>
      </c>
      <c r="X247" s="132">
        <f t="shared" si="293"/>
        <v>0</v>
      </c>
      <c r="Y247" s="65">
        <f>SUMIF(Mensal!$B7:$B299,Anual!$B247,Mensal!$EF7:$EF299)</f>
        <v>0</v>
      </c>
      <c r="Z247" s="132">
        <f t="shared" si="294"/>
        <v>0</v>
      </c>
      <c r="AA247" s="65">
        <f>SUMIF(Mensal!$B40:$B301,Anual!$B247,Mensal!$ES40:$ES301)</f>
        <v>0</v>
      </c>
      <c r="AB247" s="132">
        <f t="shared" si="284"/>
        <v>0</v>
      </c>
      <c r="AD247" s="240"/>
    </row>
    <row r="248" spans="1:128" ht="12">
      <c r="A248" s="70"/>
      <c r="B248" s="230" t="str">
        <f t="shared" si="409"/>
        <v>199999210800115</v>
      </c>
      <c r="C248" s="231">
        <v>1999992108001</v>
      </c>
      <c r="D248" s="35">
        <v>15</v>
      </c>
      <c r="E248" s="37" t="s">
        <v>185</v>
      </c>
      <c r="F248" s="65">
        <f>SUMIF(Mensal!$B5:$B298,Anual!$B248,Mensal!$F5:$F298)</f>
        <v>0</v>
      </c>
      <c r="G248" s="65">
        <f>SUMIF(Mensal!$B5:$B298,Anual!$B248,Mensal!$S5:$S298)</f>
        <v>2710087</v>
      </c>
      <c r="H248" s="132">
        <f t="shared" si="237"/>
        <v>0</v>
      </c>
      <c r="I248" s="65">
        <f>SUMIF(Mensal!$B5:$B298,Anual!$B248,Mensal!$AF5:$AF298)</f>
        <v>2792498.7934059594</v>
      </c>
      <c r="J248" s="132">
        <f t="shared" si="286"/>
        <v>3.0409279630491337E-2</v>
      </c>
      <c r="K248" s="65">
        <f>SUMIF(Mensal!$B5:$B298,Anual!$B248,Mensal!$AS5:$AS298)</f>
        <v>2876273.7572081392</v>
      </c>
      <c r="L248" s="132">
        <f t="shared" si="287"/>
        <v>3.0000000000000471E-2</v>
      </c>
      <c r="M248" s="65">
        <f>SUMIF(Mensal!$B5:$B298,Anual!$B248,Mensal!$BF5:$BF298)</f>
        <v>2962561.969924381</v>
      </c>
      <c r="N248" s="132">
        <f t="shared" si="288"/>
        <v>2.9999999999999138E-2</v>
      </c>
      <c r="O248" s="65">
        <f>SUMIF(Mensal!$B13:$B301,Anual!$B248,Mensal!$BS13:$BS301)</f>
        <v>3051438.8300000005</v>
      </c>
      <c r="P248" s="132">
        <f t="shared" si="289"/>
        <v>3.0000000330081988E-2</v>
      </c>
      <c r="Q248" s="65">
        <f>SUMIF(Mensal!$B5:$B298,Anual!$B248,Mensal!$CF5:$CF298)</f>
        <v>3142981.9900000007</v>
      </c>
      <c r="R248" s="132">
        <f t="shared" si="290"/>
        <v>2.9999998394200089E-2</v>
      </c>
      <c r="S248" s="65">
        <f>SUMIF(Mensal!$B5:$B298,Anual!$B248,Mensal!$CS5:$CS298)</f>
        <v>3237271.4500000011</v>
      </c>
      <c r="T248" s="132">
        <f t="shared" si="291"/>
        <v>3.0000000095450785E-2</v>
      </c>
      <c r="U248" s="65">
        <f>SUMIF(Mensal!$B5:$B298,Anual!$B248,Mensal!$DF5:$DF298)</f>
        <v>3334389.5999999992</v>
      </c>
      <c r="V248" s="132">
        <f t="shared" si="292"/>
        <v>3.0000002007863236E-2</v>
      </c>
      <c r="W248" s="65">
        <f>SUMIF(Mensal!$B5:$B298,Anual!$B248,Mensal!$DS5:$DS298)</f>
        <v>3434421.290000001</v>
      </c>
      <c r="X248" s="132">
        <f t="shared" si="293"/>
        <v>3.000000059981045E-2</v>
      </c>
      <c r="Y248" s="65">
        <f>SUMIF(Mensal!$B5:$B298,Anual!$B248,Mensal!$EF5:$EF298)</f>
        <v>3537453.92</v>
      </c>
      <c r="Z248" s="132">
        <f t="shared" si="294"/>
        <v>2.9999997466821915E-2</v>
      </c>
      <c r="AA248" s="65">
        <f>SUMIF(Mensal!$B40:$B301,Anual!$B248,Mensal!$ES40:$ES301)</f>
        <v>3643577.5376000009</v>
      </c>
      <c r="AB248" s="132">
        <f t="shared" si="284"/>
        <v>3.0000000000000249E-2</v>
      </c>
      <c r="AD248" s="240"/>
    </row>
    <row r="249" spans="1:128" ht="12">
      <c r="A249" s="70"/>
      <c r="B249" s="230" t="str">
        <f t="shared" si="409"/>
        <v>199999210899910</v>
      </c>
      <c r="C249" s="231">
        <v>1999992108999</v>
      </c>
      <c r="D249" s="35">
        <v>10</v>
      </c>
      <c r="E249" s="37" t="s">
        <v>186</v>
      </c>
      <c r="F249" s="65">
        <f>SUMIF(Mensal!$B6:$B299,Anual!$B249,Mensal!$F6:$F299)</f>
        <v>69917.7</v>
      </c>
      <c r="G249" s="65">
        <f>SUMIF(Mensal!$B6:$B299,Anual!$B249,Mensal!$S6:$S299)</f>
        <v>0</v>
      </c>
      <c r="H249" s="132">
        <f t="shared" ref="H249" si="419">IF(ROUND(F249,2)=0,0%,IFERROR(G249/F249-1,0))</f>
        <v>-1</v>
      </c>
      <c r="I249" s="65">
        <f>SUMIF(Mensal!$B6:$B299,Anual!$B249,Mensal!$AF6:$AF299)</f>
        <v>0</v>
      </c>
      <c r="J249" s="132">
        <f t="shared" ref="J249" si="420">IF(ROUND(G249,2)&gt;0,IF(ROUND(I249,2)=0,0%,(IFERROR(I249/G249-1,0))),0%)</f>
        <v>0</v>
      </c>
      <c r="K249" s="65">
        <f>SUMIF(Mensal!$B6:$B299,Anual!$B249,Mensal!$AS6:$AS299)</f>
        <v>0</v>
      </c>
      <c r="L249" s="132">
        <f t="shared" ref="L249" si="421">IF(ROUND(I249,2)&gt;0,IF(ROUND(K249,2)=0,0%,(IFERROR(K249/I249-1,0))),0%)</f>
        <v>0</v>
      </c>
      <c r="M249" s="65">
        <f>SUMIF(Mensal!$B6:$B299,Anual!$B249,Mensal!$BF6:$BF299)</f>
        <v>0</v>
      </c>
      <c r="N249" s="132">
        <f t="shared" ref="N249" si="422">IF(ROUND(K249,2)&gt;0,IF(ROUND(M249,2)=0,0%,(IFERROR(M249/K249-1,0))),0%)</f>
        <v>0</v>
      </c>
      <c r="O249" s="65">
        <f>SUMIF(Mensal!$B14:$B301,Anual!$B249,Mensal!$BS14:$BS301)</f>
        <v>0</v>
      </c>
      <c r="P249" s="132">
        <f t="shared" ref="P249" si="423">IF(ROUND(M249,2)&gt;0,IF(ROUND(O249,2)=0,0%,(IFERROR(O249/M249-1,0))),0%)</f>
        <v>0</v>
      </c>
      <c r="Q249" s="65">
        <f>SUMIF(Mensal!$B6:$B299,Anual!$B249,Mensal!$CF6:$CF299)</f>
        <v>0</v>
      </c>
      <c r="R249" s="132">
        <f t="shared" ref="R249" si="424">IF(ROUND(O249,2)&gt;0,IF(ROUND(Q249,2)=0,0%,(IFERROR(Q249/O249-1,0))),0%)</f>
        <v>0</v>
      </c>
      <c r="S249" s="65">
        <f>SUMIF(Mensal!$B6:$B299,Anual!$B249,Mensal!$CS6:$CS299)</f>
        <v>0</v>
      </c>
      <c r="T249" s="132">
        <f t="shared" ref="T249" si="425">IF(ROUND(Q249,2)&gt;0,IF(ROUND(S249,2)=0,0%,(IFERROR(S249/Q249-1,0))),0%)</f>
        <v>0</v>
      </c>
      <c r="U249" s="65">
        <f>SUMIF(Mensal!$B6:$B299,Anual!$B249,Mensal!$DF6:$DF299)</f>
        <v>0</v>
      </c>
      <c r="V249" s="132">
        <f t="shared" ref="V249" si="426">IF(ROUND(S249,2)&gt;0,IF(ROUND(U249,2)=0,0%,(IFERROR(U249/S249-1,0))),0%)</f>
        <v>0</v>
      </c>
      <c r="W249" s="65">
        <f>SUMIF(Mensal!$B6:$B299,Anual!$B249,Mensal!$DS6:$DS299)</f>
        <v>0</v>
      </c>
      <c r="X249" s="132">
        <f t="shared" ref="X249" si="427">IF(ROUND(U249,2)&gt;0,IF(ROUND(W249,2)=0,0%,(IFERROR(W249/U249-1,0))),0%)</f>
        <v>0</v>
      </c>
      <c r="Y249" s="65">
        <f>SUMIF(Mensal!$B6:$B299,Anual!$B249,Mensal!$EF6:$EF299)</f>
        <v>0</v>
      </c>
      <c r="Z249" s="132">
        <f t="shared" ref="Z249" si="428">IF(ROUND(W249,2)&gt;0,IF(ROUND(Y249,2)=0,0%,(IFERROR(Y249/W249-1,0))),0%)</f>
        <v>0</v>
      </c>
      <c r="AA249" s="65">
        <f>SUMIF(Mensal!$B41:$B301,Anual!$B249,Mensal!$ES41:$ES301)</f>
        <v>0</v>
      </c>
      <c r="AB249" s="132">
        <f t="shared" ref="AB249" si="429">IF(ROUND(Y249,2)&gt;0,IF(ROUND(AA249,2)=0,0%,(IFERROR(AA249/Y249-1,0))),0%)</f>
        <v>0</v>
      </c>
      <c r="AD249" s="240"/>
    </row>
    <row r="250" spans="1:128" ht="12">
      <c r="A250" s="70"/>
      <c r="B250" s="230" t="str">
        <f t="shared" si="409"/>
        <v>199999210899915</v>
      </c>
      <c r="C250" s="231">
        <v>1999992108999</v>
      </c>
      <c r="D250" s="35">
        <v>15</v>
      </c>
      <c r="E250" s="37" t="s">
        <v>186</v>
      </c>
      <c r="F250" s="65">
        <f>SUMIF(Mensal!$B5:$B298,Anual!$B250,Mensal!$F5:$F298)</f>
        <v>0</v>
      </c>
      <c r="G250" s="65">
        <f>SUMIF(Mensal!$B5:$B298,Anual!$B250,Mensal!$S5:$S298)</f>
        <v>5498525</v>
      </c>
      <c r="H250" s="44">
        <f t="shared" si="237"/>
        <v>0</v>
      </c>
      <c r="I250" s="65">
        <f>SUMIF(Mensal!$B5:$B298,Anual!$B250,Mensal!$AF5:$AF298)</f>
        <v>6346515.3978882721</v>
      </c>
      <c r="J250" s="44">
        <f t="shared" si="286"/>
        <v>0.15422143172728542</v>
      </c>
      <c r="K250" s="65">
        <f>SUMIF(Mensal!$B5:$B298,Anual!$B250,Mensal!$AS5:$AS298)</f>
        <v>7220018.8749536397</v>
      </c>
      <c r="L250" s="44">
        <f t="shared" si="287"/>
        <v>0.13763513082407641</v>
      </c>
      <c r="M250" s="65">
        <f>SUMIF(Mensal!$B5:$B298,Anual!$B250,Mensal!$BF5:$BF298)</f>
        <v>8117059.8471886097</v>
      </c>
      <c r="N250" s="44">
        <f t="shared" si="288"/>
        <v>0.12424357716664969</v>
      </c>
      <c r="O250" s="65">
        <f>SUMIF(Mensal!$B14:$B301,Anual!$B250,Mensal!$BS14:$BS301)</f>
        <v>9038236.9000000004</v>
      </c>
      <c r="P250" s="44">
        <f t="shared" si="289"/>
        <v>0.11348654194418017</v>
      </c>
      <c r="Q250" s="65">
        <f>SUMIF(Mensal!$B5:$B298,Anual!$B250,Mensal!$CF5:$CF298)</f>
        <v>9984997.0999999996</v>
      </c>
      <c r="R250" s="44">
        <f t="shared" si="290"/>
        <v>0.10475054045109156</v>
      </c>
      <c r="S250" s="65">
        <f>SUMIF(Mensal!$B5:$B298,Anual!$B250,Mensal!$CS5:$CS298)</f>
        <v>10956778.859999999</v>
      </c>
      <c r="T250" s="44">
        <f t="shared" si="291"/>
        <v>9.7324190509779918E-2</v>
      </c>
      <c r="U250" s="65">
        <f>SUMIF(Mensal!$B5:$B298,Anual!$B250,Mensal!$DF5:$DF298)</f>
        <v>11955454.400000004</v>
      </c>
      <c r="V250" s="44">
        <f t="shared" si="292"/>
        <v>9.114681903874855E-2</v>
      </c>
      <c r="W250" s="65">
        <f>SUMIF(Mensal!$B5:$B298,Anual!$B250,Mensal!$DS5:$DS298)</f>
        <v>6230990.3499999978</v>
      </c>
      <c r="X250" s="44">
        <f t="shared" si="293"/>
        <v>-0.47881610003882447</v>
      </c>
      <c r="Y250" s="65">
        <f>SUMIF(Mensal!$B5:$B298,Anual!$B250,Mensal!$EF5:$EF298)</f>
        <v>6582218.8140487978</v>
      </c>
      <c r="Z250" s="44">
        <f t="shared" si="294"/>
        <v>5.6367999999999974E-2</v>
      </c>
      <c r="AA250" s="65">
        <f>SUMIF(Mensal!$B41:$B301,Anual!$B250,Mensal!$ES41:$ES301)</f>
        <v>6953455.9551611478</v>
      </c>
      <c r="AB250" s="44">
        <f t="shared" si="284"/>
        <v>5.6399999999999562E-2</v>
      </c>
      <c r="AD250" s="240"/>
    </row>
    <row r="251" spans="1:128" ht="12">
      <c r="A251" s="70"/>
      <c r="B251" s="230" t="str">
        <f t="shared" ref="B251:B259" si="430">CONCATENATE(C251,D251)</f>
        <v>199999211100015</v>
      </c>
      <c r="C251" s="231">
        <v>1999992111000</v>
      </c>
      <c r="D251" s="35">
        <v>15</v>
      </c>
      <c r="E251" s="37" t="s">
        <v>187</v>
      </c>
      <c r="F251" s="65">
        <f>SUMIF(Mensal!$B5:$B298,Anual!$B251,Mensal!$F5:$F298)</f>
        <v>41683914.110000007</v>
      </c>
      <c r="G251" s="65">
        <f>SUMIF(Mensal!$B5:$B298,Anual!$B251,Mensal!$S5:$S298)</f>
        <v>410894.85590999998</v>
      </c>
      <c r="H251" s="44">
        <f t="shared" si="237"/>
        <v>-0.99014260381533059</v>
      </c>
      <c r="I251" s="65">
        <f>SUMIF(Mensal!$B5:$B298,Anual!$B251,Mensal!$AF5:$AF298)</f>
        <v>369805.37031900004</v>
      </c>
      <c r="J251" s="44">
        <f t="shared" si="286"/>
        <v>-9.9999999999999867E-2</v>
      </c>
      <c r="K251" s="65">
        <f>SUMIF(Mensal!$B5:$B298,Anual!$B251,Mensal!$AS5:$AS298)</f>
        <v>332824.83328709996</v>
      </c>
      <c r="L251" s="44">
        <f t="shared" si="287"/>
        <v>-0.1000000000000002</v>
      </c>
      <c r="M251" s="65">
        <f>SUMIF(Mensal!$B5:$B298,Anual!$B251,Mensal!$BF5:$BF298)</f>
        <v>299542.34995839</v>
      </c>
      <c r="N251" s="44">
        <f t="shared" si="288"/>
        <v>-9.9999999999999867E-2</v>
      </c>
      <c r="O251" s="65">
        <f>SUMIF(Mensal!$B16:$B301,Anual!$B251,Mensal!$BS16:$BS301)</f>
        <v>269588.11496255099</v>
      </c>
      <c r="P251" s="44">
        <f t="shared" si="289"/>
        <v>-0.10000000000000009</v>
      </c>
      <c r="Q251" s="65">
        <f>SUMIF(Mensal!$B5:$B298,Anual!$B251,Mensal!$CF5:$CF298)</f>
        <v>242629.303466296</v>
      </c>
      <c r="R251" s="44">
        <f t="shared" si="290"/>
        <v>-9.9999999999999645E-2</v>
      </c>
      <c r="S251" s="65">
        <f>SUMIF(Mensal!$B5:$B298,Anual!$B251,Mensal!$CS5:$CS298)</f>
        <v>218366.37311966601</v>
      </c>
      <c r="T251" s="44">
        <f t="shared" si="291"/>
        <v>-0.10000000000000164</v>
      </c>
      <c r="U251" s="65">
        <f>SUMIF(Mensal!$B5:$B298,Anual!$B251,Mensal!$DF5:$DF298)</f>
        <v>196529.7358077</v>
      </c>
      <c r="V251" s="44">
        <f t="shared" si="292"/>
        <v>-9.9999999999997313E-2</v>
      </c>
      <c r="W251" s="65">
        <f>SUMIF(Mensal!$B5:$B298,Anual!$B251,Mensal!$DS5:$DS298)</f>
        <v>176876.76222693</v>
      </c>
      <c r="X251" s="44">
        <f t="shared" si="293"/>
        <v>-9.9999999999999978E-2</v>
      </c>
      <c r="Y251" s="65">
        <f>SUMIF(Mensal!$B5:$B298,Anual!$B251,Mensal!$EF5:$EF298)</f>
        <v>159189.086004237</v>
      </c>
      <c r="Z251" s="44">
        <f t="shared" si="294"/>
        <v>-9.9999999999999978E-2</v>
      </c>
      <c r="AA251" s="65">
        <f>SUMIF(Mensal!$B43:$B301,Anual!$B251,Mensal!$ES43:$ES301)</f>
        <v>143270.177403813</v>
      </c>
      <c r="AB251" s="44">
        <f t="shared" si="284"/>
        <v>-0.10000000000000198</v>
      </c>
      <c r="AD251" s="240"/>
    </row>
    <row r="252" spans="1:128" ht="12">
      <c r="A252" s="70"/>
      <c r="B252" s="230" t="str">
        <f t="shared" si="430"/>
        <v>199999211300015</v>
      </c>
      <c r="C252" s="231">
        <v>1999992113000</v>
      </c>
      <c r="D252" s="35">
        <v>15</v>
      </c>
      <c r="E252" s="37" t="s">
        <v>450</v>
      </c>
      <c r="F252" s="65">
        <f>SUMIF(Mensal!$B7:$B299,Anual!$B252,Mensal!$F7:$F299)</f>
        <v>0</v>
      </c>
      <c r="G252" s="65">
        <f>SUMIF(Mensal!$B7:$B299,Anual!$B252,Mensal!$S7:$S299)</f>
        <v>0</v>
      </c>
      <c r="H252" s="132">
        <f t="shared" si="237"/>
        <v>0</v>
      </c>
      <c r="I252" s="65">
        <f>SUMIF(Mensal!$B7:$B299,Anual!$B252,Mensal!$AF7:$AF299)</f>
        <v>0</v>
      </c>
      <c r="J252" s="132">
        <f t="shared" si="286"/>
        <v>0</v>
      </c>
      <c r="K252" s="65">
        <f>SUMIF(Mensal!$B7:$B299,Anual!$B252,Mensal!$AS7:$AS299)</f>
        <v>0</v>
      </c>
      <c r="L252" s="132">
        <f t="shared" si="287"/>
        <v>0</v>
      </c>
      <c r="M252" s="65">
        <f>SUMIF(Mensal!$B7:$B299,Anual!$B252,Mensal!$BF7:$BF299)</f>
        <v>0</v>
      </c>
      <c r="N252" s="132">
        <f t="shared" si="288"/>
        <v>0</v>
      </c>
      <c r="O252" s="65">
        <f>SUMIF(Mensal!$B17:$B301,Anual!$B252,Mensal!$BS17:$BS301)</f>
        <v>0</v>
      </c>
      <c r="P252" s="132">
        <f t="shared" si="289"/>
        <v>0</v>
      </c>
      <c r="Q252" s="65">
        <f>SUMIF(Mensal!$B7:$B299,Anual!$B252,Mensal!$CF7:$CF299)</f>
        <v>0</v>
      </c>
      <c r="R252" s="132">
        <f t="shared" si="290"/>
        <v>0</v>
      </c>
      <c r="S252" s="65">
        <f>SUMIF(Mensal!$B7:$B299,Anual!$B252,Mensal!$CS7:$CS299)</f>
        <v>0</v>
      </c>
      <c r="T252" s="132">
        <f t="shared" si="291"/>
        <v>0</v>
      </c>
      <c r="U252" s="65">
        <f>SUMIF(Mensal!$B7:$B299,Anual!$B252,Mensal!$DF7:$DF299)</f>
        <v>0</v>
      </c>
      <c r="V252" s="132">
        <f t="shared" si="292"/>
        <v>0</v>
      </c>
      <c r="W252" s="65">
        <f>SUMIF(Mensal!$B7:$B299,Anual!$B252,Mensal!$DS7:$DS299)</f>
        <v>0</v>
      </c>
      <c r="X252" s="132">
        <f t="shared" si="293"/>
        <v>0</v>
      </c>
      <c r="Y252" s="65">
        <f>SUMIF(Mensal!$B7:$B299,Anual!$B252,Mensal!$EF7:$EF299)</f>
        <v>0</v>
      </c>
      <c r="Z252" s="132">
        <f t="shared" si="294"/>
        <v>0</v>
      </c>
      <c r="AA252" s="65">
        <f>SUMIF(Mensal!$B44:$B301,Anual!$B252,Mensal!$ES44:$ES301)</f>
        <v>0</v>
      </c>
      <c r="AB252" s="132">
        <f t="shared" si="284"/>
        <v>0</v>
      </c>
      <c r="AD252" s="240"/>
    </row>
    <row r="253" spans="1:128" ht="12">
      <c r="A253" s="70"/>
      <c r="B253" s="230" t="str">
        <f t="shared" si="430"/>
        <v>199999211500015</v>
      </c>
      <c r="C253" s="336">
        <v>1999992115000</v>
      </c>
      <c r="D253" s="337">
        <v>15</v>
      </c>
      <c r="E253" s="338" t="s">
        <v>188</v>
      </c>
      <c r="F253" s="339">
        <f>SUMIF(Mensal!$B8:$B300,Anual!$B253,Mensal!$F8:$F300)</f>
        <v>0</v>
      </c>
      <c r="G253" s="339">
        <f>SUMIF(Mensal!$B8:$B300,Anual!$B253,Mensal!$S8:$S300)</f>
        <v>109862028.00000004</v>
      </c>
      <c r="H253" s="132">
        <f t="shared" ref="H253" si="431">IF(ROUND(F253,2)=0,0%,IFERROR(G253/F253-1,0))</f>
        <v>0</v>
      </c>
      <c r="I253" s="65">
        <f>SUMIF(Mensal!$B8:$B300,Anual!$B253,Mensal!$AF8:$AF300)</f>
        <v>116281046.57198404</v>
      </c>
      <c r="J253" s="132">
        <f t="shared" ref="J253" si="432">IF(ROUND(G253,2)&gt;0,IF(ROUND(I253,2)=0,0%,(IFERROR(I253/G253-1,0))),0%)</f>
        <v>5.8427999999999924E-2</v>
      </c>
      <c r="K253" s="65">
        <f>SUMIF(Mensal!$B8:$B300,Anual!$B253,Mensal!$AS8:$AS300)</f>
        <v>122787668.81396593</v>
      </c>
      <c r="L253" s="132">
        <f t="shared" ref="L253" si="433">IF(ROUND(I253,2)&gt;0,IF(ROUND(K253,2)=0,0%,(IFERROR(K253/I253-1,0))),0%)</f>
        <v>5.5955999999999673E-2</v>
      </c>
      <c r="M253" s="65">
        <f>SUMIF(Mensal!$B8:$B300,Anual!$B253,Mensal!$BF8:$BF300)</f>
        <v>129708964.12967156</v>
      </c>
      <c r="N253" s="132">
        <f t="shared" ref="N253" si="434">IF(ROUND(K253,2)&gt;0,IF(ROUND(M253,2)=0,0%,(IFERROR(M253/K253-1,0))),0%)</f>
        <v>5.6367999999999974E-2</v>
      </c>
      <c r="O253" s="65">
        <f>SUMIF(Mensal!$B18:$B301,Anual!$B253,Mensal!$BS18:$BS301)</f>
        <v>137020399.01973292</v>
      </c>
      <c r="P253" s="132">
        <f t="shared" ref="P253" si="435">IF(ROUND(M253,2)&gt;0,IF(ROUND(O253,2)=0,0%,(IFERROR(O253/M253-1,0))),0%)</f>
        <v>5.6368000000000196E-2</v>
      </c>
      <c r="Q253" s="65">
        <f>SUMIF(Mensal!$B8:$B300,Anual!$B253,Mensal!$CF8:$CF300)</f>
        <v>144743964.87167722</v>
      </c>
      <c r="R253" s="132">
        <f t="shared" ref="R253" si="436">IF(ROUND(O253,2)&gt;0,IF(ROUND(Q253,2)=0,0%,(IFERROR(Q253/O253-1,0))),0%)</f>
        <v>5.6367999999999974E-2</v>
      </c>
      <c r="S253" s="65">
        <f>SUMIF(Mensal!$B8:$B300,Anual!$B253,Mensal!$CS8:$CS300)</f>
        <v>152902892.68356395</v>
      </c>
      <c r="T253" s="132">
        <f t="shared" ref="T253" si="437">IF(ROUND(Q253,2)&gt;0,IF(ROUND(S253,2)=0,0%,(IFERROR(S253/Q253-1,0))),0%)</f>
        <v>5.6368000000000196E-2</v>
      </c>
      <c r="U253" s="65">
        <f>SUMIF(Mensal!$B8:$B300,Anual!$B253,Mensal!$DF8:$DF300)</f>
        <v>161521722.93835112</v>
      </c>
      <c r="V253" s="132">
        <f t="shared" ref="V253" si="438">IF(ROUND(S253,2)&gt;0,IF(ROUND(U253,2)=0,0%,(IFERROR(U253/S253-1,0))),0%)</f>
        <v>5.6368000000000196E-2</v>
      </c>
      <c r="W253" s="65">
        <f>SUMIF(Mensal!$B8:$B300,Anual!$B253,Mensal!$DS8:$DS300)</f>
        <v>170626379.41694009</v>
      </c>
      <c r="X253" s="132">
        <f t="shared" ref="X253" si="439">IF(ROUND(U253,2)&gt;0,IF(ROUND(W253,2)=0,0%,(IFERROR(W253/U253-1,0))),0%)</f>
        <v>5.6367999999999974E-2</v>
      </c>
      <c r="Y253" s="65">
        <f>SUMIF(Mensal!$B8:$B300,Anual!$B253,Mensal!$EF8:$EF300)</f>
        <v>180244247.17191419</v>
      </c>
      <c r="Z253" s="132">
        <f t="shared" ref="Z253" si="440">IF(ROUND(W253,2)&gt;0,IF(ROUND(Y253,2)=0,0%,(IFERROR(Y253/W253-1,0))),0%)</f>
        <v>5.6368000000000196E-2</v>
      </c>
      <c r="AA253" s="65">
        <f>SUMIF(Mensal!$B45:$B301,Anual!$B253,Mensal!$ES45:$ES301)</f>
        <v>190404254.89650068</v>
      </c>
      <c r="AB253" s="132">
        <f t="shared" ref="AB253" si="441">IF(ROUND(Y253,2)&gt;0,IF(ROUND(AA253,2)=0,0%,(IFERROR(AA253/Y253-1,0))),0%)</f>
        <v>5.6368000000000196E-2</v>
      </c>
      <c r="AD253" s="240"/>
    </row>
    <row r="254" spans="1:128" ht="12">
      <c r="A254" s="70"/>
      <c r="B254" s="230" t="str">
        <f t="shared" si="430"/>
        <v>199999211700015</v>
      </c>
      <c r="C254" s="231">
        <v>1999992117000</v>
      </c>
      <c r="D254" s="35">
        <v>15</v>
      </c>
      <c r="E254" s="37" t="s">
        <v>189</v>
      </c>
      <c r="F254" s="65">
        <f>SUMIF(Mensal!$B9:$B301,Anual!$B254,Mensal!$F9:$F301)</f>
        <v>43239.25</v>
      </c>
      <c r="G254" s="65">
        <f>SUMIF(Mensal!$B9:$B301,Anual!$B254,Mensal!$S9:$S301)</f>
        <v>0</v>
      </c>
      <c r="H254" s="132">
        <f t="shared" ref="H254" si="442">IF(ROUND(F254,2)=0,0%,IFERROR(G254/F254-1,0))</f>
        <v>-1</v>
      </c>
      <c r="I254" s="65">
        <f>SUMIF(Mensal!$B9:$B301,Anual!$B254,Mensal!$AF9:$AF301)</f>
        <v>0</v>
      </c>
      <c r="J254" s="132">
        <f t="shared" ref="J254" si="443">IF(ROUND(G254,2)&gt;0,IF(ROUND(I254,2)=0,0%,(IFERROR(I254/G254-1,0))),0%)</f>
        <v>0</v>
      </c>
      <c r="K254" s="65">
        <f>SUMIF(Mensal!$B9:$B301,Anual!$B254,Mensal!$AS9:$AS301)</f>
        <v>0</v>
      </c>
      <c r="L254" s="132">
        <f t="shared" ref="L254" si="444">IF(ROUND(I254,2)&gt;0,IF(ROUND(K254,2)=0,0%,(IFERROR(K254/I254-1,0))),0%)</f>
        <v>0</v>
      </c>
      <c r="M254" s="65">
        <f>SUMIF(Mensal!$B9:$B301,Anual!$B254,Mensal!$BF9:$BF301)</f>
        <v>0</v>
      </c>
      <c r="N254" s="132">
        <f t="shared" ref="N254" si="445">IF(ROUND(K254,2)&gt;0,IF(ROUND(M254,2)=0,0%,(IFERROR(M254/K254-1,0))),0%)</f>
        <v>0</v>
      </c>
      <c r="O254" s="65">
        <f>SUMIF(Mensal!$B19:$B301,Anual!$B254,Mensal!$BS19:$BS301)</f>
        <v>0</v>
      </c>
      <c r="P254" s="132">
        <f t="shared" ref="P254" si="446">IF(ROUND(M254,2)&gt;0,IF(ROUND(O254,2)=0,0%,(IFERROR(O254/M254-1,0))),0%)</f>
        <v>0</v>
      </c>
      <c r="Q254" s="65">
        <f>SUMIF(Mensal!$B9:$B301,Anual!$B254,Mensal!$CF9:$CF301)</f>
        <v>0</v>
      </c>
      <c r="R254" s="132">
        <f t="shared" ref="R254" si="447">IF(ROUND(O254,2)&gt;0,IF(ROUND(Q254,2)=0,0%,(IFERROR(Q254/O254-1,0))),0%)</f>
        <v>0</v>
      </c>
      <c r="S254" s="65">
        <f>SUMIF(Mensal!$B9:$B301,Anual!$B254,Mensal!$CS9:$CS301)</f>
        <v>0</v>
      </c>
      <c r="T254" s="132">
        <f t="shared" ref="T254" si="448">IF(ROUND(Q254,2)&gt;0,IF(ROUND(S254,2)=0,0%,(IFERROR(S254/Q254-1,0))),0%)</f>
        <v>0</v>
      </c>
      <c r="U254" s="65">
        <f>SUMIF(Mensal!$B9:$B301,Anual!$B254,Mensal!$DF9:$DF301)</f>
        <v>0</v>
      </c>
      <c r="V254" s="132">
        <f t="shared" ref="V254" si="449">IF(ROUND(S254,2)&gt;0,IF(ROUND(U254,2)=0,0%,(IFERROR(U254/S254-1,0))),0%)</f>
        <v>0</v>
      </c>
      <c r="W254" s="65">
        <f>SUMIF(Mensal!$B9:$B301,Anual!$B254,Mensal!$DS9:$DS301)</f>
        <v>0</v>
      </c>
      <c r="X254" s="132">
        <f t="shared" ref="X254" si="450">IF(ROUND(U254,2)&gt;0,IF(ROUND(W254,2)=0,0%,(IFERROR(W254/U254-1,0))),0%)</f>
        <v>0</v>
      </c>
      <c r="Y254" s="65">
        <f>SUMIF(Mensal!$B9:$B301,Anual!$B254,Mensal!$EF9:$EF301)</f>
        <v>0</v>
      </c>
      <c r="Z254" s="132">
        <f t="shared" ref="Z254" si="451">IF(ROUND(W254,2)&gt;0,IF(ROUND(Y254,2)=0,0%,(IFERROR(Y254/W254-1,0))),0%)</f>
        <v>0</v>
      </c>
      <c r="AA254" s="65">
        <f>SUMIF(Mensal!$B46:$B301,Anual!$B254,Mensal!$ES46:$ES301)</f>
        <v>0</v>
      </c>
      <c r="AB254" s="132">
        <f t="shared" ref="AB254" si="452">IF(ROUND(Y254,2)&gt;0,IF(ROUND(AA254,2)=0,0%,(IFERROR(AA254/Y254-1,0))),0%)</f>
        <v>0</v>
      </c>
      <c r="AD254" s="240"/>
    </row>
    <row r="255" spans="1:128" ht="12">
      <c r="A255" s="70"/>
      <c r="B255" s="230" t="str">
        <f t="shared" si="430"/>
        <v>199999249900015</v>
      </c>
      <c r="C255" s="231">
        <v>1999992499000</v>
      </c>
      <c r="D255" s="35">
        <v>15</v>
      </c>
      <c r="E255" s="37" t="s">
        <v>193</v>
      </c>
      <c r="F255" s="65">
        <f>SUMIF(Mensal!$B5:$B298,Anual!$B255,Mensal!$F5:$F298)</f>
        <v>68563.25</v>
      </c>
      <c r="G255" s="65">
        <f>SUMIF(Mensal!$B5:$B298,Anual!$B255,Mensal!$S5:$S298)</f>
        <v>561984</v>
      </c>
      <c r="H255" s="44">
        <f t="shared" si="237"/>
        <v>7.1965776126423417</v>
      </c>
      <c r="I255" s="65">
        <f>SUMIF(Mensal!$B5:$B298,Anual!$B255,Mensal!$AF5:$AF298)</f>
        <v>594819.60115200013</v>
      </c>
      <c r="J255" s="44">
        <f t="shared" si="286"/>
        <v>5.8428000000000146E-2</v>
      </c>
      <c r="K255" s="65">
        <f>SUMIF(Mensal!$B5:$B298,Anual!$B255,Mensal!$AS5:$AS298)</f>
        <v>628103.32675406127</v>
      </c>
      <c r="L255" s="44">
        <f t="shared" si="287"/>
        <v>5.5955999999999673E-2</v>
      </c>
      <c r="M255" s="65">
        <f>SUMIF(Mensal!$B5:$B298,Anual!$B255,Mensal!$BF5:$BF298)</f>
        <v>663508.25507653423</v>
      </c>
      <c r="N255" s="44">
        <f t="shared" si="288"/>
        <v>5.6367999999999974E-2</v>
      </c>
      <c r="O255" s="65">
        <f>SUMIF(Mensal!$B18:$B301,Anual!$B255,Mensal!$BS18:$BS301)</f>
        <v>700908.8883986884</v>
      </c>
      <c r="P255" s="44">
        <f t="shared" si="289"/>
        <v>5.6368000000000196E-2</v>
      </c>
      <c r="Q255" s="65">
        <f>SUMIF(Mensal!$B5:$B298,Anual!$B255,Mensal!$CF5:$CF298)</f>
        <v>740417.72061994567</v>
      </c>
      <c r="R255" s="44">
        <f t="shared" si="290"/>
        <v>5.6367999999999974E-2</v>
      </c>
      <c r="S255" s="65">
        <f>SUMIF(Mensal!$B5:$B298,Anual!$B255,Mensal!$CS5:$CS298)</f>
        <v>782153.58669585094</v>
      </c>
      <c r="T255" s="44">
        <f t="shared" si="291"/>
        <v>5.6368000000000196E-2</v>
      </c>
      <c r="U255" s="65">
        <f>SUMIF(Mensal!$B5:$B298,Anual!$B255,Mensal!$DF5:$DF298)</f>
        <v>826242.02007072279</v>
      </c>
      <c r="V255" s="44">
        <f t="shared" si="292"/>
        <v>5.6368000000000196E-2</v>
      </c>
      <c r="W255" s="65">
        <f>SUMIF(Mensal!$B5:$B298,Anual!$B255,Mensal!$DS5:$DS298)</f>
        <v>872815.63025806949</v>
      </c>
      <c r="X255" s="44">
        <f t="shared" si="293"/>
        <v>5.6368000000000196E-2</v>
      </c>
      <c r="Y255" s="65">
        <f>SUMIF(Mensal!$B5:$B298,Anual!$B255,Mensal!$EF5:$EF298)</f>
        <v>922014.50170445663</v>
      </c>
      <c r="Z255" s="44">
        <f t="shared" si="294"/>
        <v>5.6368000000000418E-2</v>
      </c>
      <c r="AA255" s="65">
        <f>SUMIF(Mensal!$B45:$B301,Anual!$B255,Mensal!$ES45:$ES301)</f>
        <v>973986.61513653339</v>
      </c>
      <c r="AB255" s="44">
        <f t="shared" si="284"/>
        <v>5.6367999999999974E-2</v>
      </c>
      <c r="AD255" s="240"/>
    </row>
    <row r="256" spans="1:128" ht="13.5" customHeight="1">
      <c r="A256" s="72"/>
      <c r="B256" s="234" t="str">
        <f t="shared" si="430"/>
        <v/>
      </c>
      <c r="C256" s="235"/>
      <c r="D256" s="13"/>
      <c r="E256" s="12" t="s">
        <v>451</v>
      </c>
      <c r="F256" s="84">
        <f>F257+F264+F268</f>
        <v>2866979643.8899994</v>
      </c>
      <c r="G256" s="84">
        <f>G257+G264+G268</f>
        <v>1795942200.7660003</v>
      </c>
      <c r="H256" s="49">
        <f t="shared" si="237"/>
        <v>-0.3735769262982227</v>
      </c>
      <c r="I256" s="84">
        <f>I257+I264+I268</f>
        <v>924084747.77338803</v>
      </c>
      <c r="J256" s="49">
        <f t="shared" ref="J256:J272" si="453">IF(ROUND(G256,2)&gt;0,IF(ROUND(I256,2)=0,0%,(IFERROR(I256/G256-1,0))),0%)</f>
        <v>-0.48545963930284064</v>
      </c>
      <c r="K256" s="84">
        <f>K257+K264+K268</f>
        <v>926710333.03337061</v>
      </c>
      <c r="L256" s="49">
        <f t="shared" ref="L256:L272" si="454">IF(ROUND(I256,2)&gt;0,IF(ROUND(K256,2)=0,0%,(IFERROR(K256/I256-1,0))),0%)</f>
        <v>2.8412818914163029E-3</v>
      </c>
      <c r="M256" s="84">
        <f>M257+M264+M268</f>
        <v>516986494.69104487</v>
      </c>
      <c r="N256" s="49">
        <f t="shared" ref="N256:N272" si="455">IF(ROUND(K256,2)&gt;0,IF(ROUND(M256,2)=0,0%,(IFERROR(M256/K256-1,0))),0%)</f>
        <v>-0.44212719308005355</v>
      </c>
      <c r="O256" s="84">
        <f>O257+O264+O268</f>
        <v>107410336.36925641</v>
      </c>
      <c r="P256" s="49">
        <f t="shared" ref="P256:P272" si="456">IF(ROUND(M256,2)&gt;0,IF(ROUND(O256,2)=0,0%,(IFERROR(O256/M256-1,0))),0%)</f>
        <v>-0.7922376358526626</v>
      </c>
      <c r="Q256" s="84">
        <f>Q257+Q264+Q268</f>
        <v>110485923.22811043</v>
      </c>
      <c r="R256" s="49">
        <f t="shared" ref="R256:R272" si="457">IF(ROUND(O256,2)&gt;0,IF(ROUND(Q256,2)=0,0%,(IFERROR(Q256/O256-1,0))),0%)</f>
        <v>2.8633993364295396E-2</v>
      </c>
      <c r="S256" s="84">
        <f>S257+S264+S268</f>
        <v>113717621.54801312</v>
      </c>
      <c r="T256" s="49">
        <f t="shared" ref="T256:T272" si="458">IF(ROUND(Q256,2)&gt;0,IF(ROUND(S256,2)=0,0%,(IFERROR(S256/Q256-1,0))),0%)</f>
        <v>2.9249864828757355E-2</v>
      </c>
      <c r="U256" s="84">
        <f>U257+U264+U268</f>
        <v>117110107.87481263</v>
      </c>
      <c r="V256" s="49">
        <f t="shared" ref="V256:V272" si="459">IF(ROUND(S256,2)&gt;0,IF(ROUND(U256,2)=0,0%,(IFERROR(U256/S256-1,0))),0%)</f>
        <v>2.9832547327479642E-2</v>
      </c>
      <c r="W256" s="84">
        <f>W257+W264+W268</f>
        <v>120668378.94496481</v>
      </c>
      <c r="X256" s="49">
        <f t="shared" ref="X256:X272" si="460">IF(ROUND(U256,2)&gt;0,IF(ROUND(W256,2)=0,0%,(IFERROR(W256/U256-1,0))),0%)</f>
        <v>3.0383979100726988E-2</v>
      </c>
      <c r="Y256" s="84">
        <f>Y257+Y264+Y268</f>
        <v>124397762.41765837</v>
      </c>
      <c r="Z256" s="49">
        <f t="shared" ref="Z256:Z272" si="461">IF(ROUND(W256,2)&gt;0,IF(ROUND(Y256,2)=0,0%,(IFERROR(Y256/W256-1,0))),0%)</f>
        <v>3.0906054306028885E-2</v>
      </c>
      <c r="AA256" s="84">
        <f>AA257+AA264+AA268</f>
        <v>128303928.4430908</v>
      </c>
      <c r="AB256" s="49">
        <f t="shared" si="284"/>
        <v>3.1400613238666608E-2</v>
      </c>
      <c r="AD256" s="240"/>
      <c r="DT256" s="3">
        <f>DT257+DT264</f>
        <v>0</v>
      </c>
    </row>
    <row r="257" spans="1:30" ht="13.5" customHeight="1">
      <c r="A257" s="72"/>
      <c r="B257" s="234" t="str">
        <f t="shared" si="430"/>
        <v/>
      </c>
      <c r="C257" s="235"/>
      <c r="D257" s="13"/>
      <c r="E257" s="12" t="s">
        <v>452</v>
      </c>
      <c r="F257" s="84">
        <f>SUM(F258:F263)</f>
        <v>38769974.150000006</v>
      </c>
      <c r="G257" s="84">
        <f>SUM(G258:G263)</f>
        <v>16154920.999999998</v>
      </c>
      <c r="H257" s="49">
        <f t="shared" si="237"/>
        <v>-0.58331359888203593</v>
      </c>
      <c r="I257" s="84">
        <f>SUM(I258:I263)</f>
        <v>17098820.724188</v>
      </c>
      <c r="J257" s="49">
        <f t="shared" si="453"/>
        <v>5.8428000000000146E-2</v>
      </c>
      <c r="K257" s="84">
        <f>SUM(K258:K263)</f>
        <v>18055602.336630661</v>
      </c>
      <c r="L257" s="49">
        <f t="shared" si="454"/>
        <v>5.5955999999999895E-2</v>
      </c>
      <c r="M257" s="84">
        <f>SUM(M258:M263)</f>
        <v>19073360.529141866</v>
      </c>
      <c r="N257" s="49">
        <f t="shared" si="455"/>
        <v>5.6368000000000418E-2</v>
      </c>
      <c r="O257" s="84">
        <f>SUM(O258:O263)</f>
        <v>20148487.715448532</v>
      </c>
      <c r="P257" s="49">
        <f t="shared" si="456"/>
        <v>5.6367999999999974E-2</v>
      </c>
      <c r="Q257" s="84">
        <f>SUM(Q258:Q263)</f>
        <v>21284217.670992941</v>
      </c>
      <c r="R257" s="49">
        <f t="shared" si="457"/>
        <v>5.6368000000000196E-2</v>
      </c>
      <c r="S257" s="84">
        <f>SUM(S258:S263)</f>
        <v>22483966.452671479</v>
      </c>
      <c r="T257" s="49">
        <f t="shared" si="458"/>
        <v>5.6368000000000418E-2</v>
      </c>
      <c r="U257" s="84">
        <f>SUM(U258:U263)</f>
        <v>23751342.673675675</v>
      </c>
      <c r="V257" s="49">
        <f t="shared" si="459"/>
        <v>5.6368000000000418E-2</v>
      </c>
      <c r="W257" s="84">
        <f>SUM(W258:W263)</f>
        <v>25090158.35750543</v>
      </c>
      <c r="X257" s="49">
        <f t="shared" si="460"/>
        <v>5.6368000000000196E-2</v>
      </c>
      <c r="Y257" s="84">
        <f>SUM(Y258:Y263)</f>
        <v>26504440.403801307</v>
      </c>
      <c r="Z257" s="49">
        <f t="shared" si="461"/>
        <v>5.6368000000000418E-2</v>
      </c>
      <c r="AA257" s="84">
        <f>SUM(AA258:AA263)</f>
        <v>27998442.700482789</v>
      </c>
      <c r="AB257" s="49">
        <f t="shared" si="284"/>
        <v>5.6368000000000418E-2</v>
      </c>
      <c r="AD257" s="240"/>
    </row>
    <row r="258" spans="1:30" ht="13.5" customHeight="1">
      <c r="A258" s="230"/>
      <c r="B258" s="230" t="str">
        <f t="shared" si="430"/>
        <v>221301010100047</v>
      </c>
      <c r="C258" s="41">
        <v>2213010101000</v>
      </c>
      <c r="D258" s="35">
        <v>47</v>
      </c>
      <c r="E258" s="65" t="s">
        <v>197</v>
      </c>
      <c r="F258" s="65">
        <f>SUMIF(Mensal!$B4:$B297,Anual!$B258,Mensal!$F4:$F297)</f>
        <v>30</v>
      </c>
      <c r="G258" s="65">
        <f>SUMIF(Mensal!$B4:$B297,Anual!$B258,Mensal!$S4:$S297)</f>
        <v>0</v>
      </c>
      <c r="H258" s="44">
        <f t="shared" ref="H258" si="462">IF(ROUND(F258,2)=0,0%,IFERROR(G258/F258-1,0))</f>
        <v>-1</v>
      </c>
      <c r="I258" s="65">
        <f>SUMIF(Mensal!$B4:$B297,Anual!$B258,Mensal!$AF4:$AF297)</f>
        <v>0</v>
      </c>
      <c r="J258" s="44">
        <f t="shared" ref="J258" si="463">IF(ROUND(G258,2)&gt;0,IF(ROUND(I258,2)=0,0%,(IFERROR(I258/G258-1,0))),0%)</f>
        <v>0</v>
      </c>
      <c r="K258" s="65">
        <f>SUMIF(Mensal!$B4:$B297,Anual!$B258,Mensal!$AS4:$AS297)</f>
        <v>0</v>
      </c>
      <c r="L258" s="44">
        <f t="shared" ref="L258" si="464">IF(ROUND(I258,2)&gt;0,IF(ROUND(K258,2)=0,0%,(IFERROR(K258/I258-1,0))),0%)</f>
        <v>0</v>
      </c>
      <c r="M258" s="65">
        <f>SUMIF(Mensal!$B4:$B297,Anual!$B258,Mensal!$BF4:$BF297)</f>
        <v>0</v>
      </c>
      <c r="N258" s="44">
        <f t="shared" ref="N258" si="465">IF(ROUND(K258,2)&gt;0,IF(ROUND(M258,2)=0,0%,(IFERROR(M258/K258-1,0))),0%)</f>
        <v>0</v>
      </c>
      <c r="O258" s="65">
        <f>SUMIF(Mensal!$B4:$B297,Anual!$B258,Mensal!$BS4:$BS297)</f>
        <v>0</v>
      </c>
      <c r="P258" s="44">
        <f t="shared" ref="P258" si="466">IF(ROUND(M258,2)&gt;0,IF(ROUND(O258,2)=0,0%,(IFERROR(O258/M258-1,0))),0%)</f>
        <v>0</v>
      </c>
      <c r="Q258" s="65">
        <f>SUMIF(Mensal!$B4:$B297,Anual!$B258,Mensal!$CF4:$CF297)</f>
        <v>0</v>
      </c>
      <c r="R258" s="44">
        <f t="shared" ref="R258" si="467">IF(ROUND(O258,2)&gt;0,IF(ROUND(Q258,2)=0,0%,(IFERROR(Q258/O258-1,0))),0%)</f>
        <v>0</v>
      </c>
      <c r="S258" s="65">
        <f>SUMIF(Mensal!$B4:$B297,Anual!$B258,Mensal!$CS4:$CS297)</f>
        <v>0</v>
      </c>
      <c r="T258" s="44">
        <f t="shared" ref="T258" si="468">IF(ROUND(Q258,2)&gt;0,IF(ROUND(S258,2)=0,0%,(IFERROR(S258/Q258-1,0))),0%)</f>
        <v>0</v>
      </c>
      <c r="U258" s="65">
        <f>SUMIF(Mensal!$B4:$B297,Anual!$B258,Mensal!$DF4:$DF297)</f>
        <v>0</v>
      </c>
      <c r="V258" s="44">
        <f t="shared" ref="V258" si="469">IF(ROUND(S258,2)&gt;0,IF(ROUND(U258,2)=0,0%,(IFERROR(U258/S258-1,0))),0%)</f>
        <v>0</v>
      </c>
      <c r="W258" s="65">
        <f>SUMIF(Mensal!$B4:$B297,Anual!$B258,Mensal!$DS4:$DS297)</f>
        <v>0</v>
      </c>
      <c r="X258" s="44">
        <f t="shared" ref="X258" si="470">IF(ROUND(U258,2)&gt;0,IF(ROUND(W258,2)=0,0%,(IFERROR(W258/U258-1,0))),0%)</f>
        <v>0</v>
      </c>
      <c r="Y258" s="65">
        <f>SUMIF(Mensal!$B4:$B297,Anual!$B258,Mensal!$EF4:$EF297)</f>
        <v>0</v>
      </c>
      <c r="Z258" s="44">
        <f t="shared" ref="Z258" si="471">IF(ROUND(W258,2)&gt;0,IF(ROUND(Y258,2)=0,0%,(IFERROR(Y258/W258-1,0))),0%)</f>
        <v>0</v>
      </c>
      <c r="AA258" s="65">
        <f>SUMIF(Mensal!$B47:$B301,Anual!$B258,Mensal!$ES47:$ES301)</f>
        <v>0</v>
      </c>
      <c r="AB258" s="44">
        <f t="shared" ref="AB258" si="472">IF(ROUND(Y258,2)&gt;0,IF(ROUND(AA258,2)=0,0%,(IFERROR(AA258/Y258-1,0))),0%)</f>
        <v>0</v>
      </c>
      <c r="AD258" s="240"/>
    </row>
    <row r="259" spans="1:30" ht="12">
      <c r="A259" s="70"/>
      <c r="B259" s="230" t="str">
        <f t="shared" si="430"/>
        <v>221301010100048</v>
      </c>
      <c r="C259" s="231">
        <v>2213010101000</v>
      </c>
      <c r="D259" s="41">
        <v>48</v>
      </c>
      <c r="E259" s="37" t="s">
        <v>197</v>
      </c>
      <c r="F259" s="65">
        <f>SUMIF(Mensal!$B5:$B298,Anual!$B259,Mensal!$F5:$F298)</f>
        <v>23157104.280000001</v>
      </c>
      <c r="G259" s="65">
        <f>SUMIF(Mensal!$B5:$B298,Anual!$B259,Mensal!$S5:$S298)</f>
        <v>16154920.999999998</v>
      </c>
      <c r="H259" s="44">
        <f t="shared" si="237"/>
        <v>-0.30237732642796578</v>
      </c>
      <c r="I259" s="65">
        <f>SUMIF(Mensal!$B5:$B298,Anual!$B259,Mensal!$AF5:$AF298)</f>
        <v>17098820.724188</v>
      </c>
      <c r="J259" s="44">
        <f t="shared" si="453"/>
        <v>5.8428000000000146E-2</v>
      </c>
      <c r="K259" s="65">
        <f>SUMIF(Mensal!$B5:$B298,Anual!$B259,Mensal!$AS5:$AS298)</f>
        <v>18055602.336630661</v>
      </c>
      <c r="L259" s="44">
        <f t="shared" si="454"/>
        <v>5.5955999999999895E-2</v>
      </c>
      <c r="M259" s="65">
        <f>SUMIF(Mensal!$B5:$B298,Anual!$B259,Mensal!$BF5:$BF298)</f>
        <v>19073360.529141866</v>
      </c>
      <c r="N259" s="44">
        <f t="shared" si="455"/>
        <v>5.6368000000000418E-2</v>
      </c>
      <c r="O259" s="65">
        <f>SUMIF(Mensal!$B5:$B298,Anual!$B259,Mensal!$BS5:$BS298)</f>
        <v>20148487.715448532</v>
      </c>
      <c r="P259" s="44">
        <f t="shared" si="456"/>
        <v>5.6367999999999974E-2</v>
      </c>
      <c r="Q259" s="65">
        <f>SUMIF(Mensal!$B5:$B298,Anual!$B259,Mensal!$CF5:$CF298)</f>
        <v>21284217.670992941</v>
      </c>
      <c r="R259" s="44">
        <f t="shared" si="457"/>
        <v>5.6368000000000196E-2</v>
      </c>
      <c r="S259" s="65">
        <f>SUMIF(Mensal!$B5:$B298,Anual!$B259,Mensal!$CS5:$CS298)</f>
        <v>22483966.452671479</v>
      </c>
      <c r="T259" s="44">
        <f t="shared" si="458"/>
        <v>5.6368000000000418E-2</v>
      </c>
      <c r="U259" s="65">
        <f>SUMIF(Mensal!$B5:$B298,Anual!$B259,Mensal!$DF5:$DF298)</f>
        <v>23751342.673675675</v>
      </c>
      <c r="V259" s="44">
        <f t="shared" si="459"/>
        <v>5.6368000000000418E-2</v>
      </c>
      <c r="W259" s="65">
        <f>SUMIF(Mensal!$B5:$B298,Anual!$B259,Mensal!$DS5:$DS298)</f>
        <v>25090158.35750543</v>
      </c>
      <c r="X259" s="44">
        <f t="shared" si="460"/>
        <v>5.6368000000000196E-2</v>
      </c>
      <c r="Y259" s="65">
        <f>SUMIF(Mensal!$B5:$B298,Anual!$B259,Mensal!$EF5:$EF298)</f>
        <v>26504440.403801307</v>
      </c>
      <c r="Z259" s="44">
        <f t="shared" si="461"/>
        <v>5.6368000000000418E-2</v>
      </c>
      <c r="AA259" s="65">
        <f>SUMIF(Mensal!$B48:$B301,Anual!$B259,Mensal!$ES48:$ES301)</f>
        <v>27998442.700482789</v>
      </c>
      <c r="AB259" s="44">
        <f t="shared" si="284"/>
        <v>5.6368000000000418E-2</v>
      </c>
      <c r="AD259" s="240"/>
    </row>
    <row r="260" spans="1:30" ht="12">
      <c r="A260" s="70"/>
      <c r="B260" s="230" t="str">
        <f t="shared" ref="B260:B267" si="473">CONCATENATE(C260,D260)</f>
        <v>221102010400048</v>
      </c>
      <c r="C260" s="231">
        <v>2211020104000</v>
      </c>
      <c r="D260" s="41">
        <v>48</v>
      </c>
      <c r="E260" s="37" t="s">
        <v>453</v>
      </c>
      <c r="F260" s="65">
        <f>SUMIF(Mensal!$B7:$B299,Anual!$B260,Mensal!$F7:$F299)</f>
        <v>0</v>
      </c>
      <c r="G260" s="65">
        <f>SUMIF(Mensal!$B5:$B298,Anual!$B260,Mensal!$S5:$S298)</f>
        <v>0</v>
      </c>
      <c r="H260" s="44">
        <f t="shared" si="237"/>
        <v>0</v>
      </c>
      <c r="I260" s="65">
        <f>SUMIF(Mensal!$B5:$B298,Anual!$B260,Mensal!$AF5:$AF298)</f>
        <v>0</v>
      </c>
      <c r="J260" s="44">
        <f t="shared" si="453"/>
        <v>0</v>
      </c>
      <c r="K260" s="65">
        <f>SUMIF(Mensal!$B5:$B298,Anual!$B260,Mensal!$AS5:$AS298)</f>
        <v>0</v>
      </c>
      <c r="L260" s="44">
        <f t="shared" si="454"/>
        <v>0</v>
      </c>
      <c r="M260" s="65">
        <f>SUMIF(Mensal!$B5:$B298,Anual!$B260,Mensal!$BF5:$BF298)</f>
        <v>0</v>
      </c>
      <c r="N260" s="44">
        <f t="shared" si="455"/>
        <v>0</v>
      </c>
      <c r="O260" s="65">
        <f>SUMIF(Mensal!$B8:$B300,Anual!$B260,Mensal!$BS8:$BS300)</f>
        <v>0</v>
      </c>
      <c r="P260" s="44">
        <f t="shared" si="456"/>
        <v>0</v>
      </c>
      <c r="Q260" s="65">
        <f>SUMIF(Mensal!$B5:$B298,Anual!$B260,Mensal!$CF5:$CF298)</f>
        <v>0</v>
      </c>
      <c r="R260" s="44">
        <f t="shared" si="457"/>
        <v>0</v>
      </c>
      <c r="S260" s="65">
        <f>SUMIF(Mensal!$B5:$B298,Anual!$B260,Mensal!$CS5:$CS298)</f>
        <v>0</v>
      </c>
      <c r="T260" s="44">
        <f t="shared" si="458"/>
        <v>0</v>
      </c>
      <c r="U260" s="65">
        <f>SUMIF(Mensal!$B5:$B298,Anual!$B260,Mensal!$DF5:$DF298)</f>
        <v>0</v>
      </c>
      <c r="V260" s="44">
        <f t="shared" si="459"/>
        <v>0</v>
      </c>
      <c r="W260" s="65">
        <f>SUMIF(Mensal!$B5:$B298,Anual!$B260,Mensal!$DS5:$DS298)</f>
        <v>0</v>
      </c>
      <c r="X260" s="44">
        <f t="shared" si="460"/>
        <v>0</v>
      </c>
      <c r="Y260" s="65">
        <f>SUMIF(Mensal!$B5:$B298,Anual!$B260,Mensal!$EF5:$EF298)</f>
        <v>0</v>
      </c>
      <c r="Z260" s="44">
        <f t="shared" si="461"/>
        <v>0</v>
      </c>
      <c r="AA260" s="65">
        <f>SUMIF(Mensal!$B49:$B301,Anual!$B260,Mensal!$ES49:$ES301)</f>
        <v>0</v>
      </c>
      <c r="AB260" s="44">
        <f t="shared" si="284"/>
        <v>0</v>
      </c>
      <c r="AD260" s="240"/>
    </row>
    <row r="261" spans="1:30" ht="12">
      <c r="A261" s="70"/>
      <c r="B261" s="230" t="str">
        <f t="shared" si="473"/>
        <v>221102010500048</v>
      </c>
      <c r="C261" s="231">
        <v>2211020105000</v>
      </c>
      <c r="D261" s="41">
        <v>48</v>
      </c>
      <c r="E261" s="37" t="s">
        <v>454</v>
      </c>
      <c r="F261" s="65">
        <f>SUMIF(Mensal!$B8:$B300,Anual!$B261,Mensal!$F8:$F300)</f>
        <v>0</v>
      </c>
      <c r="G261" s="65">
        <f>SUMIF(Mensal!$B5:$B298,Anual!$B261,Mensal!$S5:$S298)</f>
        <v>0</v>
      </c>
      <c r="H261" s="44">
        <f t="shared" si="237"/>
        <v>0</v>
      </c>
      <c r="I261" s="65">
        <f>SUMIF(Mensal!$B5:$B298,Anual!$B261,Mensal!$AF5:$AF298)</f>
        <v>0</v>
      </c>
      <c r="J261" s="44">
        <f t="shared" si="453"/>
        <v>0</v>
      </c>
      <c r="K261" s="65">
        <f>SUMIF(Mensal!$B5:$B298,Anual!$B261,Mensal!$AS5:$AS298)</f>
        <v>0</v>
      </c>
      <c r="L261" s="44">
        <f t="shared" si="454"/>
        <v>0</v>
      </c>
      <c r="M261" s="65">
        <f>SUMIF(Mensal!$B5:$B298,Anual!$B261,Mensal!$BF5:$BF298)</f>
        <v>0</v>
      </c>
      <c r="N261" s="44">
        <f t="shared" si="455"/>
        <v>0</v>
      </c>
      <c r="O261" s="65">
        <f>SUMIF(Mensal!$B9:$B301,Anual!$B261,Mensal!$BS9:$BS301)</f>
        <v>0</v>
      </c>
      <c r="P261" s="44">
        <f t="shared" si="456"/>
        <v>0</v>
      </c>
      <c r="Q261" s="65">
        <f>SUMIF(Mensal!$B5:$B298,Anual!$B261,Mensal!$CF5:$CF298)</f>
        <v>0</v>
      </c>
      <c r="R261" s="44">
        <f t="shared" si="457"/>
        <v>0</v>
      </c>
      <c r="S261" s="65">
        <f>SUMIF(Mensal!$B5:$B298,Anual!$B261,Mensal!$CS5:$CS298)</f>
        <v>0</v>
      </c>
      <c r="T261" s="44">
        <f t="shared" si="458"/>
        <v>0</v>
      </c>
      <c r="U261" s="65">
        <f>SUMIF(Mensal!$B5:$B298,Anual!$B261,Mensal!$DF5:$DF298)</f>
        <v>0</v>
      </c>
      <c r="V261" s="44">
        <f t="shared" si="459"/>
        <v>0</v>
      </c>
      <c r="W261" s="65">
        <f>SUMIF(Mensal!$B5:$B298,Anual!$B261,Mensal!$DS5:$DS298)</f>
        <v>0</v>
      </c>
      <c r="X261" s="44">
        <f t="shared" si="460"/>
        <v>0</v>
      </c>
      <c r="Y261" s="65">
        <f>SUMIF(Mensal!$B5:$B298,Anual!$B261,Mensal!$EF5:$EF298)</f>
        <v>0</v>
      </c>
      <c r="Z261" s="44">
        <f t="shared" si="461"/>
        <v>0</v>
      </c>
      <c r="AA261" s="65">
        <f>SUMIF(Mensal!$B50:$B301,Anual!$B261,Mensal!$ES50:$ES301)</f>
        <v>0</v>
      </c>
      <c r="AB261" s="44">
        <f t="shared" si="284"/>
        <v>0</v>
      </c>
      <c r="AD261" s="240"/>
    </row>
    <row r="262" spans="1:30" ht="12">
      <c r="A262" s="70"/>
      <c r="B262" s="230" t="str">
        <f t="shared" si="473"/>
        <v>221102019900048</v>
      </c>
      <c r="C262" s="231">
        <v>2211020199000</v>
      </c>
      <c r="D262" s="41">
        <v>48</v>
      </c>
      <c r="E262" s="37" t="s">
        <v>455</v>
      </c>
      <c r="F262" s="65">
        <f>SUMIF(Mensal!$B9:$B301,Anual!$B262,Mensal!$F9:$F301)</f>
        <v>0</v>
      </c>
      <c r="G262" s="65">
        <f>SUMIF(Mensal!$B7:$B299,Anual!$B262,Mensal!$S7:$S299)</f>
        <v>0</v>
      </c>
      <c r="H262" s="44">
        <f t="shared" si="237"/>
        <v>0</v>
      </c>
      <c r="I262" s="65">
        <f>SUMIF(Mensal!$B7:$B299,Anual!$B262,Mensal!$AF7:$AF299)</f>
        <v>0</v>
      </c>
      <c r="J262" s="44">
        <f t="shared" si="453"/>
        <v>0</v>
      </c>
      <c r="K262" s="65">
        <f>SUMIF(Mensal!$B7:$B299,Anual!$B262,Mensal!$AS7:$AS299)</f>
        <v>0</v>
      </c>
      <c r="L262" s="44">
        <f t="shared" si="454"/>
        <v>0</v>
      </c>
      <c r="M262" s="65">
        <f>SUMIF(Mensal!$B7:$B299,Anual!$B262,Mensal!$BF7:$BF299)</f>
        <v>0</v>
      </c>
      <c r="N262" s="44">
        <f t="shared" si="455"/>
        <v>0</v>
      </c>
      <c r="O262" s="65">
        <f>SUMIF(Mensal!$B10:$B301,Anual!$B262,Mensal!$BS10:$BS301)</f>
        <v>0</v>
      </c>
      <c r="P262" s="44">
        <f t="shared" si="456"/>
        <v>0</v>
      </c>
      <c r="Q262" s="65">
        <f>SUMIF(Mensal!$B7:$B299,Anual!$B262,Mensal!$CF7:$CF299)</f>
        <v>0</v>
      </c>
      <c r="R262" s="44">
        <f t="shared" si="457"/>
        <v>0</v>
      </c>
      <c r="S262" s="65">
        <f>SUMIF(Mensal!$B7:$B299,Anual!$B262,Mensal!$CS7:$CS299)</f>
        <v>0</v>
      </c>
      <c r="T262" s="44">
        <f t="shared" si="458"/>
        <v>0</v>
      </c>
      <c r="U262" s="65">
        <f>SUMIF(Mensal!$B7:$B299,Anual!$B262,Mensal!$DF7:$DF299)</f>
        <v>0</v>
      </c>
      <c r="V262" s="44">
        <f t="shared" si="459"/>
        <v>0</v>
      </c>
      <c r="W262" s="65">
        <f>SUMIF(Mensal!$B7:$B299,Anual!$B262,Mensal!$DS7:$DS299)</f>
        <v>0</v>
      </c>
      <c r="X262" s="44">
        <f t="shared" si="460"/>
        <v>0</v>
      </c>
      <c r="Y262" s="65">
        <f>SUMIF(Mensal!$B7:$B299,Anual!$B262,Mensal!$EF7:$EF299)</f>
        <v>0</v>
      </c>
      <c r="Z262" s="44">
        <f t="shared" si="461"/>
        <v>0</v>
      </c>
      <c r="AA262" s="65">
        <f>SUMIF(Mensal!$B51:$B301,Anual!$B262,Mensal!$ES51:$ES301)</f>
        <v>0</v>
      </c>
      <c r="AB262" s="44">
        <f t="shared" si="284"/>
        <v>0</v>
      </c>
      <c r="AD262" s="240"/>
    </row>
    <row r="263" spans="1:30" ht="12">
      <c r="A263" s="70"/>
      <c r="B263" s="230" t="str">
        <f t="shared" si="473"/>
        <v>222101010100048</v>
      </c>
      <c r="C263" s="231">
        <v>2221010101000</v>
      </c>
      <c r="D263" s="41">
        <v>48</v>
      </c>
      <c r="E263" s="37" t="s">
        <v>198</v>
      </c>
      <c r="F263" s="65">
        <f>SUMIF(Mensal!$B5:$B298,Anual!$B263,Mensal!$F5:$F298)</f>
        <v>15612839.870000001</v>
      </c>
      <c r="G263" s="65">
        <f>SUMIF(Mensal!$B5:$B298,Anual!$B263,Mensal!$S5:$S298)</f>
        <v>0</v>
      </c>
      <c r="H263" s="44">
        <f t="shared" si="237"/>
        <v>-1</v>
      </c>
      <c r="I263" s="65">
        <f>SUMIF(Mensal!$B5:$B298,Anual!$B263,Mensal!$AF5:$AF298)</f>
        <v>0</v>
      </c>
      <c r="J263" s="44">
        <f t="shared" si="453"/>
        <v>0</v>
      </c>
      <c r="K263" s="65">
        <f>SUMIF(Mensal!$B5:$B298,Anual!$B263,Mensal!$AS5:$AS298)</f>
        <v>0</v>
      </c>
      <c r="L263" s="44">
        <f t="shared" si="454"/>
        <v>0</v>
      </c>
      <c r="M263" s="65">
        <f>SUMIF(Mensal!$B5:$B298,Anual!$B263,Mensal!$BF5:$BF298)</f>
        <v>0</v>
      </c>
      <c r="N263" s="44">
        <f t="shared" si="455"/>
        <v>0</v>
      </c>
      <c r="O263" s="65">
        <f>SUMIF(Mensal!$B11:$B301,Anual!$B263,Mensal!$BS11:$BS301)</f>
        <v>0</v>
      </c>
      <c r="P263" s="44">
        <f t="shared" si="456"/>
        <v>0</v>
      </c>
      <c r="Q263" s="65">
        <f>SUMIF(Mensal!$B5:$B298,Anual!$B263,Mensal!$CF5:$CF298)</f>
        <v>0</v>
      </c>
      <c r="R263" s="44">
        <f t="shared" si="457"/>
        <v>0</v>
      </c>
      <c r="S263" s="65">
        <f>SUMIF(Mensal!$B5:$B298,Anual!$B263,Mensal!$CS5:$CS298)</f>
        <v>0</v>
      </c>
      <c r="T263" s="44">
        <f t="shared" si="458"/>
        <v>0</v>
      </c>
      <c r="U263" s="65">
        <f>SUMIF(Mensal!$B5:$B298,Anual!$B263,Mensal!$DF5:$DF298)</f>
        <v>0</v>
      </c>
      <c r="V263" s="44">
        <f t="shared" si="459"/>
        <v>0</v>
      </c>
      <c r="W263" s="65">
        <f>SUMIF(Mensal!$B5:$B298,Anual!$B263,Mensal!$DS5:$DS298)</f>
        <v>0</v>
      </c>
      <c r="X263" s="44">
        <f t="shared" si="460"/>
        <v>0</v>
      </c>
      <c r="Y263" s="65">
        <f>SUMIF(Mensal!$B5:$B298,Anual!$B263,Mensal!$EF5:$EF298)</f>
        <v>0</v>
      </c>
      <c r="Z263" s="44">
        <f t="shared" si="461"/>
        <v>0</v>
      </c>
      <c r="AA263" s="65">
        <f>SUMIF(Mensal!$B52:$B301,Anual!$B263,Mensal!$ES52:$ES301)</f>
        <v>0</v>
      </c>
      <c r="AB263" s="44">
        <f t="shared" si="284"/>
        <v>0</v>
      </c>
      <c r="AD263" s="240"/>
    </row>
    <row r="264" spans="1:30" ht="13.5" customHeight="1">
      <c r="A264" s="72"/>
      <c r="B264" s="234" t="str">
        <f t="shared" si="473"/>
        <v/>
      </c>
      <c r="C264" s="235"/>
      <c r="D264" s="13"/>
      <c r="E264" s="12" t="s">
        <v>457</v>
      </c>
      <c r="F264" s="84">
        <f>SUM(F265:F267)</f>
        <v>9565094.3900000006</v>
      </c>
      <c r="G264" s="84">
        <f>SUM(G265:G267)</f>
        <v>10406133.736000001</v>
      </c>
      <c r="H264" s="49">
        <f t="shared" si="237"/>
        <v>8.7927971403949812E-2</v>
      </c>
      <c r="I264" s="84">
        <f>SUM(I265:I267)</f>
        <v>9885927.0492000002</v>
      </c>
      <c r="J264" s="49">
        <f t="shared" si="453"/>
        <v>-4.9990390283025765E-2</v>
      </c>
      <c r="K264" s="84">
        <f>SUM(K265:K267)</f>
        <v>9391730.6967399996</v>
      </c>
      <c r="L264" s="49">
        <f t="shared" si="454"/>
        <v>-4.9989884610770252E-2</v>
      </c>
      <c r="M264" s="84">
        <f>SUM(M265:M267)</f>
        <v>8922244.1619029995</v>
      </c>
      <c r="N264" s="49">
        <f t="shared" si="455"/>
        <v>-4.998935233523738E-2</v>
      </c>
      <c r="O264" s="84">
        <f>SUM(O265:O267)</f>
        <v>8476231.9538078476</v>
      </c>
      <c r="P264" s="49">
        <f t="shared" si="456"/>
        <v>-4.9988792057448439E-2</v>
      </c>
      <c r="Q264" s="84">
        <f>SUM(Q265:Q267)</f>
        <v>8052520.3561174618</v>
      </c>
      <c r="R264" s="49">
        <f t="shared" si="457"/>
        <v>-4.9988202304921403E-2</v>
      </c>
      <c r="S264" s="84">
        <f>SUM(S265:S267)</f>
        <v>7649994.3383115791</v>
      </c>
      <c r="T264" s="49">
        <f t="shared" si="458"/>
        <v>-4.9987581527823899E-2</v>
      </c>
      <c r="U264" s="84">
        <f>SUM(U265:U267)</f>
        <v>7267594.6213960014</v>
      </c>
      <c r="V264" s="49">
        <f t="shared" si="459"/>
        <v>-4.9986928094900573E-2</v>
      </c>
      <c r="W264" s="84">
        <f>SUM(W265:W267)</f>
        <v>6904314.8903261991</v>
      </c>
      <c r="X264" s="49">
        <f t="shared" si="460"/>
        <v>-4.9986240289228157E-2</v>
      </c>
      <c r="Y264" s="84">
        <f>SUM(Y265:Y267)</f>
        <v>6559199.1458098898</v>
      </c>
      <c r="Z264" s="49">
        <f t="shared" si="461"/>
        <v>-4.9985516303704403E-2</v>
      </c>
      <c r="AA264" s="84">
        <f>SUM(AA265:AA267)</f>
        <v>6231339.1885193996</v>
      </c>
      <c r="AB264" s="49">
        <f t="shared" si="284"/>
        <v>-4.9984754236335638E-2</v>
      </c>
      <c r="AD264" s="240"/>
    </row>
    <row r="265" spans="1:30" ht="12">
      <c r="A265" s="70"/>
      <c r="B265" s="230" t="str">
        <f t="shared" si="473"/>
        <v>231106010100015</v>
      </c>
      <c r="C265" s="231">
        <v>2311060101000</v>
      </c>
      <c r="D265" s="41">
        <v>15</v>
      </c>
      <c r="E265" s="37" t="s">
        <v>199</v>
      </c>
      <c r="F265" s="65">
        <f>SUMIF(Mensal!$B5:$B298,Anual!$B265,Mensal!$F5:$F298)</f>
        <v>9565094.3900000006</v>
      </c>
      <c r="G265" s="65">
        <f>SUMIF(Mensal!$B5:$B298,Anual!$B265,Mensal!$S5:$S298)</f>
        <v>10404133.736000001</v>
      </c>
      <c r="H265" s="44">
        <f t="shared" si="237"/>
        <v>8.77188778060769E-2</v>
      </c>
      <c r="I265" s="65">
        <f>SUMIF(Mensal!$B5:$B298,Anual!$B265,Mensal!$AF5:$AF298)</f>
        <v>9883927.0492000002</v>
      </c>
      <c r="J265" s="44">
        <f t="shared" si="453"/>
        <v>-5.0000000000000155E-2</v>
      </c>
      <c r="K265" s="65">
        <f>SUMIF(Mensal!$B5:$B298,Anual!$B265,Mensal!$AS5:$AS298)</f>
        <v>9389730.6967399996</v>
      </c>
      <c r="L265" s="44">
        <f t="shared" si="454"/>
        <v>-5.0000000000000044E-2</v>
      </c>
      <c r="M265" s="65">
        <f>SUMIF(Mensal!$B5:$B298,Anual!$B265,Mensal!$BF5:$BF298)</f>
        <v>8920244.1619029995</v>
      </c>
      <c r="N265" s="44">
        <f t="shared" si="455"/>
        <v>-5.0000000000000044E-2</v>
      </c>
      <c r="O265" s="65">
        <f>SUMIF(Mensal!$B5:$B298,Anual!$B265,Mensal!$BS5:$BS298)</f>
        <v>8474231.9538078476</v>
      </c>
      <c r="P265" s="44">
        <f t="shared" si="456"/>
        <v>-5.0000000000000266E-2</v>
      </c>
      <c r="Q265" s="65">
        <f>SUMIF(Mensal!$B5:$B298,Anual!$B265,Mensal!$CF5:$CF298)</f>
        <v>8050520.3561174618</v>
      </c>
      <c r="R265" s="44">
        <f t="shared" si="457"/>
        <v>-4.9999999999999267E-2</v>
      </c>
      <c r="S265" s="65">
        <f>SUMIF(Mensal!$B5:$B298,Anual!$B265,Mensal!$CS5:$CS298)</f>
        <v>7647994.3383115791</v>
      </c>
      <c r="T265" s="44">
        <f t="shared" si="458"/>
        <v>-5.0000000000001155E-2</v>
      </c>
      <c r="U265" s="65">
        <f>SUMIF(Mensal!$B5:$B298,Anual!$B265,Mensal!$DF5:$DF298)</f>
        <v>7265594.6213960014</v>
      </c>
      <c r="V265" s="44">
        <f t="shared" si="459"/>
        <v>-4.9999999999999822E-2</v>
      </c>
      <c r="W265" s="65">
        <f>SUMIF(Mensal!$B5:$B298,Anual!$B265,Mensal!$DS5:$DS298)</f>
        <v>6902314.8903261991</v>
      </c>
      <c r="X265" s="44">
        <f t="shared" si="460"/>
        <v>-5.0000000000000266E-2</v>
      </c>
      <c r="Y265" s="65">
        <f>SUMIF(Mensal!$B5:$B298,Anual!$B265,Mensal!$EF5:$EF298)</f>
        <v>6557199.1458098898</v>
      </c>
      <c r="Z265" s="44">
        <f t="shared" si="461"/>
        <v>-4.9999999999999933E-2</v>
      </c>
      <c r="AA265" s="65">
        <f>SUMIF(Mensal!$B54:$B301,Anual!$B265,Mensal!$ES54:$ES301)</f>
        <v>6229339.1885193996</v>
      </c>
      <c r="AB265" s="44">
        <f t="shared" si="284"/>
        <v>-4.9999999999999378E-2</v>
      </c>
      <c r="AD265" s="240"/>
    </row>
    <row r="266" spans="1:30" ht="12">
      <c r="A266" s="70"/>
      <c r="B266" s="230" t="str">
        <f t="shared" si="473"/>
        <v>231107119900011</v>
      </c>
      <c r="C266" s="231">
        <v>2311071199000</v>
      </c>
      <c r="D266" s="35">
        <v>11</v>
      </c>
      <c r="E266" s="37" t="s">
        <v>200</v>
      </c>
      <c r="F266" s="65">
        <f>SUMIF(Mensal!$B5:$B298,Anual!$B266,Mensal!$F5:$F298)</f>
        <v>0</v>
      </c>
      <c r="G266" s="65">
        <f>SUMIF(Mensal!$B5:$B298,Anual!$B266,Mensal!$S5:$S298)</f>
        <v>599.99999999999989</v>
      </c>
      <c r="H266" s="44">
        <f t="shared" ref="H266:H298" si="474">IF(ROUND(F266,2)=0,0%,IFERROR(G266/F266-1,0))</f>
        <v>0</v>
      </c>
      <c r="I266" s="65">
        <f>SUMIF(Mensal!$B5:$B298,Anual!$B266,Mensal!$AF5:$AF298)</f>
        <v>599.99999999999989</v>
      </c>
      <c r="J266" s="44">
        <f t="shared" si="453"/>
        <v>0</v>
      </c>
      <c r="K266" s="65">
        <f>SUMIF(Mensal!$B5:$B298,Anual!$B266,Mensal!$AS5:$AS298)</f>
        <v>599.99999999999989</v>
      </c>
      <c r="L266" s="44">
        <f t="shared" si="454"/>
        <v>0</v>
      </c>
      <c r="M266" s="65">
        <f>SUMIF(Mensal!$B5:$B298,Anual!$B266,Mensal!$BF5:$BF298)</f>
        <v>599.99999999999989</v>
      </c>
      <c r="N266" s="44">
        <f t="shared" si="455"/>
        <v>0</v>
      </c>
      <c r="O266" s="65">
        <f>SUMIF(Mensal!$B7:$B299,Anual!$B266,Mensal!$BS7:$BS299)</f>
        <v>599.99999999999989</v>
      </c>
      <c r="P266" s="44">
        <f t="shared" si="456"/>
        <v>0</v>
      </c>
      <c r="Q266" s="65">
        <f>SUMIF(Mensal!$B5:$B298,Anual!$B266,Mensal!$CF5:$CF298)</f>
        <v>599.99999999999989</v>
      </c>
      <c r="R266" s="44">
        <f t="shared" si="457"/>
        <v>0</v>
      </c>
      <c r="S266" s="65">
        <f>SUMIF(Mensal!$B5:$B298,Anual!$B266,Mensal!$CS5:$CS298)</f>
        <v>599.99999999999989</v>
      </c>
      <c r="T266" s="44">
        <f t="shared" si="458"/>
        <v>0</v>
      </c>
      <c r="U266" s="65">
        <f>SUMIF(Mensal!$B5:$B298,Anual!$B266,Mensal!$DF5:$DF298)</f>
        <v>599.99999999999989</v>
      </c>
      <c r="V266" s="44">
        <f t="shared" si="459"/>
        <v>0</v>
      </c>
      <c r="W266" s="65">
        <f>SUMIF(Mensal!$B5:$B298,Anual!$B266,Mensal!$DS5:$DS298)</f>
        <v>599.99999999999989</v>
      </c>
      <c r="X266" s="44">
        <f t="shared" si="460"/>
        <v>0</v>
      </c>
      <c r="Y266" s="65">
        <f>SUMIF(Mensal!$B5:$B298,Anual!$B266,Mensal!$EF5:$EF298)</f>
        <v>0</v>
      </c>
      <c r="Z266" s="44">
        <f t="shared" si="461"/>
        <v>0</v>
      </c>
      <c r="AA266" s="65">
        <f>SUMIF(Mensal!$B55:$B301,Anual!$B266,Mensal!$ES55:$ES301)</f>
        <v>0</v>
      </c>
      <c r="AB266" s="44">
        <f t="shared" si="284"/>
        <v>0</v>
      </c>
      <c r="AD266" s="240"/>
    </row>
    <row r="267" spans="1:30" ht="12">
      <c r="A267" s="70"/>
      <c r="B267" s="230" t="str">
        <f t="shared" si="473"/>
        <v>231107119900040</v>
      </c>
      <c r="C267" s="231">
        <v>2311071199000</v>
      </c>
      <c r="D267" s="35">
        <v>40</v>
      </c>
      <c r="E267" s="37" t="s">
        <v>200</v>
      </c>
      <c r="F267" s="65">
        <f>SUMIF(Mensal!$B5:$B298,Anual!$B267,Mensal!$F5:$F298)</f>
        <v>0</v>
      </c>
      <c r="G267" s="65">
        <f>SUMIF(Mensal!$B5:$B298,Anual!$B267,Mensal!$S5:$S298)</f>
        <v>1400</v>
      </c>
      <c r="H267" s="44">
        <f t="shared" si="474"/>
        <v>0</v>
      </c>
      <c r="I267" s="65">
        <f>SUMIF(Mensal!$B5:$B298,Anual!$B267,Mensal!$AF5:$AF298)</f>
        <v>1400</v>
      </c>
      <c r="J267" s="44">
        <f t="shared" si="453"/>
        <v>0</v>
      </c>
      <c r="K267" s="65">
        <f>SUMIF(Mensal!$B5:$B298,Anual!$B267,Mensal!$AS5:$AS298)</f>
        <v>1400</v>
      </c>
      <c r="L267" s="44">
        <f t="shared" si="454"/>
        <v>0</v>
      </c>
      <c r="M267" s="65">
        <f>SUMIF(Mensal!$B5:$B298,Anual!$B267,Mensal!$BF5:$BF298)</f>
        <v>1400</v>
      </c>
      <c r="N267" s="44">
        <f t="shared" si="455"/>
        <v>0</v>
      </c>
      <c r="O267" s="65">
        <f>SUMIF(Mensal!$B8:$B300,Anual!$B267,Mensal!$BS8:$BS300)</f>
        <v>1400</v>
      </c>
      <c r="P267" s="44">
        <f t="shared" si="456"/>
        <v>0</v>
      </c>
      <c r="Q267" s="65">
        <f>SUMIF(Mensal!$B5:$B298,Anual!$B267,Mensal!$CF5:$CF298)</f>
        <v>1400</v>
      </c>
      <c r="R267" s="44">
        <f t="shared" si="457"/>
        <v>0</v>
      </c>
      <c r="S267" s="65">
        <f>SUMIF(Mensal!$B5:$B298,Anual!$B267,Mensal!$CS5:$CS298)</f>
        <v>1400</v>
      </c>
      <c r="T267" s="44">
        <f t="shared" si="458"/>
        <v>0</v>
      </c>
      <c r="U267" s="65">
        <f>SUMIF(Mensal!$B5:$B298,Anual!$B267,Mensal!$DF5:$DF298)</f>
        <v>1400</v>
      </c>
      <c r="V267" s="44">
        <f t="shared" si="459"/>
        <v>0</v>
      </c>
      <c r="W267" s="65">
        <f>SUMIF(Mensal!$B5:$B298,Anual!$B267,Mensal!$DS5:$DS298)</f>
        <v>1400</v>
      </c>
      <c r="X267" s="44">
        <f t="shared" si="460"/>
        <v>0</v>
      </c>
      <c r="Y267" s="65">
        <f>SUMIF(Mensal!$B5:$B298,Anual!$B267,Mensal!$EF5:$EF298)</f>
        <v>2000.0000000000002</v>
      </c>
      <c r="Z267" s="44">
        <f t="shared" si="461"/>
        <v>0.42857142857142883</v>
      </c>
      <c r="AA267" s="65">
        <f>SUMIF(Mensal!$B56:$B301,Anual!$B267,Mensal!$ES56:$ES301)</f>
        <v>2000.0000000000002</v>
      </c>
      <c r="AB267" s="44">
        <f t="shared" si="284"/>
        <v>0</v>
      </c>
      <c r="AD267" s="240"/>
    </row>
    <row r="268" spans="1:30" ht="13.5" customHeight="1">
      <c r="A268" s="72"/>
      <c r="B268" s="234" t="str">
        <f>CONCATENATE(C268,D268)</f>
        <v/>
      </c>
      <c r="C268" s="235"/>
      <c r="D268" s="13"/>
      <c r="E268" s="12"/>
      <c r="F268" s="84">
        <f>SUM(F269:F271)</f>
        <v>2818644575.3499994</v>
      </c>
      <c r="G268" s="84">
        <f>SUM(G269:G271)</f>
        <v>1769381146.0300002</v>
      </c>
      <c r="H268" s="190">
        <f t="shared" si="474"/>
        <v>-0.37225815503528292</v>
      </c>
      <c r="I268" s="84">
        <f>SUM(I269:I271)</f>
        <v>897100000</v>
      </c>
      <c r="J268" s="190">
        <f t="shared" si="453"/>
        <v>-0.49298657216233865</v>
      </c>
      <c r="K268" s="84">
        <f>SUM(K269:K271)</f>
        <v>899263000</v>
      </c>
      <c r="L268" s="190">
        <f t="shared" si="454"/>
        <v>2.4111024411994642E-3</v>
      </c>
      <c r="M268" s="84">
        <f>SUM(M269:M271)</f>
        <v>488990890</v>
      </c>
      <c r="N268" s="190">
        <f t="shared" si="455"/>
        <v>-0.45623150290849279</v>
      </c>
      <c r="O268" s="84">
        <f>SUM(O269:O271)</f>
        <v>78785616.700000033</v>
      </c>
      <c r="P268" s="190">
        <f t="shared" si="456"/>
        <v>-0.83888121780755465</v>
      </c>
      <c r="Q268" s="84">
        <f>SUM(Q269:Q271)</f>
        <v>81149185.201000035</v>
      </c>
      <c r="R268" s="190">
        <f t="shared" si="457"/>
        <v>3.0000000000000027E-2</v>
      </c>
      <c r="S268" s="84">
        <f>SUM(S269:S271)</f>
        <v>83583660.757030055</v>
      </c>
      <c r="T268" s="190">
        <f t="shared" si="458"/>
        <v>3.0000000000000249E-2</v>
      </c>
      <c r="U268" s="84">
        <f>SUM(U269:U271)</f>
        <v>86091170.579740956</v>
      </c>
      <c r="V268" s="190">
        <f t="shared" si="459"/>
        <v>3.0000000000000027E-2</v>
      </c>
      <c r="W268" s="84">
        <f>SUM(W269:W271)</f>
        <v>88673905.697133183</v>
      </c>
      <c r="X268" s="190">
        <f t="shared" si="460"/>
        <v>3.0000000000000027E-2</v>
      </c>
      <c r="Y268" s="84">
        <f>SUM(Y269:Y271)</f>
        <v>91334122.868047178</v>
      </c>
      <c r="Z268" s="190">
        <f t="shared" si="461"/>
        <v>3.0000000000000027E-2</v>
      </c>
      <c r="AA268" s="84">
        <f>SUM(AA269:AA271)</f>
        <v>94074146.554088607</v>
      </c>
      <c r="AB268" s="190">
        <f t="shared" si="284"/>
        <v>3.0000000000000249E-2</v>
      </c>
      <c r="AD268" s="240"/>
    </row>
    <row r="269" spans="1:30" ht="12">
      <c r="A269" s="73"/>
      <c r="B269" s="230" t="str">
        <f t="shared" ref="B269:B281" si="475">CONCATENATE(C269,D269)</f>
        <v>241951010100097</v>
      </c>
      <c r="C269" s="231">
        <v>2419510101000</v>
      </c>
      <c r="D269" s="35">
        <v>97</v>
      </c>
      <c r="E269" s="37"/>
      <c r="F269" s="65">
        <f>SUMIF(Mensal!$B5:$B298,Anual!$B269,Mensal!$F5:$F298)</f>
        <v>0</v>
      </c>
      <c r="G269" s="65">
        <f>SUMIF(Mensal!$B5:$B298,Anual!$B269,Mensal!$S5:$S298)</f>
        <v>70000000</v>
      </c>
      <c r="H269" s="44">
        <f t="shared" si="474"/>
        <v>0</v>
      </c>
      <c r="I269" s="65">
        <f>SUMIF(Mensal!$B5:$B298,Anual!$B269,Mensal!$AF5:$AF298)</f>
        <v>72100000.000000015</v>
      </c>
      <c r="J269" s="44">
        <f t="shared" si="453"/>
        <v>3.0000000000000249E-2</v>
      </c>
      <c r="K269" s="65">
        <f>SUMIF(Mensal!$B5:$B298,Anual!$B269,Mensal!$AS5:$AS298)</f>
        <v>74263000.000000015</v>
      </c>
      <c r="L269" s="44">
        <f t="shared" si="454"/>
        <v>3.0000000000000027E-2</v>
      </c>
      <c r="M269" s="65">
        <f>SUMIF(Mensal!$B5:$B298,Anual!$B269,Mensal!$BF5:$BF298)</f>
        <v>76490890.000000015</v>
      </c>
      <c r="N269" s="44">
        <f t="shared" si="455"/>
        <v>3.0000000000000027E-2</v>
      </c>
      <c r="O269" s="65">
        <f>SUMIF(Mensal!$B5:$B298,Anual!$B269,Mensal!$BS5:$BS298)</f>
        <v>78785616.700000033</v>
      </c>
      <c r="P269" s="44">
        <f t="shared" si="456"/>
        <v>3.0000000000000249E-2</v>
      </c>
      <c r="Q269" s="65">
        <f>SUMIF(Mensal!$B5:$B298,Anual!$B269,Mensal!$CF5:$CF298)</f>
        <v>81149185.201000035</v>
      </c>
      <c r="R269" s="44">
        <f t="shared" si="457"/>
        <v>3.0000000000000027E-2</v>
      </c>
      <c r="S269" s="65">
        <f>SUMIF(Mensal!$B5:$B298,Anual!$B269,Mensal!$CS5:$CS298)</f>
        <v>83583660.757030055</v>
      </c>
      <c r="T269" s="44">
        <f t="shared" si="458"/>
        <v>3.0000000000000249E-2</v>
      </c>
      <c r="U269" s="65">
        <f>SUMIF(Mensal!$B5:$B298,Anual!$B269,Mensal!$DF5:$DF298)</f>
        <v>86091170.579740956</v>
      </c>
      <c r="V269" s="44">
        <f t="shared" si="459"/>
        <v>3.0000000000000027E-2</v>
      </c>
      <c r="W269" s="65">
        <f>SUMIF(Mensal!$B5:$B298,Anual!$B269,Mensal!$DS5:$DS298)</f>
        <v>88673905.697133183</v>
      </c>
      <c r="X269" s="44">
        <f t="shared" si="460"/>
        <v>3.0000000000000027E-2</v>
      </c>
      <c r="Y269" s="65">
        <f>SUMIF(Mensal!$B5:$B298,Anual!$B269,Mensal!$EF5:$EF298)</f>
        <v>91334122.868047178</v>
      </c>
      <c r="Z269" s="44">
        <f t="shared" si="461"/>
        <v>3.0000000000000027E-2</v>
      </c>
      <c r="AA269" s="65">
        <f>SUMIF(Mensal!$B58:$B301,Anual!$B269,Mensal!$ES58:$ES301)</f>
        <v>94074146.554088607</v>
      </c>
      <c r="AB269" s="44">
        <f t="shared" si="284"/>
        <v>3.0000000000000249E-2</v>
      </c>
      <c r="AD269" s="240"/>
    </row>
    <row r="270" spans="1:30" ht="12">
      <c r="A270" s="70"/>
      <c r="B270" s="230" t="str">
        <f t="shared" si="475"/>
        <v>299999010200095</v>
      </c>
      <c r="C270" s="231">
        <v>2999990102000</v>
      </c>
      <c r="D270" s="35">
        <v>95</v>
      </c>
      <c r="E270" s="37" t="s">
        <v>202</v>
      </c>
      <c r="F270" s="65">
        <f>SUMIF(Mensal!$B7:$B299,Anual!$B270,Mensal!$F7:$F299)</f>
        <v>2503977344.6499996</v>
      </c>
      <c r="G270" s="65">
        <f>SUMIF(Mensal!$B7:$B299,Anual!$B270,Mensal!$S7:$S299)</f>
        <v>1655997653.7500002</v>
      </c>
      <c r="H270" s="44">
        <f t="shared" si="474"/>
        <v>-0.33865310032129226</v>
      </c>
      <c r="I270" s="65">
        <f>SUMIF(Mensal!$B7:$B299,Anual!$B270,Mensal!$AF7:$AF299)</f>
        <v>825000000</v>
      </c>
      <c r="J270" s="44">
        <f t="shared" si="453"/>
        <v>-0.50181088835978072</v>
      </c>
      <c r="K270" s="65">
        <f>SUMIF(Mensal!$B7:$B299,Anual!$B270,Mensal!$AS7:$AS299)</f>
        <v>825000000</v>
      </c>
      <c r="L270" s="44">
        <f t="shared" si="454"/>
        <v>0</v>
      </c>
      <c r="M270" s="65">
        <f>SUMIF(Mensal!$B7:$B299,Anual!$B270,Mensal!$BF7:$BF299)</f>
        <v>412500000</v>
      </c>
      <c r="N270" s="44">
        <f t="shared" si="455"/>
        <v>-0.5</v>
      </c>
      <c r="O270" s="65">
        <f>SUMIF(Mensal!$B8:$B300,Anual!$B270,Mensal!$BS8:$BS300)</f>
        <v>0</v>
      </c>
      <c r="P270" s="44">
        <f t="shared" si="456"/>
        <v>0</v>
      </c>
      <c r="Q270" s="65">
        <f>SUMIF(Mensal!$B7:$B299,Anual!$B270,Mensal!$CF7:$CF299)</f>
        <v>0</v>
      </c>
      <c r="R270" s="44">
        <f t="shared" si="457"/>
        <v>0</v>
      </c>
      <c r="S270" s="65">
        <f>SUMIF(Mensal!$B7:$B299,Anual!$B270,Mensal!$CS7:$CS299)</f>
        <v>0</v>
      </c>
      <c r="T270" s="44">
        <f t="shared" si="458"/>
        <v>0</v>
      </c>
      <c r="U270" s="65">
        <f>SUMIF(Mensal!$B7:$B299,Anual!$B270,Mensal!$DF7:$DF299)</f>
        <v>0</v>
      </c>
      <c r="V270" s="44">
        <f t="shared" si="459"/>
        <v>0</v>
      </c>
      <c r="W270" s="65">
        <f>SUMIF(Mensal!$B7:$B299,Anual!$B270,Mensal!$DS7:$DS299)</f>
        <v>0</v>
      </c>
      <c r="X270" s="44">
        <f t="shared" si="460"/>
        <v>0</v>
      </c>
      <c r="Y270" s="65">
        <f>SUMIF(Mensal!$B7:$B299,Anual!$B270,Mensal!$EF7:$EF299)</f>
        <v>0</v>
      </c>
      <c r="Z270" s="44">
        <f t="shared" si="461"/>
        <v>0</v>
      </c>
      <c r="AA270" s="65">
        <f>SUMIF(Mensal!$B59:$B301,Anual!$B270,Mensal!$ES59:$ES301)</f>
        <v>0</v>
      </c>
      <c r="AB270" s="44">
        <f t="shared" si="284"/>
        <v>0</v>
      </c>
      <c r="AD270" s="240"/>
    </row>
    <row r="271" spans="1:30" ht="12">
      <c r="A271" s="73"/>
      <c r="B271" s="230" t="str">
        <f t="shared" si="475"/>
        <v>299999010300095</v>
      </c>
      <c r="C271" s="231">
        <v>2999990103000</v>
      </c>
      <c r="D271" s="35">
        <v>95</v>
      </c>
      <c r="E271" s="37" t="s">
        <v>203</v>
      </c>
      <c r="F271" s="65">
        <f>SUMIF(Mensal!$B8:$B300,Anual!$B271,Mensal!$F8:$F300)</f>
        <v>314667230.69999999</v>
      </c>
      <c r="G271" s="65">
        <f>SUMIF(Mensal!$B8:$B300,Anual!$B271,Mensal!$S8:$S300)</f>
        <v>43383492.280000001</v>
      </c>
      <c r="H271" s="44">
        <f t="shared" si="474"/>
        <v>-0.86212897929190058</v>
      </c>
      <c r="I271" s="65">
        <f>SUMIF(Mensal!$B8:$B300,Anual!$B271,Mensal!$AF8:$AF300)</f>
        <v>0</v>
      </c>
      <c r="J271" s="44">
        <f t="shared" si="453"/>
        <v>0</v>
      </c>
      <c r="K271" s="65">
        <f>SUMIF(Mensal!$B8:$B300,Anual!$B271,Mensal!$AS8:$AS300)</f>
        <v>0</v>
      </c>
      <c r="L271" s="44">
        <f t="shared" si="454"/>
        <v>0</v>
      </c>
      <c r="M271" s="65">
        <f>SUMIF(Mensal!$B8:$B300,Anual!$B271,Mensal!$BF8:$BF300)</f>
        <v>0</v>
      </c>
      <c r="N271" s="44">
        <f t="shared" si="455"/>
        <v>0</v>
      </c>
      <c r="O271" s="65">
        <f>SUMIF(Mensal!$B9:$B301,Anual!$B271,Mensal!$BS9:$BS301)</f>
        <v>0</v>
      </c>
      <c r="P271" s="44">
        <f t="shared" si="456"/>
        <v>0</v>
      </c>
      <c r="Q271" s="65">
        <f>SUMIF(Mensal!$B8:$B300,Anual!$B271,Mensal!$CF8:$CF300)</f>
        <v>0</v>
      </c>
      <c r="R271" s="44">
        <f t="shared" si="457"/>
        <v>0</v>
      </c>
      <c r="S271" s="65">
        <f>SUMIF(Mensal!$B8:$B300,Anual!$B271,Mensal!$CS8:$CS300)</f>
        <v>0</v>
      </c>
      <c r="T271" s="44">
        <f t="shared" si="458"/>
        <v>0</v>
      </c>
      <c r="U271" s="65">
        <f>SUMIF(Mensal!$B8:$B300,Anual!$B271,Mensal!$DF8:$DF300)</f>
        <v>0</v>
      </c>
      <c r="V271" s="44">
        <f t="shared" si="459"/>
        <v>0</v>
      </c>
      <c r="W271" s="65">
        <f>SUMIF(Mensal!$B8:$B300,Anual!$B271,Mensal!$DS8:$DS300)</f>
        <v>0</v>
      </c>
      <c r="X271" s="44">
        <f t="shared" si="460"/>
        <v>0</v>
      </c>
      <c r="Y271" s="65">
        <f>SUMIF(Mensal!$B8:$B300,Anual!$B271,Mensal!$EF8:$EF300)</f>
        <v>0</v>
      </c>
      <c r="Z271" s="44">
        <f t="shared" si="461"/>
        <v>0</v>
      </c>
      <c r="AA271" s="65">
        <f>SUMIF(Mensal!$B60:$B301,Anual!$B271,Mensal!$ES60:$ES301)</f>
        <v>0</v>
      </c>
      <c r="AB271" s="44">
        <f t="shared" si="284"/>
        <v>0</v>
      </c>
      <c r="AD271" s="240"/>
    </row>
    <row r="272" spans="1:30" ht="13.5" customHeight="1">
      <c r="A272" s="72"/>
      <c r="B272" s="234" t="str">
        <f t="shared" si="475"/>
        <v/>
      </c>
      <c r="C272" s="235"/>
      <c r="D272" s="13"/>
      <c r="E272" s="12" t="s">
        <v>459</v>
      </c>
      <c r="F272" s="84">
        <f>SUM(F273:F300)</f>
        <v>-37668857900.400009</v>
      </c>
      <c r="G272" s="84">
        <f>SUM(G273:G300)</f>
        <v>-40507758060.715126</v>
      </c>
      <c r="H272" s="49">
        <f t="shared" si="474"/>
        <v>7.53646465157356E-2</v>
      </c>
      <c r="I272" s="84">
        <f>SUM(I273:I300)</f>
        <v>-43352944865.692848</v>
      </c>
      <c r="J272" s="49">
        <f t="shared" si="453"/>
        <v>0</v>
      </c>
      <c r="K272" s="84">
        <f>SUM(K273:K300)</f>
        <v>-45612832896.701141</v>
      </c>
      <c r="L272" s="49">
        <f t="shared" si="454"/>
        <v>0</v>
      </c>
      <c r="M272" s="84">
        <f>SUM(M273:M300)</f>
        <v>-48469524965.32563</v>
      </c>
      <c r="N272" s="49">
        <f t="shared" si="455"/>
        <v>0</v>
      </c>
      <c r="O272" s="84">
        <f>SUM(O273:O300)</f>
        <v>-51394184553.457664</v>
      </c>
      <c r="P272" s="49">
        <f t="shared" si="456"/>
        <v>0</v>
      </c>
      <c r="Q272" s="84">
        <f>SUM(Q273:Q300)</f>
        <v>-54510968538.680588</v>
      </c>
      <c r="R272" s="49">
        <f t="shared" si="457"/>
        <v>0</v>
      </c>
      <c r="S272" s="84">
        <f>SUM(S273:S300)</f>
        <v>-57822496177.087898</v>
      </c>
      <c r="T272" s="49">
        <f t="shared" si="458"/>
        <v>0</v>
      </c>
      <c r="U272" s="84">
        <f>SUM(U273:U300)</f>
        <v>-61353050138.117203</v>
      </c>
      <c r="V272" s="49">
        <f t="shared" si="459"/>
        <v>0</v>
      </c>
      <c r="W272" s="84">
        <f>SUM(W273:W300)</f>
        <v>-65112193570.311607</v>
      </c>
      <c r="X272" s="49">
        <f t="shared" si="460"/>
        <v>0</v>
      </c>
      <c r="Y272" s="84">
        <f>SUM(Y273:Y300)</f>
        <v>-69113270813.488815</v>
      </c>
      <c r="Z272" s="49">
        <f t="shared" si="461"/>
        <v>0</v>
      </c>
      <c r="AA272" s="84">
        <f>SUM(AA273:AA300)</f>
        <v>-73374393814.664764</v>
      </c>
      <c r="AB272" s="49">
        <f t="shared" si="284"/>
        <v>0</v>
      </c>
      <c r="AD272" s="240"/>
    </row>
    <row r="273" spans="1:30" ht="12">
      <c r="A273" s="73"/>
      <c r="B273" s="229" t="str">
        <f t="shared" si="475"/>
        <v>911251010200020</v>
      </c>
      <c r="C273" s="231">
        <v>9112510102000</v>
      </c>
      <c r="D273" s="35">
        <v>20</v>
      </c>
      <c r="E273" s="37" t="s">
        <v>205</v>
      </c>
      <c r="F273" s="194">
        <f>SUMIF(Mensal!$B4:$B295,Anual!$B273,Mensal!$F4:$F295)</f>
        <v>-5256374662.7799997</v>
      </c>
      <c r="G273" s="131">
        <f>SUMIF(Mensal!$B4:$B295,Anual!$B273,Mensal!$S4:$S295)</f>
        <v>-5404252282.7762594</v>
      </c>
      <c r="H273" s="44">
        <f t="shared" si="474"/>
        <v>2.813300601332136E-2</v>
      </c>
      <c r="I273" s="131">
        <f>SUMIF(Mensal!$B4:$B295,Anual!$B273,Mensal!$AF4:$AF295)</f>
        <v>-5478473333.5221376</v>
      </c>
      <c r="J273" s="44">
        <f t="shared" ref="J273:J296" si="476">IFERROR(I273/G273-1,0)</f>
        <v>1.3733824192927901E-2</v>
      </c>
      <c r="K273" s="131">
        <f>SUMIF(Mensal!$B4:$B295,Anual!$B273,Mensal!$AS4:$AS295)</f>
        <v>-5837892491.2412472</v>
      </c>
      <c r="L273" s="44">
        <f t="shared" ref="L273:L296" si="477">IFERROR(K273/I273-1,0)</f>
        <v>6.5605714555525108E-2</v>
      </c>
      <c r="M273" s="131">
        <f>SUMIF(Mensal!$B4:$B295,Anual!$B273,Mensal!$BF4:$BF295)</f>
        <v>-6220891599.6274595</v>
      </c>
      <c r="N273" s="44">
        <f t="shared" ref="N273:N296" si="478">IFERROR(M273/K273-1,0)</f>
        <v>6.5605714555524441E-2</v>
      </c>
      <c r="O273" s="131">
        <f>SUMIF(Mensal!$B4:$B295,Anual!$B273,Mensal!$BS4:$BS295)</f>
        <v>-6629017638.1934795</v>
      </c>
      <c r="P273" s="44">
        <f t="shared" ref="P273:P296" si="479">IFERROR(O273/M273-1,0)</f>
        <v>6.5605714555524663E-2</v>
      </c>
      <c r="Q273" s="131">
        <f>SUMIF(Mensal!$B4:$B295,Anual!$B273,Mensal!$CF4:$CF295)</f>
        <v>-7063919077.1483402</v>
      </c>
      <c r="R273" s="44">
        <f t="shared" ref="R273:R296" si="480">IFERROR(Q273/O273-1,0)</f>
        <v>6.5605714555524886E-2</v>
      </c>
      <c r="S273" s="131">
        <f>SUMIF(Mensal!$B4:$B295,Anual!$B273,Mensal!$CS4:$CS295)</f>
        <v>-7527352535.7670612</v>
      </c>
      <c r="T273" s="44">
        <f t="shared" ref="T273:T296" si="481">IFERROR(S273/Q273-1,0)</f>
        <v>6.5605714555524886E-2</v>
      </c>
      <c r="U273" s="131">
        <f>SUMIF(Mensal!$B4:$B295,Anual!$B273,Mensal!$DF4:$DF295)</f>
        <v>-8021189877.5873957</v>
      </c>
      <c r="V273" s="44">
        <f t="shared" ref="V273:V296" si="482">IFERROR(U273/S273-1,0)</f>
        <v>6.5605714555524219E-2</v>
      </c>
      <c r="W273" s="131">
        <f>SUMIF(Mensal!$B4:$B295,Anual!$B273,Mensal!$DS4:$DS295)</f>
        <v>-8547425771.0920591</v>
      </c>
      <c r="X273" s="44">
        <f t="shared" ref="X273:X296" si="483">IFERROR(W273/U273-1,0)</f>
        <v>6.5605714555524886E-2</v>
      </c>
      <c r="Y273" s="131">
        <f>SUMIF(Mensal!$B4:$B295,Anual!$B273,Mensal!$EF4:$EF295)</f>
        <v>-9108185746.4148579</v>
      </c>
      <c r="Z273" s="44">
        <f t="shared" ref="Z273:Z296" si="484">IFERROR(Y273/W273-1,0)</f>
        <v>6.5605714555524441E-2</v>
      </c>
      <c r="AA273" s="131">
        <f>SUMIF(Mensal!$B5:$B295,Anual!$B273,Mensal!$ES$5:$ES$295)</f>
        <v>-9705734780.6128502</v>
      </c>
      <c r="AB273" s="44">
        <f t="shared" ref="AB273:AB298" si="485">IFERROR(AA273/Y273-1,0)</f>
        <v>6.5605714555524663E-2</v>
      </c>
      <c r="AD273" s="240"/>
    </row>
    <row r="274" spans="1:30" ht="12">
      <c r="A274" s="73"/>
      <c r="B274" s="229" t="str">
        <f t="shared" si="475"/>
        <v>911251010300023</v>
      </c>
      <c r="C274" s="231">
        <v>9112510103000</v>
      </c>
      <c r="D274" s="35">
        <v>23</v>
      </c>
      <c r="E274" s="37" t="s">
        <v>206</v>
      </c>
      <c r="F274" s="194">
        <f>SUMIF(Mensal!$B5:$B298,Anual!$B274,Mensal!$F5:$F298)</f>
        <v>-1051274989.2099999</v>
      </c>
      <c r="G274" s="131">
        <f>SUMIF(Mensal!$B5:$B298,Anual!$B274,Mensal!$S5:$S298)</f>
        <v>-1080850456.5552518</v>
      </c>
      <c r="H274" s="44">
        <f t="shared" si="474"/>
        <v>2.8132950606460261E-2</v>
      </c>
      <c r="I274" s="131">
        <f>SUMIF(Mensal!$B5:$B298,Anual!$B274,Mensal!$AF5:$AF298)</f>
        <v>-1095694666.7044277</v>
      </c>
      <c r="J274" s="44">
        <f t="shared" si="476"/>
        <v>1.3733824192928124E-2</v>
      </c>
      <c r="K274" s="131">
        <f>SUMIF(Mensal!$B5:$B298,Anual!$B274,Mensal!$AS5:$AS298)</f>
        <v>-1167578498.2482495</v>
      </c>
      <c r="L274" s="44">
        <f t="shared" si="477"/>
        <v>6.5605714555525108E-2</v>
      </c>
      <c r="M274" s="131">
        <f>SUMIF(Mensal!$B5:$B298,Anual!$B274,Mensal!$BF5:$BF298)</f>
        <v>-1244178319.9254923</v>
      </c>
      <c r="N274" s="44">
        <f t="shared" si="478"/>
        <v>6.5605714555524663E-2</v>
      </c>
      <c r="O274" s="131">
        <f>SUMIF(Mensal!$B5:$B298,Anual!$B274,Mensal!$BS5:$BS298)</f>
        <v>-1325803527.6386964</v>
      </c>
      <c r="P274" s="44">
        <f t="shared" si="479"/>
        <v>6.5605714555524663E-2</v>
      </c>
      <c r="Q274" s="131">
        <f>SUMIF(Mensal!$B5:$B298,Anual!$B274,Mensal!$CF5:$CF298)</f>
        <v>-1412783815.4296675</v>
      </c>
      <c r="R274" s="44">
        <f t="shared" si="480"/>
        <v>6.5605714555523997E-2</v>
      </c>
      <c r="S274" s="131">
        <f>SUMIF(Mensal!$B5:$B298,Anual!$B274,Mensal!$CS5:$CS298)</f>
        <v>-1505470507.1534121</v>
      </c>
      <c r="T274" s="44">
        <f t="shared" si="481"/>
        <v>6.560571455552533E-2</v>
      </c>
      <c r="U274" s="131">
        <f>SUMIF(Mensal!$B5:$B298,Anual!$B274,Mensal!$DF5:$DF298)</f>
        <v>-1604237975.5174794</v>
      </c>
      <c r="V274" s="44">
        <f t="shared" si="482"/>
        <v>6.5605714555524441E-2</v>
      </c>
      <c r="W274" s="131">
        <f>SUMIF(Mensal!$B5:$B298,Anual!$B274,Mensal!$DS5:$DS298)</f>
        <v>-1709485154.2184117</v>
      </c>
      <c r="X274" s="44">
        <f t="shared" si="483"/>
        <v>6.5605714555524441E-2</v>
      </c>
      <c r="Y274" s="131">
        <f>SUMIF(Mensal!$B5:$B298,Anual!$B274,Mensal!$EF5:$EF298)</f>
        <v>-1821637149.2829716</v>
      </c>
      <c r="Z274" s="44">
        <f t="shared" si="484"/>
        <v>6.5605714555524441E-2</v>
      </c>
      <c r="AA274" s="131">
        <f>SUMIF(Mensal!$B7:$B298,Anual!$B274,Mensal!$ES7:$ES298)</f>
        <v>-1941146956.1225705</v>
      </c>
      <c r="AB274" s="44">
        <f t="shared" si="485"/>
        <v>6.5605714555524886E-2</v>
      </c>
      <c r="AD274" s="240"/>
    </row>
    <row r="275" spans="1:30" ht="12">
      <c r="A275" s="73"/>
      <c r="B275" s="229" t="str">
        <f t="shared" si="475"/>
        <v>911251020200020</v>
      </c>
      <c r="C275" s="231">
        <v>9112510202000</v>
      </c>
      <c r="D275" s="35">
        <v>20</v>
      </c>
      <c r="E275" s="37" t="s">
        <v>207</v>
      </c>
      <c r="F275" s="194">
        <f>SUMIF(Mensal!$B7:$B299,Anual!$B275,Mensal!$F7:$F299)</f>
        <v>-171799778.25999999</v>
      </c>
      <c r="G275" s="131">
        <f>SUMIF(Mensal!$B7:$B299,Anual!$B275,Mensal!$S7:$S299)</f>
        <v>-253405841.50000009</v>
      </c>
      <c r="H275" s="44">
        <f t="shared" si="474"/>
        <v>0.47500680190924549</v>
      </c>
      <c r="I275" s="131">
        <f>SUMIF(Mensal!$B7:$B299,Anual!$B275,Mensal!$AF7:$AF299)</f>
        <v>-268180415.77022833</v>
      </c>
      <c r="J275" s="44">
        <f t="shared" si="476"/>
        <v>5.8304000344949536E-2</v>
      </c>
      <c r="K275" s="131">
        <f>SUMIF(Mensal!$B7:$B299,Anual!$B275,Mensal!$AS7:$AS299)</f>
        <v>-283927969.78425616</v>
      </c>
      <c r="L275" s="44">
        <f t="shared" si="477"/>
        <v>5.8720000000000105E-2</v>
      </c>
      <c r="M275" s="131">
        <f>SUMIF(Mensal!$B7:$B299,Anual!$B275,Mensal!$BF7:$BF299)</f>
        <v>-299756954.09972847</v>
      </c>
      <c r="N275" s="44">
        <f t="shared" si="478"/>
        <v>5.5750000000000188E-2</v>
      </c>
      <c r="O275" s="131">
        <f>SUMIF(Mensal!$B7:$B299,Anual!$B275,Mensal!$BS7:$BS299)</f>
        <v>-316468404.29078823</v>
      </c>
      <c r="P275" s="44">
        <f t="shared" si="479"/>
        <v>5.5749999999999744E-2</v>
      </c>
      <c r="Q275" s="131">
        <f>SUMIF(Mensal!$B7:$B299,Anual!$B275,Mensal!$CF7:$CF299)</f>
        <v>-334111517.82999969</v>
      </c>
      <c r="R275" s="44">
        <f t="shared" si="480"/>
        <v>5.5749999999999966E-2</v>
      </c>
      <c r="S275" s="131">
        <f>SUMIF(Mensal!$B7:$B299,Anual!$B275,Mensal!$CS7:$CS299)</f>
        <v>-352738234.94902229</v>
      </c>
      <c r="T275" s="44">
        <f t="shared" si="481"/>
        <v>5.575000000000041E-2</v>
      </c>
      <c r="U275" s="131">
        <f>SUMIF(Mensal!$B7:$B299,Anual!$B275,Mensal!$DF7:$DF299)</f>
        <v>-372403391.54743016</v>
      </c>
      <c r="V275" s="44">
        <f t="shared" si="482"/>
        <v>5.5749999999999744E-2</v>
      </c>
      <c r="W275" s="131">
        <f>SUMIF(Mensal!$B7:$B299,Anual!$B275,Mensal!$DS7:$DS299)</f>
        <v>-393164880.62619936</v>
      </c>
      <c r="X275" s="44">
        <f t="shared" si="483"/>
        <v>5.5749999999999966E-2</v>
      </c>
      <c r="Y275" s="131">
        <f>SUMIF(Mensal!$B7:$B299,Anual!$B275,Mensal!$EF7:$EF299)</f>
        <v>-415083822.72110999</v>
      </c>
      <c r="Z275" s="44">
        <f t="shared" si="484"/>
        <v>5.5749999999999966E-2</v>
      </c>
      <c r="AA275" s="131">
        <f>SUMIF(Mensal!$B8:$B299,Anual!$B275,Mensal!$ES8:$ES299)</f>
        <v>-438224745.83781195</v>
      </c>
      <c r="AB275" s="44">
        <f t="shared" si="485"/>
        <v>5.5750000000000188E-2</v>
      </c>
      <c r="AD275" s="240"/>
    </row>
    <row r="276" spans="1:30" ht="12">
      <c r="A276" s="73"/>
      <c r="B276" s="229" t="str">
        <f t="shared" si="475"/>
        <v>911251020300023</v>
      </c>
      <c r="C276" s="231">
        <v>9112510203000</v>
      </c>
      <c r="D276" s="35">
        <v>23</v>
      </c>
      <c r="E276" s="37" t="s">
        <v>208</v>
      </c>
      <c r="F276" s="194">
        <f>SUMIF(Mensal!$B8:$B300,Anual!$B276,Mensal!$F8:$F300)</f>
        <v>-34359984.990000002</v>
      </c>
      <c r="G276" s="131">
        <f>SUMIF(Mensal!$B8:$B300,Anual!$B276,Mensal!$S8:$S300)</f>
        <v>-50681168.300000012</v>
      </c>
      <c r="H276" s="44">
        <f t="shared" si="474"/>
        <v>0.47500554248641458</v>
      </c>
      <c r="I276" s="131">
        <f>SUMIF(Mensal!$B8:$B300,Anual!$B276,Mensal!$AF8:$AF300)</f>
        <v>-53636083.154045656</v>
      </c>
      <c r="J276" s="44">
        <f t="shared" si="476"/>
        <v>5.8304000344949536E-2</v>
      </c>
      <c r="K276" s="131">
        <f>SUMIF(Mensal!$B8:$B300,Anual!$B276,Mensal!$AS8:$AS300)</f>
        <v>-56785593.956851229</v>
      </c>
      <c r="L276" s="44">
        <f t="shared" si="477"/>
        <v>5.8720000000000327E-2</v>
      </c>
      <c r="M276" s="131">
        <f>SUMIF(Mensal!$B8:$B300,Anual!$B276,Mensal!$BF8:$BF300)</f>
        <v>-59951390.819945678</v>
      </c>
      <c r="N276" s="44">
        <f t="shared" si="478"/>
        <v>5.5749999999999966E-2</v>
      </c>
      <c r="O276" s="131">
        <f>SUMIF(Mensal!$B8:$B300,Anual!$B276,Mensal!$BS8:$BS300)</f>
        <v>-63293680.85815765</v>
      </c>
      <c r="P276" s="44">
        <f t="shared" si="479"/>
        <v>5.5749999999999966E-2</v>
      </c>
      <c r="Q276" s="131">
        <f>SUMIF(Mensal!$B8:$B300,Anual!$B276,Mensal!$CF8:$CF300)</f>
        <v>-66822303.56599994</v>
      </c>
      <c r="R276" s="44">
        <f t="shared" si="480"/>
        <v>5.5749999999999966E-2</v>
      </c>
      <c r="S276" s="131">
        <f>SUMIF(Mensal!$B8:$B300,Anual!$B276,Mensal!$CS8:$CS300)</f>
        <v>-70547646.989804447</v>
      </c>
      <c r="T276" s="44">
        <f t="shared" si="481"/>
        <v>5.5750000000000188E-2</v>
      </c>
      <c r="U276" s="131">
        <f>SUMIF(Mensal!$B8:$B300,Anual!$B276,Mensal!$DF8:$DF300)</f>
        <v>-74480678.309486032</v>
      </c>
      <c r="V276" s="44">
        <f t="shared" si="482"/>
        <v>5.5749999999999744E-2</v>
      </c>
      <c r="W276" s="131">
        <f>SUMIF(Mensal!$B8:$B300,Anual!$B276,Mensal!$DS8:$DS300)</f>
        <v>-78632976.125239879</v>
      </c>
      <c r="X276" s="44">
        <f t="shared" si="483"/>
        <v>5.5749999999999966E-2</v>
      </c>
      <c r="Y276" s="131">
        <f>SUMIF(Mensal!$B8:$B300,Anual!$B276,Mensal!$EF8:$EF300)</f>
        <v>-83016764.544221997</v>
      </c>
      <c r="Z276" s="44">
        <f t="shared" si="484"/>
        <v>5.5749999999999966E-2</v>
      </c>
      <c r="AA276" s="131">
        <f>SUMIF(Mensal!$B9:$B300,Anual!$B276,Mensal!$ES9:$ES300)</f>
        <v>-87644949.167562366</v>
      </c>
      <c r="AB276" s="44">
        <f t="shared" si="485"/>
        <v>5.5749999999999966E-2</v>
      </c>
      <c r="AD276" s="240"/>
    </row>
    <row r="277" spans="1:30" ht="12">
      <c r="A277" s="73"/>
      <c r="B277" s="229" t="str">
        <f t="shared" si="475"/>
        <v>911251030200020</v>
      </c>
      <c r="C277" s="231">
        <v>9112510302000</v>
      </c>
      <c r="D277" s="35">
        <v>20</v>
      </c>
      <c r="E277" s="37" t="s">
        <v>209</v>
      </c>
      <c r="F277" s="194">
        <f>SUMIF(Mensal!$B9:$B301,Anual!$B277,Mensal!$F9:$F301)</f>
        <v>-132308660.57999998</v>
      </c>
      <c r="G277" s="131">
        <f>SUMIF(Mensal!$B9:$B301,Anual!$B277,Mensal!$S9:$S301)</f>
        <v>-127143396</v>
      </c>
      <c r="H277" s="44">
        <f t="shared" si="474"/>
        <v>-3.9039504725972396E-2</v>
      </c>
      <c r="I277" s="131">
        <f>SUMIF(Mensal!$B9:$B301,Anual!$B277,Mensal!$AF9:$AF301)</f>
        <v>-132229132.03462502</v>
      </c>
      <c r="J277" s="44">
        <f t="shared" si="476"/>
        <v>4.0000001530752227E-2</v>
      </c>
      <c r="K277" s="131">
        <f>SUMIF(Mensal!$B9:$B301,Anual!$B277,Mensal!$AS9:$AS301)</f>
        <v>-137518297.31601003</v>
      </c>
      <c r="L277" s="44">
        <f t="shared" si="477"/>
        <v>4.0000000000000036E-2</v>
      </c>
      <c r="M277" s="131">
        <f>SUMIF(Mensal!$B9:$B301,Anual!$B277,Mensal!$BF9:$BF301)</f>
        <v>-141643846.23549032</v>
      </c>
      <c r="N277" s="44">
        <f t="shared" si="478"/>
        <v>3.0000000000000027E-2</v>
      </c>
      <c r="O277" s="131">
        <f>SUMIF(Mensal!$B9:$B301,Anual!$B277,Mensal!$BS9:$BS301)</f>
        <v>-145893161.62255505</v>
      </c>
      <c r="P277" s="44">
        <f t="shared" si="479"/>
        <v>3.0000000000000027E-2</v>
      </c>
      <c r="Q277" s="131">
        <f>SUMIF(Mensal!$B9:$B301,Anual!$B277,Mensal!$CF9:$CF301)</f>
        <v>-150269956.47123167</v>
      </c>
      <c r="R277" s="44">
        <f t="shared" si="480"/>
        <v>2.9999999999999805E-2</v>
      </c>
      <c r="S277" s="131">
        <f>SUMIF(Mensal!$B9:$B301,Anual!$B277,Mensal!$CS9:$CS301)</f>
        <v>-154778055.16536865</v>
      </c>
      <c r="T277" s="44">
        <f t="shared" si="481"/>
        <v>3.0000000000000249E-2</v>
      </c>
      <c r="U277" s="131">
        <f>SUMIF(Mensal!$B9:$B301,Anual!$B277,Mensal!$DF9:$DF301)</f>
        <v>-159421396.8203297</v>
      </c>
      <c r="V277" s="44">
        <f t="shared" si="482"/>
        <v>3.0000000000000027E-2</v>
      </c>
      <c r="W277" s="131">
        <f>SUMIF(Mensal!$B9:$B301,Anual!$B277,Mensal!$DS9:$DS301)</f>
        <v>-164204038.72493955</v>
      </c>
      <c r="X277" s="44">
        <f t="shared" si="483"/>
        <v>2.9999999999999805E-2</v>
      </c>
      <c r="Y277" s="131">
        <f>SUMIF(Mensal!$B9:$B301,Anual!$B277,Mensal!$EF9:$EF301)</f>
        <v>-169130159.88668776</v>
      </c>
      <c r="Z277" s="44">
        <f t="shared" si="484"/>
        <v>3.0000000000000027E-2</v>
      </c>
      <c r="AA277" s="131">
        <f>SUMIF(Mensal!$B10:$B301,Anual!$B277,Mensal!$ES10:$ES301)</f>
        <v>-174204064.68328843</v>
      </c>
      <c r="AB277" s="44">
        <f t="shared" si="485"/>
        <v>3.0000000000000249E-2</v>
      </c>
      <c r="AD277" s="240"/>
    </row>
    <row r="278" spans="1:30" ht="12">
      <c r="A278" s="73"/>
      <c r="B278" s="229" t="str">
        <f t="shared" si="475"/>
        <v>911251030300023</v>
      </c>
      <c r="C278" s="231">
        <v>9112510303000</v>
      </c>
      <c r="D278" s="35">
        <v>23</v>
      </c>
      <c r="E278" s="37" t="s">
        <v>210</v>
      </c>
      <c r="F278" s="194">
        <f>SUMIF(Mensal!$B10:$B301,Anual!$B278,Mensal!$F10:$F301)</f>
        <v>-26461732.370000001</v>
      </c>
      <c r="G278" s="131">
        <f>SUMIF(Mensal!$B10:$B301,Anual!$B278,Mensal!$S10:$S301)</f>
        <v>-25428679.200000003</v>
      </c>
      <c r="H278" s="44">
        <f t="shared" si="474"/>
        <v>-3.9039513950008153E-2</v>
      </c>
      <c r="I278" s="131">
        <f>SUMIF(Mensal!$B10:$B301,Anual!$B278,Mensal!$AF10:$AF301)</f>
        <v>-26445826.406925008</v>
      </c>
      <c r="J278" s="44">
        <f t="shared" si="476"/>
        <v>4.0000001530752227E-2</v>
      </c>
      <c r="K278" s="131">
        <f>SUMIF(Mensal!$B10:$B301,Anual!$B278,Mensal!$AS10:$AS301)</f>
        <v>-27503659.463202003</v>
      </c>
      <c r="L278" s="44">
        <f t="shared" si="477"/>
        <v>3.9999999999999813E-2</v>
      </c>
      <c r="M278" s="131">
        <f>SUMIF(Mensal!$B10:$B301,Anual!$B278,Mensal!$BF10:$BF301)</f>
        <v>-28328769.247098066</v>
      </c>
      <c r="N278" s="44">
        <f t="shared" si="478"/>
        <v>3.0000000000000027E-2</v>
      </c>
      <c r="O278" s="131">
        <f>SUMIF(Mensal!$B10:$B301,Anual!$B278,Mensal!$BS10:$BS301)</f>
        <v>-29178632.324511003</v>
      </c>
      <c r="P278" s="44">
        <f t="shared" si="479"/>
        <v>2.9999999999999805E-2</v>
      </c>
      <c r="Q278" s="131">
        <f>SUMIF(Mensal!$B10:$B301,Anual!$B278,Mensal!$CF10:$CF301)</f>
        <v>-30053991.294246331</v>
      </c>
      <c r="R278" s="44">
        <f t="shared" si="480"/>
        <v>3.0000000000000027E-2</v>
      </c>
      <c r="S278" s="131">
        <f>SUMIF(Mensal!$B10:$B301,Anual!$B278,Mensal!$CS10:$CS301)</f>
        <v>-30955611.033073734</v>
      </c>
      <c r="T278" s="44">
        <f t="shared" si="481"/>
        <v>3.0000000000000471E-2</v>
      </c>
      <c r="U278" s="131">
        <f>SUMIF(Mensal!$B10:$B301,Anual!$B278,Mensal!$DF10:$DF301)</f>
        <v>-31884279.364065941</v>
      </c>
      <c r="V278" s="44">
        <f t="shared" si="482"/>
        <v>2.9999999999999805E-2</v>
      </c>
      <c r="W278" s="131">
        <f>SUMIF(Mensal!$B10:$B301,Anual!$B278,Mensal!$DS10:$DS301)</f>
        <v>-32840807.744987912</v>
      </c>
      <c r="X278" s="44">
        <f t="shared" si="483"/>
        <v>2.9999999999999805E-2</v>
      </c>
      <c r="Y278" s="131">
        <f>SUMIF(Mensal!$B10:$B301,Anual!$B278,Mensal!$EF10:$EF301)</f>
        <v>-33826031.977337562</v>
      </c>
      <c r="Z278" s="44">
        <f t="shared" si="484"/>
        <v>3.0000000000000249E-2</v>
      </c>
      <c r="AA278" s="131">
        <f>SUMIF(Mensal!$B11:$B301,Anual!$B278,Mensal!$ES11:$ES301)</f>
        <v>-34840812.936657682</v>
      </c>
      <c r="AB278" s="44">
        <f t="shared" si="485"/>
        <v>2.9999999999999805E-2</v>
      </c>
      <c r="AD278" s="240"/>
    </row>
    <row r="279" spans="1:30" ht="12">
      <c r="A279" s="73"/>
      <c r="B279" s="229" t="str">
        <f t="shared" si="475"/>
        <v>911252010200023</v>
      </c>
      <c r="C279" s="231">
        <v>9112520102000</v>
      </c>
      <c r="D279" s="35">
        <v>23</v>
      </c>
      <c r="E279" s="37" t="s">
        <v>211</v>
      </c>
      <c r="F279" s="194">
        <f>SUMIF(Mensal!$B11:$B301,Anual!$B279,Mensal!$F11:$F301)</f>
        <v>-336519362.65999997</v>
      </c>
      <c r="G279" s="131">
        <f>SUMIF(Mensal!$B11:$B301,Anual!$B279,Mensal!$S11:$S301)</f>
        <v>-346606216.75099331</v>
      </c>
      <c r="H279" s="44">
        <f t="shared" si="474"/>
        <v>2.9974067498709012E-2</v>
      </c>
      <c r="I279" s="131">
        <f>SUMIF(Mensal!$B11:$B301,Anual!$B279,Mensal!$AF11:$AF301)</f>
        <v>-312117612.32273453</v>
      </c>
      <c r="J279" s="44">
        <f t="shared" si="476"/>
        <v>-9.9503709862872602E-2</v>
      </c>
      <c r="K279" s="131">
        <f>SUMIF(Mensal!$B11:$B301,Anual!$B279,Mensal!$AS11:$AS301)</f>
        <v>-324602316.81564391</v>
      </c>
      <c r="L279" s="44">
        <f t="shared" si="477"/>
        <v>4.0000000000000036E-2</v>
      </c>
      <c r="M279" s="131">
        <f>SUMIF(Mensal!$B11:$B301,Anual!$B279,Mensal!$BF11:$BF301)</f>
        <v>-334340386.32011318</v>
      </c>
      <c r="N279" s="44">
        <f t="shared" si="478"/>
        <v>2.9999999999999805E-2</v>
      </c>
      <c r="O279" s="131">
        <f>SUMIF(Mensal!$B11:$B301,Anual!$B279,Mensal!$BS11:$BS301)</f>
        <v>-344370597.90971655</v>
      </c>
      <c r="P279" s="44">
        <f t="shared" si="479"/>
        <v>2.9999999999999805E-2</v>
      </c>
      <c r="Q279" s="131">
        <f>SUMIF(Mensal!$B11:$B301,Anual!$B279,Mensal!$CF11:$CF301)</f>
        <v>-354701715.84700805</v>
      </c>
      <c r="R279" s="44">
        <f t="shared" si="480"/>
        <v>3.0000000000000027E-2</v>
      </c>
      <c r="S279" s="131">
        <f>SUMIF(Mensal!$B11:$B301,Anual!$B279,Mensal!$CS11:$CS301)</f>
        <v>-365342767.32241827</v>
      </c>
      <c r="T279" s="44">
        <f t="shared" si="481"/>
        <v>3.0000000000000027E-2</v>
      </c>
      <c r="U279" s="131">
        <f>SUMIF(Mensal!$B11:$B301,Anual!$B279,Mensal!$DF11:$DF301)</f>
        <v>-376303050.3420909</v>
      </c>
      <c r="V279" s="44">
        <f t="shared" si="482"/>
        <v>3.0000000000000249E-2</v>
      </c>
      <c r="W279" s="131">
        <f>SUMIF(Mensal!$B11:$B301,Anual!$B279,Mensal!$DS11:$DS301)</f>
        <v>-387592141.85235351</v>
      </c>
      <c r="X279" s="44">
        <f t="shared" si="483"/>
        <v>2.9999999999999583E-2</v>
      </c>
      <c r="Y279" s="131">
        <f>SUMIF(Mensal!$B11:$B301,Anual!$B279,Mensal!$EF11:$EF301)</f>
        <v>-399219906.10792416</v>
      </c>
      <c r="Z279" s="44">
        <f t="shared" si="484"/>
        <v>3.0000000000000027E-2</v>
      </c>
      <c r="AA279" s="131">
        <f>SUMIF(Mensal!$B12:$B301,Anual!$B279,Mensal!$ES12:$ES301)</f>
        <v>-411196503.29116201</v>
      </c>
      <c r="AB279" s="44">
        <f t="shared" si="485"/>
        <v>3.0000000000000249E-2</v>
      </c>
      <c r="AD279" s="240"/>
    </row>
    <row r="280" spans="1:30" ht="12">
      <c r="A280" s="73"/>
      <c r="B280" s="229" t="str">
        <f t="shared" si="475"/>
        <v>911252020200023</v>
      </c>
      <c r="C280" s="231">
        <v>9112520202000</v>
      </c>
      <c r="D280" s="35">
        <v>23</v>
      </c>
      <c r="E280" s="37" t="s">
        <v>212</v>
      </c>
      <c r="F280" s="194">
        <f>SUMIF(Mensal!$B12:$B301,Anual!$B280,Mensal!$F12:$F301)</f>
        <v>-31723814.380000003</v>
      </c>
      <c r="G280" s="131">
        <f>SUMIF(Mensal!$B12:$B301,Anual!$B280,Mensal!$S12:$S301)</f>
        <v>-26633249.400000002</v>
      </c>
      <c r="H280" s="44">
        <f t="shared" si="474"/>
        <v>-0.16046509789217855</v>
      </c>
      <c r="I280" s="131">
        <f>SUMIF(Mensal!$B12:$B301,Anual!$B280,Mensal!$AF12:$AF301)</f>
        <v>-27698579.467122667</v>
      </c>
      <c r="J280" s="44">
        <f t="shared" si="476"/>
        <v>4.0000003421387431E-2</v>
      </c>
      <c r="K280" s="131">
        <f>SUMIF(Mensal!$B12:$B301,Anual!$B280,Mensal!$AS12:$AS301)</f>
        <v>-28806522.645807587</v>
      </c>
      <c r="L280" s="44">
        <f t="shared" si="477"/>
        <v>4.000000000000048E-2</v>
      </c>
      <c r="M280" s="131">
        <f>SUMIF(Mensal!$B12:$B301,Anual!$B280,Mensal!$BF12:$BF301)</f>
        <v>-29670718.325181819</v>
      </c>
      <c r="N280" s="44">
        <f t="shared" si="478"/>
        <v>3.0000000000000249E-2</v>
      </c>
      <c r="O280" s="131">
        <f>SUMIF(Mensal!$B12:$B301,Anual!$B280,Mensal!$BS12:$BS301)</f>
        <v>-30560839.87493727</v>
      </c>
      <c r="P280" s="44">
        <f t="shared" si="479"/>
        <v>2.9999999999999805E-2</v>
      </c>
      <c r="Q280" s="131">
        <f>SUMIF(Mensal!$B12:$B301,Anual!$B280,Mensal!$CF12:$CF301)</f>
        <v>-31477665.071185388</v>
      </c>
      <c r="R280" s="44">
        <f t="shared" si="480"/>
        <v>3.0000000000000027E-2</v>
      </c>
      <c r="S280" s="131">
        <f>SUMIF(Mensal!$B12:$B301,Anual!$B280,Mensal!$CS12:$CS301)</f>
        <v>-32421995.023320951</v>
      </c>
      <c r="T280" s="44">
        <f t="shared" si="481"/>
        <v>3.0000000000000027E-2</v>
      </c>
      <c r="U280" s="131">
        <f>SUMIF(Mensal!$B12:$B301,Anual!$B280,Mensal!$DF12:$DF301)</f>
        <v>-33394654.87402058</v>
      </c>
      <c r="V280" s="44">
        <f t="shared" si="482"/>
        <v>3.0000000000000027E-2</v>
      </c>
      <c r="W280" s="131">
        <f>SUMIF(Mensal!$B12:$B301,Anual!$B280,Mensal!$DS12:$DS301)</f>
        <v>-34396494.520241186</v>
      </c>
      <c r="X280" s="44">
        <f t="shared" si="483"/>
        <v>2.9999999999999583E-2</v>
      </c>
      <c r="Y280" s="131">
        <f>SUMIF(Mensal!$B12:$B301,Anual!$B280,Mensal!$EF12:$EF301)</f>
        <v>-35428389.355848439</v>
      </c>
      <c r="Z280" s="44">
        <f t="shared" si="484"/>
        <v>3.0000000000000471E-2</v>
      </c>
      <c r="AA280" s="131">
        <f>SUMIF(Mensal!$B13:$B301,Anual!$B280,Mensal!$ES13:$ES301)</f>
        <v>-36491241.036523886</v>
      </c>
      <c r="AB280" s="44">
        <f t="shared" si="485"/>
        <v>2.9999999999999805E-2</v>
      </c>
      <c r="AD280" s="240"/>
    </row>
    <row r="281" spans="1:30" ht="12">
      <c r="A281" s="70"/>
      <c r="B281" s="229" t="str">
        <f t="shared" si="475"/>
        <v>911252030200023</v>
      </c>
      <c r="C281" s="231">
        <v>9112520302000</v>
      </c>
      <c r="D281" s="35">
        <v>23</v>
      </c>
      <c r="E281" s="37" t="s">
        <v>213</v>
      </c>
      <c r="F281" s="194">
        <f>SUMIF(Mensal!$B13:$B301,Anual!$B281,Mensal!$F13:$F301)</f>
        <v>-3909353.54</v>
      </c>
      <c r="G281" s="131">
        <f>SUMIF(Mensal!$B13:$B301,Anual!$B281,Mensal!$S13:$S301)</f>
        <v>-2608679.7999999998</v>
      </c>
      <c r="H281" s="44">
        <f t="shared" si="474"/>
        <v>-0.33270813874766625</v>
      </c>
      <c r="I281" s="131">
        <f>SUMIF(Mensal!$B13:$B301,Anual!$B281,Mensal!$AF13:$AF301)</f>
        <v>-2713027.0144358445</v>
      </c>
      <c r="J281" s="44">
        <f t="shared" si="476"/>
        <v>4.0000008600459491E-2</v>
      </c>
      <c r="K281" s="131">
        <f>SUMIF(Mensal!$B13:$B301,Anual!$B281,Mensal!$AS13:$AS301)</f>
        <v>-2821548.0950132804</v>
      </c>
      <c r="L281" s="44">
        <f t="shared" si="477"/>
        <v>4.0000000000000702E-2</v>
      </c>
      <c r="M281" s="131">
        <f>SUMIF(Mensal!$B13:$B301,Anual!$B281,Mensal!$BF13:$BF301)</f>
        <v>-2906194.5378636788</v>
      </c>
      <c r="N281" s="44">
        <f t="shared" si="478"/>
        <v>3.0000000000000027E-2</v>
      </c>
      <c r="O281" s="131">
        <f>SUMIF(Mensal!$B13:$B301,Anual!$B281,Mensal!$BS13:$BS301)</f>
        <v>-2993380.3739995891</v>
      </c>
      <c r="P281" s="44">
        <f t="shared" si="479"/>
        <v>3.0000000000000027E-2</v>
      </c>
      <c r="Q281" s="131">
        <f>SUMIF(Mensal!$B13:$B301,Anual!$B281,Mensal!$CF13:$CF301)</f>
        <v>-3083181.7852195771</v>
      </c>
      <c r="R281" s="44">
        <f t="shared" si="480"/>
        <v>3.0000000000000027E-2</v>
      </c>
      <c r="S281" s="131">
        <f>SUMIF(Mensal!$B13:$B301,Anual!$B281,Mensal!$CS13:$CS301)</f>
        <v>-3175677.2387761637</v>
      </c>
      <c r="T281" s="44">
        <f t="shared" si="481"/>
        <v>2.9999999999999805E-2</v>
      </c>
      <c r="U281" s="131">
        <f>SUMIF(Mensal!$B13:$B301,Anual!$B281,Mensal!$DF13:$DF301)</f>
        <v>-3270947.555939449</v>
      </c>
      <c r="V281" s="44">
        <f t="shared" si="482"/>
        <v>3.0000000000000027E-2</v>
      </c>
      <c r="W281" s="131">
        <f>SUMIF(Mensal!$B13:$B301,Anual!$B281,Mensal!$DS13:$DS301)</f>
        <v>-3369075.982617632</v>
      </c>
      <c r="X281" s="44">
        <f t="shared" si="483"/>
        <v>2.9999999999999805E-2</v>
      </c>
      <c r="Y281" s="131">
        <f>SUMIF(Mensal!$B13:$B301,Anual!$B281,Mensal!$EF13:$EF301)</f>
        <v>-3470148.2620961615</v>
      </c>
      <c r="Z281" s="44">
        <f t="shared" si="484"/>
        <v>3.0000000000000249E-2</v>
      </c>
      <c r="AA281" s="131">
        <f>SUMIF(Mensal!$B14:$B301,Anual!$B281,Mensal!$ES14:$ES301)</f>
        <v>-3574252.709959046</v>
      </c>
      <c r="AB281" s="44">
        <f t="shared" si="485"/>
        <v>2.9999999999999805E-2</v>
      </c>
      <c r="AD281" s="240"/>
    </row>
    <row r="282" spans="1:30" ht="12">
      <c r="A282" s="70"/>
      <c r="B282" s="229" t="str">
        <f>CONCATENATE(C282,D282)</f>
        <v>911450110200020</v>
      </c>
      <c r="C282" s="231">
        <v>9114501102000</v>
      </c>
      <c r="D282" s="35">
        <v>20</v>
      </c>
      <c r="E282" s="37" t="s">
        <v>215</v>
      </c>
      <c r="F282" s="194">
        <f>SUMIF(Mensal!$B15:$B301,Anual!$B282,Mensal!$F15:$F301)</f>
        <v>-17676331379.75</v>
      </c>
      <c r="G282" s="131">
        <f>SUMIF(Mensal!$B15:$B301,Anual!$B282,Mensal!$S15:$S301)</f>
        <v>-19001053397.523556</v>
      </c>
      <c r="H282" s="44">
        <f t="shared" si="474"/>
        <v>7.4943266751106297E-2</v>
      </c>
      <c r="I282" s="131">
        <f>SUMIF(Mensal!$B15:$B301,Anual!$B282,Mensal!$AF15:$AF301)</f>
        <v>-20394265839.924767</v>
      </c>
      <c r="J282" s="44">
        <f t="shared" si="476"/>
        <v>7.3322905486008061E-2</v>
      </c>
      <c r="K282" s="131">
        <f>SUMIF(Mensal!$B15:$B301,Anual!$B282,Mensal!$AS15:$AS301)</f>
        <v>-21614019741.430161</v>
      </c>
      <c r="L282" s="44">
        <f t="shared" si="477"/>
        <v>5.9808669313192286E-2</v>
      </c>
      <c r="M282" s="131">
        <f>SUMIF(Mensal!$B15:$B301,Anual!$B282,Mensal!$BF15:$BF301)</f>
        <v>-23141546118.14777</v>
      </c>
      <c r="N282" s="44">
        <f t="shared" si="478"/>
        <v>7.0672942608154266E-2</v>
      </c>
      <c r="O282" s="131">
        <f>SUMIF(Mensal!$B15:$B301,Anual!$B282,Mensal!$BS15:$BS301)</f>
        <v>-24526844743.735054</v>
      </c>
      <c r="P282" s="44">
        <f t="shared" si="479"/>
        <v>5.9861973720974682E-2</v>
      </c>
      <c r="Q282" s="131">
        <f>SUMIF(Mensal!$B15:$B301,Anual!$B282,Mensal!$CF15:$CF301)</f>
        <v>-26004328054.160912</v>
      </c>
      <c r="R282" s="44">
        <f t="shared" si="480"/>
        <v>6.0239436660651347E-2</v>
      </c>
      <c r="S282" s="131">
        <f>SUMIF(Mensal!$B15:$B301,Anual!$B282,Mensal!$CS15:$CS301)</f>
        <v>-27573855559.189686</v>
      </c>
      <c r="T282" s="44">
        <f t="shared" si="481"/>
        <v>6.0356395356950365E-2</v>
      </c>
      <c r="U282" s="131">
        <f>SUMIF(Mensal!$B15:$B301,Anual!$B282,Mensal!$DF15:$DF301)</f>
        <v>-29248712270.151291</v>
      </c>
      <c r="V282" s="44">
        <f t="shared" si="482"/>
        <v>6.0740751592260223E-2</v>
      </c>
      <c r="W282" s="131">
        <f>SUMIF(Mensal!$B15:$B301,Anual!$B282,Mensal!$DS15:$DS301)</f>
        <v>-31032861996.559452</v>
      </c>
      <c r="X282" s="44">
        <f t="shared" si="483"/>
        <v>6.0999257332395862E-2</v>
      </c>
      <c r="Y282" s="131">
        <f>SUMIF(Mensal!$B15:$B301,Anual!$B282,Mensal!$EF15:$EF301)</f>
        <v>-32932502443.712204</v>
      </c>
      <c r="Z282" s="44">
        <f t="shared" si="484"/>
        <v>6.1213833495710412E-2</v>
      </c>
      <c r="AA282" s="131">
        <f>SUMIF(Mensal!$B15:$B301,Anual!$B282,Mensal!$ES15:$ES301)</f>
        <v>-34956673365.98735</v>
      </c>
      <c r="AB282" s="44">
        <f t="shared" si="485"/>
        <v>6.1464230534403974E-2</v>
      </c>
      <c r="AD282" s="240"/>
    </row>
    <row r="283" spans="1:30" ht="12">
      <c r="A283" s="70"/>
      <c r="B283" s="229" t="str">
        <f>CONCATENATE(C283,D283)</f>
        <v>911450110300023</v>
      </c>
      <c r="C283" s="231">
        <v>9114501103000</v>
      </c>
      <c r="D283" s="35">
        <v>23</v>
      </c>
      <c r="E283" s="37" t="s">
        <v>216</v>
      </c>
      <c r="F283" s="194">
        <f>SUMIF(Mensal!$B16:$B301,Anual!$B283,Mensal!$F16:$F301)</f>
        <v>-10605798827.85</v>
      </c>
      <c r="G283" s="131">
        <f>SUMIF(Mensal!$B16:$B301,Anual!$B283,Mensal!$S16:$S301)</f>
        <v>-11400632038.514135</v>
      </c>
      <c r="H283" s="44">
        <f t="shared" si="474"/>
        <v>7.4943266751106519E-2</v>
      </c>
      <c r="I283" s="131">
        <f>SUMIF(Mensal!$B16:$B301,Anual!$B283,Mensal!$AF16:$AF301)</f>
        <v>-12236559503.954861</v>
      </c>
      <c r="J283" s="44">
        <f t="shared" si="476"/>
        <v>7.3322905486007839E-2</v>
      </c>
      <c r="K283" s="131">
        <f>SUMIF(Mensal!$B16:$B301,Anual!$B283,Mensal!$AS16:$AS301)</f>
        <v>-12968411844.858095</v>
      </c>
      <c r="L283" s="44">
        <f t="shared" si="477"/>
        <v>5.9808669313192064E-2</v>
      </c>
      <c r="M283" s="131">
        <f>SUMIF(Mensal!$B16:$B301,Anual!$B283,Mensal!$BF16:$BF301)</f>
        <v>-13884927670.88866</v>
      </c>
      <c r="N283" s="44">
        <f t="shared" si="478"/>
        <v>7.0672942608154266E-2</v>
      </c>
      <c r="O283" s="131">
        <f>SUMIF(Mensal!$B16:$B301,Anual!$B283,Mensal!$BS16:$BS301)</f>
        <v>-14716106846.241034</v>
      </c>
      <c r="P283" s="44">
        <f t="shared" si="479"/>
        <v>5.9861973720974904E-2</v>
      </c>
      <c r="Q283" s="131">
        <f>SUMIF(Mensal!$B16:$B301,Anual!$B283,Mensal!$CF16:$CF301)</f>
        <v>-15602596832.496548</v>
      </c>
      <c r="R283" s="44">
        <f t="shared" si="480"/>
        <v>6.0239436660651347E-2</v>
      </c>
      <c r="S283" s="131">
        <f>SUMIF(Mensal!$B16:$B301,Anual!$B283,Mensal!$CS16:$CS301)</f>
        <v>-16544313335.513811</v>
      </c>
      <c r="T283" s="44">
        <f t="shared" si="481"/>
        <v>6.0356395356950365E-2</v>
      </c>
      <c r="U283" s="131">
        <f>SUMIF(Mensal!$B16:$B301,Anual!$B283,Mensal!$DF16:$DF301)</f>
        <v>-17549227362.090771</v>
      </c>
      <c r="V283" s="44">
        <f t="shared" si="482"/>
        <v>6.0740751592260001E-2</v>
      </c>
      <c r="W283" s="131">
        <f>SUMIF(Mensal!$B16:$B301,Anual!$B283,Mensal!$DS16:$DS301)</f>
        <v>-18619717197.935673</v>
      </c>
      <c r="X283" s="44">
        <f t="shared" si="483"/>
        <v>6.0999257332396084E-2</v>
      </c>
      <c r="Y283" s="131">
        <f>SUMIF(Mensal!$B16:$B301,Anual!$B283,Mensal!$EF16:$EF301)</f>
        <v>-19759501466.227322</v>
      </c>
      <c r="Z283" s="44">
        <f t="shared" si="484"/>
        <v>6.1213833495710412E-2</v>
      </c>
      <c r="AA283" s="131">
        <f>SUMIF(Mensal!$B16:$B301,Anual!$B283,Mensal!$ES16:$ES301)</f>
        <v>-20974004019.592407</v>
      </c>
      <c r="AB283" s="44">
        <f t="shared" si="485"/>
        <v>6.1464230534403752E-2</v>
      </c>
      <c r="AD283" s="240"/>
    </row>
    <row r="284" spans="1:30" ht="12">
      <c r="A284" s="70"/>
      <c r="B284" s="229" t="str">
        <f t="shared" ref="B284:B296" si="486">CONCATENATE(C284,D284)</f>
        <v>911450120200020</v>
      </c>
      <c r="C284" s="231">
        <v>9114501202000</v>
      </c>
      <c r="D284" s="35">
        <v>20</v>
      </c>
      <c r="E284" s="37" t="s">
        <v>218</v>
      </c>
      <c r="F284" s="194">
        <f>SUMIF(Mensal!$B18:$B301,Anual!$B284,Mensal!$F18:$F301)</f>
        <v>-162598170.65000004</v>
      </c>
      <c r="G284" s="131">
        <f>SUMIF(Mensal!$B18:$B301,Anual!$B284,Mensal!$S18:$S301)</f>
        <v>-152580167.75</v>
      </c>
      <c r="H284" s="44">
        <f t="shared" si="474"/>
        <v>-6.1612027121536572E-2</v>
      </c>
      <c r="I284" s="131">
        <f>SUMIF(Mensal!$B18:$B301,Anual!$B284,Mensal!$AF18:$AF301)</f>
        <v>-163565939.76050323</v>
      </c>
      <c r="J284" s="44">
        <f t="shared" si="476"/>
        <v>7.1999999557630812E-2</v>
      </c>
      <c r="K284" s="131">
        <f>SUMIF(Mensal!$B18:$B301,Anual!$B284,Mensal!$AS18:$AS301)</f>
        <v>-175342687.42325941</v>
      </c>
      <c r="L284" s="44">
        <f t="shared" si="477"/>
        <v>7.199999999999962E-2</v>
      </c>
      <c r="M284" s="131">
        <f>SUMIF(Mensal!$B18:$B301,Anual!$B284,Mensal!$BF18:$BF301)</f>
        <v>-187967360.91773409</v>
      </c>
      <c r="N284" s="44">
        <f t="shared" si="478"/>
        <v>7.2000000000000064E-2</v>
      </c>
      <c r="O284" s="131">
        <f>SUMIF(Mensal!$B18:$B301,Anual!$B284,Mensal!$BS18:$BS301)</f>
        <v>-201501010.90381095</v>
      </c>
      <c r="P284" s="44">
        <f t="shared" si="479"/>
        <v>7.2000000000000064E-2</v>
      </c>
      <c r="Q284" s="131">
        <f>SUMIF(Mensal!$B18:$B301,Anual!$B284,Mensal!$CF18:$CF301)</f>
        <v>-216009083.68888539</v>
      </c>
      <c r="R284" s="44">
        <f t="shared" si="480"/>
        <v>7.2000000000000286E-2</v>
      </c>
      <c r="S284" s="131">
        <f>SUMIF(Mensal!$B18:$B301,Anual!$B284,Mensal!$CS18:$CS301)</f>
        <v>-231561737.71448517</v>
      </c>
      <c r="T284" s="44">
        <f t="shared" si="481"/>
        <v>7.2000000000000064E-2</v>
      </c>
      <c r="U284" s="131">
        <f>SUMIF(Mensal!$B18:$B301,Anual!$B284,Mensal!$DF18:$DF301)</f>
        <v>-248234182.82992804</v>
      </c>
      <c r="V284" s="44">
        <f t="shared" si="482"/>
        <v>7.1999999999999842E-2</v>
      </c>
      <c r="W284" s="131">
        <f>SUMIF(Mensal!$B18:$B301,Anual!$B284,Mensal!$DS18:$DS301)</f>
        <v>-266107043.99368295</v>
      </c>
      <c r="X284" s="44">
        <f t="shared" si="483"/>
        <v>7.2000000000000286E-2</v>
      </c>
      <c r="Y284" s="131">
        <f>SUMIF(Mensal!$B18:$B301,Anual!$B284,Mensal!$EF18:$EF301)</f>
        <v>-285266751.16122812</v>
      </c>
      <c r="Z284" s="44">
        <f t="shared" si="484"/>
        <v>7.2000000000000064E-2</v>
      </c>
      <c r="AA284" s="131">
        <f>SUMIF(Mensal!$B17:$B301,Anual!$B284,Mensal!$ES17:$ES301)</f>
        <v>-305805957.24483651</v>
      </c>
      <c r="AB284" s="44">
        <f t="shared" si="485"/>
        <v>7.1999999999999842E-2</v>
      </c>
      <c r="AD284" s="240"/>
    </row>
    <row r="285" spans="1:30" ht="12">
      <c r="A285" s="70"/>
      <c r="B285" s="229" t="str">
        <f t="shared" si="486"/>
        <v>911450120300023</v>
      </c>
      <c r="C285" s="231">
        <v>9114501203000</v>
      </c>
      <c r="D285" s="35">
        <v>23</v>
      </c>
      <c r="E285" s="37" t="s">
        <v>219</v>
      </c>
      <c r="F285" s="194">
        <f>SUMIF(Mensal!$B19:$B301,Anual!$B285,Mensal!$F19:$F301)</f>
        <v>-97558902.390000001</v>
      </c>
      <c r="G285" s="131">
        <f>SUMIF(Mensal!$B19:$B301,Anual!$B285,Mensal!$S19:$S301)</f>
        <v>-91548100.649999991</v>
      </c>
      <c r="H285" s="44">
        <f t="shared" si="474"/>
        <v>-6.1612027121536461E-2</v>
      </c>
      <c r="I285" s="131">
        <f>SUMIF(Mensal!$B19:$B301,Anual!$B285,Mensal!$AF19:$AF301)</f>
        <v>-98139563.856301904</v>
      </c>
      <c r="J285" s="44">
        <f t="shared" si="476"/>
        <v>7.199999955763059E-2</v>
      </c>
      <c r="K285" s="131">
        <f>SUMIF(Mensal!$B19:$B301,Anual!$B285,Mensal!$AS19:$AS301)</f>
        <v>-105205612.45395564</v>
      </c>
      <c r="L285" s="44">
        <f t="shared" si="477"/>
        <v>7.1999999999999842E-2</v>
      </c>
      <c r="M285" s="131">
        <f>SUMIF(Mensal!$B19:$B301,Anual!$B285,Mensal!$BF19:$BF301)</f>
        <v>-112780416.55064042</v>
      </c>
      <c r="N285" s="44">
        <f t="shared" si="478"/>
        <v>7.1999999999999842E-2</v>
      </c>
      <c r="O285" s="131">
        <f>SUMIF(Mensal!$B19:$B301,Anual!$B285,Mensal!$BS19:$BS301)</f>
        <v>-120900606.54228657</v>
      </c>
      <c r="P285" s="44">
        <f t="shared" si="479"/>
        <v>7.2000000000000508E-2</v>
      </c>
      <c r="Q285" s="131">
        <f>SUMIF(Mensal!$B19:$B301,Anual!$B285,Mensal!$CF19:$CF301)</f>
        <v>-129605450.21333122</v>
      </c>
      <c r="R285" s="44">
        <f t="shared" si="480"/>
        <v>7.2000000000000064E-2</v>
      </c>
      <c r="S285" s="131">
        <f>SUMIF(Mensal!$B19:$B301,Anual!$B285,Mensal!$CS19:$CS301)</f>
        <v>-138937042.62869108</v>
      </c>
      <c r="T285" s="44">
        <f t="shared" si="481"/>
        <v>7.2000000000000064E-2</v>
      </c>
      <c r="U285" s="131">
        <f>SUMIF(Mensal!$B19:$B301,Anual!$B285,Mensal!$DF19:$DF301)</f>
        <v>-148940509.6979568</v>
      </c>
      <c r="V285" s="44">
        <f t="shared" si="482"/>
        <v>7.1999999999999842E-2</v>
      </c>
      <c r="W285" s="131">
        <f>SUMIF(Mensal!$B19:$B301,Anual!$B285,Mensal!$DS19:$DS301)</f>
        <v>-159664226.39620975</v>
      </c>
      <c r="X285" s="44">
        <f t="shared" si="483"/>
        <v>7.2000000000000286E-2</v>
      </c>
      <c r="Y285" s="131">
        <f>SUMIF(Mensal!$B19:$B301,Anual!$B285,Mensal!$EF19:$EF301)</f>
        <v>-171160050.69673684</v>
      </c>
      <c r="Z285" s="44">
        <f t="shared" si="484"/>
        <v>7.2000000000000064E-2</v>
      </c>
      <c r="AA285" s="131">
        <f>SUMIF(Mensal!$B18:$B301,Anual!$B285,Mensal!$ES18:$ES301)</f>
        <v>-183483574.34690189</v>
      </c>
      <c r="AB285" s="44">
        <f t="shared" si="485"/>
        <v>7.2000000000000064E-2</v>
      </c>
      <c r="AD285" s="240"/>
    </row>
    <row r="286" spans="1:30" ht="12">
      <c r="A286" s="70"/>
      <c r="B286" s="229" t="str">
        <f t="shared" si="486"/>
        <v>911450130100210</v>
      </c>
      <c r="C286" s="231">
        <v>9114501301002</v>
      </c>
      <c r="D286" s="35">
        <v>10</v>
      </c>
      <c r="E286" s="37" t="s">
        <v>220</v>
      </c>
      <c r="F286" s="194">
        <f>SUMIF(Mensal!$B20:$B301,Anual!$B286,Mensal!$F20:$F301)</f>
        <v>-7417645.5500000007</v>
      </c>
      <c r="G286" s="131">
        <f>SUMIF(Mensal!$B20:$B301,Anual!$B286,Mensal!$S20:$S301)</f>
        <v>-17861618.567232229</v>
      </c>
      <c r="H286" s="44">
        <f t="shared" si="474"/>
        <v>1.4079903045828641</v>
      </c>
      <c r="I286" s="131">
        <f>SUMIF(Mensal!$B20:$B301,Anual!$B286,Mensal!$AF20:$AF301)</f>
        <v>0</v>
      </c>
      <c r="J286" s="44">
        <f t="shared" si="476"/>
        <v>-1</v>
      </c>
      <c r="K286" s="131">
        <f>SUMIF(Mensal!$B20:$B301,Anual!$B286,Mensal!$AS20:$AS301)</f>
        <v>0</v>
      </c>
      <c r="L286" s="44">
        <f t="shared" si="477"/>
        <v>0</v>
      </c>
      <c r="M286" s="131">
        <f>SUMIF(Mensal!$B20:$B301,Anual!$B286,Mensal!$BF20:$BF301)</f>
        <v>0</v>
      </c>
      <c r="N286" s="44">
        <f t="shared" si="478"/>
        <v>0</v>
      </c>
      <c r="O286" s="131">
        <f>SUMIF(Mensal!$B20:$B301,Anual!$B286,Mensal!$BS20:$BS301)</f>
        <v>0</v>
      </c>
      <c r="P286" s="44">
        <f t="shared" si="479"/>
        <v>0</v>
      </c>
      <c r="Q286" s="131">
        <f>SUMIF(Mensal!$B20:$B301,Anual!$B286,Mensal!$CF20:$CF301)</f>
        <v>0</v>
      </c>
      <c r="R286" s="44">
        <f t="shared" si="480"/>
        <v>0</v>
      </c>
      <c r="S286" s="131">
        <f>SUMIF(Mensal!$B20:$B301,Anual!$B286,Mensal!$CS20:$CS301)</f>
        <v>0</v>
      </c>
      <c r="T286" s="44">
        <f t="shared" si="481"/>
        <v>0</v>
      </c>
      <c r="U286" s="131">
        <f>SUMIF(Mensal!$B20:$B301,Anual!$B286,Mensal!$DF20:$DF301)</f>
        <v>0</v>
      </c>
      <c r="V286" s="44">
        <f t="shared" si="482"/>
        <v>0</v>
      </c>
      <c r="W286" s="131">
        <f>SUMIF(Mensal!$B20:$B301,Anual!$B286,Mensal!$DS20:$DS301)</f>
        <v>0</v>
      </c>
      <c r="X286" s="44">
        <f t="shared" si="483"/>
        <v>0</v>
      </c>
      <c r="Y286" s="131">
        <f>SUMIF(Mensal!$B20:$B301,Anual!$B286,Mensal!$EF20:$EF301)</f>
        <v>0</v>
      </c>
      <c r="Z286" s="44">
        <f t="shared" si="484"/>
        <v>0</v>
      </c>
      <c r="AA286" s="131">
        <f>SUMIF(Mensal!$B19:$B301,Anual!$B286,Mensal!$ES19:$ES301)</f>
        <v>0</v>
      </c>
      <c r="AB286" s="44">
        <f t="shared" si="485"/>
        <v>0</v>
      </c>
      <c r="AD286" s="240"/>
    </row>
    <row r="287" spans="1:30" ht="12">
      <c r="A287" s="70"/>
      <c r="B287" s="229" t="str">
        <f t="shared" si="486"/>
        <v>911450130200020</v>
      </c>
      <c r="C287" s="231">
        <v>9114501302000</v>
      </c>
      <c r="D287" s="35">
        <v>20</v>
      </c>
      <c r="E287" s="37" t="s">
        <v>221</v>
      </c>
      <c r="F287" s="194">
        <f>SUMIF(Mensal!$B21:$B301,Anual!$B287,Mensal!$F21:$F301)</f>
        <v>-136996684.69999999</v>
      </c>
      <c r="G287" s="131">
        <f>SUMIF(Mensal!$B21:$B301,Anual!$B287,Mensal!$S21:$S301)</f>
        <v>-129985081.75000001</v>
      </c>
      <c r="H287" s="44">
        <f t="shared" si="474"/>
        <v>-5.1180822115179048E-2</v>
      </c>
      <c r="I287" s="131">
        <f>SUMIF(Mensal!$B21:$B301,Anual!$B287,Mensal!$AF21:$AF301)</f>
        <v>-139338701.03412589</v>
      </c>
      <c r="J287" s="44">
        <f t="shared" si="476"/>
        <v>7.1959175300713829E-2</v>
      </c>
      <c r="K287" s="131">
        <f>SUMIF(Mensal!$B21:$B301,Anual!$B287,Mensal!$AS21:$AS301)</f>
        <v>-149371087.50858295</v>
      </c>
      <c r="L287" s="44">
        <f t="shared" si="477"/>
        <v>7.1999999999999842E-2</v>
      </c>
      <c r="M287" s="131">
        <f>SUMIF(Mensal!$B21:$B301,Anual!$B287,Mensal!$BF21:$BF301)</f>
        <v>-160125805.80920094</v>
      </c>
      <c r="N287" s="44">
        <f t="shared" si="478"/>
        <v>7.2000000000000064E-2</v>
      </c>
      <c r="O287" s="131">
        <f>SUMIF(Mensal!$B21:$B301,Anual!$B287,Mensal!$BS21:$BS301)</f>
        <v>-171654863.82746339</v>
      </c>
      <c r="P287" s="44">
        <f t="shared" si="479"/>
        <v>7.1999999999999842E-2</v>
      </c>
      <c r="Q287" s="131">
        <f>SUMIF(Mensal!$B21:$B301,Anual!$B287,Mensal!$CF21:$CF301)</f>
        <v>-184014014.02304077</v>
      </c>
      <c r="R287" s="44">
        <f t="shared" si="480"/>
        <v>7.2000000000000064E-2</v>
      </c>
      <c r="S287" s="131">
        <f>SUMIF(Mensal!$B21:$B301,Anual!$B287,Mensal!$CS21:$CS301)</f>
        <v>-197263023.03269973</v>
      </c>
      <c r="T287" s="44">
        <f t="shared" si="481"/>
        <v>7.2000000000000064E-2</v>
      </c>
      <c r="U287" s="131">
        <f>SUMIF(Mensal!$B21:$B301,Anual!$B287,Mensal!$DF21:$DF301)</f>
        <v>-211465960.69105408</v>
      </c>
      <c r="V287" s="44">
        <f t="shared" si="482"/>
        <v>7.1999999999999842E-2</v>
      </c>
      <c r="W287" s="131">
        <f>SUMIF(Mensal!$B21:$B301,Anual!$B287,Mensal!$DS21:$DS301)</f>
        <v>-226691509.86081004</v>
      </c>
      <c r="X287" s="44">
        <f t="shared" si="483"/>
        <v>7.2000000000000286E-2</v>
      </c>
      <c r="Y287" s="131">
        <f>SUMIF(Mensal!$B21:$B301,Anual!$B287,Mensal!$EF21:$EF301)</f>
        <v>-243013298.57078838</v>
      </c>
      <c r="Z287" s="44">
        <f t="shared" si="484"/>
        <v>7.2000000000000064E-2</v>
      </c>
      <c r="AA287" s="131">
        <f>SUMIF(Mensal!$B20:$B301,Anual!$B287,Mensal!$ES20:$ES301)</f>
        <v>-260510256.06788522</v>
      </c>
      <c r="AB287" s="44">
        <f t="shared" si="485"/>
        <v>7.2000000000000286E-2</v>
      </c>
      <c r="AD287" s="240"/>
    </row>
    <row r="288" spans="1:30" ht="12">
      <c r="A288" s="70"/>
      <c r="B288" s="230" t="str">
        <f t="shared" si="486"/>
        <v>911450130300023</v>
      </c>
      <c r="C288" s="231">
        <v>9114501303000</v>
      </c>
      <c r="D288" s="35">
        <v>23</v>
      </c>
      <c r="E288" s="37" t="s">
        <v>222</v>
      </c>
      <c r="F288" s="194">
        <f>SUMIF(Mensal!$B22:$B301,Anual!$B288,Mensal!$F22:$F301)</f>
        <v>-82198010.819999993</v>
      </c>
      <c r="G288" s="131">
        <f>SUMIF(Mensal!$B22:$B301,Anual!$B288,Mensal!$S22:$S301)</f>
        <v>-77991049.049999997</v>
      </c>
      <c r="H288" s="44">
        <f t="shared" si="474"/>
        <v>-5.1180822115179159E-2</v>
      </c>
      <c r="I288" s="131">
        <f>SUMIF(Mensal!$B22:$B301,Anual!$B288,Mensal!$AF22:$AF301)</f>
        <v>-83603220.620475531</v>
      </c>
      <c r="J288" s="44">
        <f t="shared" si="476"/>
        <v>7.1959175300714051E-2</v>
      </c>
      <c r="K288" s="131">
        <f>SUMIF(Mensal!$B22:$B301,Anual!$B288,Mensal!$AS22:$AS301)</f>
        <v>-89622652.505149767</v>
      </c>
      <c r="L288" s="44">
        <f t="shared" si="477"/>
        <v>7.2000000000000064E-2</v>
      </c>
      <c r="M288" s="131">
        <f>SUMIF(Mensal!$B22:$B301,Anual!$B288,Mensal!$BF22:$BF301)</f>
        <v>-96075483.485520557</v>
      </c>
      <c r="N288" s="44">
        <f t="shared" si="478"/>
        <v>7.2000000000000064E-2</v>
      </c>
      <c r="O288" s="131">
        <f>SUMIF(Mensal!$B22:$B301,Anual!$B288,Mensal!$BS22:$BS301)</f>
        <v>-102992918.29647803</v>
      </c>
      <c r="P288" s="44">
        <f t="shared" si="479"/>
        <v>7.2000000000000064E-2</v>
      </c>
      <c r="Q288" s="131">
        <f>SUMIF(Mensal!$B22:$B301,Anual!$B288,Mensal!$CF22:$CF301)</f>
        <v>-110408408.41382447</v>
      </c>
      <c r="R288" s="44">
        <f t="shared" si="480"/>
        <v>7.2000000000000064E-2</v>
      </c>
      <c r="S288" s="131">
        <f>SUMIF(Mensal!$B22:$B301,Anual!$B288,Mensal!$CS22:$CS301)</f>
        <v>-118357813.81961985</v>
      </c>
      <c r="T288" s="44">
        <f t="shared" si="481"/>
        <v>7.2000000000000064E-2</v>
      </c>
      <c r="U288" s="131">
        <f>SUMIF(Mensal!$B22:$B301,Anual!$B288,Mensal!$DF22:$DF301)</f>
        <v>-126879576.41463245</v>
      </c>
      <c r="V288" s="44">
        <f t="shared" si="482"/>
        <v>7.1999999999999842E-2</v>
      </c>
      <c r="W288" s="131">
        <f>SUMIF(Mensal!$B22:$B301,Anual!$B288,Mensal!$DS22:$DS301)</f>
        <v>-136014905.91648602</v>
      </c>
      <c r="X288" s="44">
        <f t="shared" si="483"/>
        <v>7.2000000000000286E-2</v>
      </c>
      <c r="Y288" s="131">
        <f>SUMIF(Mensal!$B22:$B301,Anual!$B288,Mensal!$EF22:$EF301)</f>
        <v>-145807979.14247304</v>
      </c>
      <c r="Z288" s="44">
        <f t="shared" si="484"/>
        <v>7.2000000000000064E-2</v>
      </c>
      <c r="AA288" s="131">
        <f>SUMIF(Mensal!$B21:$B301,Anual!$B288,Mensal!$ES21:$ES301)</f>
        <v>-156306153.6407311</v>
      </c>
      <c r="AB288" s="44">
        <f t="shared" si="485"/>
        <v>7.2000000000000064E-2</v>
      </c>
      <c r="AD288" s="240"/>
    </row>
    <row r="289" spans="1:52" ht="12">
      <c r="A289" s="73"/>
      <c r="B289" s="230" t="str">
        <f t="shared" si="486"/>
        <v>911450240200023</v>
      </c>
      <c r="C289" s="231">
        <v>9114502402000</v>
      </c>
      <c r="D289" s="35">
        <v>23</v>
      </c>
      <c r="E289" s="37" t="s">
        <v>226</v>
      </c>
      <c r="F289" s="194">
        <f>SUMIF(Mensal!$B22:$B301,Anual!$B289,Mensal!$F22:$F301)</f>
        <v>-141103.13</v>
      </c>
      <c r="G289" s="131">
        <f>SUMIF(Mensal!$B22:$B301,Anual!$B289,Mensal!$S22:$S301)</f>
        <v>0</v>
      </c>
      <c r="H289" s="44">
        <f t="shared" si="474"/>
        <v>-1</v>
      </c>
      <c r="I289" s="131">
        <f>SUMIF(Mensal!$B22:$B301,Anual!$B289,Mensal!$AF22:$AF301)</f>
        <v>0</v>
      </c>
      <c r="J289" s="44">
        <f t="shared" si="476"/>
        <v>0</v>
      </c>
      <c r="K289" s="131">
        <f>SUMIF(Mensal!$B22:$B301,Anual!$B289,Mensal!$AS22:$AS301)</f>
        <v>0</v>
      </c>
      <c r="L289" s="44">
        <f t="shared" si="477"/>
        <v>0</v>
      </c>
      <c r="M289" s="131">
        <f>SUMIF(Mensal!$B22:$B301,Anual!$B289,Mensal!$BF22:$BF301)</f>
        <v>0</v>
      </c>
      <c r="N289" s="44">
        <f t="shared" si="478"/>
        <v>0</v>
      </c>
      <c r="O289" s="131">
        <f>SUMIF(Mensal!$B23:$B301,Anual!$B289,Mensal!$BS23:$BS301)</f>
        <v>0</v>
      </c>
      <c r="P289" s="44">
        <f t="shared" si="479"/>
        <v>0</v>
      </c>
      <c r="Q289" s="131">
        <f>SUMIF(Mensal!$B22:$B301,Anual!$B289,Mensal!$CF22:$CF301)</f>
        <v>0</v>
      </c>
      <c r="R289" s="44">
        <f t="shared" si="480"/>
        <v>0</v>
      </c>
      <c r="S289" s="131">
        <f>SUMIF(Mensal!$B22:$B301,Anual!$B289,Mensal!$CS22:$CS301)</f>
        <v>0</v>
      </c>
      <c r="T289" s="44">
        <f t="shared" si="481"/>
        <v>0</v>
      </c>
      <c r="U289" s="131">
        <f>SUMIF(Mensal!$B22:$B301,Anual!$B289,Mensal!$DF22:$DF301)</f>
        <v>0</v>
      </c>
      <c r="V289" s="44">
        <f t="shared" si="482"/>
        <v>0</v>
      </c>
      <c r="W289" s="131">
        <f>SUMIF(Mensal!$B22:$B301,Anual!$B289,Mensal!$DS22:$DS301)</f>
        <v>0</v>
      </c>
      <c r="X289" s="44">
        <f t="shared" si="483"/>
        <v>0</v>
      </c>
      <c r="Y289" s="131">
        <f>SUMIF(Mensal!$B22:$B301,Anual!$B289,Mensal!$EF22:$EF301)</f>
        <v>0</v>
      </c>
      <c r="Z289" s="44">
        <f t="shared" si="484"/>
        <v>0</v>
      </c>
      <c r="AA289" s="131">
        <f>SUMIF(Mensal!$B22:$B301,Anual!$B289,Mensal!$ES22:$ES301)</f>
        <v>0</v>
      </c>
      <c r="AB289" s="44">
        <f t="shared" si="485"/>
        <v>0</v>
      </c>
      <c r="AD289" s="240"/>
    </row>
    <row r="290" spans="1:52" ht="12">
      <c r="A290" s="70"/>
      <c r="B290" s="230" t="str">
        <f t="shared" si="486"/>
        <v>911450210200023</v>
      </c>
      <c r="C290" s="231">
        <v>9114502102000</v>
      </c>
      <c r="D290" s="35">
        <v>23</v>
      </c>
      <c r="E290" s="37" t="s">
        <v>223</v>
      </c>
      <c r="F290" s="194">
        <f>SUMIF(Mensal!$B23:$B301,Anual!$B290,Mensal!$F23:$F301)</f>
        <v>-21196896.300000001</v>
      </c>
      <c r="G290" s="131">
        <f>SUMIF(Mensal!$B23:$B301,Anual!$B290,Mensal!$S23:$S301)</f>
        <v>-180000000</v>
      </c>
      <c r="H290" s="44">
        <f t="shared" si="474"/>
        <v>7.4918092466206954</v>
      </c>
      <c r="I290" s="131">
        <f>SUMIF(Mensal!$B23:$B301,Anual!$B290,Mensal!$AF23:$AF301)</f>
        <v>-240784845.96078655</v>
      </c>
      <c r="J290" s="44">
        <f t="shared" si="476"/>
        <v>0.33769358867103638</v>
      </c>
      <c r="K290" s="131">
        <f>SUMIF(Mensal!$B23:$B301,Anual!$B290,Mensal!$AS23:$AS301)</f>
        <v>-253575522.68688753</v>
      </c>
      <c r="L290" s="44">
        <f t="shared" si="477"/>
        <v>5.3120771263919231E-2</v>
      </c>
      <c r="M290" s="131">
        <f>SUMIF(Mensal!$B23:$B301,Anual!$B290,Mensal!$BF23:$BF301)</f>
        <v>0</v>
      </c>
      <c r="N290" s="44">
        <f t="shared" si="478"/>
        <v>-1</v>
      </c>
      <c r="O290" s="131">
        <f>SUMIF(Mensal!$B24:$B301,Anual!$B290,Mensal!$BS24:$BS301)</f>
        <v>0</v>
      </c>
      <c r="P290" s="44">
        <f t="shared" si="479"/>
        <v>0</v>
      </c>
      <c r="Q290" s="131">
        <f>SUMIF(Mensal!$B23:$B301,Anual!$B290,Mensal!$CF23:$CF301)</f>
        <v>0</v>
      </c>
      <c r="R290" s="44">
        <f t="shared" si="480"/>
        <v>0</v>
      </c>
      <c r="S290" s="131">
        <f>SUMIF(Mensal!$B23:$B301,Anual!$B290,Mensal!$CS23:$CS301)</f>
        <v>0</v>
      </c>
      <c r="T290" s="44">
        <f t="shared" si="481"/>
        <v>0</v>
      </c>
      <c r="U290" s="131">
        <f>SUMIF(Mensal!$B23:$B301,Anual!$B290,Mensal!$DF23:$DF301)</f>
        <v>0</v>
      </c>
      <c r="V290" s="44">
        <f t="shared" si="482"/>
        <v>0</v>
      </c>
      <c r="W290" s="131">
        <f>SUMIF(Mensal!$B23:$B301,Anual!$B290,Mensal!$DS23:$DS301)</f>
        <v>0</v>
      </c>
      <c r="X290" s="44">
        <f t="shared" si="483"/>
        <v>0</v>
      </c>
      <c r="Y290" s="131">
        <f>SUMIF(Mensal!$B23:$B301,Anual!$B290,Mensal!$EF23:$EF301)</f>
        <v>0</v>
      </c>
      <c r="Z290" s="44">
        <f t="shared" si="484"/>
        <v>0</v>
      </c>
      <c r="AA290" s="131">
        <f>SUMIF(Mensal!$B23:$B301,Anual!$B290,Mensal!$ES23:$ES301)</f>
        <v>0</v>
      </c>
      <c r="AB290" s="44">
        <f t="shared" si="485"/>
        <v>0</v>
      </c>
      <c r="AD290" s="240"/>
    </row>
    <row r="291" spans="1:52" ht="12">
      <c r="A291" s="73"/>
      <c r="B291" s="229" t="str">
        <f t="shared" si="486"/>
        <v>911450220200023</v>
      </c>
      <c r="C291" s="231">
        <v>9114502202000</v>
      </c>
      <c r="D291" s="35">
        <v>23</v>
      </c>
      <c r="E291" s="37" t="s">
        <v>224</v>
      </c>
      <c r="F291" s="194">
        <f>SUMIF(Mensal!$B24:$B301,Anual!$B291,Mensal!$F24:$F301)</f>
        <v>-470507.3000000001</v>
      </c>
      <c r="G291" s="131">
        <f>SUMIF(Mensal!$B24:$B301,Anual!$B291,Mensal!$S24:$S301)</f>
        <v>0</v>
      </c>
      <c r="H291" s="44">
        <f t="shared" si="474"/>
        <v>-1</v>
      </c>
      <c r="I291" s="131">
        <f>SUMIF(Mensal!$B24:$B301,Anual!$B291,Mensal!$AF24:$AF301)</f>
        <v>0</v>
      </c>
      <c r="J291" s="44">
        <f t="shared" si="476"/>
        <v>0</v>
      </c>
      <c r="K291" s="131">
        <f>SUMIF(Mensal!$B24:$B301,Anual!$B291,Mensal!$AS24:$AS301)</f>
        <v>0</v>
      </c>
      <c r="L291" s="44">
        <f t="shared" si="477"/>
        <v>0</v>
      </c>
      <c r="M291" s="131">
        <f>SUMIF(Mensal!$B24:$B301,Anual!$B291,Mensal!$BF24:$BF301)</f>
        <v>0</v>
      </c>
      <c r="N291" s="44">
        <f t="shared" si="478"/>
        <v>0</v>
      </c>
      <c r="O291" s="131">
        <f>SUMIF(Mensal!$B25:$B301,Anual!$B291,Mensal!$BS25:$BS301)</f>
        <v>0</v>
      </c>
      <c r="P291" s="44">
        <f t="shared" si="479"/>
        <v>0</v>
      </c>
      <c r="Q291" s="131">
        <f>SUMIF(Mensal!$B24:$B301,Anual!$B291,Mensal!$CF24:$CF301)</f>
        <v>0</v>
      </c>
      <c r="R291" s="44">
        <f t="shared" si="480"/>
        <v>0</v>
      </c>
      <c r="S291" s="131">
        <f>SUMIF(Mensal!$B24:$B301,Anual!$B291,Mensal!$CS24:$CS301)</f>
        <v>0</v>
      </c>
      <c r="T291" s="44">
        <f t="shared" si="481"/>
        <v>0</v>
      </c>
      <c r="U291" s="131">
        <f>SUMIF(Mensal!$B24:$B301,Anual!$B291,Mensal!$DF24:$DF301)</f>
        <v>0</v>
      </c>
      <c r="V291" s="44">
        <f t="shared" si="482"/>
        <v>0</v>
      </c>
      <c r="W291" s="131">
        <f>SUMIF(Mensal!$B24:$B301,Anual!$B291,Mensal!$DS24:$DS301)</f>
        <v>0</v>
      </c>
      <c r="X291" s="44">
        <f t="shared" si="483"/>
        <v>0</v>
      </c>
      <c r="Y291" s="131">
        <f>SUMIF(Mensal!$B24:$B301,Anual!$B291,Mensal!$EF24:$EF301)</f>
        <v>0</v>
      </c>
      <c r="Z291" s="44">
        <f t="shared" si="484"/>
        <v>0</v>
      </c>
      <c r="AA291" s="131">
        <f>SUMIF(Mensal!$B24:$B301,Anual!$B291,Mensal!$ES24:$ES301)</f>
        <v>0</v>
      </c>
      <c r="AB291" s="44">
        <f t="shared" si="485"/>
        <v>0</v>
      </c>
      <c r="AD291" s="240"/>
    </row>
    <row r="292" spans="1:52" ht="12">
      <c r="A292" s="70"/>
      <c r="B292" s="229" t="str">
        <f t="shared" si="486"/>
        <v>911450230200023</v>
      </c>
      <c r="C292" s="231">
        <v>9114502302000</v>
      </c>
      <c r="D292" s="35">
        <v>23</v>
      </c>
      <c r="E292" s="37" t="s">
        <v>225</v>
      </c>
      <c r="F292" s="194">
        <f>SUMIF(Mensal!$B25:$B301,Anual!$B292,Mensal!$F25:$F301)</f>
        <v>-215287.12</v>
      </c>
      <c r="G292" s="131">
        <f>SUMIF(Mensal!$B25:$B301,Anual!$B292,Mensal!$S25:$S301)</f>
        <v>0</v>
      </c>
      <c r="H292" s="44">
        <f t="shared" si="474"/>
        <v>-1</v>
      </c>
      <c r="I292" s="131">
        <f>SUMIF(Mensal!$B25:$B301,Anual!$B292,Mensal!$AF25:$AF301)</f>
        <v>0</v>
      </c>
      <c r="J292" s="44">
        <f t="shared" si="476"/>
        <v>0</v>
      </c>
      <c r="K292" s="131">
        <f>SUMIF(Mensal!$B25:$B301,Anual!$B292,Mensal!$AS25:$AS301)</f>
        <v>0</v>
      </c>
      <c r="L292" s="44">
        <f t="shared" si="477"/>
        <v>0</v>
      </c>
      <c r="M292" s="131">
        <f>SUMIF(Mensal!$B25:$B301,Anual!$B292,Mensal!$BF25:$BF301)</f>
        <v>0</v>
      </c>
      <c r="N292" s="44">
        <f t="shared" si="478"/>
        <v>0</v>
      </c>
      <c r="O292" s="131">
        <f>SUMIF(Mensal!$B26:$B301,Anual!$B292,Mensal!$BS26:$BS301)</f>
        <v>0</v>
      </c>
      <c r="P292" s="44">
        <f t="shared" si="479"/>
        <v>0</v>
      </c>
      <c r="Q292" s="131">
        <f>SUMIF(Mensal!$B25:$B301,Anual!$B292,Mensal!$CF25:$CF301)</f>
        <v>0</v>
      </c>
      <c r="R292" s="44">
        <f t="shared" si="480"/>
        <v>0</v>
      </c>
      <c r="S292" s="131">
        <f>SUMIF(Mensal!$B25:$B301,Anual!$B292,Mensal!$CS25:$CS301)</f>
        <v>0</v>
      </c>
      <c r="T292" s="44">
        <f t="shared" si="481"/>
        <v>0</v>
      </c>
      <c r="U292" s="131">
        <f>SUMIF(Mensal!$B25:$B301,Anual!$B292,Mensal!$DF25:$DF301)</f>
        <v>0</v>
      </c>
      <c r="V292" s="44">
        <f t="shared" si="482"/>
        <v>0</v>
      </c>
      <c r="W292" s="131">
        <f>SUMIF(Mensal!$B25:$B301,Anual!$B292,Mensal!$DS25:$DS301)</f>
        <v>0</v>
      </c>
      <c r="X292" s="44">
        <f t="shared" si="483"/>
        <v>0</v>
      </c>
      <c r="Y292" s="131">
        <f>SUMIF(Mensal!$B25:$B301,Anual!$B292,Mensal!$EF25:$EF301)</f>
        <v>0</v>
      </c>
      <c r="Z292" s="44">
        <f t="shared" si="484"/>
        <v>0</v>
      </c>
      <c r="AA292" s="131">
        <f>SUMIF(Mensal!$B25:$B301,Anual!$B292,Mensal!$ES25:$ES301)</f>
        <v>0</v>
      </c>
      <c r="AB292" s="44">
        <f t="shared" si="485"/>
        <v>0</v>
      </c>
      <c r="AD292" s="240"/>
    </row>
    <row r="293" spans="1:52" ht="12">
      <c r="A293" s="73"/>
      <c r="B293" s="229" t="str">
        <f t="shared" si="486"/>
        <v>971150010200023</v>
      </c>
      <c r="C293" s="231">
        <v>9711500102000</v>
      </c>
      <c r="D293" s="35">
        <v>23</v>
      </c>
      <c r="E293" s="37" t="s">
        <v>227</v>
      </c>
      <c r="F293" s="194">
        <f>SUMIF(Mensal!$B26:$B301,Anual!$B293,Mensal!$F26:$F301)</f>
        <v>-1478234843.9100001</v>
      </c>
      <c r="G293" s="131">
        <f>SUMIF(Mensal!$B26:$B301,Anual!$B293,Mensal!$S26:$S301)</f>
        <v>-1789006261.3076963</v>
      </c>
      <c r="H293" s="44">
        <f t="shared" si="474"/>
        <v>0.21023142478206736</v>
      </c>
      <c r="I293" s="131">
        <f>SUMIF(Mensal!$B26:$B301,Anual!$B293,Mensal!$AF26:$AF301)</f>
        <v>-1893534319.1433833</v>
      </c>
      <c r="J293" s="44">
        <f t="shared" si="476"/>
        <v>5.8428000000000369E-2</v>
      </c>
      <c r="K293" s="131">
        <f>SUMIF(Mensal!$B26:$B301,Anual!$B293,Mensal!$AS26:$AS301)</f>
        <v>-1999488925.5053701</v>
      </c>
      <c r="L293" s="44">
        <f t="shared" si="477"/>
        <v>5.5955999999999895E-2</v>
      </c>
      <c r="M293" s="131">
        <f>SUMIF(Mensal!$B26:$B301,Anual!$B293,Mensal!$BF26:$BF301)</f>
        <v>-2112196117.2582572</v>
      </c>
      <c r="N293" s="44">
        <f t="shared" si="478"/>
        <v>5.6368000000000196E-2</v>
      </c>
      <c r="O293" s="131">
        <f>SUMIF(Mensal!$B27:$B301,Anual!$B293,Mensal!$BS27:$BS301)</f>
        <v>-2231256387.9958711</v>
      </c>
      <c r="P293" s="44">
        <f t="shared" si="479"/>
        <v>5.6368000000000196E-2</v>
      </c>
      <c r="Q293" s="131">
        <f>SUMIF(Mensal!$B26:$B301,Anual!$B293,Mensal!$CF26:$CF301)</f>
        <v>-2357027848.0744228</v>
      </c>
      <c r="R293" s="44">
        <f t="shared" si="480"/>
        <v>5.6368000000000196E-2</v>
      </c>
      <c r="S293" s="131">
        <f>SUMIF(Mensal!$B26:$B301,Anual!$B293,Mensal!$CS26:$CS301)</f>
        <v>-2489888793.814682</v>
      </c>
      <c r="T293" s="44">
        <f t="shared" si="481"/>
        <v>5.6367999999999974E-2</v>
      </c>
      <c r="U293" s="131">
        <f>SUMIF(Mensal!$B26:$B301,Anual!$B293,Mensal!$DF26:$DF301)</f>
        <v>-2630238845.344429</v>
      </c>
      <c r="V293" s="44">
        <f t="shared" si="482"/>
        <v>5.6368000000000418E-2</v>
      </c>
      <c r="W293" s="131">
        <f>SUMIF(Mensal!$B26:$B301,Anual!$B293,Mensal!$DS26:$DS301)</f>
        <v>-2778500148.5788045</v>
      </c>
      <c r="X293" s="44">
        <f t="shared" si="483"/>
        <v>5.6368000000000196E-2</v>
      </c>
      <c r="Y293" s="131">
        <f>SUMIF(Mensal!$B26:$B301,Anual!$B293,Mensal!$EF26:$EF301)</f>
        <v>-2935118644.9538951</v>
      </c>
      <c r="Z293" s="44">
        <f t="shared" si="484"/>
        <v>5.6368000000000196E-2</v>
      </c>
      <c r="AA293" s="131">
        <f>SUMIF(Mensal!$B26:$B301,Anual!$B293,Mensal!$ES26:$ES301)</f>
        <v>-3100565412.732656</v>
      </c>
      <c r="AB293" s="44">
        <f t="shared" si="485"/>
        <v>5.6367999999999974E-2</v>
      </c>
      <c r="AD293" s="240"/>
    </row>
    <row r="294" spans="1:52" ht="12">
      <c r="A294" s="70"/>
      <c r="B294" s="229" t="str">
        <f t="shared" si="486"/>
        <v>971153010200020</v>
      </c>
      <c r="C294" s="231">
        <v>9711530102000</v>
      </c>
      <c r="D294" s="35">
        <v>20</v>
      </c>
      <c r="E294" s="37" t="s">
        <v>228</v>
      </c>
      <c r="F294" s="194">
        <f>SUMIF(Mensal!$B27:$B301,Anual!$B294,Mensal!$F27:$F301)</f>
        <v>-175135793.77999997</v>
      </c>
      <c r="G294" s="131">
        <f>SUMIF(Mensal!$B27:$B301,Anual!$B294,Mensal!$S27:$S301)</f>
        <v>-209456879.57500002</v>
      </c>
      <c r="H294" s="44">
        <f t="shared" si="474"/>
        <v>0.19596842572405904</v>
      </c>
      <c r="I294" s="131">
        <f>SUMIF(Mensal!$B27:$B301,Anual!$B294,Mensal!$AF27:$AF301)</f>
        <v>-221695026.13480806</v>
      </c>
      <c r="J294" s="44">
        <f t="shared" si="476"/>
        <v>5.8427999999999702E-2</v>
      </c>
      <c r="K294" s="131">
        <f>SUMIF(Mensal!$B27:$B301,Anual!$B294,Mensal!$AS27:$AS301)</f>
        <v>-234100193.01720744</v>
      </c>
      <c r="L294" s="44">
        <f t="shared" si="477"/>
        <v>5.5956000000000339E-2</v>
      </c>
      <c r="M294" s="131">
        <f>SUMIF(Mensal!$B27:$B301,Anual!$B294,Mensal!$BF27:$BF301)</f>
        <v>-247295952.69720143</v>
      </c>
      <c r="N294" s="44">
        <f t="shared" si="478"/>
        <v>5.6368000000000196E-2</v>
      </c>
      <c r="O294" s="131">
        <f>SUMIF(Mensal!$B28:$B301,Anual!$B294,Mensal!$BS28:$BS301)</f>
        <v>-261235530.95883733</v>
      </c>
      <c r="P294" s="44">
        <f t="shared" si="479"/>
        <v>5.6368000000000196E-2</v>
      </c>
      <c r="Q294" s="131">
        <f>SUMIF(Mensal!$B27:$B301,Anual!$B294,Mensal!$CF27:$CF301)</f>
        <v>-275960855.36792517</v>
      </c>
      <c r="R294" s="44">
        <f t="shared" si="480"/>
        <v>5.6368000000000418E-2</v>
      </c>
      <c r="S294" s="131">
        <f>SUMIF(Mensal!$B27:$B301,Anual!$B294,Mensal!$CS27:$CS301)</f>
        <v>-291516216.86330432</v>
      </c>
      <c r="T294" s="44">
        <f t="shared" si="481"/>
        <v>5.6367999999999752E-2</v>
      </c>
      <c r="U294" s="131">
        <f>SUMIF(Mensal!$B27:$B301,Anual!$B294,Mensal!$DF27:$DF301)</f>
        <v>-307948402.97545511</v>
      </c>
      <c r="V294" s="44">
        <f t="shared" si="482"/>
        <v>5.6368000000000196E-2</v>
      </c>
      <c r="W294" s="131">
        <f>SUMIF(Mensal!$B27:$B301,Anual!$B294,Mensal!$DS27:$DS301)</f>
        <v>-325306838.55437565</v>
      </c>
      <c r="X294" s="44">
        <f t="shared" si="483"/>
        <v>5.6368000000000196E-2</v>
      </c>
      <c r="Y294" s="131">
        <f>SUMIF(Mensal!$B27:$B301,Anual!$B294,Mensal!$EF27:$EF301)</f>
        <v>-343643734.43000877</v>
      </c>
      <c r="Z294" s="44">
        <f t="shared" si="484"/>
        <v>5.6368000000000196E-2</v>
      </c>
      <c r="AA294" s="131">
        <f>SUMIF(Mensal!$B27:$B301,Anual!$B294,Mensal!$ES27:$ES301)</f>
        <v>-363014244.45235962</v>
      </c>
      <c r="AB294" s="44">
        <f t="shared" si="485"/>
        <v>5.6368000000000418E-2</v>
      </c>
      <c r="AD294" s="240"/>
    </row>
    <row r="295" spans="1:52" ht="12">
      <c r="A295" s="70"/>
      <c r="B295" s="229" t="str">
        <f t="shared" si="486"/>
        <v>971153010300023</v>
      </c>
      <c r="C295" s="231">
        <v>9711530103000</v>
      </c>
      <c r="D295" s="35">
        <v>23</v>
      </c>
      <c r="E295" s="37" t="s">
        <v>229</v>
      </c>
      <c r="F295" s="194">
        <f>SUMIF(Mensal!$B28:$B301,Anual!$B295,Mensal!$F28:$F301)</f>
        <v>-105081476.36999999</v>
      </c>
      <c r="G295" s="131">
        <f>SUMIF(Mensal!$B28:$B301,Anual!$B295,Mensal!$S28:$S301)</f>
        <v>-125674127.745</v>
      </c>
      <c r="H295" s="44">
        <f t="shared" si="474"/>
        <v>0.19596842456316188</v>
      </c>
      <c r="I295" s="131">
        <f>SUMIF(Mensal!$B28:$B301,Anual!$B295,Mensal!$AF28:$AF301)</f>
        <v>-133017015.68088487</v>
      </c>
      <c r="J295" s="44">
        <f t="shared" si="476"/>
        <v>5.8427999999999924E-2</v>
      </c>
      <c r="K295" s="131">
        <f>SUMIF(Mensal!$B28:$B301,Anual!$B295,Mensal!$AS28:$AS301)</f>
        <v>-140460115.81032449</v>
      </c>
      <c r="L295" s="44">
        <f t="shared" si="477"/>
        <v>5.5956000000000117E-2</v>
      </c>
      <c r="M295" s="131">
        <f>SUMIF(Mensal!$B28:$B301,Anual!$B295,Mensal!$BF28:$BF301)</f>
        <v>-148377571.61832088</v>
      </c>
      <c r="N295" s="44">
        <f t="shared" si="478"/>
        <v>5.6368000000000196E-2</v>
      </c>
      <c r="O295" s="131">
        <f>SUMIF(Mensal!$B29:$B301,Anual!$B295,Mensal!$BS29:$BS301)</f>
        <v>-156741318.57530242</v>
      </c>
      <c r="P295" s="44">
        <f t="shared" si="479"/>
        <v>5.6368000000000196E-2</v>
      </c>
      <c r="Q295" s="131">
        <f>SUMIF(Mensal!$B28:$B301,Anual!$B295,Mensal!$CF28:$CF301)</f>
        <v>-165576513.22075507</v>
      </c>
      <c r="R295" s="44">
        <f t="shared" si="480"/>
        <v>5.6367999999999974E-2</v>
      </c>
      <c r="S295" s="131">
        <f>SUMIF(Mensal!$B28:$B301,Anual!$B295,Mensal!$CS28:$CS301)</f>
        <v>-174909730.11798266</v>
      </c>
      <c r="T295" s="44">
        <f t="shared" si="481"/>
        <v>5.6368000000000418E-2</v>
      </c>
      <c r="U295" s="131">
        <f>SUMIF(Mensal!$B28:$B301,Anual!$B295,Mensal!$DF28:$DF301)</f>
        <v>-184769041.78527308</v>
      </c>
      <c r="V295" s="44">
        <f t="shared" si="482"/>
        <v>5.6367999999999752E-2</v>
      </c>
      <c r="W295" s="131">
        <f>SUMIF(Mensal!$B28:$B301,Anual!$B295,Mensal!$DS28:$DS301)</f>
        <v>-195184103.13262537</v>
      </c>
      <c r="X295" s="44">
        <f t="shared" si="483"/>
        <v>5.6368000000000196E-2</v>
      </c>
      <c r="Y295" s="131">
        <f>SUMIF(Mensal!$B28:$B301,Anual!$B295,Mensal!$EF28:$EF301)</f>
        <v>-206186240.6580053</v>
      </c>
      <c r="Z295" s="44">
        <f t="shared" si="484"/>
        <v>5.6368000000000418E-2</v>
      </c>
      <c r="AA295" s="131">
        <f>SUMIF(Mensal!$B28:$B301,Anual!$B295,Mensal!$ES28:$ES301)</f>
        <v>-217808546.67141575</v>
      </c>
      <c r="AB295" s="44">
        <f t="shared" si="485"/>
        <v>5.6367999999999974E-2</v>
      </c>
      <c r="AD295" s="240"/>
    </row>
    <row r="296" spans="1:52" ht="12">
      <c r="A296" s="73"/>
      <c r="B296" s="229" t="str">
        <f t="shared" si="486"/>
        <v>971154010200051</v>
      </c>
      <c r="C296" s="231">
        <v>9711540102000</v>
      </c>
      <c r="D296" s="35">
        <v>51</v>
      </c>
      <c r="E296" s="37" t="s">
        <v>230</v>
      </c>
      <c r="F296" s="194">
        <f>SUMIF(Mensal!$B29:$B301,Anual!$B296,Mensal!$F29:$F301)</f>
        <v>-3751612.0200000005</v>
      </c>
      <c r="G296" s="131">
        <f>SUMIF(Mensal!$B29:$B301,Anual!$B296,Mensal!$S29:$S301)</f>
        <v>-4425823</v>
      </c>
      <c r="H296" s="44">
        <f t="shared" si="474"/>
        <v>0.17971234136306014</v>
      </c>
      <c r="I296" s="131">
        <f>SUMIF(Mensal!$B29:$B301,Anual!$B296,Mensal!$AF29:$AF301)</f>
        <v>-4558597.6900000004</v>
      </c>
      <c r="J296" s="44">
        <f t="shared" si="476"/>
        <v>3.0000000000000027E-2</v>
      </c>
      <c r="K296" s="131">
        <f>SUMIF(Mensal!$B29:$B301,Anual!$B296,Mensal!$AS29:$AS301)</f>
        <v>-4695355.6207000008</v>
      </c>
      <c r="L296" s="44">
        <f t="shared" si="477"/>
        <v>3.0000000000000027E-2</v>
      </c>
      <c r="M296" s="131">
        <f>SUMIF(Mensal!$B29:$B301,Anual!$B296,Mensal!$BF29:$BF301)</f>
        <v>-4836216.2893210007</v>
      </c>
      <c r="N296" s="44">
        <f t="shared" si="478"/>
        <v>3.0000000000000027E-2</v>
      </c>
      <c r="O296" s="131">
        <f>SUMIF(Mensal!$B30:$B301,Anual!$B296,Mensal!$BS30:$BS301)</f>
        <v>-4981302.7780006304</v>
      </c>
      <c r="P296" s="44">
        <f t="shared" si="479"/>
        <v>3.0000000000000027E-2</v>
      </c>
      <c r="Q296" s="131">
        <f>SUMIF(Mensal!$B29:$B301,Anual!$B296,Mensal!$CF29:$CF301)</f>
        <v>-5130741.8613406494</v>
      </c>
      <c r="R296" s="44">
        <f t="shared" si="480"/>
        <v>3.0000000000000027E-2</v>
      </c>
      <c r="S296" s="131">
        <f>SUMIF(Mensal!$B29:$B301,Anual!$B296,Mensal!$CS29:$CS301)</f>
        <v>-5284664.117180869</v>
      </c>
      <c r="T296" s="44">
        <f t="shared" si="481"/>
        <v>3.0000000000000027E-2</v>
      </c>
      <c r="U296" s="131">
        <f>SUMIF(Mensal!$B29:$B301,Anual!$B296,Mensal!$DF29:$DF301)</f>
        <v>-5443204.040696295</v>
      </c>
      <c r="V296" s="44">
        <f t="shared" si="482"/>
        <v>3.0000000000000027E-2</v>
      </c>
      <c r="W296" s="131">
        <f>SUMIF(Mensal!$B29:$B301,Anual!$B296,Mensal!$DS29:$DS301)</f>
        <v>-5606500.1619171835</v>
      </c>
      <c r="X296" s="44">
        <f t="shared" si="483"/>
        <v>3.0000000000000027E-2</v>
      </c>
      <c r="Y296" s="131">
        <f>SUMIF(Mensal!$B29:$B301,Anual!$B296,Mensal!$EF29:$EF301)</f>
        <v>-5774695.1667746995</v>
      </c>
      <c r="Z296" s="44">
        <f t="shared" si="484"/>
        <v>3.0000000000000027E-2</v>
      </c>
      <c r="AA296" s="131">
        <f>SUMIF(Mensal!$B29:$B301,Anual!$B296,Mensal!$ES29:$ES301)</f>
        <v>-5947936.0217779409</v>
      </c>
      <c r="AB296" s="44">
        <f t="shared" si="485"/>
        <v>3.0000000000000027E-2</v>
      </c>
      <c r="AD296" s="240"/>
    </row>
    <row r="297" spans="1:52" ht="12">
      <c r="A297" s="73"/>
      <c r="B297" s="229" t="str">
        <f>CONCATENATE(C297,D297)</f>
        <v>971962010300023</v>
      </c>
      <c r="C297" s="231">
        <v>9719620103000</v>
      </c>
      <c r="D297" s="35">
        <v>23</v>
      </c>
      <c r="E297" s="37" t="s">
        <v>232</v>
      </c>
      <c r="F297" s="194">
        <f>SUMIF(Mensal!$B31:$B301,Anual!$B297,Mensal!$F31:$F301)</f>
        <v>-26624407.5</v>
      </c>
      <c r="G297" s="131">
        <f>SUMIF(Mensal!$B31:$B301,Anual!$B297,Mensal!$S31:$S301)</f>
        <v>0</v>
      </c>
      <c r="H297" s="44">
        <f t="shared" si="474"/>
        <v>-1</v>
      </c>
      <c r="I297" s="131">
        <f>SUMIF(Mensal!$B31:$B301,Anual!$B297,Mensal!$AF31:$AF301)</f>
        <v>-126067377.51300001</v>
      </c>
      <c r="J297" s="44">
        <f t="shared" ref="J297" si="487">IFERROR(I297/G297-1,0)</f>
        <v>0</v>
      </c>
      <c r="K297" s="131">
        <f>SUMIF(Mensal!$B31:$B301,Anual!$B297,Mensal!$AS31:$AS301)</f>
        <v>0</v>
      </c>
      <c r="L297" s="44">
        <f t="shared" ref="L297" si="488">IFERROR(K297/I297-1,0)</f>
        <v>-1</v>
      </c>
      <c r="M297" s="131">
        <f>SUMIF(Mensal!$B31:$B301,Anual!$B297,Mensal!$BF31:$BF301)</f>
        <v>0</v>
      </c>
      <c r="N297" s="44">
        <f t="shared" ref="N297" si="489">IFERROR(M297/K297-1,0)</f>
        <v>0</v>
      </c>
      <c r="O297" s="131">
        <f>SUMIF(Mensal!$B32:$B301,Anual!$B297,Mensal!$BS32:$BS301)</f>
        <v>0</v>
      </c>
      <c r="P297" s="44">
        <f t="shared" ref="P297" si="490">IFERROR(O297/M297-1,0)</f>
        <v>0</v>
      </c>
      <c r="Q297" s="131">
        <f>SUMIF(Mensal!$B31:$B301,Anual!$B297,Mensal!$CF31:$CF301)</f>
        <v>0</v>
      </c>
      <c r="R297" s="44">
        <f t="shared" ref="R297" si="491">IFERROR(Q297/O297-1,0)</f>
        <v>0</v>
      </c>
      <c r="S297" s="131">
        <f>SUMIF(Mensal!$B31:$B301,Anual!$B297,Mensal!$CS31:$CS301)</f>
        <v>0</v>
      </c>
      <c r="T297" s="44">
        <f t="shared" ref="T297" si="492">IFERROR(S297/Q297-1,0)</f>
        <v>0</v>
      </c>
      <c r="U297" s="131">
        <f>SUMIF(Mensal!$B31:$B301,Anual!$B297,Mensal!$DF31:$DF301)</f>
        <v>0</v>
      </c>
      <c r="V297" s="44">
        <f t="shared" ref="V297" si="493">IFERROR(U297/S297-1,0)</f>
        <v>0</v>
      </c>
      <c r="W297" s="131">
        <f>SUMIF(Mensal!$B31:$B301,Anual!$B297,Mensal!$DS31:$DS301)</f>
        <v>0</v>
      </c>
      <c r="X297" s="44">
        <f t="shared" ref="X297" si="494">IFERROR(W297/U297-1,0)</f>
        <v>0</v>
      </c>
      <c r="Y297" s="131">
        <f>SUMIF(Mensal!$B31:$B301,Anual!$B297,Mensal!$EF31:$EF301)</f>
        <v>0</v>
      </c>
      <c r="Z297" s="44">
        <f t="shared" ref="Z297" si="495">IFERROR(Y297/W297-1,0)</f>
        <v>0</v>
      </c>
      <c r="AA297" s="131">
        <f>SUMIF(Mensal!$B30:$B301,Anual!$B297,Mensal!$ES30:$ES301)</f>
        <v>0</v>
      </c>
      <c r="AB297" s="44">
        <f t="shared" si="485"/>
        <v>0</v>
      </c>
      <c r="AD297" s="240"/>
    </row>
    <row r="298" spans="1:52" ht="12">
      <c r="A298" s="73"/>
      <c r="B298" s="229" t="str">
        <f>CONCATENATE(C298,D298)</f>
        <v>971962010200020</v>
      </c>
      <c r="C298" s="231">
        <v>9719620102000</v>
      </c>
      <c r="D298" s="35">
        <v>20</v>
      </c>
      <c r="E298" s="37" t="s">
        <v>231</v>
      </c>
      <c r="F298" s="194">
        <f>SUMIF(Mensal!$B32:$B301,Anual!$B298,Mensal!$F32:$F301)</f>
        <v>-44374012.490000002</v>
      </c>
      <c r="G298" s="131">
        <f>SUMIF(Mensal!$B32:$B301,Anual!$B298,Mensal!$S32:$S301)</f>
        <v>0</v>
      </c>
      <c r="H298" s="44">
        <f t="shared" si="474"/>
        <v>-1</v>
      </c>
      <c r="I298" s="131">
        <f>SUMIF(Mensal!$B32:$B301,Anual!$B298,Mensal!$AF32:$AF301)</f>
        <v>-210112295.85500002</v>
      </c>
      <c r="J298" s="44">
        <f t="shared" ref="J298" si="496">IFERROR(I298/G298-1,0)</f>
        <v>0</v>
      </c>
      <c r="K298" s="131">
        <f>SUMIF(Mensal!$B32:$B301,Anual!$B298,Mensal!$AS32:$AS301)</f>
        <v>0</v>
      </c>
      <c r="L298" s="44">
        <f t="shared" ref="L298" si="497">IFERROR(K298/I298-1,0)</f>
        <v>-1</v>
      </c>
      <c r="M298" s="131">
        <f>SUMIF(Mensal!$B32:$B301,Anual!$B298,Mensal!$BF32:$BF301)</f>
        <v>0</v>
      </c>
      <c r="N298" s="44">
        <f t="shared" ref="N298" si="498">IFERROR(M298/K298-1,0)</f>
        <v>0</v>
      </c>
      <c r="O298" s="131">
        <f>SUMIF(Mensal!$B33:$B301,Anual!$B298,Mensal!$BS33:$BS301)</f>
        <v>0</v>
      </c>
      <c r="P298" s="44">
        <f t="shared" ref="P298" si="499">IFERROR(O298/M298-1,0)</f>
        <v>0</v>
      </c>
      <c r="Q298" s="131">
        <f>SUMIF(Mensal!$B32:$B301,Anual!$B298,Mensal!$CF32:$CF301)</f>
        <v>0</v>
      </c>
      <c r="R298" s="44">
        <f t="shared" ref="R298" si="500">IFERROR(Q298/O298-1,0)</f>
        <v>0</v>
      </c>
      <c r="S298" s="131">
        <f>SUMIF(Mensal!$B32:$B301,Anual!$B298,Mensal!$CS32:$CS301)</f>
        <v>0</v>
      </c>
      <c r="T298" s="44">
        <f t="shared" ref="T298" si="501">IFERROR(S298/Q298-1,0)</f>
        <v>0</v>
      </c>
      <c r="U298" s="131">
        <f>SUMIF(Mensal!$B32:$B301,Anual!$B298,Mensal!$DF32:$DF301)</f>
        <v>0</v>
      </c>
      <c r="V298" s="44">
        <f t="shared" ref="V298" si="502">IFERROR(U298/S298-1,0)</f>
        <v>0</v>
      </c>
      <c r="W298" s="131">
        <f>SUMIF(Mensal!$B32:$B301,Anual!$B298,Mensal!$DS32:$DS301)</f>
        <v>0</v>
      </c>
      <c r="X298" s="44">
        <f t="shared" ref="X298" si="503">IFERROR(W298/U298-1,0)</f>
        <v>0</v>
      </c>
      <c r="Y298" s="131">
        <f>SUMIF(Mensal!$B32:$B301,Anual!$B298,Mensal!$EF32:$EF301)</f>
        <v>0</v>
      </c>
      <c r="Z298" s="44">
        <f t="shared" ref="Z298" si="504">IFERROR(Y298/W298-1,0)</f>
        <v>0</v>
      </c>
      <c r="AA298" s="131">
        <f>SUMIF(Mensal!$B31:$B301,Anual!$B298,Mensal!$ES31:$ES301)</f>
        <v>0</v>
      </c>
      <c r="AB298" s="44">
        <f t="shared" si="485"/>
        <v>0</v>
      </c>
      <c r="AD298" s="240"/>
    </row>
    <row r="299" spans="1:52" ht="12">
      <c r="A299" s="73"/>
      <c r="B299" s="229" t="str">
        <f>CONCATENATE(C299,D299)</f>
        <v>991101010300382</v>
      </c>
      <c r="C299" s="231">
        <v>9911010103003</v>
      </c>
      <c r="D299" s="35">
        <v>82</v>
      </c>
      <c r="E299" s="37" t="s">
        <v>233</v>
      </c>
      <c r="F299" s="194">
        <f>SUMIF(Mensal!$B33:$B301,Anual!$B299,Mensal!$F33:$F301)</f>
        <v>0</v>
      </c>
      <c r="G299" s="131">
        <f>SUMIF(Mensal!$B33:$B301,Anual!$B299,Mensal!$S33:$S301)</f>
        <v>0</v>
      </c>
      <c r="H299" s="44">
        <f t="shared" ref="H299" si="505">IF(ROUND(F299,2)=0,0%,IFERROR(G299/F299-1,0))</f>
        <v>0</v>
      </c>
      <c r="I299" s="131">
        <f>SUMIF(Mensal!$B33:$B301,Anual!$B299,Mensal!$AF33:$AF301)</f>
        <v>0</v>
      </c>
      <c r="J299" s="44">
        <f t="shared" ref="J299" si="506">IFERROR(I299/G299-1,0)</f>
        <v>0</v>
      </c>
      <c r="K299" s="131">
        <f>SUMIF(Mensal!$B33:$B301,Anual!$B299,Mensal!$AS33:$AS301)</f>
        <v>0</v>
      </c>
      <c r="L299" s="44">
        <f t="shared" ref="L299" si="507">IFERROR(K299/I299-1,0)</f>
        <v>0</v>
      </c>
      <c r="M299" s="131">
        <f>SUMIF(Mensal!$B33:$B301,Anual!$B299,Mensal!$BF33:$BF301)</f>
        <v>0</v>
      </c>
      <c r="N299" s="44">
        <f t="shared" ref="N299" si="508">IFERROR(M299/K299-1,0)</f>
        <v>0</v>
      </c>
      <c r="O299" s="131">
        <f>SUMIF(Mensal!$B34:$B301,Anual!$B299,Mensal!$BS34:$BS301)</f>
        <v>0</v>
      </c>
      <c r="P299" s="44">
        <f t="shared" ref="P299" si="509">IFERROR(O299/M299-1,0)</f>
        <v>0</v>
      </c>
      <c r="Q299" s="131">
        <f>SUMIF(Mensal!$B33:$B301,Anual!$B299,Mensal!$CF33:$CF301)</f>
        <v>0</v>
      </c>
      <c r="R299" s="44">
        <f t="shared" ref="R299" si="510">IFERROR(Q299/O299-1,0)</f>
        <v>0</v>
      </c>
      <c r="S299" s="131">
        <f>SUMIF(Mensal!$B33:$B301,Anual!$B299,Mensal!$CS33:$CS301)</f>
        <v>0</v>
      </c>
      <c r="T299" s="44">
        <f t="shared" ref="T299" si="511">IFERROR(S299/Q299-1,0)</f>
        <v>0</v>
      </c>
      <c r="U299" s="131">
        <f>SUMIF(Mensal!$B33:$B301,Anual!$B299,Mensal!$DF33:$DF301)</f>
        <v>0</v>
      </c>
      <c r="V299" s="44">
        <f t="shared" ref="V299" si="512">IFERROR(U299/S299-1,0)</f>
        <v>0</v>
      </c>
      <c r="W299" s="131">
        <f>SUMIF(Mensal!$B33:$B301,Anual!$B299,Mensal!$DS33:$DS301)</f>
        <v>0</v>
      </c>
      <c r="X299" s="44">
        <f t="shared" ref="X299" si="513">IFERROR(W299/U299-1,0)</f>
        <v>0</v>
      </c>
      <c r="Y299" s="131">
        <f>SUMIF(Mensal!$B33:$B301,Anual!$B299,Mensal!$EF33:$EF301)</f>
        <v>0</v>
      </c>
      <c r="Z299" s="44">
        <f t="shared" ref="Z299" si="514">IFERROR(Y299/W299-1,0)</f>
        <v>0</v>
      </c>
      <c r="AA299" s="131">
        <f>SUMIF(Mensal!$B31:$B301,Anual!$B299,Mensal!$ES31:$ES301)</f>
        <v>0</v>
      </c>
      <c r="AB299" s="44">
        <f t="shared" ref="AB299" si="515">IFERROR(AA299/Y299-1,0)</f>
        <v>0</v>
      </c>
      <c r="AD299" s="240"/>
    </row>
    <row r="300" spans="1:52" ht="12">
      <c r="A300" s="73"/>
      <c r="B300" s="229" t="str">
        <f>CONCATENATE(C300,D300)</f>
        <v>991101010300482</v>
      </c>
      <c r="C300" s="231">
        <v>9911010103004</v>
      </c>
      <c r="D300" s="35">
        <v>82</v>
      </c>
      <c r="E300" s="37" t="s">
        <v>567</v>
      </c>
      <c r="F300" s="194">
        <f>SUMIF(Mensal!$B34:$B301,Anual!$B300,Mensal!$F34:$F301)</f>
        <v>0</v>
      </c>
      <c r="G300" s="131">
        <f>SUMIF(Mensal!$B34:$B301,Anual!$B300,Mensal!$S34:$S301)</f>
        <v>-9933545.0000000037</v>
      </c>
      <c r="H300" s="44">
        <f t="shared" ref="H300" si="516">IF(ROUND(F300,2)=0,0%,IFERROR(G300/F300-1,0))</f>
        <v>0</v>
      </c>
      <c r="I300" s="131">
        <f>SUMIF(Mensal!$B34:$B301,Anual!$B300,Mensal!$AF34:$AF301)</f>
        <v>-10513942.167259999</v>
      </c>
      <c r="J300" s="44">
        <f t="shared" ref="J300" si="517">IFERROR(I300/G300-1,0)</f>
        <v>5.842799999999948E-2</v>
      </c>
      <c r="K300" s="131">
        <f>SUMIF(Mensal!$B34:$B301,Anual!$B300,Mensal!$AS34:$AS301)</f>
        <v>-11102260.315171205</v>
      </c>
      <c r="L300" s="44">
        <f t="shared" ref="L300" si="518">IFERROR(K300/I300-1,0)</f>
        <v>5.5956000000000561E-2</v>
      </c>
      <c r="M300" s="131">
        <f>SUMIF(Mensal!$B34:$B301,Anual!$B300,Mensal!$BF34:$BF301)</f>
        <v>-11728072.524616776</v>
      </c>
      <c r="N300" s="44">
        <f t="shared" ref="N300" si="519">IFERROR(M300/K300-1,0)</f>
        <v>5.6368000000000196E-2</v>
      </c>
      <c r="O300" s="131">
        <f>SUMIF(Mensal!$B35:$B301,Anual!$B300,Mensal!$BS35:$BS301)</f>
        <v>-12389160.516684381</v>
      </c>
      <c r="P300" s="44">
        <f t="shared" ref="P300" si="520">IFERROR(O300/M300-1,0)</f>
        <v>5.636800000000064E-2</v>
      </c>
      <c r="Q300" s="131">
        <f>SUMIF(Mensal!$B34:$B301,Anual!$B300,Mensal!$CF34:$CF301)</f>
        <v>-13087512.71668884</v>
      </c>
      <c r="R300" s="44">
        <f t="shared" ref="R300" si="521">IFERROR(Q300/O300-1,0)</f>
        <v>5.636799999999953E-2</v>
      </c>
      <c r="S300" s="131">
        <f>SUMIF(Mensal!$B34:$B301,Anual!$B300,Mensal!$CS34:$CS301)</f>
        <v>-13825229.63350316</v>
      </c>
      <c r="T300" s="44">
        <f t="shared" ref="T300" si="522">IFERROR(S300/Q300-1,0)</f>
        <v>5.6368000000000196E-2</v>
      </c>
      <c r="U300" s="131">
        <f>SUMIF(Mensal!$B34:$B301,Anual!$B300,Mensal!$DF34:$DF301)</f>
        <v>-14604530.177484466</v>
      </c>
      <c r="V300" s="44">
        <f t="shared" ref="V300" si="523">IFERROR(U300/S300-1,0)</f>
        <v>5.6367999999999974E-2</v>
      </c>
      <c r="W300" s="131">
        <f>SUMIF(Mensal!$B34:$B301,Anual!$B300,Mensal!$DS34:$DS301)</f>
        <v>-15427758.33452891</v>
      </c>
      <c r="X300" s="44">
        <f t="shared" ref="X300" si="524">IFERROR(W300/U300-1,0)</f>
        <v>5.6367999999999974E-2</v>
      </c>
      <c r="Y300" s="131">
        <f>SUMIF(Mensal!$B34:$B301,Anual!$B300,Mensal!$EF34:$EF301)</f>
        <v>-16297390.216329642</v>
      </c>
      <c r="Z300" s="44">
        <f t="shared" ref="Z300" si="525">IFERROR(Y300/W300-1,0)</f>
        <v>5.6368000000000418E-2</v>
      </c>
      <c r="AA300" s="131">
        <f>SUMIF(Mensal!$B32:$B301,Anual!$B300,Mensal!$ES32:$ES301)</f>
        <v>-17216041.508043718</v>
      </c>
      <c r="AB300" s="44">
        <f t="shared" ref="AB300" si="526">IFERROR(AA300/Y300-1,0)</f>
        <v>5.6368000000000418E-2</v>
      </c>
      <c r="AD300" s="240"/>
    </row>
    <row r="301" spans="1:52" ht="13.5" customHeight="1">
      <c r="A301" s="72"/>
      <c r="B301" s="88"/>
      <c r="C301" s="53"/>
      <c r="D301" s="13"/>
      <c r="E301" s="12"/>
      <c r="F301" s="84">
        <f t="shared" ref="F301:AB301" si="527">F272+F198+F182+F156+F140+F136+F105+F4+F256</f>
        <v>85384232130.769974</v>
      </c>
      <c r="G301" s="84">
        <f t="shared" si="527"/>
        <v>90172395135.475479</v>
      </c>
      <c r="H301" s="272">
        <f t="shared" si="527"/>
        <v>0.30459070398247556</v>
      </c>
      <c r="I301" s="84">
        <f t="shared" si="527"/>
        <v>94382169668.562698</v>
      </c>
      <c r="J301" s="272">
        <f t="shared" si="527"/>
        <v>-2.4396090003364734E-2</v>
      </c>
      <c r="K301" s="84">
        <f t="shared" si="527"/>
        <v>101535862161.96667</v>
      </c>
      <c r="L301" s="272">
        <f t="shared" si="527"/>
        <v>0.91031225451434994</v>
      </c>
      <c r="M301" s="84">
        <f t="shared" si="527"/>
        <v>104385769808.44556</v>
      </c>
      <c r="N301" s="272">
        <f t="shared" si="527"/>
        <v>-0.41649112903104302</v>
      </c>
      <c r="O301" s="84">
        <f t="shared" si="527"/>
        <v>109535114663.57458</v>
      </c>
      <c r="P301" s="272">
        <f t="shared" si="527"/>
        <v>-0.47034984578262318</v>
      </c>
      <c r="Q301" s="84">
        <f t="shared" si="527"/>
        <v>115543170385.23131</v>
      </c>
      <c r="R301" s="272">
        <f t="shared" si="527"/>
        <v>0.37454770339538968</v>
      </c>
      <c r="S301" s="84">
        <f t="shared" si="527"/>
        <v>121910029627.66101</v>
      </c>
      <c r="T301" s="272">
        <f t="shared" si="527"/>
        <v>0.37077184020901255</v>
      </c>
      <c r="U301" s="84">
        <f t="shared" si="527"/>
        <v>131310459336.51033</v>
      </c>
      <c r="V301" s="272">
        <f t="shared" si="527"/>
        <v>0.93726465105523427</v>
      </c>
      <c r="W301" s="84">
        <f t="shared" si="527"/>
        <v>135782829933.07925</v>
      </c>
      <c r="X301" s="272">
        <f t="shared" si="527"/>
        <v>8.2684220980370204E-3</v>
      </c>
      <c r="Y301" s="84">
        <f t="shared" si="527"/>
        <v>143459963979.81607</v>
      </c>
      <c r="Z301" s="272">
        <f t="shared" si="527"/>
        <v>0.39613353387332428</v>
      </c>
      <c r="AA301" s="84">
        <f t="shared" si="527"/>
        <v>151731745111.0712</v>
      </c>
      <c r="AB301" s="272">
        <f t="shared" si="527"/>
        <v>0.41309025456551307</v>
      </c>
      <c r="AD301" s="240"/>
    </row>
    <row r="302" spans="1:52" s="6" customFormat="1">
      <c r="A302" s="118"/>
      <c r="B302" s="119"/>
      <c r="C302" s="120"/>
      <c r="D302" s="60"/>
      <c r="E302" s="9" t="s">
        <v>483</v>
      </c>
      <c r="F302" s="121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AA302" s="180"/>
      <c r="AC302" s="2"/>
      <c r="AM302" s="176"/>
      <c r="AZ302" s="176">
        <f>SUM(AN301:AY301)-AZ301</f>
        <v>0</v>
      </c>
    </row>
    <row r="303" spans="1:52">
      <c r="A303" s="34"/>
      <c r="B303" s="63"/>
      <c r="C303" s="78"/>
      <c r="D303" s="78"/>
      <c r="E303" s="130" t="s">
        <v>484</v>
      </c>
      <c r="F303" s="78">
        <f>+Mensal!F298</f>
        <v>85384232130.769974</v>
      </c>
      <c r="G303" s="78">
        <f>+Mensal!S298</f>
        <v>90172395135.475464</v>
      </c>
      <c r="H303" s="78"/>
      <c r="I303" s="78">
        <f>+Mensal!AF298</f>
        <v>94382169668.562698</v>
      </c>
      <c r="J303" s="78"/>
      <c r="K303" s="78">
        <f>+Mensal!AS298</f>
        <v>101535862161.96667</v>
      </c>
      <c r="L303" s="78"/>
      <c r="M303" s="78">
        <f>+Mensal!BF298</f>
        <v>104385769808.44556</v>
      </c>
      <c r="N303" s="78"/>
      <c r="O303" s="78">
        <f>+Mensal!BS298</f>
        <v>109535114663.57458</v>
      </c>
      <c r="P303" s="78"/>
      <c r="Q303" s="78">
        <f>+Mensal!CF298</f>
        <v>115543170385.23132</v>
      </c>
      <c r="R303" s="78"/>
      <c r="S303" s="78">
        <f>+Mensal!CS298</f>
        <v>121910029627.66101</v>
      </c>
      <c r="T303" s="78"/>
      <c r="U303" s="78">
        <f>+Mensal!DF298</f>
        <v>131310459336.51033</v>
      </c>
      <c r="V303" s="78"/>
      <c r="W303" s="78">
        <f>+Mensal!DS298</f>
        <v>135782829933.07925</v>
      </c>
      <c r="Y303" s="78">
        <f>+Mensal!EF298</f>
        <v>143459963979.81607</v>
      </c>
      <c r="AA303" s="78">
        <f>Mensal!ES298</f>
        <v>151731745111.0712</v>
      </c>
    </row>
    <row r="304" spans="1:52">
      <c r="A304" s="34"/>
      <c r="B304" s="63"/>
      <c r="D304" s="3"/>
      <c r="E304" s="34" t="s">
        <v>485</v>
      </c>
      <c r="F304" s="2">
        <f>+F301-F303</f>
        <v>0</v>
      </c>
      <c r="G304" s="2">
        <f>+G301-G303</f>
        <v>0</v>
      </c>
      <c r="H304" s="2"/>
      <c r="I304" s="2">
        <f>+I301-I303</f>
        <v>0</v>
      </c>
      <c r="J304" s="2"/>
      <c r="K304" s="2">
        <f>+K301-K303</f>
        <v>0</v>
      </c>
      <c r="L304" s="2"/>
      <c r="M304" s="2">
        <f>+M301-M303</f>
        <v>0</v>
      </c>
      <c r="N304" s="78"/>
      <c r="O304" s="2">
        <f>+O301-O303</f>
        <v>0</v>
      </c>
      <c r="P304" s="78"/>
      <c r="Q304" s="2">
        <f>+Q301-Q303</f>
        <v>0</v>
      </c>
      <c r="R304" s="78"/>
      <c r="S304" s="2">
        <f>+S301-S303</f>
        <v>0</v>
      </c>
      <c r="T304" s="78"/>
      <c r="U304" s="2">
        <f>+U301-U303</f>
        <v>0</v>
      </c>
      <c r="V304" s="78"/>
      <c r="W304" s="2">
        <f>+W301-W303</f>
        <v>0</v>
      </c>
      <c r="Y304" s="2">
        <f>+Y301-Y303</f>
        <v>0</v>
      </c>
      <c r="AA304" s="17">
        <f>AA301-AA303</f>
        <v>0</v>
      </c>
    </row>
    <row r="305" spans="1:89">
      <c r="A305" s="34"/>
      <c r="B305" s="63"/>
      <c r="D305" s="3"/>
      <c r="E305" s="117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89">
      <c r="A306" s="34"/>
      <c r="B306" s="63"/>
      <c r="D306" s="3"/>
      <c r="E306" s="34"/>
      <c r="G306" s="139"/>
      <c r="I306" s="139"/>
      <c r="K306" s="139"/>
      <c r="M306" s="139"/>
      <c r="O306" s="139"/>
      <c r="Q306" s="139"/>
      <c r="S306" s="139"/>
      <c r="U306" s="139"/>
      <c r="W306" s="139"/>
      <c r="Y306" s="139"/>
    </row>
    <row r="307" spans="1:89">
      <c r="A307" s="34"/>
      <c r="B307" s="63"/>
      <c r="D307" s="3"/>
      <c r="E307" s="34"/>
      <c r="G307" s="2"/>
      <c r="I307" s="78"/>
      <c r="K307" s="78"/>
      <c r="M307" s="78"/>
      <c r="O307" s="78"/>
      <c r="Q307" s="78"/>
      <c r="S307" s="78"/>
      <c r="U307" s="78"/>
      <c r="W307" s="78"/>
      <c r="Y307" s="78"/>
    </row>
    <row r="308" spans="1:89">
      <c r="A308" s="34"/>
      <c r="B308" s="63"/>
      <c r="D308" s="3"/>
      <c r="E308" s="34"/>
      <c r="G308" s="78"/>
      <c r="I308" s="78"/>
      <c r="K308" s="78"/>
      <c r="M308" s="78"/>
      <c r="O308" s="78"/>
      <c r="Q308" s="78"/>
      <c r="S308" s="78"/>
      <c r="U308" s="78"/>
      <c r="W308" s="78"/>
      <c r="Y308" s="78"/>
    </row>
    <row r="309" spans="1:89" s="2" customFormat="1">
      <c r="A309" s="184"/>
      <c r="B309" s="185"/>
      <c r="C309" s="186"/>
      <c r="E309" s="184"/>
      <c r="AA309" s="40"/>
    </row>
    <row r="310" spans="1:89">
      <c r="A310" s="34"/>
      <c r="B310" s="63"/>
      <c r="D310" s="3"/>
    </row>
    <row r="311" spans="1:89">
      <c r="A311" s="34"/>
      <c r="B311" s="63"/>
      <c r="D311" s="3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B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</row>
    <row r="312" spans="1:89">
      <c r="A312" s="34"/>
      <c r="B312" s="63"/>
      <c r="D312" s="3"/>
    </row>
    <row r="313" spans="1:89">
      <c r="A313" s="34"/>
      <c r="B313" s="63"/>
      <c r="D313" s="3"/>
    </row>
    <row r="314" spans="1:89">
      <c r="A314" s="34"/>
      <c r="B314" s="63"/>
      <c r="D314" s="3"/>
    </row>
    <row r="315" spans="1:89">
      <c r="A315" s="34"/>
      <c r="B315" s="63"/>
      <c r="D315" s="3"/>
    </row>
    <row r="316" spans="1:89">
      <c r="A316" s="34"/>
      <c r="B316" s="63"/>
      <c r="D316" s="3"/>
    </row>
    <row r="317" spans="1:89">
      <c r="A317" s="34"/>
      <c r="B317" s="63"/>
      <c r="D317" s="3"/>
    </row>
    <row r="318" spans="1:89">
      <c r="A318" s="34"/>
      <c r="B318" s="63"/>
      <c r="D318" s="3"/>
    </row>
    <row r="319" spans="1:89">
      <c r="A319" s="34"/>
      <c r="B319" s="63"/>
      <c r="D319" s="3"/>
    </row>
    <row r="320" spans="1:89">
      <c r="A320" s="34"/>
      <c r="B320" s="63"/>
      <c r="D320" s="3"/>
    </row>
    <row r="321" spans="1:4">
      <c r="A321" s="34"/>
      <c r="B321" s="63"/>
      <c r="D321" s="3"/>
    </row>
    <row r="322" spans="1:4">
      <c r="A322" s="34"/>
      <c r="B322" s="63"/>
      <c r="D322" s="3"/>
    </row>
    <row r="323" spans="1:4">
      <c r="A323" s="34"/>
      <c r="B323" s="63"/>
      <c r="D323" s="3"/>
    </row>
    <row r="324" spans="1:4">
      <c r="A324" s="34"/>
      <c r="B324" s="63"/>
      <c r="D324" s="3"/>
    </row>
    <row r="325" spans="1:4">
      <c r="A325" s="34"/>
      <c r="B325" s="63"/>
      <c r="D325" s="3"/>
    </row>
    <row r="326" spans="1:4">
      <c r="A326" s="34"/>
      <c r="B326" s="63"/>
      <c r="D326" s="3"/>
    </row>
    <row r="327" spans="1:4">
      <c r="A327" s="34"/>
      <c r="B327" s="63"/>
      <c r="D327" s="3"/>
    </row>
    <row r="328" spans="1:4">
      <c r="A328" s="34"/>
      <c r="B328" s="63"/>
      <c r="D328" s="3"/>
    </row>
    <row r="329" spans="1:4">
      <c r="A329" s="34"/>
      <c r="B329" s="63"/>
      <c r="D329" s="3"/>
    </row>
    <row r="330" spans="1:4">
      <c r="A330" s="34"/>
      <c r="B330" s="63"/>
      <c r="D330" s="3"/>
    </row>
    <row r="331" spans="1:4">
      <c r="A331" s="34"/>
      <c r="B331" s="63"/>
      <c r="D331" s="3"/>
    </row>
    <row r="332" spans="1:4">
      <c r="A332" s="34"/>
      <c r="B332" s="63"/>
      <c r="D332" s="3"/>
    </row>
    <row r="333" spans="1:4">
      <c r="A333" s="34"/>
      <c r="B333" s="63"/>
      <c r="D333" s="3"/>
    </row>
    <row r="334" spans="1:4">
      <c r="A334" s="34"/>
      <c r="B334" s="63"/>
      <c r="D334" s="3"/>
    </row>
    <row r="335" spans="1:4">
      <c r="A335" s="34"/>
      <c r="B335" s="63"/>
      <c r="D335" s="3"/>
    </row>
    <row r="336" spans="1:4">
      <c r="A336" s="34"/>
      <c r="B336" s="63"/>
      <c r="D336" s="3"/>
    </row>
    <row r="337" spans="1:4">
      <c r="A337" s="34"/>
      <c r="B337" s="63"/>
      <c r="D337" s="3"/>
    </row>
    <row r="338" spans="1:4">
      <c r="A338" s="34"/>
      <c r="B338" s="63"/>
      <c r="D338" s="3"/>
    </row>
    <row r="339" spans="1:4">
      <c r="A339" s="34"/>
      <c r="B339" s="63"/>
      <c r="D339" s="3"/>
    </row>
    <row r="340" spans="1:4">
      <c r="A340" s="34"/>
      <c r="B340" s="63"/>
      <c r="D340" s="3"/>
    </row>
    <row r="341" spans="1:4">
      <c r="A341" s="34"/>
      <c r="B341" s="63"/>
      <c r="D341" s="3"/>
    </row>
    <row r="342" spans="1:4">
      <c r="A342" s="34"/>
      <c r="B342" s="63"/>
      <c r="D342" s="3"/>
    </row>
    <row r="343" spans="1:4">
      <c r="A343" s="34"/>
      <c r="B343" s="63"/>
      <c r="D343" s="3"/>
    </row>
    <row r="344" spans="1:4">
      <c r="A344" s="34"/>
      <c r="B344" s="63"/>
      <c r="D344" s="3"/>
    </row>
    <row r="345" spans="1:4">
      <c r="A345" s="34"/>
      <c r="B345" s="63"/>
      <c r="D345" s="3"/>
    </row>
    <row r="346" spans="1:4">
      <c r="A346" s="34"/>
      <c r="B346" s="63"/>
      <c r="D346" s="3"/>
    </row>
    <row r="347" spans="1:4">
      <c r="A347" s="34"/>
      <c r="B347" s="63"/>
      <c r="D347" s="3"/>
    </row>
    <row r="348" spans="1:4">
      <c r="A348" s="34"/>
      <c r="B348" s="63"/>
      <c r="D348" s="3"/>
    </row>
    <row r="349" spans="1:4">
      <c r="A349" s="34"/>
      <c r="B349" s="63"/>
      <c r="D349" s="3"/>
    </row>
    <row r="350" spans="1:4">
      <c r="A350" s="34"/>
      <c r="B350" s="63"/>
      <c r="D350" s="3"/>
    </row>
    <row r="351" spans="1:4">
      <c r="A351" s="34"/>
      <c r="B351" s="63"/>
      <c r="D351" s="3"/>
    </row>
    <row r="352" spans="1:4">
      <c r="A352" s="34"/>
      <c r="B352" s="63"/>
      <c r="D352" s="3"/>
    </row>
    <row r="353" spans="1:4">
      <c r="A353" s="34"/>
      <c r="B353" s="63"/>
      <c r="D353" s="3"/>
    </row>
    <row r="354" spans="1:4">
      <c r="A354" s="34"/>
      <c r="B354" s="63"/>
      <c r="D354" s="3"/>
    </row>
    <row r="355" spans="1:4">
      <c r="A355" s="34"/>
      <c r="B355" s="63"/>
      <c r="D355" s="3"/>
    </row>
    <row r="356" spans="1:4">
      <c r="A356" s="34"/>
      <c r="B356" s="63"/>
      <c r="D356" s="3"/>
    </row>
    <row r="357" spans="1:4">
      <c r="A357" s="34"/>
      <c r="B357" s="63"/>
      <c r="D357" s="3"/>
    </row>
    <row r="358" spans="1:4">
      <c r="A358" s="34"/>
      <c r="B358" s="63"/>
      <c r="D358" s="3"/>
    </row>
    <row r="359" spans="1:4">
      <c r="A359" s="34"/>
      <c r="B359" s="63"/>
      <c r="D359" s="3"/>
    </row>
    <row r="360" spans="1:4">
      <c r="A360" s="34"/>
      <c r="B360" s="63"/>
      <c r="D360" s="3"/>
    </row>
    <row r="361" spans="1:4">
      <c r="A361" s="34"/>
      <c r="B361" s="63"/>
      <c r="D361" s="3"/>
    </row>
    <row r="362" spans="1:4">
      <c r="A362" s="34"/>
      <c r="B362" s="63"/>
      <c r="D362" s="3"/>
    </row>
    <row r="363" spans="1:4">
      <c r="A363" s="34"/>
      <c r="B363" s="63"/>
      <c r="D363" s="3"/>
    </row>
    <row r="364" spans="1:4">
      <c r="A364" s="34"/>
      <c r="B364" s="63"/>
      <c r="D364" s="3"/>
    </row>
    <row r="365" spans="1:4">
      <c r="A365" s="34"/>
      <c r="B365" s="63"/>
      <c r="D365" s="3"/>
    </row>
    <row r="366" spans="1:4">
      <c r="A366" s="34"/>
      <c r="B366" s="63"/>
      <c r="D366" s="3"/>
    </row>
    <row r="367" spans="1:4">
      <c r="A367" s="34"/>
      <c r="B367" s="63"/>
      <c r="D367" s="3"/>
    </row>
    <row r="368" spans="1:4">
      <c r="A368" s="34"/>
      <c r="B368" s="63"/>
      <c r="D368" s="3"/>
    </row>
    <row r="369" spans="1:4">
      <c r="A369" s="34"/>
      <c r="B369" s="63"/>
      <c r="D369" s="3"/>
    </row>
    <row r="370" spans="1:4">
      <c r="A370" s="34"/>
      <c r="B370" s="63"/>
      <c r="D370" s="3"/>
    </row>
    <row r="371" spans="1:4">
      <c r="A371" s="34"/>
      <c r="B371" s="63"/>
      <c r="D371" s="3"/>
    </row>
    <row r="372" spans="1:4">
      <c r="A372" s="34"/>
      <c r="B372" s="63"/>
      <c r="D372" s="3"/>
    </row>
    <row r="373" spans="1:4">
      <c r="A373" s="34"/>
      <c r="B373" s="63"/>
      <c r="D373" s="3"/>
    </row>
    <row r="374" spans="1:4">
      <c r="A374" s="34"/>
      <c r="B374" s="63"/>
      <c r="D374" s="3"/>
    </row>
    <row r="375" spans="1:4">
      <c r="A375" s="34"/>
      <c r="B375" s="63"/>
      <c r="D375" s="3"/>
    </row>
    <row r="376" spans="1:4">
      <c r="A376" s="34"/>
      <c r="B376" s="63"/>
      <c r="D376" s="3"/>
    </row>
    <row r="377" spans="1:4">
      <c r="A377" s="34"/>
      <c r="B377" s="63"/>
      <c r="D377" s="3"/>
    </row>
    <row r="378" spans="1:4">
      <c r="A378" s="34"/>
      <c r="B378" s="63"/>
      <c r="D378" s="3"/>
    </row>
    <row r="379" spans="1:4">
      <c r="A379" s="34"/>
      <c r="B379" s="63"/>
      <c r="D379" s="3"/>
    </row>
    <row r="380" spans="1:4">
      <c r="A380" s="34"/>
      <c r="B380" s="63"/>
      <c r="D380" s="3"/>
    </row>
    <row r="381" spans="1:4">
      <c r="A381" s="34"/>
      <c r="B381" s="63"/>
      <c r="D381" s="3"/>
    </row>
    <row r="382" spans="1:4">
      <c r="A382" s="34"/>
      <c r="B382" s="63"/>
      <c r="D382" s="3"/>
    </row>
    <row r="383" spans="1:4">
      <c r="A383" s="34"/>
      <c r="B383" s="63"/>
      <c r="D383" s="3"/>
    </row>
    <row r="384" spans="1:4">
      <c r="A384" s="34"/>
      <c r="B384" s="63"/>
      <c r="D384" s="3"/>
    </row>
    <row r="385" spans="1:4">
      <c r="A385" s="34"/>
      <c r="B385" s="63"/>
      <c r="D385" s="3"/>
    </row>
    <row r="386" spans="1:4">
      <c r="A386" s="34"/>
      <c r="B386" s="63"/>
      <c r="D386" s="3"/>
    </row>
    <row r="387" spans="1:4">
      <c r="A387" s="34"/>
      <c r="B387" s="63"/>
      <c r="D387" s="3"/>
    </row>
    <row r="388" spans="1:4">
      <c r="A388" s="34"/>
      <c r="B388" s="63"/>
      <c r="D388" s="3"/>
    </row>
    <row r="389" spans="1:4">
      <c r="A389" s="34"/>
      <c r="B389" s="63"/>
      <c r="D389" s="3"/>
    </row>
    <row r="390" spans="1:4">
      <c r="A390" s="34"/>
      <c r="B390" s="63"/>
      <c r="D390" s="3"/>
    </row>
    <row r="391" spans="1:4">
      <c r="A391" s="34"/>
      <c r="B391" s="63"/>
      <c r="D391" s="3"/>
    </row>
    <row r="392" spans="1:4">
      <c r="A392" s="34"/>
      <c r="B392" s="63"/>
      <c r="D392" s="3"/>
    </row>
    <row r="393" spans="1:4">
      <c r="A393" s="34"/>
      <c r="B393" s="63"/>
      <c r="D393" s="3"/>
    </row>
    <row r="394" spans="1:4">
      <c r="A394" s="34"/>
      <c r="B394" s="63"/>
      <c r="D394" s="3"/>
    </row>
    <row r="395" spans="1:4">
      <c r="A395" s="34"/>
      <c r="B395" s="63"/>
      <c r="D395" s="3"/>
    </row>
    <row r="396" spans="1:4">
      <c r="A396" s="34"/>
      <c r="B396" s="63"/>
      <c r="D396" s="3"/>
    </row>
    <row r="397" spans="1:4">
      <c r="A397" s="34"/>
      <c r="B397" s="63"/>
      <c r="D397" s="3"/>
    </row>
    <row r="398" spans="1:4">
      <c r="A398" s="34"/>
      <c r="B398" s="63"/>
      <c r="D398" s="3"/>
    </row>
    <row r="399" spans="1:4">
      <c r="A399" s="34"/>
      <c r="B399" s="63"/>
      <c r="D399" s="3"/>
    </row>
    <row r="400" spans="1:4">
      <c r="A400" s="34"/>
      <c r="B400" s="63"/>
      <c r="D400" s="3"/>
    </row>
    <row r="401" spans="1:4">
      <c r="A401" s="34"/>
      <c r="B401" s="63"/>
      <c r="D401" s="3"/>
    </row>
    <row r="402" spans="1:4">
      <c r="A402" s="34"/>
      <c r="B402" s="63"/>
      <c r="D402" s="3"/>
    </row>
    <row r="403" spans="1:4">
      <c r="A403" s="34"/>
      <c r="B403" s="63"/>
      <c r="D403" s="3"/>
    </row>
    <row r="404" spans="1:4">
      <c r="A404" s="34"/>
      <c r="B404" s="63"/>
      <c r="D404" s="3"/>
    </row>
    <row r="405" spans="1:4">
      <c r="A405" s="34"/>
      <c r="B405" s="63"/>
      <c r="D405" s="3"/>
    </row>
    <row r="406" spans="1:4">
      <c r="A406" s="34"/>
      <c r="B406" s="63"/>
      <c r="D406" s="3"/>
    </row>
    <row r="407" spans="1:4">
      <c r="A407" s="34"/>
      <c r="B407" s="63"/>
      <c r="D407" s="3"/>
    </row>
    <row r="408" spans="1:4">
      <c r="A408" s="34"/>
      <c r="B408" s="63"/>
      <c r="D408" s="3"/>
    </row>
    <row r="409" spans="1:4">
      <c r="A409" s="34"/>
      <c r="B409" s="63"/>
      <c r="D409" s="3"/>
    </row>
    <row r="410" spans="1:4">
      <c r="A410" s="34"/>
      <c r="B410" s="63"/>
      <c r="D410" s="3"/>
    </row>
    <row r="411" spans="1:4">
      <c r="A411" s="34"/>
      <c r="B411" s="63"/>
      <c r="D411" s="3"/>
    </row>
    <row r="412" spans="1:4">
      <c r="A412" s="34"/>
      <c r="B412" s="63"/>
      <c r="D412" s="3"/>
    </row>
    <row r="413" spans="1:4">
      <c r="A413" s="34"/>
      <c r="B413" s="63"/>
      <c r="D413" s="3"/>
    </row>
    <row r="414" spans="1:4">
      <c r="A414" s="34"/>
      <c r="B414" s="63"/>
      <c r="D414" s="3"/>
    </row>
    <row r="415" spans="1:4">
      <c r="A415" s="34"/>
      <c r="B415" s="63"/>
      <c r="D415" s="3"/>
    </row>
    <row r="416" spans="1:4">
      <c r="A416" s="34"/>
      <c r="B416" s="63"/>
      <c r="D416" s="3"/>
    </row>
    <row r="417" spans="1:4">
      <c r="A417" s="34"/>
      <c r="B417" s="63"/>
      <c r="D417" s="3"/>
    </row>
    <row r="418" spans="1:4">
      <c r="A418" s="34"/>
      <c r="B418" s="63"/>
      <c r="D418" s="3"/>
    </row>
    <row r="419" spans="1:4">
      <c r="A419" s="34"/>
      <c r="B419" s="63"/>
      <c r="D419" s="3"/>
    </row>
    <row r="420" spans="1:4">
      <c r="A420" s="34"/>
      <c r="B420" s="63"/>
      <c r="D420" s="3"/>
    </row>
    <row r="421" spans="1:4">
      <c r="A421" s="34"/>
      <c r="B421" s="63"/>
      <c r="D421" s="3"/>
    </row>
    <row r="422" spans="1:4">
      <c r="A422" s="34"/>
      <c r="B422" s="63"/>
      <c r="D422" s="3"/>
    </row>
    <row r="423" spans="1:4">
      <c r="A423" s="34"/>
      <c r="B423" s="63"/>
      <c r="D423" s="3"/>
    </row>
    <row r="424" spans="1:4">
      <c r="A424" s="34"/>
      <c r="B424" s="63"/>
      <c r="D424" s="3"/>
    </row>
    <row r="425" spans="1:4">
      <c r="A425" s="34"/>
      <c r="B425" s="63"/>
      <c r="D425" s="3"/>
    </row>
    <row r="426" spans="1:4">
      <c r="A426" s="34"/>
      <c r="B426" s="63"/>
      <c r="D426" s="3"/>
    </row>
    <row r="427" spans="1:4">
      <c r="A427" s="34"/>
      <c r="B427" s="63"/>
      <c r="D427" s="3"/>
    </row>
    <row r="428" spans="1:4">
      <c r="A428" s="34"/>
      <c r="B428" s="63"/>
      <c r="D428" s="3"/>
    </row>
    <row r="429" spans="1:4">
      <c r="A429" s="34"/>
      <c r="B429" s="63"/>
      <c r="D429" s="3"/>
    </row>
    <row r="430" spans="1:4">
      <c r="A430" s="34"/>
      <c r="B430" s="63"/>
      <c r="D430" s="3"/>
    </row>
    <row r="431" spans="1:4">
      <c r="A431" s="34"/>
      <c r="B431" s="63"/>
      <c r="D431" s="3"/>
    </row>
    <row r="432" spans="1:4">
      <c r="A432" s="34"/>
      <c r="B432" s="63"/>
      <c r="D432" s="3"/>
    </row>
    <row r="433" spans="1:4">
      <c r="A433" s="34"/>
      <c r="B433" s="63"/>
      <c r="D433" s="3"/>
    </row>
    <row r="434" spans="1:4">
      <c r="A434" s="34"/>
      <c r="B434" s="63"/>
      <c r="D434" s="3"/>
    </row>
    <row r="435" spans="1:4">
      <c r="A435" s="34"/>
      <c r="B435" s="63"/>
      <c r="D435" s="3"/>
    </row>
    <row r="436" spans="1:4">
      <c r="A436" s="34"/>
      <c r="B436" s="63"/>
      <c r="D436" s="3"/>
    </row>
    <row r="437" spans="1:4">
      <c r="A437" s="34"/>
      <c r="B437" s="63"/>
      <c r="D437" s="3"/>
    </row>
    <row r="438" spans="1:4">
      <c r="A438" s="34"/>
      <c r="B438" s="63"/>
      <c r="D438" s="3"/>
    </row>
    <row r="439" spans="1:4">
      <c r="A439" s="34"/>
      <c r="B439" s="63"/>
      <c r="D439" s="3"/>
    </row>
    <row r="440" spans="1:4">
      <c r="A440" s="34"/>
      <c r="B440" s="63"/>
      <c r="D440" s="3"/>
    </row>
    <row r="441" spans="1:4">
      <c r="A441" s="34"/>
      <c r="B441" s="63"/>
      <c r="D441" s="3"/>
    </row>
    <row r="442" spans="1:4">
      <c r="A442" s="34"/>
      <c r="B442" s="63"/>
      <c r="D442" s="3"/>
    </row>
    <row r="443" spans="1:4">
      <c r="A443" s="34"/>
      <c r="B443" s="63"/>
      <c r="D443" s="3"/>
    </row>
    <row r="444" spans="1:4">
      <c r="A444" s="34"/>
      <c r="B444" s="63"/>
      <c r="D444" s="3"/>
    </row>
    <row r="445" spans="1:4">
      <c r="A445" s="34"/>
      <c r="B445" s="63"/>
      <c r="D445" s="3"/>
    </row>
    <row r="446" spans="1:4">
      <c r="A446" s="34"/>
      <c r="B446" s="63"/>
      <c r="D446" s="3"/>
    </row>
    <row r="447" spans="1:4">
      <c r="A447" s="34"/>
      <c r="B447" s="63"/>
      <c r="D447" s="3"/>
    </row>
    <row r="448" spans="1:4">
      <c r="A448" s="34"/>
      <c r="B448" s="63"/>
      <c r="D448" s="3"/>
    </row>
    <row r="449" spans="1:4">
      <c r="A449" s="34"/>
      <c r="B449" s="63"/>
      <c r="D449" s="3"/>
    </row>
    <row r="450" spans="1:4">
      <c r="A450" s="34"/>
      <c r="B450" s="63"/>
      <c r="D450" s="3"/>
    </row>
    <row r="451" spans="1:4">
      <c r="A451" s="34"/>
      <c r="B451" s="63"/>
      <c r="D451" s="3"/>
    </row>
    <row r="452" spans="1:4">
      <c r="A452" s="34"/>
      <c r="B452" s="63"/>
      <c r="D452" s="3"/>
    </row>
    <row r="453" spans="1:4">
      <c r="A453" s="34"/>
      <c r="B453" s="63"/>
      <c r="D453" s="3"/>
    </row>
    <row r="454" spans="1:4">
      <c r="A454" s="34"/>
      <c r="B454" s="63"/>
      <c r="D454" s="3"/>
    </row>
    <row r="455" spans="1:4">
      <c r="A455" s="34"/>
      <c r="B455" s="63"/>
      <c r="D455" s="3"/>
    </row>
    <row r="456" spans="1:4">
      <c r="A456" s="34"/>
      <c r="B456" s="63"/>
      <c r="D456" s="3"/>
    </row>
    <row r="457" spans="1:4">
      <c r="A457" s="34"/>
      <c r="B457" s="63"/>
      <c r="D457" s="3"/>
    </row>
    <row r="458" spans="1:4">
      <c r="A458" s="34"/>
      <c r="B458" s="63"/>
      <c r="D458" s="3"/>
    </row>
    <row r="459" spans="1:4">
      <c r="A459" s="34"/>
      <c r="B459" s="63"/>
      <c r="D459" s="3"/>
    </row>
    <row r="460" spans="1:4">
      <c r="A460" s="34"/>
      <c r="B460" s="63"/>
      <c r="D460" s="3"/>
    </row>
    <row r="461" spans="1:4">
      <c r="A461" s="34"/>
      <c r="B461" s="63"/>
      <c r="D461" s="3"/>
    </row>
    <row r="462" spans="1:4">
      <c r="A462" s="34"/>
      <c r="B462" s="63"/>
      <c r="D462" s="3"/>
    </row>
    <row r="463" spans="1:4">
      <c r="A463" s="34"/>
      <c r="B463" s="63"/>
      <c r="D463" s="3"/>
    </row>
    <row r="464" spans="1:4">
      <c r="A464" s="34"/>
      <c r="B464" s="63"/>
      <c r="D464" s="3"/>
    </row>
    <row r="465" spans="1:4">
      <c r="A465" s="34"/>
      <c r="B465" s="63"/>
      <c r="D465" s="3"/>
    </row>
    <row r="466" spans="1:4">
      <c r="A466" s="34"/>
      <c r="B466" s="63"/>
      <c r="D466" s="3"/>
    </row>
    <row r="467" spans="1:4">
      <c r="A467" s="34"/>
      <c r="B467" s="63"/>
      <c r="D467" s="3"/>
    </row>
    <row r="468" spans="1:4">
      <c r="A468" s="34"/>
      <c r="B468" s="63"/>
      <c r="D468" s="3"/>
    </row>
    <row r="469" spans="1:4">
      <c r="A469" s="34"/>
      <c r="B469" s="63"/>
      <c r="D469" s="3"/>
    </row>
    <row r="470" spans="1:4">
      <c r="A470" s="34"/>
      <c r="B470" s="63"/>
      <c r="D470" s="3"/>
    </row>
    <row r="471" spans="1:4">
      <c r="A471" s="34"/>
      <c r="B471" s="63"/>
      <c r="D471" s="3"/>
    </row>
    <row r="472" spans="1:4">
      <c r="A472" s="34"/>
      <c r="B472" s="63"/>
      <c r="D472" s="3"/>
    </row>
    <row r="473" spans="1:4">
      <c r="A473" s="34"/>
      <c r="B473" s="63"/>
      <c r="D473" s="3"/>
    </row>
    <row r="474" spans="1:4">
      <c r="A474" s="34"/>
      <c r="B474" s="63"/>
      <c r="D474" s="3"/>
    </row>
    <row r="475" spans="1:4">
      <c r="A475" s="34"/>
      <c r="B475" s="63"/>
      <c r="D475" s="3"/>
    </row>
    <row r="476" spans="1:4">
      <c r="A476" s="34"/>
      <c r="B476" s="63"/>
      <c r="D476" s="3"/>
    </row>
    <row r="477" spans="1:4">
      <c r="A477" s="34"/>
      <c r="B477" s="63"/>
      <c r="D477" s="3"/>
    </row>
    <row r="478" spans="1:4">
      <c r="A478" s="34"/>
      <c r="B478" s="63"/>
      <c r="D478" s="3"/>
    </row>
    <row r="479" spans="1:4">
      <c r="A479" s="34"/>
      <c r="B479" s="63"/>
      <c r="D479" s="3"/>
    </row>
    <row r="480" spans="1:4">
      <c r="A480" s="34"/>
      <c r="B480" s="63"/>
      <c r="D480" s="3"/>
    </row>
    <row r="481" spans="1:4">
      <c r="A481" s="34"/>
      <c r="B481" s="63"/>
      <c r="D481" s="3"/>
    </row>
    <row r="482" spans="1:4">
      <c r="A482" s="34"/>
      <c r="B482" s="63"/>
      <c r="D482" s="3"/>
    </row>
    <row r="483" spans="1:4">
      <c r="A483" s="34"/>
      <c r="B483" s="63"/>
      <c r="D483" s="3"/>
    </row>
    <row r="484" spans="1:4">
      <c r="A484" s="34"/>
      <c r="B484" s="63"/>
      <c r="D484" s="3"/>
    </row>
    <row r="485" spans="1:4">
      <c r="A485" s="34"/>
      <c r="B485" s="63"/>
      <c r="D485" s="3"/>
    </row>
    <row r="486" spans="1:4">
      <c r="A486" s="34"/>
      <c r="B486" s="63"/>
      <c r="D486" s="3"/>
    </row>
    <row r="487" spans="1:4">
      <c r="A487" s="34"/>
      <c r="B487" s="63"/>
      <c r="D487" s="3"/>
    </row>
    <row r="488" spans="1:4">
      <c r="A488" s="34"/>
      <c r="B488" s="63"/>
      <c r="D488" s="3"/>
    </row>
    <row r="489" spans="1:4">
      <c r="A489" s="34"/>
      <c r="B489" s="63"/>
      <c r="D489" s="3"/>
    </row>
    <row r="490" spans="1:4">
      <c r="A490" s="34"/>
      <c r="B490" s="63"/>
      <c r="D490" s="3"/>
    </row>
    <row r="491" spans="1:4">
      <c r="A491" s="34"/>
      <c r="B491" s="63"/>
      <c r="D491" s="3"/>
    </row>
    <row r="492" spans="1:4">
      <c r="A492" s="34"/>
      <c r="B492" s="63"/>
      <c r="D492" s="3"/>
    </row>
    <row r="493" spans="1:4">
      <c r="A493" s="34"/>
      <c r="B493" s="63"/>
      <c r="D493" s="3"/>
    </row>
    <row r="494" spans="1:4">
      <c r="A494" s="34"/>
      <c r="B494" s="63"/>
      <c r="D494" s="3"/>
    </row>
    <row r="495" spans="1:4">
      <c r="A495" s="34"/>
      <c r="B495" s="63"/>
      <c r="D495" s="3"/>
    </row>
    <row r="496" spans="1:4">
      <c r="A496" s="34"/>
      <c r="B496" s="63"/>
      <c r="D496" s="3"/>
    </row>
    <row r="497" spans="1:4">
      <c r="A497" s="34"/>
      <c r="B497" s="63"/>
      <c r="D497" s="3"/>
    </row>
    <row r="498" spans="1:4">
      <c r="A498" s="34"/>
      <c r="B498" s="63"/>
      <c r="D498" s="3"/>
    </row>
    <row r="499" spans="1:4">
      <c r="A499" s="34"/>
      <c r="B499" s="63"/>
      <c r="D499" s="3"/>
    </row>
    <row r="500" spans="1:4">
      <c r="A500" s="34"/>
      <c r="B500" s="63"/>
      <c r="D500" s="3"/>
    </row>
    <row r="501" spans="1:4">
      <c r="A501" s="34"/>
      <c r="B501" s="63"/>
      <c r="D501" s="3"/>
    </row>
    <row r="502" spans="1:4">
      <c r="A502" s="34"/>
      <c r="B502" s="63"/>
      <c r="D502" s="3"/>
    </row>
    <row r="503" spans="1:4">
      <c r="A503" s="34"/>
      <c r="B503" s="63"/>
      <c r="D503" s="3"/>
    </row>
    <row r="504" spans="1:4">
      <c r="A504" s="34"/>
      <c r="B504" s="63"/>
      <c r="D504" s="3"/>
    </row>
    <row r="505" spans="1:4">
      <c r="A505" s="34"/>
      <c r="B505" s="63"/>
      <c r="D505" s="3"/>
    </row>
    <row r="506" spans="1:4">
      <c r="A506" s="34"/>
      <c r="B506" s="63"/>
      <c r="D506" s="3"/>
    </row>
    <row r="507" spans="1:4">
      <c r="A507" s="34"/>
      <c r="B507" s="63"/>
      <c r="D507" s="3"/>
    </row>
    <row r="508" spans="1:4">
      <c r="A508" s="34"/>
      <c r="B508" s="63"/>
      <c r="D508" s="3"/>
    </row>
    <row r="509" spans="1:4">
      <c r="A509" s="34"/>
      <c r="B509" s="63"/>
      <c r="D509" s="3"/>
    </row>
    <row r="510" spans="1:4">
      <c r="A510" s="34"/>
      <c r="B510" s="63"/>
      <c r="D510" s="3"/>
    </row>
    <row r="511" spans="1:4">
      <c r="A511" s="34"/>
      <c r="B511" s="63"/>
      <c r="D511" s="3"/>
    </row>
    <row r="512" spans="1:4">
      <c r="A512" s="34"/>
      <c r="B512" s="63"/>
      <c r="D512" s="3"/>
    </row>
    <row r="513" spans="1:4">
      <c r="A513" s="34"/>
      <c r="B513" s="63"/>
      <c r="D513" s="3"/>
    </row>
    <row r="514" spans="1:4">
      <c r="A514" s="34"/>
      <c r="B514" s="63"/>
      <c r="D514" s="3"/>
    </row>
    <row r="515" spans="1:4">
      <c r="A515" s="34"/>
      <c r="B515" s="63"/>
      <c r="D515" s="3"/>
    </row>
    <row r="516" spans="1:4">
      <c r="A516" s="34"/>
      <c r="B516" s="63"/>
      <c r="D516" s="3"/>
    </row>
    <row r="517" spans="1:4">
      <c r="A517" s="34"/>
      <c r="B517" s="63"/>
      <c r="D517" s="3"/>
    </row>
    <row r="518" spans="1:4">
      <c r="A518" s="34"/>
      <c r="B518" s="63"/>
      <c r="D518" s="3"/>
    </row>
    <row r="519" spans="1:4">
      <c r="A519" s="34"/>
      <c r="B519" s="63"/>
      <c r="D519" s="3"/>
    </row>
    <row r="520" spans="1:4">
      <c r="A520" s="34"/>
      <c r="B520" s="63"/>
      <c r="D520" s="3"/>
    </row>
    <row r="521" spans="1:4">
      <c r="A521" s="34"/>
      <c r="B521" s="63"/>
      <c r="D521" s="3"/>
    </row>
    <row r="522" spans="1:4">
      <c r="A522" s="34"/>
      <c r="B522" s="63"/>
      <c r="D522" s="3"/>
    </row>
    <row r="523" spans="1:4">
      <c r="A523" s="34"/>
      <c r="B523" s="63"/>
      <c r="D523" s="3"/>
    </row>
    <row r="524" spans="1:4">
      <c r="A524" s="34"/>
      <c r="B524" s="63"/>
      <c r="D524" s="3"/>
    </row>
    <row r="525" spans="1:4">
      <c r="A525" s="34"/>
      <c r="B525" s="63"/>
      <c r="D525" s="3"/>
    </row>
    <row r="526" spans="1:4">
      <c r="A526" s="34"/>
      <c r="B526" s="63"/>
      <c r="D526" s="3"/>
    </row>
    <row r="527" spans="1:4">
      <c r="A527" s="34"/>
      <c r="B527" s="63"/>
      <c r="D527" s="3"/>
    </row>
    <row r="528" spans="1:4">
      <c r="A528" s="34"/>
      <c r="B528" s="63"/>
      <c r="D528" s="3"/>
    </row>
    <row r="529" spans="1:4">
      <c r="A529" s="34"/>
      <c r="B529" s="63"/>
      <c r="D529" s="3"/>
    </row>
    <row r="530" spans="1:4">
      <c r="A530" s="34"/>
      <c r="B530" s="63"/>
      <c r="D530" s="3"/>
    </row>
    <row r="531" spans="1:4">
      <c r="A531" s="34"/>
      <c r="B531" s="63"/>
      <c r="D531" s="3"/>
    </row>
    <row r="532" spans="1:4">
      <c r="A532" s="34"/>
      <c r="B532" s="63"/>
      <c r="D532" s="3"/>
    </row>
    <row r="533" spans="1:4">
      <c r="A533" s="34"/>
      <c r="B533" s="63"/>
      <c r="D533" s="3"/>
    </row>
    <row r="534" spans="1:4">
      <c r="A534" s="34"/>
      <c r="B534" s="63"/>
      <c r="D534" s="3"/>
    </row>
    <row r="535" spans="1:4">
      <c r="A535" s="34"/>
      <c r="B535" s="63"/>
      <c r="D535" s="3"/>
    </row>
    <row r="536" spans="1:4">
      <c r="A536" s="34"/>
      <c r="B536" s="63"/>
      <c r="D536" s="3"/>
    </row>
    <row r="537" spans="1:4">
      <c r="A537" s="34"/>
      <c r="B537" s="63"/>
      <c r="D537" s="3"/>
    </row>
    <row r="538" spans="1:4">
      <c r="A538" s="34"/>
      <c r="B538" s="63"/>
      <c r="D538" s="3"/>
    </row>
    <row r="539" spans="1:4">
      <c r="A539" s="34"/>
      <c r="B539" s="63"/>
      <c r="D539" s="3"/>
    </row>
    <row r="540" spans="1:4">
      <c r="A540" s="34"/>
      <c r="B540" s="63"/>
      <c r="D540" s="3"/>
    </row>
    <row r="541" spans="1:4">
      <c r="A541" s="34"/>
      <c r="B541" s="63"/>
      <c r="D541" s="3"/>
    </row>
    <row r="542" spans="1:4">
      <c r="A542" s="34"/>
      <c r="B542" s="63"/>
      <c r="D542" s="3"/>
    </row>
    <row r="543" spans="1:4">
      <c r="A543" s="34"/>
      <c r="B543" s="63"/>
      <c r="D543" s="3"/>
    </row>
    <row r="544" spans="1:4">
      <c r="A544" s="34"/>
      <c r="B544" s="63"/>
      <c r="D544" s="3"/>
    </row>
    <row r="545" spans="1:4">
      <c r="A545" s="34"/>
      <c r="B545" s="63"/>
      <c r="D545" s="3"/>
    </row>
    <row r="546" spans="1:4">
      <c r="A546" s="34"/>
      <c r="B546" s="63"/>
      <c r="D546" s="3"/>
    </row>
    <row r="547" spans="1:4">
      <c r="A547" s="34"/>
      <c r="B547" s="63"/>
      <c r="D547" s="3"/>
    </row>
    <row r="548" spans="1:4">
      <c r="A548" s="34"/>
      <c r="B548" s="63"/>
      <c r="D548" s="3"/>
    </row>
    <row r="549" spans="1:4">
      <c r="A549" s="34"/>
      <c r="B549" s="63"/>
      <c r="D549" s="3"/>
    </row>
    <row r="550" spans="1:4">
      <c r="A550" s="34"/>
      <c r="B550" s="63"/>
      <c r="D550" s="3"/>
    </row>
    <row r="551" spans="1:4">
      <c r="A551" s="34"/>
      <c r="B551" s="63"/>
      <c r="D551" s="3"/>
    </row>
    <row r="552" spans="1:4">
      <c r="A552" s="34"/>
      <c r="B552" s="63"/>
      <c r="D552" s="3"/>
    </row>
    <row r="553" spans="1:4">
      <c r="A553" s="34"/>
      <c r="B553" s="63"/>
      <c r="D553" s="3"/>
    </row>
    <row r="554" spans="1:4">
      <c r="A554" s="34"/>
      <c r="B554" s="63"/>
      <c r="D554" s="3"/>
    </row>
    <row r="555" spans="1:4">
      <c r="A555" s="34"/>
      <c r="B555" s="63"/>
      <c r="D555" s="3"/>
    </row>
    <row r="556" spans="1:4">
      <c r="A556" s="34"/>
      <c r="B556" s="63"/>
      <c r="D556" s="3"/>
    </row>
    <row r="557" spans="1:4">
      <c r="A557" s="34"/>
      <c r="B557" s="63"/>
      <c r="D557" s="3"/>
    </row>
    <row r="558" spans="1:4">
      <c r="A558" s="34"/>
      <c r="B558" s="63"/>
      <c r="D558" s="3"/>
    </row>
    <row r="559" spans="1:4">
      <c r="A559" s="34"/>
      <c r="B559" s="63"/>
      <c r="D559" s="3"/>
    </row>
    <row r="560" spans="1:4">
      <c r="A560" s="34"/>
      <c r="B560" s="63"/>
      <c r="D560" s="3"/>
    </row>
    <row r="561" spans="1:4">
      <c r="A561" s="34"/>
      <c r="B561" s="63"/>
      <c r="D561" s="3"/>
    </row>
    <row r="562" spans="1:4">
      <c r="A562" s="34"/>
      <c r="B562" s="63"/>
      <c r="D562" s="3"/>
    </row>
    <row r="563" spans="1:4">
      <c r="A563" s="34"/>
      <c r="B563" s="63"/>
      <c r="D563" s="3"/>
    </row>
    <row r="564" spans="1:4">
      <c r="A564" s="34"/>
      <c r="B564" s="63"/>
      <c r="D564" s="3"/>
    </row>
    <row r="565" spans="1:4">
      <c r="A565" s="34"/>
      <c r="B565" s="63"/>
      <c r="D565" s="3"/>
    </row>
    <row r="566" spans="1:4">
      <c r="A566" s="34"/>
      <c r="B566" s="63"/>
      <c r="D566" s="3"/>
    </row>
    <row r="567" spans="1:4">
      <c r="A567" s="34"/>
      <c r="B567" s="63"/>
      <c r="D567" s="3"/>
    </row>
    <row r="568" spans="1:4">
      <c r="A568" s="34"/>
      <c r="B568" s="63"/>
      <c r="D568" s="3"/>
    </row>
    <row r="569" spans="1:4">
      <c r="A569" s="34"/>
      <c r="B569" s="63"/>
      <c r="D569" s="3"/>
    </row>
    <row r="570" spans="1:4">
      <c r="A570" s="34"/>
      <c r="B570" s="63"/>
      <c r="D570" s="3"/>
    </row>
    <row r="571" spans="1:4">
      <c r="A571" s="34"/>
      <c r="B571" s="63"/>
      <c r="D571" s="3"/>
    </row>
    <row r="572" spans="1:4">
      <c r="A572" s="34"/>
      <c r="B572" s="63"/>
      <c r="D572" s="3"/>
    </row>
    <row r="573" spans="1:4">
      <c r="A573" s="34"/>
      <c r="B573" s="63"/>
      <c r="D573" s="3"/>
    </row>
    <row r="574" spans="1:4">
      <c r="A574" s="34"/>
      <c r="B574" s="63"/>
      <c r="D574" s="3"/>
    </row>
    <row r="575" spans="1:4">
      <c r="A575" s="34"/>
      <c r="B575" s="63"/>
      <c r="D575" s="3"/>
    </row>
    <row r="576" spans="1:4">
      <c r="A576" s="34"/>
      <c r="B576" s="63"/>
      <c r="D576" s="3"/>
    </row>
    <row r="577" spans="1:4">
      <c r="A577" s="34"/>
      <c r="B577" s="63"/>
      <c r="D577" s="3"/>
    </row>
    <row r="578" spans="1:4">
      <c r="A578" s="34"/>
      <c r="B578" s="63"/>
      <c r="D578" s="3"/>
    </row>
    <row r="579" spans="1:4">
      <c r="A579" s="34"/>
      <c r="B579" s="63"/>
      <c r="D579" s="3"/>
    </row>
    <row r="580" spans="1:4">
      <c r="A580" s="34"/>
      <c r="B580" s="63"/>
      <c r="D580" s="3"/>
    </row>
    <row r="581" spans="1:4">
      <c r="A581" s="34"/>
      <c r="B581" s="63"/>
      <c r="D581" s="3"/>
    </row>
    <row r="582" spans="1:4">
      <c r="A582" s="34"/>
      <c r="B582" s="63"/>
      <c r="D582" s="3"/>
    </row>
    <row r="583" spans="1:4">
      <c r="A583" s="34"/>
      <c r="B583" s="63"/>
      <c r="D583" s="3"/>
    </row>
    <row r="584" spans="1:4">
      <c r="A584" s="34"/>
      <c r="B584" s="63"/>
      <c r="D584" s="3"/>
    </row>
    <row r="585" spans="1:4">
      <c r="A585" s="34"/>
      <c r="B585" s="63"/>
      <c r="D585" s="3"/>
    </row>
    <row r="586" spans="1:4">
      <c r="A586" s="34"/>
      <c r="B586" s="63"/>
      <c r="D586" s="3"/>
    </row>
    <row r="587" spans="1:4">
      <c r="A587" s="34"/>
      <c r="B587" s="63"/>
      <c r="D587" s="3"/>
    </row>
    <row r="588" spans="1:4">
      <c r="A588" s="34"/>
      <c r="B588" s="63"/>
      <c r="D588" s="3"/>
    </row>
    <row r="589" spans="1:4">
      <c r="A589" s="34"/>
      <c r="B589" s="63"/>
      <c r="D589" s="3"/>
    </row>
    <row r="590" spans="1:4">
      <c r="A590" s="34"/>
      <c r="B590" s="63"/>
      <c r="D590" s="3"/>
    </row>
    <row r="591" spans="1:4">
      <c r="A591" s="34"/>
      <c r="B591" s="63"/>
      <c r="D591" s="3"/>
    </row>
    <row r="592" spans="1:4">
      <c r="A592" s="34"/>
      <c r="B592" s="63"/>
      <c r="D592" s="3"/>
    </row>
    <row r="593" spans="1:4">
      <c r="A593" s="34"/>
      <c r="B593" s="63"/>
      <c r="D593" s="3"/>
    </row>
    <row r="594" spans="1:4">
      <c r="A594" s="34"/>
      <c r="B594" s="63"/>
      <c r="D594" s="3"/>
    </row>
    <row r="595" spans="1:4">
      <c r="A595" s="34"/>
      <c r="B595" s="63"/>
      <c r="D595" s="3"/>
    </row>
    <row r="596" spans="1:4">
      <c r="A596" s="34"/>
      <c r="B596" s="63"/>
      <c r="D596" s="3"/>
    </row>
    <row r="597" spans="1:4">
      <c r="A597" s="34"/>
      <c r="B597" s="63"/>
      <c r="D597" s="3"/>
    </row>
    <row r="598" spans="1:4">
      <c r="A598" s="34"/>
      <c r="B598" s="63"/>
      <c r="D598" s="3"/>
    </row>
    <row r="599" spans="1:4">
      <c r="A599" s="34"/>
      <c r="B599" s="63"/>
      <c r="D599" s="3"/>
    </row>
    <row r="600" spans="1:4">
      <c r="A600" s="34"/>
      <c r="B600" s="63"/>
      <c r="D600" s="3"/>
    </row>
    <row r="601" spans="1:4">
      <c r="A601" s="34"/>
      <c r="B601" s="63"/>
      <c r="D601" s="3"/>
    </row>
    <row r="602" spans="1:4">
      <c r="A602" s="34"/>
      <c r="B602" s="63"/>
      <c r="D602" s="3"/>
    </row>
    <row r="603" spans="1:4">
      <c r="A603" s="34"/>
      <c r="B603" s="63"/>
      <c r="D603" s="3"/>
    </row>
    <row r="604" spans="1:4">
      <c r="A604" s="34"/>
      <c r="B604" s="63"/>
      <c r="D604" s="3"/>
    </row>
    <row r="605" spans="1:4">
      <c r="A605" s="34"/>
      <c r="B605" s="63"/>
      <c r="D605" s="3"/>
    </row>
    <row r="606" spans="1:4">
      <c r="A606" s="34"/>
      <c r="B606" s="63"/>
      <c r="D606" s="3"/>
    </row>
    <row r="607" spans="1:4">
      <c r="A607" s="34"/>
      <c r="B607" s="63"/>
      <c r="D607" s="3"/>
    </row>
    <row r="608" spans="1:4">
      <c r="A608" s="34"/>
      <c r="B608" s="63"/>
      <c r="D608" s="3"/>
    </row>
    <row r="609" spans="1:4">
      <c r="A609" s="34"/>
      <c r="B609" s="63"/>
      <c r="D609" s="3"/>
    </row>
    <row r="610" spans="1:4">
      <c r="A610" s="34"/>
      <c r="B610" s="63"/>
      <c r="D610" s="3"/>
    </row>
    <row r="611" spans="1:4">
      <c r="A611" s="34"/>
      <c r="B611" s="63"/>
      <c r="D611" s="3"/>
    </row>
    <row r="612" spans="1:4">
      <c r="A612" s="34"/>
      <c r="B612" s="63"/>
      <c r="D612" s="3"/>
    </row>
    <row r="613" spans="1:4">
      <c r="A613" s="34"/>
      <c r="B613" s="63"/>
      <c r="D613" s="3"/>
    </row>
    <row r="614" spans="1:4">
      <c r="A614" s="34"/>
      <c r="B614" s="63"/>
      <c r="D614" s="3"/>
    </row>
    <row r="615" spans="1:4">
      <c r="A615" s="34"/>
      <c r="B615" s="63"/>
      <c r="D615" s="3"/>
    </row>
    <row r="616" spans="1:4">
      <c r="A616" s="34"/>
      <c r="B616" s="63"/>
      <c r="D616" s="3"/>
    </row>
    <row r="617" spans="1:4">
      <c r="A617" s="34"/>
      <c r="B617" s="63"/>
      <c r="D617" s="3"/>
    </row>
    <row r="618" spans="1:4">
      <c r="A618" s="34"/>
      <c r="B618" s="63"/>
      <c r="D618" s="3"/>
    </row>
    <row r="619" spans="1:4">
      <c r="A619" s="34"/>
      <c r="B619" s="63"/>
      <c r="D619" s="3"/>
    </row>
    <row r="620" spans="1:4">
      <c r="A620" s="34"/>
      <c r="B620" s="63"/>
      <c r="D620" s="3"/>
    </row>
    <row r="621" spans="1:4">
      <c r="A621" s="34"/>
      <c r="B621" s="63"/>
      <c r="D621" s="3"/>
    </row>
    <row r="622" spans="1:4">
      <c r="A622" s="34"/>
      <c r="B622" s="63"/>
      <c r="D622" s="3"/>
    </row>
    <row r="623" spans="1:4">
      <c r="A623" s="34"/>
      <c r="B623" s="63"/>
      <c r="D623" s="3"/>
    </row>
    <row r="624" spans="1:4">
      <c r="A624" s="34"/>
      <c r="B624" s="63"/>
      <c r="D624" s="3"/>
    </row>
    <row r="625" spans="1:4">
      <c r="A625" s="34"/>
      <c r="B625" s="63"/>
      <c r="D625" s="3"/>
    </row>
    <row r="626" spans="1:4">
      <c r="A626" s="34"/>
      <c r="B626" s="63"/>
      <c r="D626" s="3"/>
    </row>
    <row r="627" spans="1:4">
      <c r="A627" s="34"/>
      <c r="B627" s="63"/>
      <c r="D627" s="3"/>
    </row>
    <row r="628" spans="1:4">
      <c r="A628" s="34"/>
      <c r="B628" s="63"/>
      <c r="D628" s="3"/>
    </row>
    <row r="629" spans="1:4">
      <c r="A629" s="34"/>
      <c r="B629" s="63"/>
      <c r="D629" s="3"/>
    </row>
    <row r="630" spans="1:4">
      <c r="A630" s="34"/>
      <c r="B630" s="63"/>
      <c r="D630" s="3"/>
    </row>
    <row r="631" spans="1:4">
      <c r="A631" s="34"/>
      <c r="B631" s="63"/>
      <c r="D631" s="3"/>
    </row>
    <row r="632" spans="1:4">
      <c r="A632" s="34"/>
      <c r="B632" s="63"/>
      <c r="D632" s="3"/>
    </row>
    <row r="633" spans="1:4">
      <c r="A633" s="34"/>
      <c r="B633" s="63"/>
      <c r="D633" s="3"/>
    </row>
    <row r="634" spans="1:4">
      <c r="A634" s="34"/>
      <c r="B634" s="63"/>
      <c r="D634" s="3"/>
    </row>
    <row r="635" spans="1:4">
      <c r="A635" s="34"/>
      <c r="B635" s="63"/>
      <c r="D635" s="3"/>
    </row>
    <row r="636" spans="1:4">
      <c r="A636" s="34"/>
      <c r="B636" s="63"/>
      <c r="D636" s="3"/>
    </row>
    <row r="637" spans="1:4">
      <c r="A637" s="34"/>
      <c r="B637" s="63"/>
      <c r="D637" s="3"/>
    </row>
    <row r="638" spans="1:4">
      <c r="A638" s="34"/>
      <c r="B638" s="63"/>
      <c r="D638" s="3"/>
    </row>
    <row r="639" spans="1:4">
      <c r="A639" s="34"/>
      <c r="B639" s="63"/>
      <c r="D639" s="3"/>
    </row>
    <row r="640" spans="1:4">
      <c r="A640" s="34"/>
      <c r="B640" s="63"/>
      <c r="D640" s="3"/>
    </row>
    <row r="641" spans="1:4">
      <c r="A641" s="34"/>
      <c r="B641" s="63"/>
      <c r="D641" s="3"/>
    </row>
    <row r="642" spans="1:4">
      <c r="A642" s="34"/>
      <c r="B642" s="63"/>
      <c r="D642" s="3"/>
    </row>
    <row r="643" spans="1:4">
      <c r="A643" s="34"/>
      <c r="B643" s="63"/>
      <c r="D643" s="3"/>
    </row>
    <row r="644" spans="1:4">
      <c r="A644" s="34"/>
      <c r="B644" s="63"/>
      <c r="D644" s="3"/>
    </row>
    <row r="645" spans="1:4">
      <c r="A645" s="34"/>
      <c r="B645" s="63"/>
      <c r="D645" s="3"/>
    </row>
    <row r="646" spans="1:4">
      <c r="A646" s="34"/>
      <c r="B646" s="63"/>
      <c r="D646" s="3"/>
    </row>
    <row r="647" spans="1:4">
      <c r="A647" s="34"/>
      <c r="B647" s="63"/>
      <c r="D647" s="3"/>
    </row>
    <row r="648" spans="1:4">
      <c r="A648" s="34"/>
      <c r="B648" s="63"/>
      <c r="D648" s="3"/>
    </row>
    <row r="649" spans="1:4">
      <c r="A649" s="34"/>
      <c r="B649" s="63"/>
      <c r="D649" s="3"/>
    </row>
    <row r="650" spans="1:4">
      <c r="A650" s="34"/>
      <c r="B650" s="63"/>
      <c r="D650" s="3"/>
    </row>
    <row r="651" spans="1:4">
      <c r="A651" s="34"/>
      <c r="B651" s="63"/>
      <c r="D651" s="3"/>
    </row>
    <row r="652" spans="1:4">
      <c r="A652" s="34"/>
      <c r="B652" s="63"/>
      <c r="D652" s="3"/>
    </row>
    <row r="653" spans="1:4">
      <c r="A653" s="34"/>
      <c r="B653" s="63"/>
      <c r="D653" s="3"/>
    </row>
    <row r="654" spans="1:4">
      <c r="A654" s="34"/>
      <c r="B654" s="63"/>
      <c r="D654" s="3"/>
    </row>
    <row r="655" spans="1:4">
      <c r="A655" s="34"/>
      <c r="B655" s="63"/>
      <c r="D655" s="3"/>
    </row>
    <row r="656" spans="1:4">
      <c r="A656" s="34"/>
      <c r="B656" s="63"/>
      <c r="D656" s="3"/>
    </row>
    <row r="657" spans="1:4">
      <c r="A657" s="34"/>
      <c r="B657" s="63"/>
      <c r="D657" s="3"/>
    </row>
    <row r="658" spans="1:4">
      <c r="A658" s="34"/>
      <c r="B658" s="63"/>
      <c r="D658" s="3"/>
    </row>
    <row r="659" spans="1:4">
      <c r="A659" s="34"/>
      <c r="B659" s="63"/>
      <c r="D659" s="3"/>
    </row>
    <row r="660" spans="1:4">
      <c r="A660" s="34"/>
      <c r="B660" s="63"/>
      <c r="D660" s="3"/>
    </row>
    <row r="661" spans="1:4">
      <c r="A661" s="34"/>
      <c r="B661" s="63"/>
      <c r="D661" s="3"/>
    </row>
    <row r="662" spans="1:4">
      <c r="A662" s="34"/>
      <c r="B662" s="63"/>
      <c r="D662" s="3"/>
    </row>
    <row r="663" spans="1:4">
      <c r="A663" s="34"/>
      <c r="B663" s="63"/>
      <c r="D663" s="3"/>
    </row>
    <row r="664" spans="1:4">
      <c r="A664" s="34"/>
      <c r="B664" s="63"/>
      <c r="D664" s="3"/>
    </row>
    <row r="665" spans="1:4">
      <c r="A665" s="34"/>
      <c r="B665" s="63"/>
      <c r="D665" s="3"/>
    </row>
    <row r="666" spans="1:4">
      <c r="A666" s="34"/>
      <c r="B666" s="63"/>
      <c r="D666" s="3"/>
    </row>
    <row r="667" spans="1:4">
      <c r="A667" s="34"/>
      <c r="B667" s="63"/>
      <c r="D667" s="3"/>
    </row>
    <row r="668" spans="1:4">
      <c r="A668" s="34"/>
      <c r="B668" s="63"/>
      <c r="D668" s="3"/>
    </row>
    <row r="669" spans="1:4">
      <c r="A669" s="34"/>
      <c r="B669" s="63"/>
      <c r="D669" s="3"/>
    </row>
    <row r="670" spans="1:4">
      <c r="A670" s="34"/>
      <c r="B670" s="63"/>
      <c r="D670" s="3"/>
    </row>
    <row r="671" spans="1:4">
      <c r="A671" s="34"/>
      <c r="B671" s="63"/>
      <c r="D671" s="3"/>
    </row>
    <row r="672" spans="1:4">
      <c r="A672" s="34"/>
      <c r="B672" s="63"/>
      <c r="D672" s="3"/>
    </row>
    <row r="673" spans="1:4">
      <c r="A673" s="34"/>
      <c r="B673" s="63"/>
      <c r="D673" s="3"/>
    </row>
    <row r="674" spans="1:4">
      <c r="A674" s="34"/>
      <c r="B674" s="63"/>
      <c r="D674" s="3"/>
    </row>
    <row r="675" spans="1:4">
      <c r="A675" s="34"/>
      <c r="B675" s="63"/>
      <c r="D675" s="3"/>
    </row>
    <row r="676" spans="1:4">
      <c r="A676" s="34"/>
      <c r="B676" s="63"/>
      <c r="D676" s="3"/>
    </row>
    <row r="677" spans="1:4">
      <c r="A677" s="34"/>
      <c r="B677" s="63"/>
      <c r="D677" s="3"/>
    </row>
    <row r="678" spans="1:4">
      <c r="A678" s="34"/>
      <c r="B678" s="63"/>
      <c r="D678" s="3"/>
    </row>
    <row r="679" spans="1:4">
      <c r="A679" s="34"/>
      <c r="B679" s="63"/>
      <c r="D679" s="3"/>
    </row>
    <row r="680" spans="1:4">
      <c r="A680" s="34"/>
      <c r="B680" s="63"/>
      <c r="D680" s="3"/>
    </row>
    <row r="681" spans="1:4">
      <c r="A681" s="34"/>
      <c r="B681" s="63"/>
      <c r="D681" s="3"/>
    </row>
    <row r="682" spans="1:4">
      <c r="A682" s="34"/>
      <c r="B682" s="63"/>
      <c r="D682" s="3"/>
    </row>
    <row r="683" spans="1:4">
      <c r="A683" s="34"/>
      <c r="B683" s="63"/>
      <c r="D683" s="3"/>
    </row>
    <row r="684" spans="1:4">
      <c r="A684" s="34"/>
      <c r="B684" s="63"/>
      <c r="D684" s="3"/>
    </row>
    <row r="685" spans="1:4">
      <c r="A685" s="34"/>
      <c r="B685" s="63"/>
      <c r="D685" s="3"/>
    </row>
    <row r="686" spans="1:4">
      <c r="A686" s="34"/>
      <c r="B686" s="63"/>
      <c r="D686" s="3"/>
    </row>
    <row r="687" spans="1:4">
      <c r="A687" s="34"/>
      <c r="B687" s="63"/>
      <c r="D687" s="3"/>
    </row>
    <row r="688" spans="1:4">
      <c r="A688" s="34"/>
      <c r="B688" s="63"/>
      <c r="D688" s="3"/>
    </row>
    <row r="689" spans="1:4">
      <c r="A689" s="34"/>
      <c r="B689" s="63"/>
      <c r="D689" s="3"/>
    </row>
    <row r="690" spans="1:4">
      <c r="A690" s="34"/>
      <c r="B690" s="63"/>
      <c r="D690" s="3"/>
    </row>
    <row r="691" spans="1:4">
      <c r="A691" s="34"/>
      <c r="B691" s="63"/>
      <c r="D691" s="3"/>
    </row>
    <row r="692" spans="1:4">
      <c r="A692" s="34"/>
      <c r="B692" s="63"/>
      <c r="D692" s="3"/>
    </row>
    <row r="693" spans="1:4">
      <c r="A693" s="34"/>
      <c r="B693" s="63"/>
      <c r="D693" s="3"/>
    </row>
    <row r="694" spans="1:4">
      <c r="A694" s="34"/>
      <c r="B694" s="63"/>
      <c r="D694" s="3"/>
    </row>
    <row r="695" spans="1:4">
      <c r="A695" s="34"/>
      <c r="B695" s="63"/>
      <c r="D695" s="3"/>
    </row>
    <row r="696" spans="1:4">
      <c r="A696" s="34"/>
      <c r="B696" s="63"/>
      <c r="D696" s="3"/>
    </row>
    <row r="697" spans="1:4">
      <c r="A697" s="34"/>
      <c r="B697" s="63"/>
      <c r="D697" s="3"/>
    </row>
    <row r="698" spans="1:4">
      <c r="A698" s="34"/>
      <c r="B698" s="63"/>
      <c r="D698" s="3"/>
    </row>
    <row r="699" spans="1:4">
      <c r="A699" s="34"/>
      <c r="B699" s="63"/>
      <c r="D699" s="3"/>
    </row>
    <row r="700" spans="1:4">
      <c r="A700" s="34"/>
      <c r="B700" s="63"/>
      <c r="D700" s="3"/>
    </row>
    <row r="701" spans="1:4">
      <c r="A701" s="34"/>
      <c r="B701" s="63"/>
      <c r="D701" s="3"/>
    </row>
    <row r="702" spans="1:4">
      <c r="A702" s="34"/>
      <c r="B702" s="63"/>
      <c r="D702" s="3"/>
    </row>
    <row r="703" spans="1:4">
      <c r="A703" s="34"/>
      <c r="B703" s="63"/>
      <c r="D703" s="3"/>
    </row>
    <row r="704" spans="1:4">
      <c r="A704" s="34"/>
      <c r="B704" s="63"/>
      <c r="D704" s="3"/>
    </row>
    <row r="705" spans="1:4">
      <c r="A705" s="34"/>
      <c r="B705" s="63"/>
      <c r="D705" s="3"/>
    </row>
    <row r="706" spans="1:4">
      <c r="A706" s="34"/>
      <c r="B706" s="63"/>
      <c r="D706" s="3"/>
    </row>
    <row r="707" spans="1:4">
      <c r="A707" s="34"/>
      <c r="B707" s="63"/>
      <c r="D707" s="3"/>
    </row>
    <row r="708" spans="1:4">
      <c r="A708" s="34"/>
      <c r="B708" s="63"/>
      <c r="D708" s="3"/>
    </row>
    <row r="709" spans="1:4">
      <c r="A709" s="34"/>
      <c r="B709" s="63"/>
      <c r="D709" s="3"/>
    </row>
    <row r="710" spans="1:4">
      <c r="A710" s="34"/>
      <c r="B710" s="63"/>
      <c r="D710" s="3"/>
    </row>
    <row r="711" spans="1:4">
      <c r="A711" s="34"/>
      <c r="B711" s="63"/>
      <c r="D711" s="3"/>
    </row>
    <row r="712" spans="1:4">
      <c r="A712" s="34"/>
      <c r="B712" s="63"/>
      <c r="D712" s="3"/>
    </row>
    <row r="713" spans="1:4">
      <c r="A713" s="34"/>
      <c r="B713" s="63"/>
      <c r="D713" s="3"/>
    </row>
    <row r="714" spans="1:4">
      <c r="A714" s="34"/>
      <c r="B714" s="63"/>
      <c r="D714" s="3"/>
    </row>
    <row r="715" spans="1:4">
      <c r="A715" s="34"/>
      <c r="B715" s="63"/>
      <c r="D715" s="3"/>
    </row>
    <row r="716" spans="1:4">
      <c r="A716" s="34"/>
      <c r="B716" s="63"/>
      <c r="D716" s="3"/>
    </row>
    <row r="717" spans="1:4">
      <c r="A717" s="34"/>
      <c r="B717" s="63"/>
      <c r="D717" s="3"/>
    </row>
    <row r="718" spans="1:4">
      <c r="A718" s="34"/>
      <c r="B718" s="63"/>
      <c r="D718" s="3"/>
    </row>
    <row r="719" spans="1:4">
      <c r="A719" s="34"/>
      <c r="B719" s="63"/>
      <c r="D719" s="3"/>
    </row>
    <row r="720" spans="1:4">
      <c r="A720" s="34"/>
      <c r="B720" s="63"/>
      <c r="D720" s="3"/>
    </row>
    <row r="721" spans="1:4">
      <c r="A721" s="34"/>
      <c r="B721" s="63"/>
      <c r="D721" s="3"/>
    </row>
    <row r="722" spans="1:4">
      <c r="A722" s="34"/>
      <c r="B722" s="63"/>
      <c r="D722" s="3"/>
    </row>
    <row r="723" spans="1:4">
      <c r="A723" s="34"/>
      <c r="B723" s="63"/>
      <c r="D723" s="3"/>
    </row>
    <row r="724" spans="1:4">
      <c r="A724" s="34"/>
      <c r="B724" s="63"/>
      <c r="D724" s="3"/>
    </row>
    <row r="725" spans="1:4">
      <c r="A725" s="34"/>
      <c r="B725" s="63"/>
      <c r="D725" s="3"/>
    </row>
    <row r="726" spans="1:4">
      <c r="A726" s="34"/>
      <c r="B726" s="63"/>
      <c r="D726" s="3"/>
    </row>
    <row r="727" spans="1:4">
      <c r="A727" s="34"/>
      <c r="B727" s="63"/>
      <c r="D727" s="3"/>
    </row>
    <row r="728" spans="1:4">
      <c r="A728" s="34"/>
      <c r="B728" s="63"/>
      <c r="D728" s="3"/>
    </row>
    <row r="729" spans="1:4">
      <c r="A729" s="34"/>
      <c r="B729" s="63"/>
      <c r="D729" s="3"/>
    </row>
    <row r="730" spans="1:4">
      <c r="A730" s="34"/>
      <c r="B730" s="63"/>
      <c r="D730" s="3"/>
    </row>
    <row r="731" spans="1:4">
      <c r="A731" s="34"/>
      <c r="B731" s="63"/>
      <c r="D731" s="3"/>
    </row>
    <row r="732" spans="1:4">
      <c r="A732" s="34"/>
      <c r="B732" s="63"/>
      <c r="D732" s="3"/>
    </row>
    <row r="733" spans="1:4">
      <c r="A733" s="34"/>
      <c r="B733" s="63"/>
      <c r="D733" s="3"/>
    </row>
    <row r="734" spans="1:4">
      <c r="A734" s="34"/>
      <c r="B734" s="63"/>
      <c r="D734" s="3"/>
    </row>
    <row r="735" spans="1:4">
      <c r="A735" s="34"/>
      <c r="B735" s="63"/>
      <c r="D735" s="3"/>
    </row>
    <row r="736" spans="1:4">
      <c r="A736" s="34"/>
      <c r="B736" s="63"/>
      <c r="D736" s="3"/>
    </row>
    <row r="737" spans="1:4">
      <c r="A737" s="34"/>
      <c r="B737" s="63"/>
      <c r="D737" s="3"/>
    </row>
    <row r="738" spans="1:4">
      <c r="A738" s="34"/>
      <c r="B738" s="63"/>
      <c r="D738" s="3"/>
    </row>
    <row r="739" spans="1:4">
      <c r="A739" s="34"/>
      <c r="B739" s="63"/>
      <c r="D739" s="3"/>
    </row>
    <row r="740" spans="1:4">
      <c r="A740" s="34"/>
      <c r="B740" s="63"/>
      <c r="D740" s="3"/>
    </row>
    <row r="741" spans="1:4">
      <c r="A741" s="34"/>
      <c r="B741" s="63"/>
      <c r="D741" s="3"/>
    </row>
    <row r="742" spans="1:4">
      <c r="A742" s="34"/>
      <c r="B742" s="63"/>
      <c r="D742" s="3"/>
    </row>
    <row r="743" spans="1:4">
      <c r="A743" s="34"/>
      <c r="B743" s="63"/>
      <c r="D743" s="3"/>
    </row>
    <row r="744" spans="1:4">
      <c r="A744" s="34"/>
      <c r="B744" s="63"/>
      <c r="D744" s="3"/>
    </row>
    <row r="745" spans="1:4">
      <c r="A745" s="34"/>
      <c r="B745" s="63"/>
      <c r="D745" s="3"/>
    </row>
    <row r="746" spans="1:4">
      <c r="A746" s="34"/>
      <c r="B746" s="63"/>
      <c r="D746" s="3"/>
    </row>
    <row r="747" spans="1:4">
      <c r="A747" s="34"/>
      <c r="B747" s="63"/>
      <c r="D747" s="3"/>
    </row>
    <row r="748" spans="1:4">
      <c r="A748" s="34"/>
      <c r="B748" s="63"/>
      <c r="D748" s="3"/>
    </row>
    <row r="749" spans="1:4">
      <c r="A749" s="34"/>
      <c r="B749" s="63"/>
      <c r="D749" s="3"/>
    </row>
    <row r="750" spans="1:4">
      <c r="A750" s="34"/>
      <c r="B750" s="63"/>
      <c r="D750" s="3"/>
    </row>
    <row r="751" spans="1:4">
      <c r="A751" s="34"/>
      <c r="B751" s="63"/>
      <c r="D751" s="3"/>
    </row>
    <row r="752" spans="1:4">
      <c r="A752" s="34"/>
      <c r="B752" s="63"/>
      <c r="D752" s="3"/>
    </row>
    <row r="753" spans="1:4">
      <c r="A753" s="34"/>
      <c r="B753" s="63"/>
      <c r="D753" s="3"/>
    </row>
    <row r="754" spans="1:4">
      <c r="A754" s="34"/>
      <c r="B754" s="63"/>
      <c r="D754" s="3"/>
    </row>
    <row r="755" spans="1:4">
      <c r="A755" s="34"/>
      <c r="B755" s="63"/>
      <c r="D755" s="3"/>
    </row>
    <row r="756" spans="1:4">
      <c r="A756" s="34"/>
      <c r="B756" s="63"/>
      <c r="D756" s="3"/>
    </row>
    <row r="757" spans="1:4">
      <c r="A757" s="34"/>
      <c r="B757" s="63"/>
      <c r="D757" s="3"/>
    </row>
    <row r="758" spans="1:4">
      <c r="A758" s="34"/>
      <c r="B758" s="63"/>
      <c r="D758" s="3"/>
    </row>
    <row r="759" spans="1:4">
      <c r="A759" s="34"/>
      <c r="B759" s="63"/>
      <c r="D759" s="3"/>
    </row>
    <row r="760" spans="1:4">
      <c r="A760" s="34"/>
      <c r="B760" s="63"/>
      <c r="D760" s="3"/>
    </row>
    <row r="761" spans="1:4">
      <c r="A761" s="34"/>
      <c r="B761" s="63"/>
      <c r="D761" s="3"/>
    </row>
    <row r="762" spans="1:4">
      <c r="A762" s="34"/>
      <c r="B762" s="63"/>
      <c r="D762" s="3"/>
    </row>
    <row r="763" spans="1:4">
      <c r="A763" s="34"/>
      <c r="B763" s="63"/>
      <c r="D763" s="3"/>
    </row>
    <row r="764" spans="1:4">
      <c r="A764" s="34"/>
      <c r="B764" s="63"/>
      <c r="D764" s="3"/>
    </row>
    <row r="765" spans="1:4">
      <c r="A765" s="34"/>
      <c r="B765" s="63"/>
      <c r="D765" s="3"/>
    </row>
    <row r="766" spans="1:4">
      <c r="A766" s="34"/>
      <c r="B766" s="63"/>
      <c r="D766" s="3"/>
    </row>
    <row r="767" spans="1:4">
      <c r="A767" s="34"/>
      <c r="B767" s="63"/>
      <c r="D767" s="3"/>
    </row>
    <row r="768" spans="1:4">
      <c r="A768" s="34"/>
      <c r="B768" s="63"/>
      <c r="D768" s="3"/>
    </row>
    <row r="769" spans="1:4">
      <c r="A769" s="34"/>
      <c r="B769" s="63"/>
      <c r="D769" s="3"/>
    </row>
    <row r="770" spans="1:4">
      <c r="A770" s="34"/>
      <c r="B770" s="63"/>
      <c r="D770" s="3"/>
    </row>
    <row r="771" spans="1:4">
      <c r="A771" s="34"/>
      <c r="B771" s="63"/>
      <c r="D771" s="3"/>
    </row>
    <row r="772" spans="1:4">
      <c r="A772" s="34"/>
      <c r="B772" s="63"/>
      <c r="D772" s="3"/>
    </row>
    <row r="773" spans="1:4">
      <c r="A773" s="34"/>
      <c r="B773" s="63"/>
      <c r="D773" s="3"/>
    </row>
    <row r="774" spans="1:4">
      <c r="A774" s="34"/>
      <c r="B774" s="63"/>
      <c r="D774" s="3"/>
    </row>
    <row r="775" spans="1:4">
      <c r="A775" s="34"/>
      <c r="B775" s="63"/>
      <c r="D775" s="3"/>
    </row>
    <row r="776" spans="1:4">
      <c r="A776" s="34"/>
      <c r="B776" s="63"/>
      <c r="D776" s="3"/>
    </row>
    <row r="777" spans="1:4">
      <c r="A777" s="34"/>
      <c r="B777" s="63"/>
      <c r="D777" s="3"/>
    </row>
    <row r="778" spans="1:4">
      <c r="A778" s="34"/>
      <c r="B778" s="63"/>
      <c r="D778" s="3"/>
    </row>
    <row r="779" spans="1:4">
      <c r="A779" s="34"/>
      <c r="B779" s="63"/>
      <c r="D779" s="3"/>
    </row>
    <row r="780" spans="1:4">
      <c r="A780" s="34"/>
      <c r="B780" s="63"/>
      <c r="D780" s="3"/>
    </row>
    <row r="781" spans="1:4">
      <c r="A781" s="34"/>
      <c r="B781" s="63"/>
      <c r="D781" s="3"/>
    </row>
    <row r="782" spans="1:4">
      <c r="A782" s="34"/>
      <c r="B782" s="63"/>
      <c r="D782" s="3"/>
    </row>
    <row r="783" spans="1:4">
      <c r="A783" s="34"/>
      <c r="B783" s="63"/>
      <c r="D783" s="3"/>
    </row>
    <row r="784" spans="1:4">
      <c r="A784" s="34"/>
      <c r="B784" s="63"/>
      <c r="D784" s="3"/>
    </row>
    <row r="785" spans="1:4">
      <c r="A785" s="34"/>
      <c r="B785" s="63"/>
      <c r="D785" s="3"/>
    </row>
    <row r="786" spans="1:4">
      <c r="A786" s="34"/>
      <c r="B786" s="63"/>
      <c r="D786" s="3"/>
    </row>
    <row r="787" spans="1:4">
      <c r="A787" s="34"/>
      <c r="B787" s="63"/>
      <c r="D787" s="3"/>
    </row>
    <row r="788" spans="1:4">
      <c r="A788" s="34"/>
      <c r="B788" s="63"/>
      <c r="D788" s="3"/>
    </row>
    <row r="789" spans="1:4">
      <c r="A789" s="34"/>
      <c r="B789" s="63"/>
      <c r="D789" s="3"/>
    </row>
    <row r="790" spans="1:4">
      <c r="A790" s="34"/>
      <c r="B790" s="63"/>
      <c r="D790" s="3"/>
    </row>
    <row r="791" spans="1:4">
      <c r="A791" s="34"/>
      <c r="B791" s="63"/>
      <c r="D791" s="3"/>
    </row>
    <row r="792" spans="1:4">
      <c r="A792" s="34"/>
      <c r="B792" s="63"/>
      <c r="D792" s="3"/>
    </row>
    <row r="793" spans="1:4">
      <c r="A793" s="34"/>
      <c r="B793" s="63"/>
      <c r="D793" s="3"/>
    </row>
    <row r="794" spans="1:4">
      <c r="A794" s="34"/>
      <c r="B794" s="63"/>
      <c r="D794" s="3"/>
    </row>
    <row r="795" spans="1:4">
      <c r="A795" s="34"/>
      <c r="B795" s="63"/>
      <c r="D795" s="3"/>
    </row>
    <row r="796" spans="1:4">
      <c r="A796" s="34"/>
      <c r="B796" s="63"/>
      <c r="D796" s="3"/>
    </row>
    <row r="797" spans="1:4">
      <c r="A797" s="34"/>
      <c r="B797" s="63"/>
      <c r="D797" s="3"/>
    </row>
    <row r="798" spans="1:4">
      <c r="A798" s="34"/>
      <c r="B798" s="63"/>
      <c r="D798" s="3"/>
    </row>
    <row r="799" spans="1:4">
      <c r="A799" s="34"/>
      <c r="B799" s="63"/>
      <c r="D799" s="3"/>
    </row>
    <row r="800" spans="1:4">
      <c r="A800" s="34"/>
      <c r="B800" s="63"/>
      <c r="D800" s="3"/>
    </row>
    <row r="801" spans="1:4">
      <c r="A801" s="34"/>
      <c r="B801" s="63"/>
      <c r="D801" s="3"/>
    </row>
    <row r="802" spans="1:4">
      <c r="A802" s="34"/>
      <c r="B802" s="63"/>
      <c r="D802" s="3"/>
    </row>
    <row r="803" spans="1:4">
      <c r="A803" s="34"/>
      <c r="B803" s="63"/>
      <c r="D803" s="3"/>
    </row>
    <row r="804" spans="1:4">
      <c r="A804" s="34"/>
      <c r="B804" s="63"/>
      <c r="D804" s="3"/>
    </row>
    <row r="805" spans="1:4">
      <c r="A805" s="34"/>
      <c r="B805" s="63"/>
      <c r="D805" s="3"/>
    </row>
    <row r="806" spans="1:4">
      <c r="A806" s="34"/>
      <c r="B806" s="63"/>
      <c r="D806" s="3"/>
    </row>
    <row r="807" spans="1:4">
      <c r="A807" s="34"/>
      <c r="B807" s="63"/>
      <c r="D807" s="3"/>
    </row>
    <row r="808" spans="1:4">
      <c r="A808" s="34"/>
      <c r="B808" s="63"/>
      <c r="D808" s="3"/>
    </row>
    <row r="809" spans="1:4">
      <c r="A809" s="34"/>
      <c r="B809" s="63"/>
      <c r="D809" s="3"/>
    </row>
    <row r="810" spans="1:4">
      <c r="A810" s="34"/>
      <c r="B810" s="63"/>
      <c r="D810" s="3"/>
    </row>
    <row r="811" spans="1:4">
      <c r="A811" s="34"/>
      <c r="B811" s="63"/>
      <c r="D811" s="3"/>
    </row>
    <row r="812" spans="1:4">
      <c r="A812" s="34"/>
      <c r="B812" s="63"/>
      <c r="D812" s="3"/>
    </row>
    <row r="813" spans="1:4">
      <c r="A813" s="34"/>
      <c r="B813" s="63"/>
      <c r="D813" s="3"/>
    </row>
    <row r="814" spans="1:4">
      <c r="A814" s="34"/>
      <c r="B814" s="63"/>
      <c r="D814" s="3"/>
    </row>
    <row r="815" spans="1:4">
      <c r="A815" s="34"/>
      <c r="B815" s="63"/>
      <c r="D815" s="3"/>
    </row>
    <row r="816" spans="1:4">
      <c r="A816" s="34"/>
      <c r="B816" s="63"/>
      <c r="D816" s="3"/>
    </row>
    <row r="817" spans="1:4">
      <c r="A817" s="34"/>
      <c r="B817" s="63"/>
      <c r="D817" s="3"/>
    </row>
    <row r="818" spans="1:4">
      <c r="A818" s="34"/>
      <c r="B818" s="63"/>
      <c r="D818" s="3"/>
    </row>
    <row r="819" spans="1:4">
      <c r="A819" s="34"/>
      <c r="B819" s="63"/>
      <c r="D819" s="3"/>
    </row>
    <row r="820" spans="1:4">
      <c r="A820" s="34"/>
      <c r="B820" s="63"/>
      <c r="D820" s="3"/>
    </row>
    <row r="821" spans="1:4">
      <c r="A821" s="34"/>
      <c r="B821" s="63"/>
      <c r="D821" s="3"/>
    </row>
    <row r="822" spans="1:4">
      <c r="A822" s="34"/>
      <c r="B822" s="63"/>
      <c r="D822" s="3"/>
    </row>
    <row r="823" spans="1:4">
      <c r="A823" s="34"/>
      <c r="B823" s="63"/>
      <c r="D823" s="3"/>
    </row>
    <row r="824" spans="1:4">
      <c r="A824" s="34"/>
      <c r="B824" s="63"/>
      <c r="D824" s="3"/>
    </row>
    <row r="825" spans="1:4">
      <c r="A825" s="34"/>
      <c r="B825" s="63"/>
      <c r="D825" s="3"/>
    </row>
    <row r="826" spans="1:4">
      <c r="A826" s="34"/>
      <c r="B826" s="63"/>
      <c r="D826" s="3"/>
    </row>
    <row r="827" spans="1:4">
      <c r="A827" s="34"/>
      <c r="B827" s="63"/>
      <c r="D827" s="3"/>
    </row>
    <row r="828" spans="1:4">
      <c r="A828" s="34"/>
      <c r="B828" s="63"/>
      <c r="D828" s="3"/>
    </row>
    <row r="829" spans="1:4">
      <c r="A829" s="34"/>
      <c r="B829" s="63"/>
      <c r="D829" s="3"/>
    </row>
    <row r="830" spans="1:4">
      <c r="A830" s="34"/>
      <c r="B830" s="63"/>
      <c r="D830" s="3"/>
    </row>
    <row r="831" spans="1:4">
      <c r="A831" s="34"/>
      <c r="B831" s="63"/>
      <c r="D831" s="3"/>
    </row>
    <row r="832" spans="1:4">
      <c r="A832" s="34"/>
      <c r="B832" s="63"/>
      <c r="D832" s="3"/>
    </row>
    <row r="833" spans="1:4">
      <c r="A833" s="34"/>
      <c r="B833" s="63"/>
      <c r="D833" s="3"/>
    </row>
    <row r="834" spans="1:4">
      <c r="A834" s="34"/>
      <c r="B834" s="63"/>
      <c r="D834" s="3"/>
    </row>
    <row r="835" spans="1:4">
      <c r="A835" s="34"/>
      <c r="B835" s="63"/>
      <c r="D835" s="3"/>
    </row>
    <row r="836" spans="1:4">
      <c r="A836" s="34"/>
      <c r="B836" s="63"/>
      <c r="D836" s="3"/>
    </row>
    <row r="837" spans="1:4">
      <c r="A837" s="34"/>
      <c r="B837" s="63"/>
      <c r="D837" s="3"/>
    </row>
    <row r="838" spans="1:4">
      <c r="A838" s="34"/>
      <c r="B838" s="63"/>
      <c r="D838" s="3"/>
    </row>
    <row r="839" spans="1:4">
      <c r="A839" s="34"/>
      <c r="B839" s="63"/>
      <c r="D839" s="3"/>
    </row>
    <row r="840" spans="1:4">
      <c r="A840" s="34"/>
      <c r="B840" s="63"/>
      <c r="D840" s="3"/>
    </row>
    <row r="841" spans="1:4">
      <c r="A841" s="34"/>
      <c r="B841" s="63"/>
      <c r="D841" s="3"/>
    </row>
    <row r="842" spans="1:4">
      <c r="A842" s="34"/>
      <c r="B842" s="63"/>
      <c r="D842" s="3"/>
    </row>
    <row r="843" spans="1:4">
      <c r="A843" s="34"/>
      <c r="B843" s="63"/>
      <c r="D843" s="3"/>
    </row>
    <row r="844" spans="1:4">
      <c r="A844" s="34"/>
      <c r="B844" s="63"/>
      <c r="D844" s="3"/>
    </row>
    <row r="845" spans="1:4">
      <c r="A845" s="34"/>
      <c r="B845" s="63"/>
      <c r="D845" s="3"/>
    </row>
    <row r="846" spans="1:4">
      <c r="A846" s="34"/>
      <c r="B846" s="63"/>
      <c r="D846" s="3"/>
    </row>
    <row r="847" spans="1:4">
      <c r="A847" s="34"/>
      <c r="B847" s="63"/>
      <c r="D847" s="3"/>
    </row>
    <row r="848" spans="1:4">
      <c r="A848" s="34"/>
      <c r="B848" s="63"/>
      <c r="D848" s="3"/>
    </row>
    <row r="849" spans="1:4">
      <c r="A849" s="34"/>
      <c r="B849" s="63"/>
      <c r="D849" s="3"/>
    </row>
    <row r="850" spans="1:4">
      <c r="A850" s="34"/>
      <c r="B850" s="63"/>
      <c r="D850" s="3"/>
    </row>
    <row r="851" spans="1:4">
      <c r="A851" s="34"/>
      <c r="B851" s="63"/>
      <c r="D851" s="3"/>
    </row>
    <row r="852" spans="1:4">
      <c r="A852" s="34"/>
      <c r="B852" s="63"/>
      <c r="D852" s="3"/>
    </row>
    <row r="853" spans="1:4">
      <c r="A853" s="34"/>
      <c r="B853" s="63"/>
      <c r="D853" s="3"/>
    </row>
    <row r="854" spans="1:4">
      <c r="A854" s="34"/>
      <c r="B854" s="63"/>
      <c r="D854" s="3"/>
    </row>
    <row r="855" spans="1:4">
      <c r="A855" s="34"/>
      <c r="B855" s="63"/>
      <c r="D855" s="3"/>
    </row>
    <row r="856" spans="1:4">
      <c r="A856" s="34"/>
      <c r="B856" s="63"/>
      <c r="D856" s="3"/>
    </row>
    <row r="857" spans="1:4">
      <c r="A857" s="34"/>
      <c r="B857" s="63"/>
      <c r="D857" s="3"/>
    </row>
    <row r="858" spans="1:4">
      <c r="A858" s="34"/>
      <c r="B858" s="63"/>
      <c r="D858" s="3"/>
    </row>
    <row r="859" spans="1:4">
      <c r="A859" s="34"/>
      <c r="B859" s="63"/>
      <c r="D859" s="3"/>
    </row>
    <row r="860" spans="1:4">
      <c r="A860" s="34"/>
      <c r="B860" s="63"/>
      <c r="D860" s="3"/>
    </row>
    <row r="861" spans="1:4">
      <c r="A861" s="34"/>
      <c r="B861" s="63"/>
      <c r="D861" s="3"/>
    </row>
    <row r="862" spans="1:4">
      <c r="A862" s="34"/>
      <c r="B862" s="63"/>
      <c r="D862" s="3"/>
    </row>
    <row r="863" spans="1:4">
      <c r="A863" s="34"/>
      <c r="B863" s="63"/>
      <c r="D863" s="3"/>
    </row>
    <row r="864" spans="1:4">
      <c r="A864" s="34"/>
      <c r="B864" s="63"/>
      <c r="D864" s="3"/>
    </row>
    <row r="865" spans="1:4">
      <c r="A865" s="34"/>
      <c r="B865" s="63"/>
      <c r="D865" s="3"/>
    </row>
    <row r="866" spans="1:4">
      <c r="A866" s="34"/>
      <c r="B866" s="63"/>
      <c r="D866" s="3"/>
    </row>
    <row r="867" spans="1:4">
      <c r="A867" s="34"/>
      <c r="B867" s="63"/>
      <c r="D867" s="3"/>
    </row>
    <row r="868" spans="1:4">
      <c r="A868" s="34"/>
      <c r="B868" s="63"/>
      <c r="D868" s="3"/>
    </row>
    <row r="869" spans="1:4">
      <c r="A869" s="34"/>
      <c r="B869" s="63"/>
      <c r="D869" s="3"/>
    </row>
    <row r="870" spans="1:4">
      <c r="A870" s="34"/>
      <c r="B870" s="63"/>
      <c r="D870" s="3"/>
    </row>
    <row r="871" spans="1:4">
      <c r="A871" s="34"/>
      <c r="B871" s="63"/>
      <c r="D871" s="3"/>
    </row>
    <row r="872" spans="1:4">
      <c r="A872" s="34"/>
      <c r="B872" s="63"/>
      <c r="D872" s="3"/>
    </row>
    <row r="873" spans="1:4">
      <c r="A873" s="34"/>
      <c r="B873" s="63"/>
      <c r="D873" s="3"/>
    </row>
    <row r="874" spans="1:4">
      <c r="A874" s="34"/>
      <c r="B874" s="63"/>
      <c r="D874" s="3"/>
    </row>
    <row r="875" spans="1:4">
      <c r="A875" s="34"/>
      <c r="B875" s="63"/>
      <c r="D875" s="3"/>
    </row>
    <row r="876" spans="1:4">
      <c r="A876" s="34"/>
      <c r="B876" s="63"/>
      <c r="D876" s="3"/>
    </row>
    <row r="877" spans="1:4">
      <c r="A877" s="34"/>
      <c r="B877" s="63"/>
      <c r="D877" s="3"/>
    </row>
    <row r="878" spans="1:4">
      <c r="A878" s="34"/>
      <c r="B878" s="63"/>
      <c r="D878" s="3"/>
    </row>
    <row r="879" spans="1:4">
      <c r="A879" s="34"/>
      <c r="B879" s="63"/>
      <c r="D879" s="3"/>
    </row>
    <row r="880" spans="1:4">
      <c r="A880" s="34"/>
      <c r="B880" s="63"/>
      <c r="D880" s="3"/>
    </row>
    <row r="881" spans="1:4">
      <c r="A881" s="34"/>
      <c r="B881" s="63"/>
      <c r="D881" s="3"/>
    </row>
    <row r="882" spans="1:4">
      <c r="A882" s="34"/>
      <c r="B882" s="63"/>
      <c r="D882" s="3"/>
    </row>
    <row r="883" spans="1:4">
      <c r="A883" s="34"/>
      <c r="B883" s="63"/>
      <c r="D883" s="3"/>
    </row>
    <row r="884" spans="1:4">
      <c r="A884" s="34"/>
      <c r="B884" s="63"/>
      <c r="D884" s="3"/>
    </row>
    <row r="885" spans="1:4">
      <c r="A885" s="34"/>
      <c r="B885" s="63"/>
      <c r="D885" s="3"/>
    </row>
    <row r="886" spans="1:4">
      <c r="A886" s="34"/>
      <c r="B886" s="63"/>
      <c r="D886" s="3"/>
    </row>
    <row r="887" spans="1:4">
      <c r="A887" s="34"/>
      <c r="B887" s="63"/>
      <c r="D887" s="3"/>
    </row>
    <row r="888" spans="1:4">
      <c r="A888" s="34"/>
      <c r="B888" s="63"/>
      <c r="D888" s="3"/>
    </row>
    <row r="889" spans="1:4">
      <c r="A889" s="34"/>
      <c r="B889" s="63"/>
      <c r="D889" s="3"/>
    </row>
    <row r="890" spans="1:4">
      <c r="A890" s="34"/>
      <c r="B890" s="63"/>
      <c r="D890" s="3"/>
    </row>
    <row r="891" spans="1:4">
      <c r="A891" s="34"/>
      <c r="B891" s="63"/>
      <c r="D891" s="3"/>
    </row>
    <row r="892" spans="1:4">
      <c r="A892" s="34"/>
      <c r="B892" s="63"/>
      <c r="D892" s="3"/>
    </row>
    <row r="893" spans="1:4">
      <c r="A893" s="34"/>
      <c r="B893" s="63"/>
      <c r="D893" s="3"/>
    </row>
    <row r="894" spans="1:4">
      <c r="A894" s="34"/>
      <c r="B894" s="63"/>
      <c r="D894" s="3"/>
    </row>
    <row r="895" spans="1:4">
      <c r="A895" s="34"/>
      <c r="B895" s="63"/>
      <c r="D895" s="3"/>
    </row>
    <row r="896" spans="1:4">
      <c r="A896" s="34"/>
      <c r="B896" s="63"/>
      <c r="D896" s="3"/>
    </row>
    <row r="897" spans="1:4">
      <c r="A897" s="34"/>
      <c r="B897" s="63"/>
      <c r="D897" s="3"/>
    </row>
    <row r="898" spans="1:4">
      <c r="A898" s="34"/>
      <c r="B898" s="63"/>
      <c r="D898" s="3"/>
    </row>
    <row r="899" spans="1:4">
      <c r="A899" s="34"/>
      <c r="B899" s="63"/>
      <c r="D899" s="3"/>
    </row>
    <row r="900" spans="1:4">
      <c r="A900" s="34"/>
      <c r="B900" s="63"/>
      <c r="D900" s="3"/>
    </row>
    <row r="901" spans="1:4">
      <c r="A901" s="34"/>
      <c r="B901" s="63"/>
      <c r="D901" s="3"/>
    </row>
    <row r="902" spans="1:4">
      <c r="A902" s="34"/>
      <c r="B902" s="63"/>
      <c r="D902" s="3"/>
    </row>
    <row r="903" spans="1:4">
      <c r="A903" s="34"/>
      <c r="B903" s="63"/>
      <c r="D903" s="3"/>
    </row>
    <row r="904" spans="1:4">
      <c r="A904" s="34"/>
      <c r="B904" s="63"/>
      <c r="D904" s="3"/>
    </row>
    <row r="905" spans="1:4">
      <c r="A905" s="34"/>
      <c r="B905" s="63"/>
      <c r="D905" s="3"/>
    </row>
    <row r="906" spans="1:4">
      <c r="A906" s="34"/>
      <c r="B906" s="63"/>
      <c r="D906" s="3"/>
    </row>
    <row r="907" spans="1:4">
      <c r="A907" s="34"/>
      <c r="B907" s="63"/>
      <c r="D907" s="3"/>
    </row>
    <row r="908" spans="1:4">
      <c r="A908" s="34"/>
      <c r="B908" s="63"/>
      <c r="D908" s="3"/>
    </row>
    <row r="909" spans="1:4">
      <c r="A909" s="34"/>
      <c r="B909" s="63"/>
      <c r="D909" s="3"/>
    </row>
    <row r="910" spans="1:4">
      <c r="A910" s="34"/>
      <c r="B910" s="63"/>
      <c r="D910" s="3"/>
    </row>
    <row r="911" spans="1:4">
      <c r="A911" s="34"/>
      <c r="B911" s="63"/>
      <c r="D911" s="3"/>
    </row>
    <row r="912" spans="1:4">
      <c r="A912" s="34"/>
      <c r="B912" s="63"/>
      <c r="D912" s="3"/>
    </row>
    <row r="913" spans="1:4">
      <c r="A913" s="34"/>
      <c r="B913" s="63"/>
      <c r="D913" s="3"/>
    </row>
    <row r="914" spans="1:4">
      <c r="A914" s="34"/>
      <c r="B914" s="63"/>
      <c r="D914" s="3"/>
    </row>
    <row r="915" spans="1:4">
      <c r="A915" s="34"/>
      <c r="B915" s="63"/>
      <c r="D915" s="3"/>
    </row>
    <row r="916" spans="1:4">
      <c r="A916" s="34"/>
      <c r="B916" s="63"/>
      <c r="D916" s="3"/>
    </row>
    <row r="917" spans="1:4">
      <c r="A917" s="34"/>
      <c r="B917" s="63"/>
      <c r="D917" s="3"/>
    </row>
    <row r="918" spans="1:4">
      <c r="A918" s="34"/>
      <c r="B918" s="63"/>
      <c r="D918" s="3"/>
    </row>
    <row r="919" spans="1:4">
      <c r="A919" s="34"/>
      <c r="B919" s="63"/>
      <c r="D919" s="3"/>
    </row>
    <row r="920" spans="1:4">
      <c r="A920" s="34"/>
      <c r="B920" s="63"/>
      <c r="D920" s="3"/>
    </row>
    <row r="921" spans="1:4">
      <c r="A921" s="34"/>
      <c r="B921" s="63"/>
      <c r="D921" s="3"/>
    </row>
    <row r="922" spans="1:4">
      <c r="A922" s="34"/>
      <c r="B922" s="63"/>
      <c r="D922" s="3"/>
    </row>
    <row r="923" spans="1:4">
      <c r="A923" s="34"/>
      <c r="B923" s="63"/>
      <c r="D923" s="3"/>
    </row>
    <row r="924" spans="1:4">
      <c r="A924" s="34"/>
      <c r="B924" s="63"/>
      <c r="D924" s="3"/>
    </row>
    <row r="925" spans="1:4">
      <c r="A925" s="34"/>
      <c r="B925" s="63"/>
      <c r="D925" s="3"/>
    </row>
    <row r="926" spans="1:4">
      <c r="A926" s="34"/>
      <c r="B926" s="63"/>
      <c r="D926" s="3"/>
    </row>
    <row r="927" spans="1:4">
      <c r="A927" s="34"/>
      <c r="B927" s="63"/>
      <c r="D927" s="3"/>
    </row>
    <row r="928" spans="1:4">
      <c r="A928" s="34"/>
      <c r="B928" s="63"/>
      <c r="D928" s="3"/>
    </row>
    <row r="929" spans="1:4">
      <c r="A929" s="34"/>
      <c r="B929" s="63"/>
      <c r="D929" s="3"/>
    </row>
    <row r="930" spans="1:4">
      <c r="A930" s="34"/>
      <c r="B930" s="63"/>
      <c r="D930" s="3"/>
    </row>
    <row r="931" spans="1:4">
      <c r="A931" s="34"/>
      <c r="B931" s="63"/>
      <c r="D931" s="3"/>
    </row>
    <row r="932" spans="1:4">
      <c r="A932" s="34"/>
      <c r="B932" s="63"/>
      <c r="D932" s="3"/>
    </row>
    <row r="933" spans="1:4">
      <c r="A933" s="34"/>
      <c r="B933" s="63"/>
      <c r="D933" s="3"/>
    </row>
    <row r="934" spans="1:4">
      <c r="A934" s="34"/>
      <c r="B934" s="63"/>
      <c r="D934" s="3"/>
    </row>
    <row r="935" spans="1:4">
      <c r="A935" s="34"/>
      <c r="B935" s="63"/>
      <c r="D935" s="3"/>
    </row>
    <row r="936" spans="1:4">
      <c r="A936" s="34"/>
      <c r="B936" s="63"/>
      <c r="D936" s="3"/>
    </row>
    <row r="937" spans="1:4">
      <c r="A937" s="34"/>
      <c r="B937" s="63"/>
      <c r="D937" s="3"/>
    </row>
    <row r="938" spans="1:4">
      <c r="A938" s="34"/>
      <c r="B938" s="63"/>
      <c r="D938" s="3"/>
    </row>
    <row r="939" spans="1:4">
      <c r="A939" s="34"/>
      <c r="B939" s="63"/>
      <c r="D939" s="3"/>
    </row>
    <row r="940" spans="1:4">
      <c r="A940" s="34"/>
      <c r="B940" s="63"/>
      <c r="D940" s="3"/>
    </row>
    <row r="941" spans="1:4">
      <c r="A941" s="34"/>
      <c r="B941" s="63"/>
      <c r="D941" s="3"/>
    </row>
    <row r="942" spans="1:4">
      <c r="A942" s="34"/>
      <c r="B942" s="63"/>
      <c r="D942" s="3"/>
    </row>
    <row r="943" spans="1:4">
      <c r="A943" s="34"/>
      <c r="B943" s="63"/>
      <c r="D943" s="3"/>
    </row>
    <row r="944" spans="1:4">
      <c r="A944" s="34"/>
      <c r="B944" s="63"/>
      <c r="D944" s="3"/>
    </row>
    <row r="945" spans="1:4">
      <c r="A945" s="34"/>
      <c r="B945" s="63"/>
      <c r="D945" s="3"/>
    </row>
    <row r="946" spans="1:4">
      <c r="A946" s="34"/>
      <c r="B946" s="63"/>
      <c r="D946" s="3"/>
    </row>
    <row r="947" spans="1:4">
      <c r="A947" s="34"/>
      <c r="B947" s="63"/>
      <c r="D947" s="3"/>
    </row>
    <row r="948" spans="1:4">
      <c r="A948" s="34"/>
      <c r="B948" s="63"/>
      <c r="D948" s="3"/>
    </row>
    <row r="949" spans="1:4">
      <c r="A949" s="34"/>
      <c r="B949" s="63"/>
      <c r="D949" s="3"/>
    </row>
    <row r="950" spans="1:4">
      <c r="A950" s="34"/>
      <c r="B950" s="63"/>
      <c r="D950" s="3"/>
    </row>
    <row r="951" spans="1:4">
      <c r="A951" s="34"/>
      <c r="B951" s="63"/>
      <c r="D951" s="3"/>
    </row>
    <row r="952" spans="1:4">
      <c r="A952" s="34"/>
      <c r="B952" s="63"/>
      <c r="D952" s="3"/>
    </row>
    <row r="953" spans="1:4">
      <c r="A953" s="34"/>
      <c r="B953" s="63"/>
      <c r="D953" s="3"/>
    </row>
    <row r="954" spans="1:4">
      <c r="A954" s="34"/>
      <c r="B954" s="63"/>
      <c r="D954" s="3"/>
    </row>
    <row r="955" spans="1:4">
      <c r="A955" s="34"/>
      <c r="B955" s="63"/>
      <c r="D955" s="3"/>
    </row>
    <row r="956" spans="1:4">
      <c r="A956" s="34"/>
      <c r="B956" s="63"/>
      <c r="D956" s="3"/>
    </row>
    <row r="957" spans="1:4">
      <c r="A957" s="34"/>
      <c r="B957" s="63"/>
      <c r="D957" s="3"/>
    </row>
    <row r="958" spans="1:4">
      <c r="A958" s="34"/>
      <c r="B958" s="63"/>
      <c r="D958" s="3"/>
    </row>
    <row r="959" spans="1:4">
      <c r="A959" s="34"/>
      <c r="B959" s="63"/>
      <c r="D959" s="3"/>
    </row>
    <row r="960" spans="1:4">
      <c r="A960" s="34"/>
      <c r="B960" s="63"/>
      <c r="D960" s="3"/>
    </row>
    <row r="961" spans="1:4">
      <c r="A961" s="34"/>
      <c r="B961" s="63"/>
      <c r="D961" s="3"/>
    </row>
    <row r="962" spans="1:4">
      <c r="A962" s="34"/>
      <c r="B962" s="63"/>
      <c r="D962" s="3"/>
    </row>
    <row r="963" spans="1:4">
      <c r="A963" s="34"/>
      <c r="B963" s="63"/>
      <c r="D963" s="3"/>
    </row>
    <row r="964" spans="1:4">
      <c r="A964" s="34"/>
      <c r="B964" s="63"/>
      <c r="D964" s="3"/>
    </row>
    <row r="965" spans="1:4">
      <c r="A965" s="34"/>
      <c r="B965" s="63"/>
      <c r="D965" s="3"/>
    </row>
    <row r="966" spans="1:4">
      <c r="A966" s="34"/>
      <c r="B966" s="63"/>
      <c r="D966" s="3"/>
    </row>
    <row r="967" spans="1:4">
      <c r="A967" s="34"/>
      <c r="B967" s="63"/>
      <c r="D967" s="3"/>
    </row>
    <row r="968" spans="1:4">
      <c r="A968" s="34"/>
      <c r="B968" s="63"/>
      <c r="D968" s="3"/>
    </row>
    <row r="969" spans="1:4">
      <c r="A969" s="34"/>
      <c r="B969" s="63"/>
      <c r="D969" s="3"/>
    </row>
    <row r="970" spans="1:4">
      <c r="A970" s="34"/>
      <c r="B970" s="63"/>
      <c r="D970" s="3"/>
    </row>
    <row r="971" spans="1:4">
      <c r="A971" s="34"/>
      <c r="B971" s="63"/>
      <c r="D971" s="3"/>
    </row>
    <row r="972" spans="1:4">
      <c r="A972" s="34"/>
      <c r="B972" s="63"/>
      <c r="D972" s="3"/>
    </row>
    <row r="973" spans="1:4">
      <c r="A973" s="34"/>
      <c r="B973" s="63"/>
      <c r="D973" s="3"/>
    </row>
    <row r="974" spans="1:4">
      <c r="A974" s="34"/>
      <c r="B974" s="63"/>
      <c r="D974" s="3"/>
    </row>
    <row r="975" spans="1:4">
      <c r="A975" s="34"/>
      <c r="B975" s="63"/>
      <c r="D975" s="3"/>
    </row>
    <row r="976" spans="1:4">
      <c r="A976" s="34"/>
      <c r="B976" s="63"/>
      <c r="D976" s="3"/>
    </row>
    <row r="977" spans="1:4">
      <c r="A977" s="34"/>
      <c r="B977" s="63"/>
      <c r="D977" s="3"/>
    </row>
    <row r="978" spans="1:4">
      <c r="A978" s="34"/>
      <c r="B978" s="63"/>
      <c r="D978" s="3"/>
    </row>
    <row r="979" spans="1:4">
      <c r="A979" s="34"/>
      <c r="B979" s="63"/>
      <c r="D979" s="3"/>
    </row>
    <row r="980" spans="1:4">
      <c r="A980" s="34"/>
      <c r="B980" s="63"/>
      <c r="D980" s="3"/>
    </row>
    <row r="981" spans="1:4">
      <c r="A981" s="34"/>
      <c r="B981" s="63"/>
      <c r="D981" s="3"/>
    </row>
    <row r="982" spans="1:4">
      <c r="A982" s="34"/>
      <c r="B982" s="63"/>
      <c r="D982" s="3"/>
    </row>
    <row r="983" spans="1:4">
      <c r="A983" s="34"/>
      <c r="B983" s="63"/>
      <c r="D983" s="3"/>
    </row>
    <row r="984" spans="1:4">
      <c r="A984" s="34"/>
      <c r="B984" s="63"/>
      <c r="D984" s="3"/>
    </row>
    <row r="985" spans="1:4">
      <c r="A985" s="34"/>
      <c r="B985" s="63"/>
      <c r="D985" s="3"/>
    </row>
    <row r="986" spans="1:4">
      <c r="A986" s="34"/>
      <c r="B986" s="63"/>
      <c r="D986" s="3"/>
    </row>
    <row r="987" spans="1:4">
      <c r="A987" s="34"/>
      <c r="B987" s="63"/>
      <c r="D987" s="3"/>
    </row>
    <row r="988" spans="1:4">
      <c r="A988" s="34"/>
      <c r="B988" s="63"/>
      <c r="D988" s="3"/>
    </row>
    <row r="989" spans="1:4">
      <c r="A989" s="34"/>
      <c r="B989" s="63"/>
      <c r="D989" s="3"/>
    </row>
    <row r="990" spans="1:4">
      <c r="A990" s="34"/>
      <c r="B990" s="63"/>
      <c r="D990" s="3"/>
    </row>
    <row r="991" spans="1:4">
      <c r="A991" s="34"/>
      <c r="B991" s="63"/>
      <c r="D991" s="3"/>
    </row>
    <row r="992" spans="1:4">
      <c r="A992" s="34"/>
      <c r="B992" s="63"/>
      <c r="D992" s="3"/>
    </row>
    <row r="993" spans="1:4">
      <c r="A993" s="34"/>
      <c r="B993" s="63"/>
      <c r="D993" s="3"/>
    </row>
    <row r="994" spans="1:4">
      <c r="A994" s="34"/>
      <c r="B994" s="63"/>
      <c r="D994" s="3"/>
    </row>
    <row r="995" spans="1:4">
      <c r="A995" s="34"/>
      <c r="B995" s="63"/>
      <c r="D995" s="3"/>
    </row>
    <row r="996" spans="1:4">
      <c r="A996" s="34"/>
      <c r="B996" s="63"/>
      <c r="D996" s="3"/>
    </row>
    <row r="997" spans="1:4">
      <c r="A997" s="34"/>
      <c r="B997" s="63"/>
      <c r="D997" s="3"/>
    </row>
    <row r="998" spans="1:4">
      <c r="A998" s="34"/>
      <c r="B998" s="63"/>
      <c r="D998" s="3"/>
    </row>
    <row r="999" spans="1:4">
      <c r="A999" s="34"/>
      <c r="B999" s="63"/>
      <c r="D999" s="3"/>
    </row>
    <row r="1000" spans="1:4">
      <c r="A1000" s="34"/>
      <c r="B1000" s="63"/>
      <c r="D1000" s="3"/>
    </row>
    <row r="1001" spans="1:4">
      <c r="A1001" s="34"/>
      <c r="B1001" s="63"/>
      <c r="D1001" s="3"/>
    </row>
    <row r="1002" spans="1:4">
      <c r="A1002" s="34"/>
      <c r="B1002" s="63"/>
      <c r="D1002" s="3"/>
    </row>
    <row r="1003" spans="1:4">
      <c r="A1003" s="34"/>
      <c r="B1003" s="63"/>
      <c r="D1003" s="3"/>
    </row>
    <row r="1004" spans="1:4">
      <c r="A1004" s="34"/>
      <c r="B1004" s="63"/>
      <c r="D1004" s="3"/>
    </row>
    <row r="1005" spans="1:4">
      <c r="A1005" s="34"/>
      <c r="B1005" s="63"/>
      <c r="D1005" s="3"/>
    </row>
    <row r="1006" spans="1:4">
      <c r="A1006" s="34"/>
      <c r="B1006" s="63"/>
      <c r="D1006" s="3"/>
    </row>
    <row r="1007" spans="1:4">
      <c r="A1007" s="34"/>
      <c r="B1007" s="63"/>
      <c r="D1007" s="3"/>
    </row>
    <row r="1008" spans="1:4">
      <c r="A1008" s="34"/>
      <c r="B1008" s="63"/>
      <c r="D1008" s="3"/>
    </row>
    <row r="1009" spans="1:4">
      <c r="A1009" s="34"/>
      <c r="B1009" s="63"/>
      <c r="D1009" s="3"/>
    </row>
    <row r="1010" spans="1:4">
      <c r="A1010" s="34"/>
      <c r="B1010" s="63"/>
      <c r="D1010" s="3"/>
    </row>
    <row r="1011" spans="1:4">
      <c r="A1011" s="34"/>
      <c r="B1011" s="63"/>
      <c r="D1011" s="3"/>
    </row>
    <row r="1012" spans="1:4">
      <c r="A1012" s="34"/>
      <c r="B1012" s="63"/>
      <c r="D1012" s="3"/>
    </row>
    <row r="1013" spans="1:4">
      <c r="A1013" s="34"/>
      <c r="B1013" s="63"/>
      <c r="D1013" s="3"/>
    </row>
    <row r="1014" spans="1:4">
      <c r="A1014" s="34"/>
      <c r="B1014" s="63"/>
      <c r="D1014" s="3"/>
    </row>
    <row r="1015" spans="1:4">
      <c r="A1015" s="34"/>
      <c r="B1015" s="63"/>
      <c r="D1015" s="3"/>
    </row>
    <row r="1016" spans="1:4">
      <c r="A1016" s="34"/>
      <c r="B1016" s="63"/>
      <c r="D1016" s="3"/>
    </row>
    <row r="1017" spans="1:4">
      <c r="A1017" s="34"/>
      <c r="B1017" s="63"/>
      <c r="D1017" s="3"/>
    </row>
    <row r="1018" spans="1:4">
      <c r="A1018" s="34"/>
      <c r="B1018" s="63"/>
      <c r="D1018" s="3"/>
    </row>
    <row r="1019" spans="1:4">
      <c r="A1019" s="34"/>
      <c r="B1019" s="63"/>
      <c r="D1019" s="3"/>
    </row>
    <row r="1020" spans="1:4">
      <c r="A1020" s="34"/>
      <c r="B1020" s="63"/>
      <c r="D1020" s="3"/>
    </row>
    <row r="1021" spans="1:4">
      <c r="A1021" s="34"/>
      <c r="B1021" s="63"/>
      <c r="D1021" s="3"/>
    </row>
    <row r="1022" spans="1:4">
      <c r="A1022" s="34"/>
      <c r="B1022" s="63"/>
      <c r="D1022" s="3"/>
    </row>
    <row r="1023" spans="1:4">
      <c r="A1023" s="34"/>
      <c r="B1023" s="63"/>
      <c r="D1023" s="3"/>
    </row>
    <row r="1024" spans="1:4">
      <c r="A1024" s="34"/>
      <c r="B1024" s="63"/>
      <c r="D1024" s="3"/>
    </row>
    <row r="1025" spans="1:4">
      <c r="A1025" s="34"/>
      <c r="B1025" s="63"/>
      <c r="D1025" s="3"/>
    </row>
    <row r="1026" spans="1:4">
      <c r="A1026" s="34"/>
      <c r="B1026" s="63"/>
      <c r="D1026" s="3"/>
    </row>
    <row r="1027" spans="1:4">
      <c r="A1027" s="34"/>
      <c r="B1027" s="63"/>
      <c r="D1027" s="3"/>
    </row>
    <row r="1028" spans="1:4">
      <c r="A1028" s="34"/>
      <c r="B1028" s="63"/>
      <c r="D1028" s="3"/>
    </row>
    <row r="1029" spans="1:4">
      <c r="A1029" s="34"/>
      <c r="B1029" s="63"/>
      <c r="D1029" s="3"/>
    </row>
    <row r="1030" spans="1:4">
      <c r="A1030" s="34"/>
      <c r="B1030" s="63"/>
      <c r="D1030" s="3"/>
    </row>
    <row r="1031" spans="1:4">
      <c r="A1031" s="34"/>
      <c r="B1031" s="63"/>
      <c r="D1031" s="3"/>
    </row>
    <row r="1032" spans="1:4">
      <c r="A1032" s="34"/>
      <c r="B1032" s="63"/>
      <c r="D1032" s="3"/>
    </row>
    <row r="1033" spans="1:4">
      <c r="A1033" s="34"/>
      <c r="B1033" s="63"/>
      <c r="D1033" s="3"/>
    </row>
    <row r="1034" spans="1:4">
      <c r="A1034" s="34"/>
      <c r="B1034" s="63"/>
      <c r="D1034" s="3"/>
    </row>
    <row r="1035" spans="1:4">
      <c r="A1035" s="34"/>
      <c r="B1035" s="63"/>
      <c r="D1035" s="3"/>
    </row>
    <row r="1036" spans="1:4">
      <c r="A1036" s="34"/>
      <c r="B1036" s="63"/>
      <c r="D1036" s="3"/>
    </row>
    <row r="1037" spans="1:4">
      <c r="A1037" s="34"/>
      <c r="B1037" s="63"/>
      <c r="D1037" s="3"/>
    </row>
    <row r="1038" spans="1:4">
      <c r="A1038" s="34"/>
      <c r="B1038" s="63"/>
      <c r="D1038" s="3"/>
    </row>
    <row r="1039" spans="1:4">
      <c r="A1039" s="34"/>
      <c r="B1039" s="63"/>
      <c r="D1039" s="3"/>
    </row>
    <row r="1040" spans="1:4">
      <c r="A1040" s="34"/>
      <c r="B1040" s="63"/>
      <c r="D1040" s="3"/>
    </row>
    <row r="1041" spans="1:4">
      <c r="A1041" s="34"/>
      <c r="B1041" s="63"/>
      <c r="D1041" s="3"/>
    </row>
    <row r="1042" spans="1:4">
      <c r="A1042" s="34"/>
      <c r="B1042" s="63"/>
      <c r="D1042" s="3"/>
    </row>
    <row r="1043" spans="1:4">
      <c r="A1043" s="34"/>
      <c r="B1043" s="63"/>
      <c r="D1043" s="3"/>
    </row>
    <row r="1044" spans="1:4">
      <c r="A1044" s="34"/>
      <c r="B1044" s="63"/>
      <c r="D1044" s="3"/>
    </row>
    <row r="1045" spans="1:4">
      <c r="A1045" s="34"/>
      <c r="B1045" s="63"/>
      <c r="D1045" s="3"/>
    </row>
    <row r="1046" spans="1:4">
      <c r="A1046" s="34"/>
      <c r="B1046" s="63"/>
      <c r="D1046" s="3"/>
    </row>
    <row r="1047" spans="1:4">
      <c r="A1047" s="34"/>
      <c r="B1047" s="63"/>
      <c r="D1047" s="3"/>
    </row>
    <row r="1048" spans="1:4">
      <c r="A1048" s="34"/>
      <c r="B1048" s="63"/>
      <c r="D1048" s="3"/>
    </row>
    <row r="1049" spans="1:4">
      <c r="A1049" s="34"/>
      <c r="B1049" s="63"/>
      <c r="D1049" s="3"/>
    </row>
    <row r="1050" spans="1:4">
      <c r="A1050" s="34"/>
      <c r="B1050" s="63"/>
      <c r="D1050" s="3"/>
    </row>
    <row r="1051" spans="1:4">
      <c r="A1051" s="34"/>
      <c r="B1051" s="63"/>
      <c r="D1051" s="3"/>
    </row>
    <row r="1052" spans="1:4">
      <c r="A1052" s="34"/>
      <c r="B1052" s="63"/>
      <c r="D1052" s="3"/>
    </row>
    <row r="1053" spans="1:4">
      <c r="A1053" s="34"/>
      <c r="B1053" s="63"/>
      <c r="D1053" s="3"/>
    </row>
    <row r="1054" spans="1:4">
      <c r="A1054" s="34"/>
      <c r="B1054" s="63"/>
      <c r="D1054" s="3"/>
    </row>
    <row r="1055" spans="1:4">
      <c r="A1055" s="34"/>
      <c r="B1055" s="63"/>
      <c r="D1055" s="3"/>
    </row>
    <row r="1056" spans="1:4">
      <c r="A1056" s="34"/>
      <c r="B1056" s="63"/>
      <c r="D1056" s="3"/>
    </row>
    <row r="1057" spans="1:4">
      <c r="A1057" s="34"/>
      <c r="B1057" s="63"/>
      <c r="D1057" s="3"/>
    </row>
    <row r="1058" spans="1:4">
      <c r="A1058" s="34"/>
      <c r="B1058" s="63"/>
      <c r="D1058" s="3"/>
    </row>
    <row r="1059" spans="1:4">
      <c r="A1059" s="34"/>
      <c r="B1059" s="63"/>
      <c r="D1059" s="3"/>
    </row>
    <row r="1060" spans="1:4">
      <c r="A1060" s="34"/>
      <c r="B1060" s="63"/>
      <c r="D1060" s="3"/>
    </row>
    <row r="1061" spans="1:4">
      <c r="A1061" s="34"/>
      <c r="B1061" s="63"/>
      <c r="D1061" s="3"/>
    </row>
    <row r="1062" spans="1:4">
      <c r="A1062" s="34"/>
      <c r="B1062" s="63"/>
      <c r="D1062" s="3"/>
    </row>
    <row r="1063" spans="1:4">
      <c r="A1063" s="34"/>
      <c r="B1063" s="63"/>
      <c r="D1063" s="3"/>
    </row>
    <row r="1064" spans="1:4">
      <c r="A1064" s="34"/>
      <c r="B1064" s="63"/>
      <c r="D1064" s="3"/>
    </row>
    <row r="1065" spans="1:4">
      <c r="A1065" s="34"/>
      <c r="B1065" s="63"/>
      <c r="D1065" s="3"/>
    </row>
    <row r="1066" spans="1:4">
      <c r="A1066" s="34"/>
      <c r="B1066" s="63"/>
      <c r="D1066" s="3"/>
    </row>
    <row r="1067" spans="1:4">
      <c r="A1067" s="34"/>
      <c r="B1067" s="63"/>
      <c r="D1067" s="3"/>
    </row>
    <row r="1068" spans="1:4">
      <c r="A1068" s="34"/>
      <c r="B1068" s="63"/>
      <c r="D1068" s="3"/>
    </row>
    <row r="1069" spans="1:4">
      <c r="A1069" s="34"/>
      <c r="B1069" s="63"/>
      <c r="D1069" s="3"/>
    </row>
    <row r="1070" spans="1:4">
      <c r="A1070" s="34"/>
      <c r="B1070" s="63"/>
      <c r="D1070" s="3"/>
    </row>
    <row r="1071" spans="1:4">
      <c r="A1071" s="34"/>
      <c r="B1071" s="63"/>
      <c r="D1071" s="3"/>
    </row>
    <row r="1072" spans="1:4">
      <c r="A1072" s="34"/>
      <c r="B1072" s="63"/>
      <c r="D1072" s="3"/>
    </row>
    <row r="1073" spans="1:4">
      <c r="A1073" s="34"/>
      <c r="B1073" s="63"/>
      <c r="D1073" s="3"/>
    </row>
    <row r="1074" spans="1:4">
      <c r="A1074" s="34"/>
      <c r="B1074" s="63"/>
      <c r="D1074" s="3"/>
    </row>
    <row r="1075" spans="1:4">
      <c r="A1075" s="34"/>
      <c r="B1075" s="63"/>
      <c r="D1075" s="3"/>
    </row>
    <row r="1076" spans="1:4">
      <c r="A1076" s="34"/>
      <c r="B1076" s="63"/>
      <c r="D1076" s="3"/>
    </row>
    <row r="1077" spans="1:4">
      <c r="A1077" s="34"/>
      <c r="B1077" s="63"/>
      <c r="D1077" s="3"/>
    </row>
    <row r="1078" spans="1:4">
      <c r="A1078" s="34"/>
      <c r="B1078" s="63"/>
      <c r="D1078" s="3"/>
    </row>
    <row r="1079" spans="1:4">
      <c r="A1079" s="34"/>
      <c r="B1079" s="63"/>
      <c r="D1079" s="3"/>
    </row>
    <row r="1080" spans="1:4">
      <c r="A1080" s="34"/>
      <c r="B1080" s="63"/>
      <c r="D1080" s="3"/>
    </row>
    <row r="1081" spans="1:4">
      <c r="A1081" s="34"/>
      <c r="B1081" s="63"/>
      <c r="D1081" s="3"/>
    </row>
    <row r="1082" spans="1:4">
      <c r="A1082" s="34"/>
      <c r="B1082" s="63"/>
      <c r="D1082" s="3"/>
    </row>
    <row r="1083" spans="1:4">
      <c r="A1083" s="34"/>
      <c r="B1083" s="63"/>
      <c r="D1083" s="3"/>
    </row>
    <row r="1084" spans="1:4">
      <c r="A1084" s="34"/>
      <c r="B1084" s="63"/>
      <c r="D1084" s="3"/>
    </row>
    <row r="1085" spans="1:4">
      <c r="A1085" s="34"/>
      <c r="B1085" s="63"/>
      <c r="D1085" s="3"/>
    </row>
    <row r="1086" spans="1:4">
      <c r="A1086" s="34"/>
      <c r="B1086" s="63"/>
      <c r="D1086" s="3"/>
    </row>
    <row r="1087" spans="1:4">
      <c r="A1087" s="34"/>
      <c r="B1087" s="63"/>
      <c r="D1087" s="3"/>
    </row>
    <row r="1088" spans="1:4">
      <c r="A1088" s="34"/>
      <c r="B1088" s="63"/>
      <c r="D1088" s="3"/>
    </row>
    <row r="1089" spans="1:4">
      <c r="A1089" s="34"/>
      <c r="B1089" s="63"/>
      <c r="D1089" s="3"/>
    </row>
    <row r="1090" spans="1:4">
      <c r="A1090" s="34"/>
      <c r="B1090" s="63"/>
      <c r="D1090" s="3"/>
    </row>
    <row r="1091" spans="1:4">
      <c r="A1091" s="34"/>
      <c r="B1091" s="63"/>
      <c r="D1091" s="3"/>
    </row>
    <row r="1092" spans="1:4">
      <c r="A1092" s="34"/>
      <c r="B1092" s="63"/>
      <c r="D1092" s="3"/>
    </row>
    <row r="1093" spans="1:4">
      <c r="A1093" s="34"/>
      <c r="B1093" s="63"/>
      <c r="D1093" s="3"/>
    </row>
    <row r="1094" spans="1:4">
      <c r="A1094" s="34"/>
      <c r="B1094" s="63"/>
      <c r="D1094" s="3"/>
    </row>
    <row r="1095" spans="1:4">
      <c r="A1095" s="34"/>
      <c r="B1095" s="63"/>
      <c r="D1095" s="3"/>
    </row>
    <row r="1096" spans="1:4">
      <c r="A1096" s="34"/>
      <c r="B1096" s="63"/>
      <c r="D1096" s="3"/>
    </row>
    <row r="1097" spans="1:4">
      <c r="A1097" s="34"/>
      <c r="B1097" s="63"/>
      <c r="D1097" s="3"/>
    </row>
    <row r="1098" spans="1:4">
      <c r="A1098" s="34"/>
      <c r="B1098" s="63"/>
      <c r="D1098" s="3"/>
    </row>
    <row r="1099" spans="1:4">
      <c r="A1099" s="34"/>
      <c r="B1099" s="63"/>
      <c r="D1099" s="3"/>
    </row>
    <row r="1100" spans="1:4">
      <c r="A1100" s="34"/>
      <c r="B1100" s="63"/>
      <c r="D1100" s="3"/>
    </row>
    <row r="1101" spans="1:4">
      <c r="A1101" s="34"/>
      <c r="B1101" s="63"/>
      <c r="D1101" s="3"/>
    </row>
    <row r="1102" spans="1:4">
      <c r="A1102" s="34"/>
      <c r="B1102" s="63"/>
      <c r="D1102" s="3"/>
    </row>
    <row r="1103" spans="1:4">
      <c r="A1103" s="34"/>
      <c r="B1103" s="63"/>
      <c r="D1103" s="3"/>
    </row>
    <row r="1104" spans="1:4">
      <c r="A1104" s="34"/>
      <c r="B1104" s="63"/>
      <c r="D1104" s="3"/>
    </row>
    <row r="1105" spans="1:4">
      <c r="A1105" s="34"/>
      <c r="B1105" s="63"/>
      <c r="D1105" s="3"/>
    </row>
    <row r="1106" spans="1:4">
      <c r="A1106" s="34"/>
      <c r="B1106" s="63"/>
      <c r="D1106" s="3"/>
    </row>
    <row r="1107" spans="1:4">
      <c r="A1107" s="34"/>
      <c r="B1107" s="63"/>
      <c r="D1107" s="3"/>
    </row>
    <row r="1108" spans="1:4">
      <c r="A1108" s="34"/>
      <c r="B1108" s="63"/>
      <c r="D1108" s="3"/>
    </row>
    <row r="1109" spans="1:4">
      <c r="A1109" s="34"/>
      <c r="B1109" s="63"/>
      <c r="D1109" s="3"/>
    </row>
    <row r="1110" spans="1:4">
      <c r="A1110" s="34"/>
      <c r="B1110" s="63"/>
      <c r="D1110" s="3"/>
    </row>
    <row r="1111" spans="1:4">
      <c r="A1111" s="34"/>
      <c r="B1111" s="63"/>
      <c r="D1111" s="3"/>
    </row>
    <row r="1112" spans="1:4">
      <c r="A1112" s="34"/>
      <c r="B1112" s="63"/>
      <c r="D1112" s="3"/>
    </row>
    <row r="1113" spans="1:4">
      <c r="A1113" s="34"/>
      <c r="B1113" s="63"/>
      <c r="D1113" s="3"/>
    </row>
    <row r="1114" spans="1:4">
      <c r="A1114" s="34"/>
      <c r="B1114" s="63"/>
      <c r="D1114" s="3"/>
    </row>
    <row r="1115" spans="1:4">
      <c r="A1115" s="34"/>
      <c r="B1115" s="63"/>
      <c r="D1115" s="3"/>
    </row>
    <row r="1116" spans="1:4">
      <c r="A1116" s="34"/>
      <c r="B1116" s="63"/>
      <c r="D1116" s="3"/>
    </row>
    <row r="1117" spans="1:4">
      <c r="A1117" s="34"/>
      <c r="B1117" s="63"/>
      <c r="D1117" s="3"/>
    </row>
    <row r="1118" spans="1:4">
      <c r="A1118" s="34"/>
      <c r="B1118" s="63"/>
      <c r="D1118" s="3"/>
    </row>
    <row r="1119" spans="1:4">
      <c r="A1119" s="34"/>
      <c r="B1119" s="63"/>
      <c r="D1119" s="3"/>
    </row>
    <row r="1120" spans="1:4">
      <c r="A1120" s="34"/>
      <c r="B1120" s="63"/>
      <c r="D1120" s="3"/>
    </row>
    <row r="1121" spans="1:4">
      <c r="A1121" s="34"/>
      <c r="B1121" s="63"/>
      <c r="D1121" s="3"/>
    </row>
    <row r="1122" spans="1:4">
      <c r="A1122" s="34"/>
      <c r="B1122" s="63"/>
      <c r="D1122" s="3"/>
    </row>
    <row r="1123" spans="1:4">
      <c r="A1123" s="34"/>
      <c r="B1123" s="63"/>
      <c r="D1123" s="3"/>
    </row>
    <row r="1124" spans="1:4">
      <c r="A1124" s="34"/>
      <c r="B1124" s="63"/>
      <c r="D1124" s="3"/>
    </row>
    <row r="1125" spans="1:4">
      <c r="A1125" s="34"/>
      <c r="B1125" s="63"/>
      <c r="D1125" s="3"/>
    </row>
    <row r="1126" spans="1:4">
      <c r="A1126" s="34"/>
      <c r="B1126" s="63"/>
      <c r="D1126" s="3"/>
    </row>
    <row r="1127" spans="1:4">
      <c r="A1127" s="34"/>
      <c r="B1127" s="63"/>
      <c r="D1127" s="3"/>
    </row>
    <row r="1128" spans="1:4">
      <c r="A1128" s="34"/>
      <c r="B1128" s="63"/>
      <c r="D1128" s="3"/>
    </row>
    <row r="1129" spans="1:4">
      <c r="A1129" s="34"/>
      <c r="B1129" s="63"/>
      <c r="D1129" s="3"/>
    </row>
    <row r="1130" spans="1:4">
      <c r="A1130" s="34"/>
      <c r="B1130" s="63"/>
      <c r="D1130" s="3"/>
    </row>
    <row r="1131" spans="1:4">
      <c r="A1131" s="34"/>
      <c r="B1131" s="63"/>
      <c r="D1131" s="3"/>
    </row>
    <row r="1132" spans="1:4">
      <c r="A1132" s="34"/>
      <c r="B1132" s="63"/>
      <c r="D1132" s="3"/>
    </row>
    <row r="1133" spans="1:4">
      <c r="A1133" s="34"/>
      <c r="B1133" s="63"/>
      <c r="D1133" s="3"/>
    </row>
    <row r="1134" spans="1:4">
      <c r="A1134" s="34"/>
      <c r="B1134" s="63"/>
      <c r="D1134" s="3"/>
    </row>
    <row r="1135" spans="1:4">
      <c r="A1135" s="34"/>
      <c r="B1135" s="63"/>
      <c r="D1135" s="3"/>
    </row>
    <row r="1136" spans="1:4">
      <c r="A1136" s="34"/>
      <c r="B1136" s="63"/>
      <c r="D1136" s="3"/>
    </row>
    <row r="1137" spans="1:4">
      <c r="A1137" s="34"/>
      <c r="B1137" s="63"/>
      <c r="D1137" s="3"/>
    </row>
    <row r="1138" spans="1:4">
      <c r="A1138" s="34"/>
      <c r="B1138" s="63"/>
      <c r="D1138" s="3"/>
    </row>
    <row r="1139" spans="1:4">
      <c r="A1139" s="34"/>
      <c r="B1139" s="63"/>
      <c r="D1139" s="3"/>
    </row>
    <row r="1140" spans="1:4">
      <c r="A1140" s="34"/>
      <c r="B1140" s="63"/>
      <c r="D1140" s="3"/>
    </row>
    <row r="1141" spans="1:4">
      <c r="A1141" s="34"/>
      <c r="B1141" s="63"/>
      <c r="D1141" s="3"/>
    </row>
    <row r="1142" spans="1:4">
      <c r="A1142" s="34"/>
      <c r="B1142" s="63"/>
      <c r="D1142" s="3"/>
    </row>
    <row r="1143" spans="1:4">
      <c r="A1143" s="34"/>
      <c r="B1143" s="63"/>
      <c r="D1143" s="3"/>
    </row>
    <row r="1144" spans="1:4">
      <c r="A1144" s="34"/>
      <c r="B1144" s="63"/>
      <c r="D1144" s="3"/>
    </row>
    <row r="1145" spans="1:4">
      <c r="A1145" s="34"/>
      <c r="B1145" s="63"/>
      <c r="D1145" s="3"/>
    </row>
    <row r="1146" spans="1:4">
      <c r="A1146" s="34"/>
      <c r="B1146" s="63"/>
      <c r="D1146" s="3"/>
    </row>
    <row r="1147" spans="1:4">
      <c r="A1147" s="34"/>
      <c r="B1147" s="63"/>
      <c r="D1147" s="3"/>
    </row>
    <row r="1148" spans="1:4">
      <c r="A1148" s="34"/>
      <c r="B1148" s="63"/>
      <c r="D1148" s="3"/>
    </row>
    <row r="1149" spans="1:4">
      <c r="A1149" s="34"/>
      <c r="B1149" s="63"/>
      <c r="D1149" s="3"/>
    </row>
    <row r="1150" spans="1:4">
      <c r="A1150" s="34"/>
      <c r="B1150" s="63"/>
      <c r="D1150" s="3"/>
    </row>
    <row r="1151" spans="1:4">
      <c r="A1151" s="34"/>
      <c r="B1151" s="63"/>
      <c r="D1151" s="3"/>
    </row>
    <row r="1152" spans="1:4">
      <c r="A1152" s="34"/>
      <c r="B1152" s="63"/>
      <c r="D1152" s="3"/>
    </row>
    <row r="1153" spans="1:4">
      <c r="A1153" s="34"/>
      <c r="B1153" s="63"/>
      <c r="D1153" s="3"/>
    </row>
    <row r="1154" spans="1:4">
      <c r="A1154" s="34"/>
      <c r="B1154" s="63"/>
      <c r="D1154" s="3"/>
    </row>
    <row r="1155" spans="1:4">
      <c r="A1155" s="34"/>
      <c r="B1155" s="63"/>
      <c r="D1155" s="3"/>
    </row>
    <row r="1156" spans="1:4">
      <c r="A1156" s="34"/>
      <c r="B1156" s="63"/>
      <c r="D1156" s="3"/>
    </row>
    <row r="1157" spans="1:4">
      <c r="A1157" s="34"/>
      <c r="B1157" s="63"/>
      <c r="D1157" s="3"/>
    </row>
    <row r="1158" spans="1:4">
      <c r="A1158" s="34"/>
      <c r="B1158" s="63"/>
      <c r="D1158" s="3"/>
    </row>
    <row r="1159" spans="1:4">
      <c r="A1159" s="34"/>
      <c r="B1159" s="63"/>
      <c r="D1159" s="3"/>
    </row>
    <row r="1160" spans="1:4">
      <c r="A1160" s="34"/>
      <c r="B1160" s="63"/>
      <c r="D1160" s="3"/>
    </row>
    <row r="1161" spans="1:4">
      <c r="A1161" s="34"/>
      <c r="B1161" s="63"/>
      <c r="D1161" s="3"/>
    </row>
    <row r="1162" spans="1:4">
      <c r="A1162" s="34"/>
      <c r="B1162" s="63"/>
      <c r="D1162" s="3"/>
    </row>
    <row r="1163" spans="1:4">
      <c r="A1163" s="34"/>
      <c r="B1163" s="63"/>
      <c r="D1163" s="3"/>
    </row>
    <row r="1164" spans="1:4">
      <c r="A1164" s="34"/>
      <c r="B1164" s="63"/>
      <c r="D1164" s="3"/>
    </row>
    <row r="1165" spans="1:4">
      <c r="A1165" s="34"/>
      <c r="B1165" s="63"/>
      <c r="D1165" s="3"/>
    </row>
    <row r="1166" spans="1:4">
      <c r="A1166" s="34"/>
      <c r="B1166" s="63"/>
      <c r="D1166" s="3"/>
    </row>
    <row r="1167" spans="1:4">
      <c r="A1167" s="34"/>
      <c r="B1167" s="63"/>
      <c r="D1167" s="3"/>
    </row>
    <row r="1168" spans="1:4">
      <c r="A1168" s="34"/>
      <c r="B1168" s="63"/>
      <c r="D1168" s="3"/>
    </row>
    <row r="1169" spans="1:4">
      <c r="A1169" s="34"/>
      <c r="B1169" s="63"/>
      <c r="D1169" s="3"/>
    </row>
    <row r="1170" spans="1:4">
      <c r="A1170" s="34"/>
      <c r="B1170" s="63"/>
      <c r="D1170" s="3"/>
    </row>
    <row r="1171" spans="1:4">
      <c r="A1171" s="34"/>
      <c r="B1171" s="63"/>
      <c r="D1171" s="3"/>
    </row>
    <row r="1172" spans="1:4">
      <c r="A1172" s="34"/>
      <c r="B1172" s="63"/>
      <c r="D1172" s="3"/>
    </row>
    <row r="1173" spans="1:4">
      <c r="A1173" s="34"/>
      <c r="B1173" s="63"/>
      <c r="D1173" s="3"/>
    </row>
    <row r="1174" spans="1:4">
      <c r="A1174" s="34"/>
      <c r="B1174" s="63"/>
      <c r="D1174" s="3"/>
    </row>
    <row r="1175" spans="1:4">
      <c r="A1175" s="34"/>
      <c r="B1175" s="63"/>
      <c r="D1175" s="3"/>
    </row>
    <row r="1176" spans="1:4">
      <c r="A1176" s="34"/>
      <c r="B1176" s="63"/>
      <c r="D1176" s="3"/>
    </row>
    <row r="1177" spans="1:4">
      <c r="A1177" s="34"/>
      <c r="B1177" s="63"/>
      <c r="D1177" s="3"/>
    </row>
    <row r="1178" spans="1:4">
      <c r="A1178" s="34"/>
      <c r="B1178" s="63"/>
      <c r="D1178" s="3"/>
    </row>
    <row r="1179" spans="1:4">
      <c r="A1179" s="34"/>
      <c r="B1179" s="63"/>
      <c r="D1179" s="3"/>
    </row>
    <row r="1180" spans="1:4">
      <c r="A1180" s="34"/>
      <c r="B1180" s="63"/>
      <c r="D1180" s="3"/>
    </row>
    <row r="1181" spans="1:4">
      <c r="A1181" s="34"/>
      <c r="B1181" s="63"/>
      <c r="D1181" s="3"/>
    </row>
    <row r="1182" spans="1:4">
      <c r="A1182" s="34"/>
      <c r="B1182" s="63"/>
      <c r="D1182" s="3"/>
    </row>
    <row r="1183" spans="1:4">
      <c r="A1183" s="34"/>
      <c r="B1183" s="63"/>
      <c r="D1183" s="3"/>
    </row>
    <row r="1184" spans="1:4">
      <c r="A1184" s="34"/>
      <c r="B1184" s="63"/>
      <c r="D1184" s="3"/>
    </row>
    <row r="1185" spans="1:4">
      <c r="A1185" s="34"/>
      <c r="B1185" s="63"/>
      <c r="D1185" s="3"/>
    </row>
    <row r="1186" spans="1:4">
      <c r="A1186" s="34"/>
      <c r="B1186" s="63"/>
      <c r="D1186" s="3"/>
    </row>
    <row r="1187" spans="1:4">
      <c r="A1187" s="34"/>
      <c r="B1187" s="63"/>
      <c r="D1187" s="3"/>
    </row>
    <row r="1188" spans="1:4">
      <c r="A1188" s="34"/>
      <c r="B1188" s="63"/>
      <c r="D1188" s="3"/>
    </row>
    <row r="1189" spans="1:4">
      <c r="A1189" s="34"/>
      <c r="B1189" s="63"/>
      <c r="D1189" s="3"/>
    </row>
    <row r="1190" spans="1:4">
      <c r="A1190" s="34"/>
      <c r="B1190" s="63"/>
      <c r="D1190" s="3"/>
    </row>
    <row r="1191" spans="1:4">
      <c r="A1191" s="34"/>
      <c r="B1191" s="63"/>
      <c r="D1191" s="3"/>
    </row>
    <row r="1192" spans="1:4">
      <c r="A1192" s="34"/>
      <c r="B1192" s="63"/>
      <c r="D1192" s="3"/>
    </row>
    <row r="1193" spans="1:4">
      <c r="A1193" s="34"/>
      <c r="B1193" s="63"/>
      <c r="D1193" s="3"/>
    </row>
    <row r="1194" spans="1:4">
      <c r="A1194" s="34"/>
      <c r="B1194" s="63"/>
      <c r="D1194" s="3"/>
    </row>
    <row r="1195" spans="1:4">
      <c r="A1195" s="34"/>
      <c r="B1195" s="63"/>
      <c r="D1195" s="3"/>
    </row>
    <row r="1196" spans="1:4">
      <c r="A1196" s="34"/>
      <c r="B1196" s="63"/>
      <c r="D1196" s="3"/>
    </row>
    <row r="1197" spans="1:4">
      <c r="A1197" s="34"/>
      <c r="B1197" s="63"/>
      <c r="D1197" s="3"/>
    </row>
    <row r="1198" spans="1:4">
      <c r="A1198" s="34"/>
      <c r="B1198" s="63"/>
      <c r="D1198" s="3"/>
    </row>
    <row r="1199" spans="1:4">
      <c r="A1199" s="34"/>
      <c r="B1199" s="63"/>
      <c r="D1199" s="3"/>
    </row>
    <row r="1200" spans="1:4">
      <c r="A1200" s="34"/>
      <c r="B1200" s="63"/>
      <c r="D1200" s="3"/>
    </row>
    <row r="1201" spans="1:4">
      <c r="A1201" s="34"/>
      <c r="B1201" s="63"/>
      <c r="D1201" s="3"/>
    </row>
    <row r="1202" spans="1:4">
      <c r="A1202" s="34"/>
      <c r="B1202" s="63"/>
      <c r="D1202" s="3"/>
    </row>
    <row r="1203" spans="1:4">
      <c r="A1203" s="34"/>
      <c r="B1203" s="63"/>
      <c r="D1203" s="3"/>
    </row>
    <row r="1204" spans="1:4">
      <c r="A1204" s="34"/>
      <c r="B1204" s="63"/>
      <c r="D1204" s="3"/>
    </row>
    <row r="1205" spans="1:4">
      <c r="A1205" s="34"/>
      <c r="B1205" s="63"/>
      <c r="D1205" s="3"/>
    </row>
    <row r="1206" spans="1:4">
      <c r="A1206" s="34"/>
      <c r="B1206" s="63"/>
      <c r="D1206" s="3"/>
    </row>
    <row r="1207" spans="1:4">
      <c r="A1207" s="34"/>
      <c r="B1207" s="63"/>
      <c r="D1207" s="3"/>
    </row>
    <row r="1208" spans="1:4">
      <c r="A1208" s="34"/>
      <c r="B1208" s="63"/>
      <c r="D1208" s="3"/>
    </row>
    <row r="1209" spans="1:4">
      <c r="A1209" s="34"/>
      <c r="B1209" s="63"/>
      <c r="D1209" s="3"/>
    </row>
    <row r="1210" spans="1:4">
      <c r="A1210" s="34"/>
      <c r="B1210" s="63"/>
      <c r="D1210" s="3"/>
    </row>
    <row r="1211" spans="1:4">
      <c r="A1211" s="34"/>
      <c r="B1211" s="63"/>
      <c r="D1211" s="3"/>
    </row>
    <row r="1212" spans="1:4">
      <c r="A1212" s="34"/>
      <c r="B1212" s="63"/>
      <c r="D1212" s="3"/>
    </row>
    <row r="1213" spans="1:4">
      <c r="A1213" s="34"/>
      <c r="B1213" s="63"/>
      <c r="D1213" s="3"/>
    </row>
    <row r="1214" spans="1:4">
      <c r="A1214" s="34"/>
      <c r="B1214" s="63"/>
      <c r="D1214" s="3"/>
    </row>
    <row r="1215" spans="1:4">
      <c r="A1215" s="34"/>
      <c r="B1215" s="63"/>
      <c r="D1215" s="3"/>
    </row>
    <row r="1216" spans="1:4">
      <c r="A1216" s="34"/>
      <c r="B1216" s="63"/>
      <c r="D1216" s="3"/>
    </row>
    <row r="1217" spans="1:4">
      <c r="A1217" s="34"/>
      <c r="B1217" s="63"/>
      <c r="D1217" s="3"/>
    </row>
    <row r="1218" spans="1:4">
      <c r="A1218" s="34"/>
      <c r="B1218" s="63"/>
      <c r="D1218" s="3"/>
    </row>
    <row r="1219" spans="1:4">
      <c r="A1219" s="34"/>
      <c r="B1219" s="63"/>
      <c r="D1219" s="3"/>
    </row>
    <row r="1220" spans="1:4">
      <c r="A1220" s="34"/>
      <c r="B1220" s="63"/>
      <c r="D1220" s="3"/>
    </row>
    <row r="1221" spans="1:4">
      <c r="A1221" s="34"/>
      <c r="B1221" s="63"/>
      <c r="D1221" s="3"/>
    </row>
    <row r="1222" spans="1:4">
      <c r="A1222" s="34"/>
      <c r="B1222" s="63"/>
      <c r="D1222" s="3"/>
    </row>
    <row r="1223" spans="1:4">
      <c r="A1223" s="34"/>
      <c r="B1223" s="63"/>
      <c r="D1223" s="3"/>
    </row>
    <row r="1224" spans="1:4">
      <c r="A1224" s="34"/>
      <c r="B1224" s="63"/>
      <c r="D1224" s="3"/>
    </row>
    <row r="1225" spans="1:4">
      <c r="A1225" s="34"/>
      <c r="B1225" s="63"/>
      <c r="D1225" s="3"/>
    </row>
    <row r="1226" spans="1:4">
      <c r="A1226" s="34"/>
      <c r="B1226" s="63"/>
      <c r="D1226" s="3"/>
    </row>
    <row r="1227" spans="1:4">
      <c r="A1227" s="34"/>
      <c r="B1227" s="63"/>
      <c r="D1227" s="3"/>
    </row>
    <row r="1228" spans="1:4">
      <c r="A1228" s="34"/>
      <c r="B1228" s="63"/>
      <c r="D1228" s="3"/>
    </row>
    <row r="1229" spans="1:4">
      <c r="A1229" s="34"/>
      <c r="B1229" s="63"/>
      <c r="D1229" s="3"/>
    </row>
    <row r="1230" spans="1:4">
      <c r="A1230" s="34"/>
      <c r="B1230" s="63"/>
      <c r="D1230" s="3"/>
    </row>
    <row r="1231" spans="1:4">
      <c r="A1231" s="34"/>
      <c r="B1231" s="63"/>
      <c r="D1231" s="3"/>
    </row>
    <row r="1232" spans="1:4">
      <c r="A1232" s="34"/>
      <c r="B1232" s="63"/>
      <c r="D1232" s="3"/>
    </row>
    <row r="1233" spans="1:4">
      <c r="A1233" s="34"/>
      <c r="B1233" s="63"/>
      <c r="D1233" s="3"/>
    </row>
    <row r="1234" spans="1:4">
      <c r="A1234" s="34"/>
      <c r="B1234" s="63"/>
      <c r="D1234" s="3"/>
    </row>
    <row r="1235" spans="1:4">
      <c r="A1235" s="34"/>
      <c r="B1235" s="63"/>
      <c r="D1235" s="3"/>
    </row>
    <row r="1236" spans="1:4">
      <c r="A1236" s="34"/>
      <c r="B1236" s="63"/>
      <c r="D1236" s="3"/>
    </row>
    <row r="1237" spans="1:4">
      <c r="A1237" s="34"/>
      <c r="B1237" s="63"/>
      <c r="D1237" s="3"/>
    </row>
    <row r="1238" spans="1:4">
      <c r="A1238" s="34"/>
      <c r="B1238" s="63"/>
      <c r="D1238" s="3"/>
    </row>
    <row r="1239" spans="1:4">
      <c r="A1239" s="34"/>
      <c r="B1239" s="63"/>
      <c r="D1239" s="3"/>
    </row>
    <row r="1240" spans="1:4">
      <c r="A1240" s="34"/>
      <c r="B1240" s="63"/>
      <c r="D1240" s="3"/>
    </row>
    <row r="1241" spans="1:4">
      <c r="A1241" s="34"/>
      <c r="B1241" s="63"/>
      <c r="D1241" s="3"/>
    </row>
    <row r="1242" spans="1:4">
      <c r="A1242" s="34"/>
      <c r="B1242" s="63"/>
      <c r="D1242" s="3"/>
    </row>
    <row r="1243" spans="1:4">
      <c r="A1243" s="34"/>
      <c r="B1243" s="63"/>
      <c r="D1243" s="3"/>
    </row>
    <row r="1244" spans="1:4">
      <c r="A1244" s="34"/>
      <c r="B1244" s="63"/>
      <c r="D1244" s="3"/>
    </row>
    <row r="1245" spans="1:4">
      <c r="A1245" s="34"/>
      <c r="B1245" s="63"/>
      <c r="D1245" s="3"/>
    </row>
    <row r="1246" spans="1:4">
      <c r="A1246" s="34"/>
      <c r="B1246" s="63"/>
      <c r="D1246" s="3"/>
    </row>
    <row r="1247" spans="1:4">
      <c r="A1247" s="34"/>
      <c r="B1247" s="63"/>
      <c r="D1247" s="3"/>
    </row>
    <row r="1248" spans="1:4">
      <c r="A1248" s="34"/>
      <c r="B1248" s="63"/>
      <c r="D1248" s="3"/>
    </row>
    <row r="1249" spans="1:4">
      <c r="A1249" s="34"/>
      <c r="B1249" s="63"/>
      <c r="D1249" s="3"/>
    </row>
    <row r="1250" spans="1:4">
      <c r="A1250" s="34"/>
      <c r="B1250" s="63"/>
      <c r="D1250" s="3"/>
    </row>
    <row r="1251" spans="1:4">
      <c r="A1251" s="34"/>
      <c r="B1251" s="63"/>
      <c r="D1251" s="3"/>
    </row>
    <row r="1252" spans="1:4">
      <c r="A1252" s="34"/>
      <c r="B1252" s="63"/>
      <c r="D1252" s="3"/>
    </row>
    <row r="1253" spans="1:4">
      <c r="A1253" s="34"/>
      <c r="B1253" s="63"/>
      <c r="D1253" s="3"/>
    </row>
    <row r="1254" spans="1:4">
      <c r="A1254" s="34"/>
      <c r="B1254" s="63"/>
      <c r="D1254" s="3"/>
    </row>
    <row r="1255" spans="1:4">
      <c r="A1255" s="34"/>
      <c r="B1255" s="63"/>
      <c r="D1255" s="3"/>
    </row>
    <row r="1256" spans="1:4">
      <c r="A1256" s="34"/>
      <c r="B1256" s="63"/>
      <c r="D1256" s="3"/>
    </row>
    <row r="1257" spans="1:4">
      <c r="A1257" s="34"/>
      <c r="B1257" s="63"/>
      <c r="D1257" s="3"/>
    </row>
    <row r="1258" spans="1:4">
      <c r="A1258" s="34"/>
      <c r="B1258" s="63"/>
      <c r="D1258" s="3"/>
    </row>
    <row r="1259" spans="1:4">
      <c r="A1259" s="34"/>
      <c r="B1259" s="63"/>
      <c r="D1259" s="3"/>
    </row>
    <row r="1260" spans="1:4">
      <c r="A1260" s="34"/>
      <c r="B1260" s="63"/>
      <c r="D1260" s="3"/>
    </row>
    <row r="1261" spans="1:4">
      <c r="A1261" s="34"/>
      <c r="B1261" s="63"/>
      <c r="D1261" s="3"/>
    </row>
    <row r="1262" spans="1:4">
      <c r="A1262" s="34"/>
      <c r="B1262" s="63"/>
      <c r="D1262" s="3"/>
    </row>
    <row r="1263" spans="1:4">
      <c r="A1263" s="34"/>
      <c r="B1263" s="63"/>
      <c r="D1263" s="3"/>
    </row>
    <row r="1264" spans="1:4">
      <c r="A1264" s="34"/>
      <c r="B1264" s="63"/>
      <c r="D1264" s="3"/>
    </row>
    <row r="1265" spans="1:4">
      <c r="A1265" s="34"/>
      <c r="B1265" s="63"/>
      <c r="D1265" s="3"/>
    </row>
    <row r="1266" spans="1:4">
      <c r="A1266" s="34"/>
      <c r="B1266" s="63"/>
      <c r="D1266" s="3"/>
    </row>
    <row r="1267" spans="1:4">
      <c r="A1267" s="34"/>
      <c r="B1267" s="63"/>
      <c r="D1267" s="3"/>
    </row>
    <row r="1268" spans="1:4">
      <c r="A1268" s="34"/>
      <c r="B1268" s="63"/>
      <c r="D1268" s="3"/>
    </row>
    <row r="1269" spans="1:4">
      <c r="A1269" s="34"/>
      <c r="B1269" s="63"/>
      <c r="D1269" s="3"/>
    </row>
    <row r="1270" spans="1:4">
      <c r="A1270" s="34"/>
      <c r="B1270" s="63"/>
      <c r="D1270" s="3"/>
    </row>
    <row r="1271" spans="1:4">
      <c r="A1271" s="34"/>
      <c r="B1271" s="63"/>
      <c r="D1271" s="3"/>
    </row>
    <row r="1272" spans="1:4">
      <c r="A1272" s="34"/>
      <c r="B1272" s="63"/>
      <c r="D1272" s="3"/>
    </row>
    <row r="1273" spans="1:4">
      <c r="A1273" s="34"/>
      <c r="B1273" s="63"/>
      <c r="D1273" s="3"/>
    </row>
    <row r="1274" spans="1:4">
      <c r="A1274" s="34"/>
      <c r="B1274" s="63"/>
      <c r="D1274" s="3"/>
    </row>
    <row r="1275" spans="1:4">
      <c r="A1275" s="34"/>
      <c r="B1275" s="63"/>
      <c r="D1275" s="3"/>
    </row>
    <row r="1276" spans="1:4">
      <c r="A1276" s="34"/>
      <c r="B1276" s="63"/>
      <c r="D1276" s="3"/>
    </row>
    <row r="1277" spans="1:4">
      <c r="A1277" s="34"/>
      <c r="B1277" s="63"/>
      <c r="D1277" s="3"/>
    </row>
    <row r="1278" spans="1:4">
      <c r="A1278" s="34"/>
      <c r="B1278" s="63"/>
      <c r="D1278" s="3"/>
    </row>
    <row r="1279" spans="1:4">
      <c r="A1279" s="34"/>
      <c r="B1279" s="63"/>
      <c r="D1279" s="3"/>
    </row>
    <row r="1280" spans="1:4">
      <c r="A1280" s="34"/>
      <c r="B1280" s="63"/>
      <c r="D1280" s="3"/>
    </row>
    <row r="1281" spans="1:4">
      <c r="A1281" s="34"/>
      <c r="B1281" s="63"/>
      <c r="D1281" s="3"/>
    </row>
    <row r="1282" spans="1:4">
      <c r="A1282" s="34"/>
      <c r="B1282" s="63"/>
      <c r="D1282" s="3"/>
    </row>
    <row r="1283" spans="1:4">
      <c r="A1283" s="34"/>
      <c r="B1283" s="63"/>
      <c r="D1283" s="3"/>
    </row>
    <row r="1284" spans="1:4">
      <c r="A1284" s="34"/>
      <c r="B1284" s="63"/>
      <c r="D1284" s="3"/>
    </row>
    <row r="1285" spans="1:4">
      <c r="A1285" s="34"/>
      <c r="B1285" s="63"/>
      <c r="D1285" s="3"/>
    </row>
    <row r="1286" spans="1:4">
      <c r="A1286" s="34"/>
      <c r="B1286" s="63"/>
      <c r="D1286" s="3"/>
    </row>
    <row r="1287" spans="1:4">
      <c r="A1287" s="34"/>
      <c r="B1287" s="63"/>
      <c r="D1287" s="3"/>
    </row>
    <row r="1288" spans="1:4">
      <c r="A1288" s="34"/>
      <c r="B1288" s="63"/>
      <c r="D1288" s="3"/>
    </row>
    <row r="1289" spans="1:4">
      <c r="A1289" s="34"/>
      <c r="B1289" s="63"/>
      <c r="D1289" s="3"/>
    </row>
    <row r="1290" spans="1:4">
      <c r="A1290" s="34"/>
      <c r="B1290" s="63"/>
      <c r="D1290" s="3"/>
    </row>
    <row r="1291" spans="1:4">
      <c r="A1291" s="34"/>
      <c r="B1291" s="63"/>
      <c r="D1291" s="3"/>
    </row>
    <row r="1292" spans="1:4">
      <c r="A1292" s="34"/>
      <c r="B1292" s="63"/>
      <c r="D1292" s="3"/>
    </row>
    <row r="1293" spans="1:4">
      <c r="A1293" s="34"/>
      <c r="B1293" s="63"/>
      <c r="D1293" s="3"/>
    </row>
    <row r="1294" spans="1:4">
      <c r="A1294" s="34"/>
      <c r="B1294" s="63"/>
      <c r="D1294" s="3"/>
    </row>
    <row r="1295" spans="1:4">
      <c r="A1295" s="34"/>
      <c r="B1295" s="63"/>
      <c r="D1295" s="3"/>
    </row>
    <row r="1296" spans="1:4">
      <c r="A1296" s="34"/>
      <c r="B1296" s="63"/>
      <c r="D1296" s="3"/>
    </row>
    <row r="1297" spans="1:4">
      <c r="A1297" s="34"/>
      <c r="B1297" s="63"/>
      <c r="D1297" s="3"/>
    </row>
    <row r="1298" spans="1:4">
      <c r="A1298" s="34"/>
      <c r="B1298" s="63"/>
      <c r="D1298" s="3"/>
    </row>
    <row r="1299" spans="1:4">
      <c r="A1299" s="34"/>
      <c r="B1299" s="63"/>
      <c r="D1299" s="3"/>
    </row>
    <row r="1300" spans="1:4">
      <c r="A1300" s="34"/>
      <c r="B1300" s="63"/>
      <c r="D1300" s="3"/>
    </row>
    <row r="1301" spans="1:4">
      <c r="A1301" s="34"/>
      <c r="B1301" s="63"/>
      <c r="D1301" s="3"/>
    </row>
    <row r="1302" spans="1:4">
      <c r="A1302" s="34"/>
      <c r="B1302" s="63"/>
      <c r="D1302" s="3"/>
    </row>
    <row r="1303" spans="1:4">
      <c r="A1303" s="34"/>
      <c r="B1303" s="63"/>
      <c r="D1303" s="3"/>
    </row>
    <row r="1304" spans="1:4">
      <c r="A1304" s="34"/>
      <c r="B1304" s="63"/>
      <c r="D1304" s="3"/>
    </row>
    <row r="1305" spans="1:4">
      <c r="A1305" s="34"/>
      <c r="B1305" s="63"/>
      <c r="D1305" s="3"/>
    </row>
    <row r="1306" spans="1:4">
      <c r="A1306" s="34"/>
      <c r="B1306" s="63"/>
      <c r="D1306" s="3"/>
    </row>
    <row r="1307" spans="1:4">
      <c r="A1307" s="34"/>
      <c r="B1307" s="63"/>
      <c r="D1307" s="3"/>
    </row>
    <row r="1308" spans="1:4">
      <c r="A1308" s="34"/>
      <c r="B1308" s="63"/>
      <c r="D1308" s="3"/>
    </row>
    <row r="1309" spans="1:4">
      <c r="A1309" s="34"/>
      <c r="B1309" s="63"/>
      <c r="D1309" s="3"/>
    </row>
    <row r="1310" spans="1:4">
      <c r="A1310" s="34"/>
      <c r="B1310" s="63"/>
      <c r="D1310" s="3"/>
    </row>
    <row r="1311" spans="1:4">
      <c r="A1311" s="34"/>
      <c r="B1311" s="63"/>
      <c r="D1311" s="3"/>
    </row>
    <row r="1312" spans="1:4">
      <c r="A1312" s="34"/>
      <c r="B1312" s="63"/>
      <c r="D1312" s="3"/>
    </row>
    <row r="1313" spans="1:4">
      <c r="A1313" s="34"/>
      <c r="B1313" s="63"/>
      <c r="D1313" s="3"/>
    </row>
    <row r="1314" spans="1:4">
      <c r="A1314" s="34"/>
      <c r="B1314" s="63"/>
      <c r="D1314" s="3"/>
    </row>
    <row r="1315" spans="1:4">
      <c r="A1315" s="34"/>
      <c r="B1315" s="63"/>
      <c r="D1315" s="3"/>
    </row>
    <row r="1316" spans="1:4">
      <c r="A1316" s="34"/>
      <c r="B1316" s="63"/>
      <c r="D1316" s="3"/>
    </row>
    <row r="1317" spans="1:4">
      <c r="A1317" s="34"/>
      <c r="B1317" s="63"/>
      <c r="D1317" s="3"/>
    </row>
    <row r="1318" spans="1:4">
      <c r="A1318" s="34"/>
      <c r="B1318" s="63"/>
      <c r="D1318" s="3"/>
    </row>
    <row r="1319" spans="1:4">
      <c r="A1319" s="34"/>
      <c r="B1319" s="63"/>
      <c r="D1319" s="3"/>
    </row>
    <row r="1320" spans="1:4">
      <c r="A1320" s="34"/>
      <c r="B1320" s="63"/>
      <c r="D1320" s="3"/>
    </row>
    <row r="1321" spans="1:4">
      <c r="A1321" s="34"/>
      <c r="B1321" s="63"/>
      <c r="D1321" s="3"/>
    </row>
    <row r="1322" spans="1:4">
      <c r="A1322" s="34"/>
      <c r="B1322" s="63"/>
      <c r="D1322" s="3"/>
    </row>
    <row r="1323" spans="1:4">
      <c r="A1323" s="34"/>
      <c r="B1323" s="63"/>
      <c r="D1323" s="3"/>
    </row>
    <row r="1324" spans="1:4">
      <c r="A1324" s="34"/>
      <c r="B1324" s="63"/>
      <c r="D1324" s="3"/>
    </row>
    <row r="1325" spans="1:4">
      <c r="A1325" s="34"/>
      <c r="B1325" s="63"/>
      <c r="D1325" s="3"/>
    </row>
    <row r="1326" spans="1:4">
      <c r="A1326" s="34"/>
      <c r="B1326" s="63"/>
      <c r="D1326" s="3"/>
    </row>
    <row r="1327" spans="1:4">
      <c r="A1327" s="34"/>
      <c r="B1327" s="63"/>
      <c r="D1327" s="3"/>
    </row>
    <row r="1328" spans="1:4">
      <c r="A1328" s="34"/>
      <c r="B1328" s="63"/>
      <c r="D1328" s="3"/>
    </row>
    <row r="1329" spans="1:4">
      <c r="A1329" s="34"/>
      <c r="B1329" s="63"/>
      <c r="D1329" s="3"/>
    </row>
    <row r="1330" spans="1:4">
      <c r="A1330" s="34"/>
      <c r="B1330" s="63"/>
      <c r="D1330" s="3"/>
    </row>
    <row r="1331" spans="1:4">
      <c r="A1331" s="34"/>
      <c r="B1331" s="63"/>
      <c r="D1331" s="3"/>
    </row>
    <row r="1332" spans="1:4">
      <c r="A1332" s="34"/>
      <c r="B1332" s="63"/>
      <c r="D1332" s="3"/>
    </row>
    <row r="1333" spans="1:4">
      <c r="A1333" s="34"/>
      <c r="B1333" s="63"/>
      <c r="D1333" s="3"/>
    </row>
    <row r="1334" spans="1:4">
      <c r="A1334" s="34"/>
      <c r="B1334" s="63"/>
      <c r="D1334" s="3"/>
    </row>
    <row r="1335" spans="1:4">
      <c r="A1335" s="34"/>
      <c r="B1335" s="63"/>
      <c r="D1335" s="3"/>
    </row>
    <row r="1336" spans="1:4">
      <c r="A1336" s="34"/>
      <c r="B1336" s="63"/>
      <c r="D1336" s="3"/>
    </row>
    <row r="1337" spans="1:4">
      <c r="A1337" s="34"/>
      <c r="B1337" s="63"/>
      <c r="D1337" s="3"/>
    </row>
    <row r="1338" spans="1:4">
      <c r="A1338" s="34"/>
      <c r="B1338" s="63"/>
      <c r="D1338" s="3"/>
    </row>
    <row r="1339" spans="1:4">
      <c r="A1339" s="34"/>
      <c r="B1339" s="63"/>
      <c r="D1339" s="3"/>
    </row>
    <row r="1340" spans="1:4">
      <c r="A1340" s="34"/>
      <c r="B1340" s="63"/>
      <c r="D1340" s="3"/>
    </row>
    <row r="1341" spans="1:4">
      <c r="A1341" s="34"/>
      <c r="B1341" s="63"/>
      <c r="D1341" s="3"/>
    </row>
    <row r="1342" spans="1:4">
      <c r="A1342" s="34"/>
      <c r="B1342" s="63"/>
      <c r="D1342" s="3"/>
    </row>
    <row r="1343" spans="1:4">
      <c r="A1343" s="34"/>
      <c r="B1343" s="63"/>
      <c r="D1343" s="3"/>
    </row>
    <row r="1344" spans="1:4">
      <c r="A1344" s="34"/>
      <c r="B1344" s="63"/>
      <c r="D1344" s="3"/>
    </row>
    <row r="1345" spans="1:4">
      <c r="A1345" s="34"/>
      <c r="B1345" s="63"/>
      <c r="D1345" s="3"/>
    </row>
    <row r="1346" spans="1:4">
      <c r="A1346" s="34"/>
      <c r="B1346" s="63"/>
      <c r="D1346" s="3"/>
    </row>
    <row r="1347" spans="1:4">
      <c r="A1347" s="34"/>
      <c r="B1347" s="63"/>
      <c r="D1347" s="3"/>
    </row>
    <row r="1348" spans="1:4">
      <c r="A1348" s="34"/>
      <c r="B1348" s="63"/>
      <c r="D1348" s="3"/>
    </row>
    <row r="1349" spans="1:4">
      <c r="A1349" s="34"/>
      <c r="B1349" s="63"/>
      <c r="D1349" s="3"/>
    </row>
    <row r="1350" spans="1:4">
      <c r="A1350" s="34"/>
      <c r="B1350" s="63"/>
      <c r="D1350" s="3"/>
    </row>
    <row r="1351" spans="1:4">
      <c r="A1351" s="34"/>
      <c r="B1351" s="63"/>
      <c r="D1351" s="3"/>
    </row>
    <row r="1352" spans="1:4">
      <c r="A1352" s="34"/>
      <c r="B1352" s="63"/>
      <c r="D1352" s="3"/>
    </row>
    <row r="1353" spans="1:4">
      <c r="A1353" s="34"/>
      <c r="B1353" s="63"/>
      <c r="D1353" s="3"/>
    </row>
    <row r="1354" spans="1:4">
      <c r="A1354" s="34"/>
      <c r="B1354" s="63"/>
      <c r="D1354" s="3"/>
    </row>
    <row r="1355" spans="1:4">
      <c r="A1355" s="34"/>
      <c r="B1355" s="63"/>
      <c r="D1355" s="3"/>
    </row>
    <row r="1356" spans="1:4">
      <c r="A1356" s="34"/>
      <c r="B1356" s="63"/>
      <c r="D1356" s="3"/>
    </row>
    <row r="1357" spans="1:4">
      <c r="A1357" s="34"/>
      <c r="B1357" s="63"/>
      <c r="D1357" s="3"/>
    </row>
    <row r="1358" spans="1:4">
      <c r="A1358" s="34"/>
      <c r="B1358" s="63"/>
      <c r="D1358" s="3"/>
    </row>
    <row r="1359" spans="1:4">
      <c r="A1359" s="34"/>
      <c r="B1359" s="63"/>
      <c r="D1359" s="3"/>
    </row>
    <row r="1360" spans="1:4">
      <c r="A1360" s="34"/>
      <c r="B1360" s="63"/>
      <c r="D1360" s="3"/>
    </row>
    <row r="1361" spans="1:4">
      <c r="A1361" s="34"/>
      <c r="B1361" s="63"/>
      <c r="D1361" s="3"/>
    </row>
    <row r="1362" spans="1:4">
      <c r="A1362" s="34"/>
      <c r="B1362" s="63"/>
      <c r="D1362" s="3"/>
    </row>
    <row r="1363" spans="1:4">
      <c r="A1363" s="34"/>
      <c r="B1363" s="63"/>
      <c r="D1363" s="3"/>
    </row>
    <row r="1364" spans="1:4">
      <c r="A1364" s="34"/>
      <c r="B1364" s="63"/>
      <c r="D1364" s="3"/>
    </row>
    <row r="1365" spans="1:4">
      <c r="A1365" s="34"/>
      <c r="B1365" s="63"/>
      <c r="D1365" s="3"/>
    </row>
    <row r="1366" spans="1:4">
      <c r="A1366" s="34"/>
      <c r="B1366" s="63"/>
      <c r="D1366" s="3"/>
    </row>
    <row r="1367" spans="1:4">
      <c r="A1367" s="34"/>
      <c r="B1367" s="63"/>
      <c r="D1367" s="3"/>
    </row>
    <row r="1368" spans="1:4">
      <c r="A1368" s="34"/>
      <c r="B1368" s="63"/>
      <c r="D1368" s="3"/>
    </row>
    <row r="1369" spans="1:4">
      <c r="A1369" s="34"/>
      <c r="B1369" s="63"/>
      <c r="D1369" s="3"/>
    </row>
    <row r="1370" spans="1:4">
      <c r="A1370" s="34"/>
      <c r="B1370" s="63"/>
      <c r="D1370" s="3"/>
    </row>
    <row r="1371" spans="1:4">
      <c r="A1371" s="34"/>
      <c r="B1371" s="63"/>
      <c r="D1371" s="3"/>
    </row>
    <row r="1372" spans="1:4">
      <c r="A1372" s="34"/>
      <c r="B1372" s="63"/>
      <c r="D1372" s="3"/>
    </row>
    <row r="1373" spans="1:4">
      <c r="A1373" s="34"/>
      <c r="B1373" s="63"/>
      <c r="D1373" s="3"/>
    </row>
    <row r="1374" spans="1:4">
      <c r="A1374" s="34"/>
      <c r="B1374" s="63"/>
      <c r="D1374" s="3"/>
    </row>
    <row r="1375" spans="1:4">
      <c r="A1375" s="34"/>
      <c r="B1375" s="63"/>
      <c r="D1375" s="3"/>
    </row>
    <row r="1376" spans="1:4">
      <c r="A1376" s="34"/>
      <c r="B1376" s="63"/>
      <c r="D1376" s="3"/>
    </row>
    <row r="1377" spans="1:4">
      <c r="A1377" s="34"/>
      <c r="B1377" s="63"/>
      <c r="D1377" s="3"/>
    </row>
    <row r="1378" spans="1:4">
      <c r="A1378" s="34"/>
      <c r="B1378" s="63"/>
      <c r="D1378" s="3"/>
    </row>
    <row r="1379" spans="1:4">
      <c r="A1379" s="34"/>
      <c r="B1379" s="63"/>
      <c r="D1379" s="3"/>
    </row>
    <row r="1380" spans="1:4">
      <c r="A1380" s="34"/>
      <c r="B1380" s="63"/>
      <c r="D1380" s="3"/>
    </row>
    <row r="1381" spans="1:4">
      <c r="A1381" s="34"/>
      <c r="B1381" s="63"/>
      <c r="D1381" s="3"/>
    </row>
    <row r="1382" spans="1:4">
      <c r="A1382" s="34"/>
      <c r="B1382" s="63"/>
      <c r="D1382" s="3"/>
    </row>
    <row r="1383" spans="1:4">
      <c r="A1383" s="34"/>
      <c r="B1383" s="63"/>
      <c r="D1383" s="3"/>
    </row>
    <row r="1384" spans="1:4">
      <c r="A1384" s="34"/>
      <c r="B1384" s="63"/>
      <c r="D1384" s="3"/>
    </row>
    <row r="1385" spans="1:4">
      <c r="A1385" s="34"/>
      <c r="B1385" s="63"/>
      <c r="D1385" s="3"/>
    </row>
    <row r="1386" spans="1:4">
      <c r="A1386" s="34"/>
      <c r="B1386" s="63"/>
      <c r="D1386" s="3"/>
    </row>
    <row r="1387" spans="1:4">
      <c r="A1387" s="34"/>
      <c r="B1387" s="63"/>
      <c r="D1387" s="3"/>
    </row>
    <row r="1388" spans="1:4">
      <c r="A1388" s="34"/>
      <c r="B1388" s="63"/>
      <c r="D1388" s="3"/>
    </row>
    <row r="1389" spans="1:4">
      <c r="A1389" s="34"/>
      <c r="B1389" s="63"/>
      <c r="D1389" s="3"/>
    </row>
    <row r="1390" spans="1:4">
      <c r="A1390" s="34"/>
      <c r="B1390" s="63"/>
      <c r="D1390" s="3"/>
    </row>
    <row r="1391" spans="1:4">
      <c r="A1391" s="34"/>
      <c r="B1391" s="63"/>
      <c r="D1391" s="3"/>
    </row>
    <row r="1392" spans="1:4">
      <c r="A1392" s="34"/>
      <c r="B1392" s="63"/>
      <c r="D1392" s="3"/>
    </row>
    <row r="1393" spans="1:4">
      <c r="A1393" s="34"/>
      <c r="B1393" s="63"/>
      <c r="D1393" s="3"/>
    </row>
    <row r="1394" spans="1:4">
      <c r="A1394" s="34"/>
      <c r="B1394" s="63"/>
      <c r="D1394" s="3"/>
    </row>
    <row r="1395" spans="1:4">
      <c r="A1395" s="34"/>
      <c r="B1395" s="63"/>
      <c r="D1395" s="3"/>
    </row>
    <row r="1396" spans="1:4">
      <c r="A1396" s="34"/>
      <c r="B1396" s="63"/>
      <c r="D1396" s="3"/>
    </row>
    <row r="1397" spans="1:4">
      <c r="A1397" s="34"/>
      <c r="B1397" s="63"/>
      <c r="D1397" s="3"/>
    </row>
    <row r="1398" spans="1:4">
      <c r="A1398" s="34"/>
      <c r="B1398" s="63"/>
      <c r="D1398" s="3"/>
    </row>
    <row r="1399" spans="1:4">
      <c r="A1399" s="34"/>
      <c r="B1399" s="63"/>
      <c r="D1399" s="3"/>
    </row>
    <row r="1400" spans="1:4">
      <c r="A1400" s="34"/>
      <c r="B1400" s="63"/>
      <c r="D1400" s="3"/>
    </row>
    <row r="1401" spans="1:4">
      <c r="A1401" s="34"/>
      <c r="B1401" s="63"/>
      <c r="D1401" s="3"/>
    </row>
    <row r="1402" spans="1:4">
      <c r="A1402" s="34"/>
      <c r="B1402" s="63"/>
      <c r="D1402" s="3"/>
    </row>
    <row r="1403" spans="1:4">
      <c r="A1403" s="34"/>
      <c r="B1403" s="63"/>
      <c r="D1403" s="3"/>
    </row>
    <row r="1404" spans="1:4">
      <c r="A1404" s="34"/>
      <c r="B1404" s="63"/>
      <c r="D1404" s="3"/>
    </row>
    <row r="1405" spans="1:4">
      <c r="A1405" s="34"/>
      <c r="B1405" s="63"/>
      <c r="D1405" s="3"/>
    </row>
    <row r="1406" spans="1:4">
      <c r="A1406" s="34"/>
      <c r="B1406" s="63"/>
      <c r="D1406" s="3"/>
    </row>
    <row r="1407" spans="1:4">
      <c r="A1407" s="34"/>
      <c r="B1407" s="63"/>
      <c r="D1407" s="3"/>
    </row>
    <row r="1408" spans="1:4">
      <c r="A1408" s="34"/>
      <c r="B1408" s="63"/>
      <c r="D1408" s="3"/>
    </row>
    <row r="1409" spans="1:4">
      <c r="A1409" s="34"/>
      <c r="B1409" s="63"/>
      <c r="D1409" s="3"/>
    </row>
    <row r="1410" spans="1:4">
      <c r="A1410" s="34"/>
      <c r="B1410" s="63"/>
      <c r="D1410" s="3"/>
    </row>
    <row r="1411" spans="1:4">
      <c r="A1411" s="34"/>
      <c r="B1411" s="63"/>
      <c r="D1411" s="3"/>
    </row>
    <row r="1412" spans="1:4">
      <c r="A1412" s="34"/>
      <c r="B1412" s="63"/>
      <c r="D1412" s="3"/>
    </row>
  </sheetData>
  <autoFilter ref="C3:Z304" xr:uid="{1B2719FA-3464-4218-A586-73D96B77FA75}"/>
  <phoneticPr fontId="11" type="noConversion"/>
  <pageMargins left="0.51181102362204722" right="0.51181102362204722" top="0.78740157480314965" bottom="0.78740157480314965" header="0.31496062992125984" footer="0.31496062992125984"/>
  <pageSetup scale="90" orientation="portrait" r:id="rId1"/>
  <rowBreaks count="1" manualBreakCount="1">
    <brk id="202" max="16383" man="1"/>
  </rowBreaks>
  <ignoredErrors>
    <ignoredError sqref="G273 G289:G296 G275:G287 AA301 AA5 Z4 AA57 AA110:AA112 Z264 AA206:AA212 AA107 AA200:AA203 H113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>
    <tabColor theme="2" tint="-9.9978637043366805E-2"/>
  </sheetPr>
  <dimension ref="A1:BG23"/>
  <sheetViews>
    <sheetView showGridLines="0" workbookViewId="0">
      <selection activeCell="S11" sqref="S11:Z11"/>
    </sheetView>
  </sheetViews>
  <sheetFormatPr defaultRowHeight="14.4"/>
  <cols>
    <col min="1" max="1" width="40.109375" customWidth="1"/>
    <col min="2" max="13" width="9.109375" hidden="1" customWidth="1"/>
    <col min="14" max="17" width="0" hidden="1" customWidth="1"/>
    <col min="28" max="28" width="5.109375" customWidth="1"/>
    <col min="29" max="29" width="27.109375" customWidth="1"/>
    <col min="39" max="39" width="9.109375" customWidth="1"/>
    <col min="44" max="44" width="23.33203125" customWidth="1"/>
    <col min="45" max="59" width="8.33203125" customWidth="1"/>
  </cols>
  <sheetData>
    <row r="1" spans="1:43" ht="18">
      <c r="A1" s="140" t="s">
        <v>486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</row>
    <row r="2" spans="1:43">
      <c r="A2" s="141" t="s">
        <v>487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</row>
    <row r="3" spans="1:43">
      <c r="A3" s="141" t="s">
        <v>488</v>
      </c>
      <c r="J3" s="93"/>
    </row>
    <row r="4" spans="1:4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M4" s="96" t="s">
        <v>489</v>
      </c>
      <c r="O4" s="95"/>
      <c r="R4" s="97" t="s">
        <v>490</v>
      </c>
    </row>
    <row r="5" spans="1:43">
      <c r="A5" s="98"/>
      <c r="B5" s="99">
        <v>2007</v>
      </c>
      <c r="C5" s="99">
        <v>2008</v>
      </c>
      <c r="D5" s="99">
        <v>2009</v>
      </c>
      <c r="E5" s="99">
        <v>2010</v>
      </c>
      <c r="F5" s="99">
        <v>2011</v>
      </c>
      <c r="G5" s="99">
        <v>2012</v>
      </c>
      <c r="H5" s="99">
        <v>2013</v>
      </c>
      <c r="I5" s="99">
        <v>2014</v>
      </c>
      <c r="J5" s="99">
        <v>2015</v>
      </c>
      <c r="K5" s="99">
        <v>2016</v>
      </c>
      <c r="L5" s="99">
        <v>2017</v>
      </c>
      <c r="M5" s="99">
        <v>2018</v>
      </c>
      <c r="N5" s="99">
        <v>2019</v>
      </c>
      <c r="O5" s="99">
        <v>2020</v>
      </c>
      <c r="P5" s="142">
        <v>2021</v>
      </c>
      <c r="Q5" s="142">
        <v>2022</v>
      </c>
      <c r="R5" s="142">
        <v>2023</v>
      </c>
      <c r="S5" s="142">
        <v>2024</v>
      </c>
      <c r="T5" s="142">
        <v>2025</v>
      </c>
      <c r="U5" s="142">
        <v>2026</v>
      </c>
      <c r="V5" s="142">
        <v>2027</v>
      </c>
      <c r="W5" s="142">
        <v>2028</v>
      </c>
      <c r="X5" s="142">
        <v>2029</v>
      </c>
      <c r="Y5" s="142">
        <v>2030</v>
      </c>
      <c r="Z5" s="142">
        <v>2031</v>
      </c>
      <c r="AA5" s="142" t="s">
        <v>491</v>
      </c>
      <c r="AC5" s="94" t="s">
        <v>492</v>
      </c>
    </row>
    <row r="6" spans="1:43">
      <c r="A6" s="252" t="s">
        <v>493</v>
      </c>
      <c r="B6" s="253">
        <v>4.4600000000000001E-2</v>
      </c>
      <c r="C6" s="253">
        <v>5.9000000000000004E-2</v>
      </c>
      <c r="D6" s="253">
        <v>4.3099999999999999E-2</v>
      </c>
      <c r="E6" s="253">
        <v>5.91E-2</v>
      </c>
      <c r="F6" s="253">
        <v>6.5000000000000002E-2</v>
      </c>
      <c r="G6" s="253">
        <v>5.8400000000000001E-2</v>
      </c>
      <c r="H6" s="253">
        <v>5.91E-2</v>
      </c>
      <c r="I6" s="253">
        <v>6.4100000000000004E-2</v>
      </c>
      <c r="J6" s="253">
        <v>0.1067</v>
      </c>
      <c r="K6" s="253">
        <v>6.2899999999999998E-2</v>
      </c>
      <c r="L6" s="253">
        <v>2.9499999999999998E-2</v>
      </c>
      <c r="M6" s="253">
        <v>3.7499999999999999E-2</v>
      </c>
      <c r="N6" s="253">
        <v>4.3061516171595302E-2</v>
      </c>
      <c r="O6" s="253">
        <v>4.5199999999999997E-2</v>
      </c>
      <c r="P6" s="254">
        <v>0.10059999999999999</v>
      </c>
      <c r="Q6" s="254">
        <v>4.7E-2</v>
      </c>
      <c r="R6" s="254">
        <v>4.6600000000000003E-2</v>
      </c>
      <c r="S6" s="254">
        <v>3.5499999999999997E-2</v>
      </c>
      <c r="T6" s="254">
        <v>0.03</v>
      </c>
      <c r="U6" s="254">
        <v>0.03</v>
      </c>
      <c r="V6" s="254">
        <v>0.03</v>
      </c>
      <c r="W6" s="254">
        <v>0.03</v>
      </c>
      <c r="X6" s="254">
        <v>0.03</v>
      </c>
      <c r="Y6" s="254">
        <v>0.03</v>
      </c>
      <c r="Z6" s="254">
        <v>0.03</v>
      </c>
      <c r="AA6" s="255" t="s">
        <v>494</v>
      </c>
      <c r="AB6" t="s">
        <v>241</v>
      </c>
      <c r="AC6" s="157" t="s">
        <v>495</v>
      </c>
      <c r="AD6" s="158">
        <v>2023</v>
      </c>
      <c r="AE6" s="158">
        <v>2024</v>
      </c>
      <c r="AF6" s="158">
        <v>2025</v>
      </c>
      <c r="AG6" s="158">
        <v>2026</v>
      </c>
      <c r="AH6" s="158">
        <v>2027</v>
      </c>
      <c r="AI6" s="158">
        <v>2028</v>
      </c>
      <c r="AJ6" s="158">
        <v>2029</v>
      </c>
      <c r="AK6" s="158">
        <v>2030</v>
      </c>
      <c r="AL6" s="158">
        <v>2031</v>
      </c>
      <c r="AM6" s="158">
        <v>2032</v>
      </c>
      <c r="AN6" s="158">
        <v>2033</v>
      </c>
      <c r="AO6" s="158">
        <v>2034</v>
      </c>
      <c r="AP6" s="158" t="s">
        <v>496</v>
      </c>
    </row>
    <row r="7" spans="1:43">
      <c r="A7" s="100" t="s">
        <v>497</v>
      </c>
      <c r="B7" s="101">
        <v>7.7499999999999999E-2</v>
      </c>
      <c r="C7" s="101">
        <v>9.8100000000000007E-2</v>
      </c>
      <c r="D7" s="101">
        <v>-1.72E-2</v>
      </c>
      <c r="E7" s="101">
        <v>0.11320000000000001</v>
      </c>
      <c r="F7" s="101">
        <v>5.0999999999999997E-2</v>
      </c>
      <c r="G7" s="101">
        <v>7.8200000000000006E-2</v>
      </c>
      <c r="H7" s="101">
        <v>5.5099999999999996E-2</v>
      </c>
      <c r="I7" s="101">
        <v>3.78E-2</v>
      </c>
      <c r="J7" s="101">
        <v>0.107</v>
      </c>
      <c r="K7" s="101">
        <v>7.1800000000000003E-2</v>
      </c>
      <c r="L7" s="102">
        <v>-4.1999999999999997E-3</v>
      </c>
      <c r="M7" s="101">
        <v>7.0999999999999994E-2</v>
      </c>
      <c r="N7" s="101">
        <v>7.6959363162165909E-2</v>
      </c>
      <c r="O7" s="101">
        <v>0.23080000000000001</v>
      </c>
      <c r="P7" s="143">
        <v>0.1774</v>
      </c>
      <c r="Q7" s="143">
        <v>5.4199999999999998E-2</v>
      </c>
      <c r="R7" s="126">
        <v>4.24E-2</v>
      </c>
      <c r="S7" s="126">
        <v>0.04</v>
      </c>
      <c r="T7" s="126">
        <v>3.7999999999999999E-2</v>
      </c>
      <c r="U7" s="126">
        <v>3.7999999999999999E-2</v>
      </c>
      <c r="V7" s="126">
        <v>3.7999999999999999E-2</v>
      </c>
      <c r="W7" s="126">
        <v>3.7999999999999999E-2</v>
      </c>
      <c r="X7" s="126">
        <v>3.7999999999999999E-2</v>
      </c>
      <c r="Y7" s="126">
        <v>3.7999999999999999E-2</v>
      </c>
      <c r="Z7" s="126">
        <v>3.7999999999999999E-2</v>
      </c>
      <c r="AA7" s="109" t="s">
        <v>494</v>
      </c>
      <c r="AB7" t="s">
        <v>241</v>
      </c>
      <c r="AC7" s="100" t="s">
        <v>498</v>
      </c>
      <c r="AD7" s="156">
        <v>3.04E-2</v>
      </c>
      <c r="AE7" s="126">
        <v>2.1899999999999999E-2</v>
      </c>
      <c r="AF7" s="126">
        <v>2.76E-2</v>
      </c>
      <c r="AG7" s="143">
        <v>2.52E-2</v>
      </c>
      <c r="AH7" s="143">
        <v>2.5600000000000001E-2</v>
      </c>
      <c r="AI7" s="143">
        <v>2.5600000000000001E-2</v>
      </c>
      <c r="AJ7" s="126">
        <v>2.5600000000000001E-2</v>
      </c>
      <c r="AK7" s="126">
        <v>2.5600000000000001E-2</v>
      </c>
      <c r="AL7" s="126">
        <v>2.5600000000000001E-2</v>
      </c>
      <c r="AM7" s="126">
        <v>2.5600000000000001E-2</v>
      </c>
      <c r="AN7" s="126">
        <v>2.5600000000000001E-2</v>
      </c>
      <c r="AO7" s="126">
        <v>2.5600000000000001E-2</v>
      </c>
      <c r="AP7" s="109" t="s">
        <v>494</v>
      </c>
      <c r="AQ7" t="s">
        <v>241</v>
      </c>
    </row>
    <row r="8" spans="1:43">
      <c r="A8" s="100" t="s">
        <v>499</v>
      </c>
      <c r="B8" s="101">
        <v>6.4399999999999999E-2</v>
      </c>
      <c r="C8" s="101">
        <v>8.7799999999999989E-2</v>
      </c>
      <c r="D8" s="101">
        <v>7.3099999999999998E-2</v>
      </c>
      <c r="E8" s="101">
        <v>8.4199999999999997E-2</v>
      </c>
      <c r="F8" s="101">
        <v>8.3199999999999996E-2</v>
      </c>
      <c r="G8" s="101">
        <v>7.9431269420639827E-2</v>
      </c>
      <c r="H8" s="101">
        <v>7.4999999999999997E-2</v>
      </c>
      <c r="I8" s="101">
        <v>7.8799999999999995E-2</v>
      </c>
      <c r="J8" s="101">
        <v>7.6100000000000001E-2</v>
      </c>
      <c r="K8" s="101">
        <v>8.0699999999999994E-2</v>
      </c>
      <c r="L8" s="102">
        <v>3.6299999999999999E-2</v>
      </c>
      <c r="M8" s="102">
        <v>3.2800000000000003E-2</v>
      </c>
      <c r="N8" s="102">
        <v>4.2700000000000002E-2</v>
      </c>
      <c r="O8" s="102">
        <v>4.7899999999999998E-2</v>
      </c>
      <c r="P8" s="126">
        <v>0.1071</v>
      </c>
      <c r="Q8" s="126">
        <v>7.8200000000000006E-2</v>
      </c>
      <c r="R8" s="126">
        <v>5.3800000000000001E-2</v>
      </c>
      <c r="S8" s="126">
        <v>4.58E-2</v>
      </c>
      <c r="T8" s="126">
        <v>4.3799999999999999E-2</v>
      </c>
      <c r="U8" s="126">
        <v>4.3799999999999999E-2</v>
      </c>
      <c r="V8" s="126">
        <v>4.3799999999999999E-2</v>
      </c>
      <c r="W8" s="126">
        <v>4.3799999999999999E-2</v>
      </c>
      <c r="X8" s="126">
        <v>4.3799999999999999E-2</v>
      </c>
      <c r="Y8" s="126">
        <v>4.3799999999999999E-2</v>
      </c>
      <c r="Z8" s="126">
        <v>4.3799999999999999E-2</v>
      </c>
      <c r="AA8" s="109" t="s">
        <v>494</v>
      </c>
      <c r="AC8" s="100" t="s">
        <v>500</v>
      </c>
      <c r="AD8" s="197">
        <v>4.6600000000000003E-2</v>
      </c>
      <c r="AE8" s="198">
        <v>3.5499999999999997E-2</v>
      </c>
      <c r="AF8" s="198">
        <v>0.03</v>
      </c>
      <c r="AG8" s="198">
        <v>0.03</v>
      </c>
      <c r="AH8" s="198">
        <v>0.03</v>
      </c>
      <c r="AI8" s="198">
        <v>0.03</v>
      </c>
      <c r="AJ8" s="198">
        <v>0.03</v>
      </c>
      <c r="AK8" s="198">
        <v>0.03</v>
      </c>
      <c r="AL8" s="198">
        <v>0.03</v>
      </c>
      <c r="AM8" s="198">
        <v>0.03</v>
      </c>
      <c r="AN8" s="198">
        <v>0.03</v>
      </c>
      <c r="AO8" s="198">
        <v>0.03</v>
      </c>
      <c r="AP8" s="109" t="s">
        <v>494</v>
      </c>
      <c r="AQ8" t="s">
        <v>241</v>
      </c>
    </row>
    <row r="9" spans="1:43">
      <c r="A9" s="252" t="s">
        <v>501</v>
      </c>
      <c r="B9" s="253">
        <v>6.0700000000000004E-2</v>
      </c>
      <c r="C9" s="253">
        <v>5.0900000000000001E-2</v>
      </c>
      <c r="D9" s="253">
        <v>-1.2999999999999999E-3</v>
      </c>
      <c r="E9" s="253">
        <v>7.5300000000000006E-2</v>
      </c>
      <c r="F9" s="253">
        <v>3.9699999999999999E-2</v>
      </c>
      <c r="G9" s="253">
        <v>1.9199999999999998E-2</v>
      </c>
      <c r="H9" s="253">
        <v>0.03</v>
      </c>
      <c r="I9" s="253">
        <v>5.0000000000000001E-3</v>
      </c>
      <c r="J9" s="253">
        <v>-3.5400000000000001E-2</v>
      </c>
      <c r="K9" s="253">
        <v>-3.2800000000000003E-2</v>
      </c>
      <c r="L9" s="256">
        <v>1.32E-2</v>
      </c>
      <c r="M9" s="256">
        <v>1.32E-2</v>
      </c>
      <c r="N9" s="256">
        <v>1.41E-2</v>
      </c>
      <c r="O9" s="256">
        <v>-4.0599999999999997E-2</v>
      </c>
      <c r="P9" s="254">
        <v>5.0999999999999997E-2</v>
      </c>
      <c r="Q9" s="254">
        <v>2.1000000000000001E-2</v>
      </c>
      <c r="R9" s="257">
        <v>3.04E-2</v>
      </c>
      <c r="S9" s="257">
        <v>2.1899999999999999E-2</v>
      </c>
      <c r="T9" s="257">
        <v>2.76E-2</v>
      </c>
      <c r="U9" s="254">
        <v>2.52E-2</v>
      </c>
      <c r="V9" s="254">
        <v>2.5600000000000001E-2</v>
      </c>
      <c r="W9" s="254">
        <v>2.5600000000000001E-2</v>
      </c>
      <c r="X9" s="254">
        <v>2.5600000000000001E-2</v>
      </c>
      <c r="Y9" s="254">
        <v>2.5600000000000001E-2</v>
      </c>
      <c r="Z9" s="254">
        <v>2.5600000000000001E-2</v>
      </c>
      <c r="AA9" s="255" t="s">
        <v>494</v>
      </c>
      <c r="AB9" t="s">
        <v>241</v>
      </c>
      <c r="AC9" s="159" t="s">
        <v>502</v>
      </c>
      <c r="AD9" s="160">
        <v>0.13189999999999999</v>
      </c>
      <c r="AE9" s="161">
        <v>9.8000000000000004E-2</v>
      </c>
      <c r="AF9" s="161">
        <v>8.4599999999999995E-2</v>
      </c>
      <c r="AG9" s="161">
        <v>7.1800000000000003E-2</v>
      </c>
      <c r="AH9" s="161">
        <v>7.0599999999999996E-2</v>
      </c>
      <c r="AI9" s="161">
        <v>7.0599999999999996E-2</v>
      </c>
      <c r="AJ9" s="161">
        <v>7.0599999999999996E-2</v>
      </c>
      <c r="AK9" s="161">
        <v>7.0599999999999996E-2</v>
      </c>
      <c r="AL9" s="161">
        <v>7.0599999999999996E-2</v>
      </c>
      <c r="AM9" s="161">
        <v>7.0599999999999996E-2</v>
      </c>
      <c r="AN9" s="161">
        <v>7.0599999999999996E-2</v>
      </c>
      <c r="AO9" s="161">
        <v>7.0599999999999996E-2</v>
      </c>
      <c r="AP9" s="162" t="s">
        <v>494</v>
      </c>
      <c r="AQ9" t="s">
        <v>241</v>
      </c>
    </row>
    <row r="10" spans="1:43">
      <c r="A10" s="100" t="s">
        <v>503</v>
      </c>
      <c r="B10" s="103">
        <v>5.5199999999999999E-2</v>
      </c>
      <c r="C10" s="103">
        <v>4.6800000000000001E-2</v>
      </c>
      <c r="D10" s="103">
        <v>-3.9199999999999999E-2</v>
      </c>
      <c r="E10" s="103">
        <v>9.0800000000000006E-2</v>
      </c>
      <c r="F10" s="103">
        <v>2.4799999999999999E-2</v>
      </c>
      <c r="G10" s="103">
        <v>3.3300000000000003E-2</v>
      </c>
      <c r="H10" s="103">
        <v>4.7000000000000002E-3</v>
      </c>
      <c r="I10" s="103">
        <v>-7.0000000000000001E-3</v>
      </c>
      <c r="J10" s="103">
        <v>-4.2599999999999999E-2</v>
      </c>
      <c r="K10" s="103">
        <v>-2.0199999999999999E-2</v>
      </c>
      <c r="L10" s="104">
        <f>L9*$U$10</f>
        <v>3.168E-4</v>
      </c>
      <c r="M10" s="104">
        <f>M9*$U$10</f>
        <v>3.168E-4</v>
      </c>
      <c r="N10" s="104">
        <f>N9*$U$10</f>
        <v>3.3839999999999999E-4</v>
      </c>
      <c r="O10" s="104">
        <f>O9*$U$10</f>
        <v>-9.7439999999999994E-4</v>
      </c>
      <c r="P10" s="126">
        <v>3.0700000000000002E-2</v>
      </c>
      <c r="Q10" s="126">
        <v>2.4E-2</v>
      </c>
      <c r="R10" s="126">
        <v>2.4E-2</v>
      </c>
      <c r="S10" s="126">
        <v>2.4E-2</v>
      </c>
      <c r="T10" s="126">
        <v>2.4E-2</v>
      </c>
      <c r="U10" s="126">
        <v>2.4E-2</v>
      </c>
      <c r="V10" s="126">
        <v>2.4E-2</v>
      </c>
      <c r="W10" s="126">
        <v>2.4E-2</v>
      </c>
      <c r="X10" s="126">
        <v>2.4E-2</v>
      </c>
      <c r="Y10" s="126">
        <v>2.4E-2</v>
      </c>
      <c r="Z10" s="126">
        <v>2.4E-2</v>
      </c>
      <c r="AA10" s="109" t="s">
        <v>494</v>
      </c>
      <c r="AC10" t="s">
        <v>504</v>
      </c>
    </row>
    <row r="11" spans="1:43">
      <c r="A11" s="252" t="s">
        <v>505</v>
      </c>
      <c r="B11" s="258">
        <v>0.1188165565047824</v>
      </c>
      <c r="C11" s="258">
        <v>0.12491808039576212</v>
      </c>
      <c r="D11" s="258">
        <v>9.9424322730934475E-2</v>
      </c>
      <c r="E11" s="258">
        <v>9.7645911821531858E-2</v>
      </c>
      <c r="F11" s="258">
        <v>0.1162462936624582</v>
      </c>
      <c r="G11" s="258">
        <v>8.501905746545807E-2</v>
      </c>
      <c r="H11" s="258">
        <v>8.2291014266978504E-2</v>
      </c>
      <c r="I11" s="258">
        <v>0.10907207520851531</v>
      </c>
      <c r="J11" s="258">
        <v>0.13276262880327747</v>
      </c>
      <c r="K11" s="258">
        <v>0.140185777109885</v>
      </c>
      <c r="L11" s="259">
        <v>9.8699999999999996E-2</v>
      </c>
      <c r="M11" s="259">
        <v>6.4799999999999996E-2</v>
      </c>
      <c r="N11" s="256">
        <v>5.9037539376861695E-2</v>
      </c>
      <c r="O11" s="256">
        <v>2.6353185633169601E-2</v>
      </c>
      <c r="P11" s="254">
        <v>3.9199999999999999E-2</v>
      </c>
      <c r="Q11" s="254">
        <v>0.10680000000000001</v>
      </c>
      <c r="R11" s="254">
        <v>0.13189999999999999</v>
      </c>
      <c r="S11" s="254">
        <v>9.8000000000000004E-2</v>
      </c>
      <c r="T11" s="254">
        <v>8.4599999999999995E-2</v>
      </c>
      <c r="U11" s="254">
        <v>7.1800000000000003E-2</v>
      </c>
      <c r="V11" s="254">
        <v>7.0599999999999996E-2</v>
      </c>
      <c r="W11" s="254">
        <v>7.0599999999999996E-2</v>
      </c>
      <c r="X11" s="254">
        <v>7.0599999999999996E-2</v>
      </c>
      <c r="Y11" s="254">
        <v>7.0599999999999996E-2</v>
      </c>
      <c r="Z11" s="254">
        <v>7.0599999999999996E-2</v>
      </c>
      <c r="AA11" s="255" t="s">
        <v>494</v>
      </c>
      <c r="AB11" t="s">
        <v>241</v>
      </c>
    </row>
    <row r="12" spans="1:43">
      <c r="A12" s="100" t="s">
        <v>506</v>
      </c>
      <c r="B12" s="105">
        <v>1.7713000000000001</v>
      </c>
      <c r="C12" s="105">
        <v>2.3370000000000002</v>
      </c>
      <c r="D12" s="105">
        <v>1.7412000000000001</v>
      </c>
      <c r="E12" s="105">
        <v>1.6661999999999999</v>
      </c>
      <c r="F12" s="105">
        <v>1.8757999999999999</v>
      </c>
      <c r="G12" s="105">
        <v>2.0434999999999999</v>
      </c>
      <c r="H12" s="105">
        <v>2.3426</v>
      </c>
      <c r="I12" s="105">
        <v>2.6562000000000001</v>
      </c>
      <c r="J12" s="105">
        <v>3.9047999999999998</v>
      </c>
      <c r="K12" s="105">
        <v>3.2591000000000001</v>
      </c>
      <c r="L12" s="105">
        <v>3.3079999999999998</v>
      </c>
      <c r="M12" s="105">
        <v>3.8748</v>
      </c>
      <c r="N12" s="105">
        <v>4.0307000000000004</v>
      </c>
      <c r="O12" s="105">
        <v>5.2</v>
      </c>
      <c r="P12" s="144">
        <v>5.57</v>
      </c>
      <c r="Q12" s="144">
        <v>5.5</v>
      </c>
      <c r="R12" s="144">
        <v>5.3</v>
      </c>
      <c r="S12" s="144">
        <v>5.2</v>
      </c>
      <c r="T12" s="144">
        <v>5.2</v>
      </c>
      <c r="U12" s="144">
        <v>5.2</v>
      </c>
      <c r="V12" s="144">
        <v>5.2</v>
      </c>
      <c r="W12" s="144">
        <v>5.2</v>
      </c>
      <c r="X12" s="144">
        <v>5.2</v>
      </c>
      <c r="Y12" s="144">
        <v>5.2</v>
      </c>
      <c r="Z12" s="144">
        <v>5.2</v>
      </c>
      <c r="AA12" s="109" t="s">
        <v>494</v>
      </c>
      <c r="AE12" s="335"/>
    </row>
    <row r="13" spans="1:43">
      <c r="A13" s="100" t="s">
        <v>507</v>
      </c>
      <c r="B13" s="105">
        <v>1.9482648000000005</v>
      </c>
      <c r="C13" s="105">
        <v>1.8323067460317464</v>
      </c>
      <c r="D13" s="105">
        <v>1.9959814516129042</v>
      </c>
      <c r="E13" s="105">
        <v>1.7595727999999995</v>
      </c>
      <c r="F13" s="105">
        <v>1.6737919999999999</v>
      </c>
      <c r="G13" s="105">
        <v>1.9549649402390434</v>
      </c>
      <c r="H13" s="105">
        <v>2.160505138339921</v>
      </c>
      <c r="I13" s="105">
        <v>2.3545181818181797</v>
      </c>
      <c r="J13" s="105">
        <v>3.3386959999999997</v>
      </c>
      <c r="K13" s="105">
        <v>3.4901166666666699</v>
      </c>
      <c r="L13" s="105">
        <v>3.1920083333333298</v>
      </c>
      <c r="M13" s="105">
        <v>3.6544500000000002</v>
      </c>
      <c r="N13" s="105">
        <v>3.9450833333333302</v>
      </c>
      <c r="O13" s="105">
        <v>5.16</v>
      </c>
      <c r="P13" s="144">
        <v>5.39</v>
      </c>
      <c r="Q13" s="144">
        <v>5.53</v>
      </c>
      <c r="R13" s="144">
        <v>5.41</v>
      </c>
      <c r="S13" s="144">
        <v>5.25</v>
      </c>
      <c r="T13" s="144">
        <v>5.2</v>
      </c>
      <c r="U13" s="144">
        <v>5.2</v>
      </c>
      <c r="V13" s="144">
        <v>5.2</v>
      </c>
      <c r="W13" s="144">
        <v>5.2</v>
      </c>
      <c r="X13" s="144">
        <v>5.2</v>
      </c>
      <c r="Y13" s="144">
        <v>5.2</v>
      </c>
      <c r="Z13" s="144">
        <v>5.2</v>
      </c>
      <c r="AA13" s="109" t="s">
        <v>494</v>
      </c>
    </row>
    <row r="14" spans="1:43">
      <c r="A14" s="106" t="s">
        <v>508</v>
      </c>
      <c r="B14" s="107">
        <v>8.2999103380830608E-2</v>
      </c>
      <c r="C14" s="107">
        <v>0.15194496402281565</v>
      </c>
      <c r="D14" s="107">
        <v>-3.8830157520629238E-2</v>
      </c>
      <c r="E14" s="107">
        <v>7.8917093811532446E-2</v>
      </c>
      <c r="F14" s="107">
        <v>9.5523493424991779E-2</v>
      </c>
      <c r="G14" s="107">
        <v>4.4409144314104809E-2</v>
      </c>
      <c r="H14" s="107">
        <v>5.5190858417872857E-2</v>
      </c>
      <c r="I14" s="107">
        <v>3.1844598443327543E-2</v>
      </c>
      <c r="J14" s="107">
        <v>2.8565073137840402E-2</v>
      </c>
      <c r="K14" s="107">
        <v>1.2287627996663941E-2</v>
      </c>
      <c r="L14" s="107">
        <v>2.7660543787849878E-2</v>
      </c>
      <c r="M14" s="108">
        <f>AVERAGE(F14:L14)</f>
        <v>4.2211619931807318E-2</v>
      </c>
      <c r="N14" s="108">
        <f>M14</f>
        <v>4.2211619931807318E-2</v>
      </c>
      <c r="O14" s="108">
        <f>N14</f>
        <v>4.2211619931807318E-2</v>
      </c>
      <c r="P14" s="127">
        <v>3.7999999999999999E-2</v>
      </c>
      <c r="Q14" s="127">
        <v>3.7999999999999999E-2</v>
      </c>
      <c r="R14" s="127">
        <v>3.7999999999999999E-2</v>
      </c>
      <c r="S14" s="127">
        <v>3.7999999999999999E-2</v>
      </c>
      <c r="T14" s="126">
        <v>3.7600000000000001E-2</v>
      </c>
      <c r="U14" s="126">
        <v>3.7600000000000001E-2</v>
      </c>
      <c r="V14" s="126">
        <v>3.7600000000000001E-2</v>
      </c>
      <c r="W14" s="126">
        <v>3.7600000000000001E-2</v>
      </c>
      <c r="X14" s="126">
        <v>3.7600000000000001E-2</v>
      </c>
      <c r="Y14" s="126">
        <v>3.7600000000000001E-2</v>
      </c>
      <c r="Z14" s="126">
        <v>3.7600000000000001E-2</v>
      </c>
      <c r="AA14" s="109" t="s">
        <v>509</v>
      </c>
    </row>
    <row r="15" spans="1:43">
      <c r="A15" s="110" t="s">
        <v>510</v>
      </c>
      <c r="B15" s="107">
        <v>3.4815888867649525E-2</v>
      </c>
      <c r="C15" s="107">
        <v>3.6077455294902805E-2</v>
      </c>
      <c r="D15" s="107">
        <v>3.7220141095707149E-2</v>
      </c>
      <c r="E15" s="107">
        <v>3.8229517788299416E-2</v>
      </c>
      <c r="F15" s="107">
        <v>3.9062994249266181E-2</v>
      </c>
      <c r="G15" s="107">
        <v>3.972889096350718E-2</v>
      </c>
      <c r="H15" s="107">
        <v>4.0308975814697501E-2</v>
      </c>
      <c r="I15" s="107">
        <v>4.0805099479696239E-2</v>
      </c>
      <c r="J15" s="107">
        <v>4.1160755553595108E-2</v>
      </c>
      <c r="K15" s="107">
        <v>4.1325815418111977E-2</v>
      </c>
      <c r="L15" s="107">
        <v>4.1313177054956851E-2</v>
      </c>
      <c r="M15" s="107">
        <v>4.1122120845090038E-2</v>
      </c>
      <c r="N15" s="107">
        <v>4.0750008484554234E-2</v>
      </c>
      <c r="O15" s="107">
        <v>4.0187303285458054E-2</v>
      </c>
      <c r="P15" s="128">
        <v>0.04</v>
      </c>
      <c r="Q15" s="128">
        <v>3.9E-2</v>
      </c>
      <c r="R15" s="128">
        <v>3.7999999999999999E-2</v>
      </c>
      <c r="S15" s="128">
        <v>3.5999999999999997E-2</v>
      </c>
      <c r="T15" s="145">
        <v>3.44E-2</v>
      </c>
      <c r="U15" s="126">
        <v>3.44E-2</v>
      </c>
      <c r="V15" s="126">
        <v>3.44E-2</v>
      </c>
      <c r="W15" s="126">
        <v>3.44E-2</v>
      </c>
      <c r="X15" s="126">
        <v>3.44E-2</v>
      </c>
      <c r="Y15" s="126">
        <v>3.44E-2</v>
      </c>
      <c r="Z15" s="126">
        <v>3.44E-2</v>
      </c>
      <c r="AA15" s="109" t="s">
        <v>511</v>
      </c>
    </row>
    <row r="17" spans="1:59">
      <c r="A17" s="113"/>
      <c r="I17" s="111"/>
      <c r="J17" s="112"/>
      <c r="K17" s="112"/>
      <c r="L17" s="112"/>
      <c r="M17" s="112"/>
      <c r="N17" s="113"/>
      <c r="O17" s="113"/>
      <c r="P17" s="113"/>
      <c r="Q17" s="113"/>
      <c r="R17" s="113"/>
      <c r="S17" s="113"/>
      <c r="T17" s="113"/>
      <c r="U17" s="113"/>
    </row>
    <row r="19" spans="1:59">
      <c r="AR19" s="94" t="s">
        <v>492</v>
      </c>
    </row>
    <row r="20" spans="1:59">
      <c r="AR20" s="157" t="s">
        <v>495</v>
      </c>
      <c r="AS20" s="158">
        <v>2021</v>
      </c>
      <c r="AT20" s="158">
        <v>2022</v>
      </c>
      <c r="AU20" s="158">
        <v>2023</v>
      </c>
      <c r="AV20" s="158">
        <v>2024</v>
      </c>
      <c r="AW20" s="158">
        <v>2025</v>
      </c>
      <c r="AX20" s="158">
        <v>2026</v>
      </c>
      <c r="AY20" s="158">
        <v>2027</v>
      </c>
      <c r="AZ20" s="158">
        <v>2028</v>
      </c>
      <c r="BA20" s="158">
        <v>2029</v>
      </c>
      <c r="BB20" s="158">
        <v>2030</v>
      </c>
      <c r="BC20" s="158">
        <v>2031</v>
      </c>
      <c r="BD20" s="158">
        <v>2032</v>
      </c>
      <c r="BE20" s="158">
        <v>2033</v>
      </c>
      <c r="BF20" s="158">
        <v>2034</v>
      </c>
      <c r="BG20" s="158" t="s">
        <v>496</v>
      </c>
    </row>
    <row r="21" spans="1:59">
      <c r="AR21" s="100" t="s">
        <v>498</v>
      </c>
      <c r="AS21" s="126">
        <v>3.3000000000000002E-2</v>
      </c>
      <c r="AT21" s="126">
        <v>2.5000000000000001E-2</v>
      </c>
      <c r="AU21" s="143">
        <v>2.5000000000000001E-2</v>
      </c>
      <c r="AV21" s="143">
        <v>2.1899999999999999E-2</v>
      </c>
      <c r="AW21" s="143">
        <v>2.76E-2</v>
      </c>
      <c r="AX21" s="126">
        <v>2.52E-2</v>
      </c>
      <c r="AY21" s="126">
        <v>2.5600000000000001E-2</v>
      </c>
      <c r="AZ21" s="126">
        <v>2.5600000000000001E-2</v>
      </c>
      <c r="BA21" s="126">
        <v>2.5600000000000001E-2</v>
      </c>
      <c r="BB21" s="126">
        <v>2.5600000000000001E-2</v>
      </c>
      <c r="BC21" s="126">
        <v>2.5600000000000001E-2</v>
      </c>
      <c r="BD21" s="126">
        <v>2.5600000000000001E-2</v>
      </c>
      <c r="BE21" s="126">
        <v>2.5600000000000001E-2</v>
      </c>
      <c r="BF21" s="126">
        <v>2.5600000000000001E-2</v>
      </c>
      <c r="BG21" s="109" t="s">
        <v>494</v>
      </c>
    </row>
    <row r="22" spans="1:59">
      <c r="AR22" s="159" t="s">
        <v>500</v>
      </c>
      <c r="AS22" s="161">
        <v>3.5999999999999997E-2</v>
      </c>
      <c r="AT22" s="161">
        <v>3.5000000000000003E-2</v>
      </c>
      <c r="AU22" s="161">
        <v>3.2500000000000001E-2</v>
      </c>
      <c r="AV22" s="161">
        <v>3.2500000000000001E-2</v>
      </c>
      <c r="AW22" s="161">
        <v>3.2500000000000001E-2</v>
      </c>
      <c r="AX22" s="161">
        <v>3.2500000000000001E-2</v>
      </c>
      <c r="AY22" s="161">
        <v>3.2500000000000001E-2</v>
      </c>
      <c r="AZ22" s="161">
        <v>3.2500000000000001E-2</v>
      </c>
      <c r="BA22" s="161">
        <v>3.2500000000000001E-2</v>
      </c>
      <c r="BB22" s="161">
        <v>3.2500000000000001E-2</v>
      </c>
      <c r="BC22" s="161">
        <v>3.2500000000000001E-2</v>
      </c>
      <c r="BD22" s="161"/>
      <c r="BE22" s="161"/>
      <c r="BF22" s="161"/>
      <c r="BG22" s="162" t="s">
        <v>494</v>
      </c>
    </row>
    <row r="23" spans="1:59">
      <c r="AR23" t="s">
        <v>504</v>
      </c>
    </row>
  </sheetData>
  <pageMargins left="0.511811024" right="0.511811024" top="0.78740157499999996" bottom="0.78740157499999996" header="0.31496062000000002" footer="0.31496062000000002"/>
  <ignoredErrors>
    <ignoredError sqref="N10:O10 N14:O14" unlockedFormula="1"/>
  </ignoredErrors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C5B0-708A-4431-8C68-58C2C754AD7C}">
  <sheetPr codeName="Planilha7"/>
  <dimension ref="A1:O37"/>
  <sheetViews>
    <sheetView showGridLines="0" topLeftCell="A9" zoomScaleNormal="100" workbookViewId="0">
      <selection activeCell="A29" sqref="A29"/>
    </sheetView>
  </sheetViews>
  <sheetFormatPr defaultRowHeight="14.4"/>
  <cols>
    <col min="1" max="1" width="58.88671875" customWidth="1"/>
    <col min="2" max="2" width="18.33203125" customWidth="1"/>
    <col min="3" max="4" width="15.109375" customWidth="1"/>
    <col min="5" max="5" width="14.44140625" customWidth="1"/>
    <col min="6" max="6" width="13.33203125" customWidth="1"/>
    <col min="7" max="7" width="16.6640625" customWidth="1"/>
    <col min="8" max="8" width="14.88671875" customWidth="1"/>
    <col min="9" max="9" width="14.109375" customWidth="1"/>
    <col min="10" max="10" width="14.5546875" customWidth="1"/>
    <col min="11" max="11" width="13.6640625" customWidth="1"/>
    <col min="12" max="12" width="16.6640625" customWidth="1"/>
    <col min="13" max="13" width="16.5546875" customWidth="1"/>
    <col min="14" max="14" width="18.6640625" bestFit="1" customWidth="1"/>
    <col min="15" max="15" width="16.6640625" customWidth="1"/>
  </cols>
  <sheetData>
    <row r="1" spans="1:15" ht="43.5" customHeight="1">
      <c r="A1" s="223" t="s">
        <v>512</v>
      </c>
    </row>
    <row r="2" spans="1:15" ht="25.5" customHeight="1">
      <c r="A2" s="224" t="s">
        <v>513</v>
      </c>
      <c r="B2" s="28" t="s">
        <v>263</v>
      </c>
      <c r="C2" s="28" t="s">
        <v>469</v>
      </c>
      <c r="D2" s="28" t="s">
        <v>471</v>
      </c>
      <c r="E2" s="28" t="s">
        <v>472</v>
      </c>
      <c r="F2" s="28" t="s">
        <v>473</v>
      </c>
      <c r="G2" s="28" t="s">
        <v>474</v>
      </c>
      <c r="H2" s="28" t="s">
        <v>475</v>
      </c>
      <c r="I2" s="28" t="s">
        <v>476</v>
      </c>
      <c r="J2" s="28" t="s">
        <v>477</v>
      </c>
      <c r="K2" s="28" t="s">
        <v>478</v>
      </c>
      <c r="L2" s="28" t="s">
        <v>479</v>
      </c>
      <c r="M2" s="28" t="s">
        <v>480</v>
      </c>
    </row>
    <row r="3" spans="1:15" ht="22.5" customHeight="1">
      <c r="A3" s="225" t="s">
        <v>514</v>
      </c>
      <c r="B3" s="228">
        <f>+B4+B29</f>
        <v>-37668857900.400009</v>
      </c>
      <c r="C3" s="228">
        <f t="shared" ref="C3:M3" si="0">+C4+C29</f>
        <v>-40507758060.715126</v>
      </c>
      <c r="D3" s="228">
        <f t="shared" si="0"/>
        <v>-43352944865.692848</v>
      </c>
      <c r="E3" s="228">
        <f t="shared" si="0"/>
        <v>-45612832896.701141</v>
      </c>
      <c r="F3" s="228">
        <f t="shared" si="0"/>
        <v>-48469524965.32563</v>
      </c>
      <c r="G3" s="228">
        <f t="shared" si="0"/>
        <v>-51394184553.457664</v>
      </c>
      <c r="H3" s="228">
        <f t="shared" si="0"/>
        <v>-54510968538.680588</v>
      </c>
      <c r="I3" s="228">
        <f t="shared" si="0"/>
        <v>-57822496177.087898</v>
      </c>
      <c r="J3" s="228">
        <f t="shared" si="0"/>
        <v>-61353050138.117203</v>
      </c>
      <c r="K3" s="228">
        <f t="shared" si="0"/>
        <v>-65112193570.311607</v>
      </c>
      <c r="L3" s="228">
        <f t="shared" si="0"/>
        <v>-69113270813.488815</v>
      </c>
      <c r="M3" s="228">
        <f t="shared" si="0"/>
        <v>-73374393814.664764</v>
      </c>
    </row>
    <row r="4" spans="1:15">
      <c r="A4" s="31" t="s">
        <v>515</v>
      </c>
      <c r="B4" s="226">
        <f>SUM(B5:B28)</f>
        <v>-37617066242.360008</v>
      </c>
      <c r="C4" s="226">
        <f t="shared" ref="C4:M4" si="1">SUM(C5:C28)</f>
        <v>-40479962897.147896</v>
      </c>
      <c r="D4" s="226">
        <f t="shared" si="1"/>
        <v>-43132318627.670586</v>
      </c>
      <c r="E4" s="226">
        <f t="shared" si="1"/>
        <v>-45601730636.385971</v>
      </c>
      <c r="F4" s="226">
        <f t="shared" si="1"/>
        <v>-48457796892.80101</v>
      </c>
      <c r="G4" s="226">
        <f t="shared" si="1"/>
        <v>-51381795392.940979</v>
      </c>
      <c r="H4" s="226">
        <f t="shared" si="1"/>
        <v>-54497881025.963898</v>
      </c>
      <c r="I4" s="226">
        <f t="shared" si="1"/>
        <v>-57808670947.454391</v>
      </c>
      <c r="J4" s="226">
        <f t="shared" si="1"/>
        <v>-61338445607.93972</v>
      </c>
      <c r="K4" s="226">
        <f t="shared" si="1"/>
        <v>-65096765811.977081</v>
      </c>
      <c r="L4" s="226">
        <f t="shared" si="1"/>
        <v>-69096973423.272491</v>
      </c>
      <c r="M4" s="226">
        <f t="shared" si="1"/>
        <v>-73357177773.156723</v>
      </c>
    </row>
    <row r="5" spans="1:15">
      <c r="A5" s="323" t="s">
        <v>205</v>
      </c>
      <c r="B5" s="227">
        <f>Anual!F273</f>
        <v>-5256374662.7799997</v>
      </c>
      <c r="C5" s="227">
        <f>Anual!G273</f>
        <v>-5404252282.7762594</v>
      </c>
      <c r="D5" s="227">
        <f>Anual!I273</f>
        <v>-5478473333.5221376</v>
      </c>
      <c r="E5" s="227">
        <f>Anual!K273</f>
        <v>-5837892491.2412472</v>
      </c>
      <c r="F5" s="227">
        <f>Anual!M273</f>
        <v>-6220891599.6274595</v>
      </c>
      <c r="G5" s="227">
        <f>Anual!O273</f>
        <v>-6629017638.1934795</v>
      </c>
      <c r="H5" s="227">
        <f>Anual!Q273</f>
        <v>-7063919077.1483402</v>
      </c>
      <c r="I5" s="227">
        <f>Anual!S273</f>
        <v>-7527352535.7670612</v>
      </c>
      <c r="J5" s="227">
        <f>Anual!U273</f>
        <v>-8021189877.5873957</v>
      </c>
      <c r="K5" s="227">
        <f>Anual!W273</f>
        <v>-8547425771.0920591</v>
      </c>
      <c r="L5" s="227">
        <f>Anual!Y273</f>
        <v>-9108185746.4148579</v>
      </c>
      <c r="M5" s="227">
        <f>Anual!AA273</f>
        <v>-9705734780.6128502</v>
      </c>
      <c r="N5" s="202"/>
      <c r="O5" s="236"/>
    </row>
    <row r="6" spans="1:15">
      <c r="A6" s="323" t="s">
        <v>206</v>
      </c>
      <c r="B6" s="227">
        <f>Anual!F274</f>
        <v>-1051274989.2099999</v>
      </c>
      <c r="C6" s="227">
        <f>Anual!G274</f>
        <v>-1080850456.5552518</v>
      </c>
      <c r="D6" s="227">
        <f>Anual!I274</f>
        <v>-1095694666.7044277</v>
      </c>
      <c r="E6" s="227">
        <f>Anual!K274</f>
        <v>-1167578498.2482495</v>
      </c>
      <c r="F6" s="227">
        <f>Anual!M274</f>
        <v>-1244178319.9254923</v>
      </c>
      <c r="G6" s="227">
        <f>Anual!O274</f>
        <v>-1325803527.6386964</v>
      </c>
      <c r="H6" s="227">
        <f>Anual!Q274</f>
        <v>-1412783815.4296675</v>
      </c>
      <c r="I6" s="227">
        <f>Anual!S274</f>
        <v>-1505470507.1534121</v>
      </c>
      <c r="J6" s="227">
        <f>Anual!U274</f>
        <v>-1604237975.5174794</v>
      </c>
      <c r="K6" s="227">
        <f>Anual!W274</f>
        <v>-1709485154.2184117</v>
      </c>
      <c r="L6" s="227">
        <f>Anual!Y274</f>
        <v>-1821637149.2829716</v>
      </c>
      <c r="M6" s="227">
        <f>Anual!AA274</f>
        <v>-1941146956.1225705</v>
      </c>
      <c r="N6" s="202"/>
      <c r="O6" s="236"/>
    </row>
    <row r="7" spans="1:15">
      <c r="A7" s="323" t="s">
        <v>207</v>
      </c>
      <c r="B7" s="227">
        <f>Anual!F275</f>
        <v>-171799778.25999999</v>
      </c>
      <c r="C7" s="227">
        <f>Anual!G275</f>
        <v>-253405841.50000009</v>
      </c>
      <c r="D7" s="227">
        <f>Anual!I275</f>
        <v>-268180415.77022833</v>
      </c>
      <c r="E7" s="227">
        <f>Anual!K275</f>
        <v>-283927969.78425616</v>
      </c>
      <c r="F7" s="227">
        <f>Anual!M275</f>
        <v>-299756954.09972847</v>
      </c>
      <c r="G7" s="227">
        <f>Anual!O275</f>
        <v>-316468404.29078823</v>
      </c>
      <c r="H7" s="227">
        <f>Anual!Q275</f>
        <v>-334111517.82999969</v>
      </c>
      <c r="I7" s="227">
        <f>Anual!S275</f>
        <v>-352738234.94902229</v>
      </c>
      <c r="J7" s="227">
        <f>Anual!U275</f>
        <v>-372403391.54743016</v>
      </c>
      <c r="K7" s="227">
        <f>Anual!W275</f>
        <v>-393164880.62619936</v>
      </c>
      <c r="L7" s="227">
        <f>Anual!Y275</f>
        <v>-415083822.72110999</v>
      </c>
      <c r="M7" s="227">
        <f>Anual!AA275</f>
        <v>-438224745.83781195</v>
      </c>
      <c r="N7" s="202"/>
      <c r="O7" s="236"/>
    </row>
    <row r="8" spans="1:15">
      <c r="A8" s="323" t="s">
        <v>208</v>
      </c>
      <c r="B8" s="227">
        <f>Anual!F276</f>
        <v>-34359984.990000002</v>
      </c>
      <c r="C8" s="227">
        <f>Anual!G276</f>
        <v>-50681168.300000012</v>
      </c>
      <c r="D8" s="227">
        <f>Anual!I276</f>
        <v>-53636083.154045656</v>
      </c>
      <c r="E8" s="227">
        <f>Anual!K276</f>
        <v>-56785593.956851229</v>
      </c>
      <c r="F8" s="227">
        <f>Anual!M276</f>
        <v>-59951390.819945678</v>
      </c>
      <c r="G8" s="227">
        <f>Anual!O276</f>
        <v>-63293680.85815765</v>
      </c>
      <c r="H8" s="227">
        <f>Anual!Q276</f>
        <v>-66822303.56599994</v>
      </c>
      <c r="I8" s="227">
        <f>Anual!S276</f>
        <v>-70547646.989804447</v>
      </c>
      <c r="J8" s="227">
        <f>Anual!U276</f>
        <v>-74480678.309486032</v>
      </c>
      <c r="K8" s="227">
        <f>Anual!W276</f>
        <v>-78632976.125239879</v>
      </c>
      <c r="L8" s="227">
        <f>Anual!Y276</f>
        <v>-83016764.544221997</v>
      </c>
      <c r="M8" s="227">
        <f>Anual!AA276</f>
        <v>-87644949.167562366</v>
      </c>
      <c r="N8" s="202"/>
      <c r="O8" s="236"/>
    </row>
    <row r="9" spans="1:15">
      <c r="A9" s="323" t="s">
        <v>209</v>
      </c>
      <c r="B9" s="227">
        <f>Anual!F277</f>
        <v>-132308660.57999998</v>
      </c>
      <c r="C9" s="227">
        <f>Anual!G277</f>
        <v>-127143396</v>
      </c>
      <c r="D9" s="227">
        <f>Anual!I277</f>
        <v>-132229132.03462502</v>
      </c>
      <c r="E9" s="227">
        <f>Anual!K277</f>
        <v>-137518297.31601003</v>
      </c>
      <c r="F9" s="227">
        <f>Anual!M277</f>
        <v>-141643846.23549032</v>
      </c>
      <c r="G9" s="227">
        <f>Anual!O277</f>
        <v>-145893161.62255505</v>
      </c>
      <c r="H9" s="227">
        <f>Anual!Q277</f>
        <v>-150269956.47123167</v>
      </c>
      <c r="I9" s="227">
        <f>Anual!S277</f>
        <v>-154778055.16536865</v>
      </c>
      <c r="J9" s="227">
        <f>Anual!U277</f>
        <v>-159421396.8203297</v>
      </c>
      <c r="K9" s="227">
        <f>Anual!W277</f>
        <v>-164204038.72493955</v>
      </c>
      <c r="L9" s="227">
        <f>Anual!Y277</f>
        <v>-169130159.88668776</v>
      </c>
      <c r="M9" s="227">
        <f>Anual!AA277</f>
        <v>-174204064.68328843</v>
      </c>
      <c r="N9" s="202"/>
      <c r="O9" s="236"/>
    </row>
    <row r="10" spans="1:15">
      <c r="A10" s="323" t="s">
        <v>210</v>
      </c>
      <c r="B10" s="227">
        <f>Anual!F278</f>
        <v>-26461732.370000001</v>
      </c>
      <c r="C10" s="227">
        <f>Anual!G278</f>
        <v>-25428679.200000003</v>
      </c>
      <c r="D10" s="227">
        <f>Anual!I278</f>
        <v>-26445826.406925008</v>
      </c>
      <c r="E10" s="227">
        <f>Anual!K278</f>
        <v>-27503659.463202003</v>
      </c>
      <c r="F10" s="227">
        <f>Anual!M278</f>
        <v>-28328769.247098066</v>
      </c>
      <c r="G10" s="227">
        <f>Anual!O278</f>
        <v>-29178632.324511003</v>
      </c>
      <c r="H10" s="227">
        <f>Anual!Q278</f>
        <v>-30053991.294246331</v>
      </c>
      <c r="I10" s="227">
        <f>Anual!S278</f>
        <v>-30955611.033073734</v>
      </c>
      <c r="J10" s="227">
        <f>Anual!U278</f>
        <v>-31884279.364065941</v>
      </c>
      <c r="K10" s="227">
        <f>Anual!W278</f>
        <v>-32840807.744987912</v>
      </c>
      <c r="L10" s="227">
        <f>Anual!Y278</f>
        <v>-33826031.977337562</v>
      </c>
      <c r="M10" s="227">
        <f>Anual!AA278</f>
        <v>-34840812.936657682</v>
      </c>
      <c r="N10" s="202"/>
      <c r="O10" s="236"/>
    </row>
    <row r="11" spans="1:15">
      <c r="A11" s="323" t="s">
        <v>211</v>
      </c>
      <c r="B11" s="227">
        <f>Anual!F279</f>
        <v>-336519362.65999997</v>
      </c>
      <c r="C11" s="227">
        <f>Anual!G279</f>
        <v>-346606216.75099331</v>
      </c>
      <c r="D11" s="227">
        <f>Anual!I279</f>
        <v>-312117612.32273453</v>
      </c>
      <c r="E11" s="227">
        <f>Anual!K279</f>
        <v>-324602316.81564391</v>
      </c>
      <c r="F11" s="227">
        <f>Anual!M279</f>
        <v>-334340386.32011318</v>
      </c>
      <c r="G11" s="227">
        <f>Anual!O279</f>
        <v>-344370597.90971655</v>
      </c>
      <c r="H11" s="227">
        <f>Anual!Q279</f>
        <v>-354701715.84700805</v>
      </c>
      <c r="I11" s="227">
        <f>Anual!S279</f>
        <v>-365342767.32241827</v>
      </c>
      <c r="J11" s="227">
        <f>Anual!U279</f>
        <v>-376303050.3420909</v>
      </c>
      <c r="K11" s="227">
        <f>Anual!W279</f>
        <v>-387592141.85235351</v>
      </c>
      <c r="L11" s="227">
        <f>Anual!Y279</f>
        <v>-399219906.10792416</v>
      </c>
      <c r="M11" s="227">
        <f>Anual!AA279</f>
        <v>-411196503.29116201</v>
      </c>
      <c r="N11" s="202"/>
      <c r="O11" s="236"/>
    </row>
    <row r="12" spans="1:15">
      <c r="A12" s="323" t="s">
        <v>212</v>
      </c>
      <c r="B12" s="227">
        <f>Anual!F280</f>
        <v>-31723814.380000003</v>
      </c>
      <c r="C12" s="227">
        <f>Anual!G280</f>
        <v>-26633249.400000002</v>
      </c>
      <c r="D12" s="227">
        <f>Anual!I280</f>
        <v>-27698579.467122667</v>
      </c>
      <c r="E12" s="227">
        <f>Anual!K280</f>
        <v>-28806522.645807587</v>
      </c>
      <c r="F12" s="227">
        <f>Anual!M280</f>
        <v>-29670718.325181819</v>
      </c>
      <c r="G12" s="227">
        <f>Anual!O280</f>
        <v>-30560839.87493727</v>
      </c>
      <c r="H12" s="227">
        <f>Anual!Q280</f>
        <v>-31477665.071185388</v>
      </c>
      <c r="I12" s="227">
        <f>Anual!S280</f>
        <v>-32421995.023320951</v>
      </c>
      <c r="J12" s="227">
        <f>Anual!U280</f>
        <v>-33394654.87402058</v>
      </c>
      <c r="K12" s="227">
        <f>Anual!W280</f>
        <v>-34396494.520241186</v>
      </c>
      <c r="L12" s="227">
        <f>Anual!Y280</f>
        <v>-35428389.355848439</v>
      </c>
      <c r="M12" s="227">
        <f>Anual!AA280</f>
        <v>-36491241.036523886</v>
      </c>
      <c r="N12" s="202"/>
      <c r="O12" s="236"/>
    </row>
    <row r="13" spans="1:15">
      <c r="A13" s="323" t="s">
        <v>213</v>
      </c>
      <c r="B13" s="227">
        <f>Anual!F281</f>
        <v>-3909353.54</v>
      </c>
      <c r="C13" s="227">
        <f>Anual!G281</f>
        <v>-2608679.7999999998</v>
      </c>
      <c r="D13" s="227">
        <f>Anual!I281</f>
        <v>-2713027.0144358445</v>
      </c>
      <c r="E13" s="227">
        <f>Anual!K281</f>
        <v>-2821548.0950132804</v>
      </c>
      <c r="F13" s="227">
        <f>Anual!M281</f>
        <v>-2906194.5378636788</v>
      </c>
      <c r="G13" s="227">
        <f>Anual!O281</f>
        <v>-2993380.3739995891</v>
      </c>
      <c r="H13" s="227">
        <f>Anual!Q281</f>
        <v>-3083181.7852195771</v>
      </c>
      <c r="I13" s="227">
        <f>Anual!S281</f>
        <v>-3175677.2387761637</v>
      </c>
      <c r="J13" s="227">
        <f>Anual!U281</f>
        <v>-3270947.555939449</v>
      </c>
      <c r="K13" s="227">
        <f>Anual!W281</f>
        <v>-3369075.982617632</v>
      </c>
      <c r="L13" s="227">
        <f>Anual!Y281</f>
        <v>-3470148.2620961615</v>
      </c>
      <c r="M13" s="227">
        <f>Anual!AA281</f>
        <v>-3574252.709959046</v>
      </c>
      <c r="N13" s="202"/>
      <c r="O13" s="236"/>
    </row>
    <row r="14" spans="1:15">
      <c r="A14" s="323" t="s">
        <v>215</v>
      </c>
      <c r="B14" s="227">
        <f>Anual!F282</f>
        <v>-17676331379.75</v>
      </c>
      <c r="C14" s="227">
        <f>Anual!G282</f>
        <v>-19001053397.523556</v>
      </c>
      <c r="D14" s="227">
        <f>Anual!I282</f>
        <v>-20394265839.924767</v>
      </c>
      <c r="E14" s="227">
        <f>Anual!K282</f>
        <v>-21614019741.430161</v>
      </c>
      <c r="F14" s="227">
        <f>Anual!M282</f>
        <v>-23141546118.14777</v>
      </c>
      <c r="G14" s="227">
        <f>Anual!O282</f>
        <v>-24526844743.735054</v>
      </c>
      <c r="H14" s="227">
        <f>Anual!Q282</f>
        <v>-26004328054.160912</v>
      </c>
      <c r="I14" s="227">
        <f>Anual!S282</f>
        <v>-27573855559.189686</v>
      </c>
      <c r="J14" s="227">
        <f>Anual!U282</f>
        <v>-29248712270.151291</v>
      </c>
      <c r="K14" s="227">
        <f>Anual!W282</f>
        <v>-31032861996.559452</v>
      </c>
      <c r="L14" s="227">
        <f>Anual!Y282</f>
        <v>-32932502443.712204</v>
      </c>
      <c r="M14" s="227">
        <f>Anual!AA282</f>
        <v>-34956673365.98735</v>
      </c>
      <c r="N14" s="202"/>
      <c r="O14" s="236"/>
    </row>
    <row r="15" spans="1:15">
      <c r="A15" s="323" t="s">
        <v>216</v>
      </c>
      <c r="B15" s="227">
        <f>Anual!F283</f>
        <v>-10605798827.85</v>
      </c>
      <c r="C15" s="227">
        <f>Anual!G283</f>
        <v>-11400632038.514135</v>
      </c>
      <c r="D15" s="227">
        <f>Anual!I283</f>
        <v>-12236559503.954861</v>
      </c>
      <c r="E15" s="227">
        <f>Anual!K283</f>
        <v>-12968411844.858095</v>
      </c>
      <c r="F15" s="227">
        <f>Anual!M283</f>
        <v>-13884927670.88866</v>
      </c>
      <c r="G15" s="227">
        <f>Anual!O283</f>
        <v>-14716106846.241034</v>
      </c>
      <c r="H15" s="227">
        <f>Anual!Q283</f>
        <v>-15602596832.496548</v>
      </c>
      <c r="I15" s="227">
        <f>Anual!S283</f>
        <v>-16544313335.513811</v>
      </c>
      <c r="J15" s="227">
        <f>Anual!U283</f>
        <v>-17549227362.090771</v>
      </c>
      <c r="K15" s="227">
        <f>Anual!W283</f>
        <v>-18619717197.935673</v>
      </c>
      <c r="L15" s="227">
        <f>Anual!Y283</f>
        <v>-19759501466.227322</v>
      </c>
      <c r="M15" s="227">
        <f>Anual!AA283</f>
        <v>-20974004019.592407</v>
      </c>
      <c r="N15" s="202"/>
      <c r="O15" s="236"/>
    </row>
    <row r="16" spans="1:15">
      <c r="A16" s="323" t="s">
        <v>218</v>
      </c>
      <c r="B16" s="227">
        <f>Anual!F284</f>
        <v>-162598170.65000004</v>
      </c>
      <c r="C16" s="227">
        <f>Anual!G284</f>
        <v>-152580167.75</v>
      </c>
      <c r="D16" s="227">
        <f>Anual!I284</f>
        <v>-163565939.76050323</v>
      </c>
      <c r="E16" s="227">
        <f>Anual!K284</f>
        <v>-175342687.42325941</v>
      </c>
      <c r="F16" s="227">
        <f>Anual!M284</f>
        <v>-187967360.91773409</v>
      </c>
      <c r="G16" s="227">
        <f>Anual!O284</f>
        <v>-201501010.90381095</v>
      </c>
      <c r="H16" s="227">
        <f>Anual!Q284</f>
        <v>-216009083.68888539</v>
      </c>
      <c r="I16" s="227">
        <f>Anual!S284</f>
        <v>-231561737.71448517</v>
      </c>
      <c r="J16" s="227">
        <f>Anual!U284</f>
        <v>-248234182.82992804</v>
      </c>
      <c r="K16" s="227">
        <f>Anual!W284</f>
        <v>-266107043.99368295</v>
      </c>
      <c r="L16" s="227">
        <f>Anual!Y284</f>
        <v>-285266751.16122812</v>
      </c>
      <c r="M16" s="227">
        <f>Anual!AA284</f>
        <v>-305805957.24483651</v>
      </c>
      <c r="N16" s="202"/>
      <c r="O16" s="236"/>
    </row>
    <row r="17" spans="1:15">
      <c r="A17" s="323" t="s">
        <v>219</v>
      </c>
      <c r="B17" s="227">
        <f>Anual!F285</f>
        <v>-97558902.390000001</v>
      </c>
      <c r="C17" s="227">
        <f>Anual!G285</f>
        <v>-91548100.649999991</v>
      </c>
      <c r="D17" s="227">
        <f>Anual!I285</f>
        <v>-98139563.856301904</v>
      </c>
      <c r="E17" s="227">
        <f>Anual!K285</f>
        <v>-105205612.45395564</v>
      </c>
      <c r="F17" s="227">
        <f>Anual!M285</f>
        <v>-112780416.55064042</v>
      </c>
      <c r="G17" s="227">
        <f>Anual!O285</f>
        <v>-120900606.54228657</v>
      </c>
      <c r="H17" s="227">
        <f>Anual!Q285</f>
        <v>-129605450.21333122</v>
      </c>
      <c r="I17" s="227">
        <f>Anual!S285</f>
        <v>-138937042.62869108</v>
      </c>
      <c r="J17" s="227">
        <f>Anual!U285</f>
        <v>-148940509.6979568</v>
      </c>
      <c r="K17" s="227">
        <f>Anual!W285</f>
        <v>-159664226.39620975</v>
      </c>
      <c r="L17" s="227">
        <f>Anual!Y285</f>
        <v>-171160050.69673684</v>
      </c>
      <c r="M17" s="227">
        <f>Anual!AA285</f>
        <v>-183483574.34690189</v>
      </c>
      <c r="N17" s="202"/>
      <c r="O17" s="236"/>
    </row>
    <row r="18" spans="1:15">
      <c r="A18" s="323" t="s">
        <v>221</v>
      </c>
      <c r="B18" s="227">
        <f>Anual!F287</f>
        <v>-136996684.69999999</v>
      </c>
      <c r="C18" s="227">
        <f>Anual!G287</f>
        <v>-129985081.75000001</v>
      </c>
      <c r="D18" s="227">
        <f>Anual!I287</f>
        <v>-139338701.03412589</v>
      </c>
      <c r="E18" s="227">
        <f>Anual!K287</f>
        <v>-149371087.50858295</v>
      </c>
      <c r="F18" s="227">
        <f>Anual!M287</f>
        <v>-160125805.80920094</v>
      </c>
      <c r="G18" s="227">
        <f>Anual!O287</f>
        <v>-171654863.82746339</v>
      </c>
      <c r="H18" s="227">
        <f>Anual!Q287</f>
        <v>-184014014.02304077</v>
      </c>
      <c r="I18" s="227">
        <f>Anual!S287</f>
        <v>-197263023.03269973</v>
      </c>
      <c r="J18" s="227">
        <f>Anual!U287</f>
        <v>-211465960.69105408</v>
      </c>
      <c r="K18" s="227">
        <f>Anual!W287</f>
        <v>-226691509.86081004</v>
      </c>
      <c r="L18" s="227">
        <f>Anual!Y287</f>
        <v>-243013298.57078838</v>
      </c>
      <c r="M18" s="227">
        <f>Anual!AA287</f>
        <v>-260510256.06788522</v>
      </c>
      <c r="N18" s="202"/>
      <c r="O18" s="236"/>
    </row>
    <row r="19" spans="1:15">
      <c r="A19" s="323" t="s">
        <v>222</v>
      </c>
      <c r="B19" s="227">
        <f>Anual!F288</f>
        <v>-82198010.819999993</v>
      </c>
      <c r="C19" s="227">
        <f>Anual!G288</f>
        <v>-77991049.049999997</v>
      </c>
      <c r="D19" s="227">
        <f>Anual!I288</f>
        <v>-83603220.620475531</v>
      </c>
      <c r="E19" s="227">
        <f>Anual!K288</f>
        <v>-89622652.505149767</v>
      </c>
      <c r="F19" s="227">
        <f>Anual!M288</f>
        <v>-96075483.485520557</v>
      </c>
      <c r="G19" s="227">
        <f>Anual!O288</f>
        <v>-102992918.29647803</v>
      </c>
      <c r="H19" s="227">
        <f>Anual!Q288</f>
        <v>-110408408.41382447</v>
      </c>
      <c r="I19" s="227">
        <f>Anual!S288</f>
        <v>-118357813.81961985</v>
      </c>
      <c r="J19" s="227">
        <f>Anual!U288</f>
        <v>-126879576.41463245</v>
      </c>
      <c r="K19" s="227">
        <f>Anual!W288</f>
        <v>-136014905.91648602</v>
      </c>
      <c r="L19" s="227">
        <f>Anual!Y288</f>
        <v>-145807979.14247304</v>
      </c>
      <c r="M19" s="227">
        <f>Anual!AA288</f>
        <v>-156306153.6407311</v>
      </c>
      <c r="N19" s="202"/>
      <c r="O19" s="236"/>
    </row>
    <row r="20" spans="1:15">
      <c r="A20" s="323" t="s">
        <v>226</v>
      </c>
      <c r="B20" s="227">
        <f>Anual!F289</f>
        <v>-141103.13</v>
      </c>
      <c r="C20" s="227">
        <f>Anual!G289</f>
        <v>0</v>
      </c>
      <c r="D20" s="227">
        <f>Anual!I289</f>
        <v>0</v>
      </c>
      <c r="E20" s="227">
        <f>Anual!K289</f>
        <v>0</v>
      </c>
      <c r="F20" s="227">
        <f>Anual!M289</f>
        <v>0</v>
      </c>
      <c r="G20" s="227">
        <f>Anual!O289</f>
        <v>0</v>
      </c>
      <c r="H20" s="227">
        <f>Anual!Q289</f>
        <v>0</v>
      </c>
      <c r="I20" s="227">
        <f>Anual!S289</f>
        <v>0</v>
      </c>
      <c r="J20" s="227">
        <f>Anual!U289</f>
        <v>0</v>
      </c>
      <c r="K20" s="227">
        <f>Anual!W289</f>
        <v>0</v>
      </c>
      <c r="L20" s="227">
        <f>Anual!Y289</f>
        <v>0</v>
      </c>
      <c r="M20" s="227">
        <f>Anual!AA289</f>
        <v>0</v>
      </c>
      <c r="N20" s="202"/>
      <c r="O20" s="236"/>
    </row>
    <row r="21" spans="1:15">
      <c r="A21" s="323" t="s">
        <v>223</v>
      </c>
      <c r="B21" s="227">
        <f>Anual!F290</f>
        <v>-21196896.300000001</v>
      </c>
      <c r="C21" s="227">
        <f>Anual!G290</f>
        <v>-180000000</v>
      </c>
      <c r="D21" s="227">
        <f>Anual!I290</f>
        <v>-240784845.96078655</v>
      </c>
      <c r="E21" s="227">
        <f>Anual!K290</f>
        <v>-253575522.68688753</v>
      </c>
      <c r="F21" s="227">
        <f>Anual!M290</f>
        <v>0</v>
      </c>
      <c r="G21" s="227">
        <f>Anual!O290</f>
        <v>0</v>
      </c>
      <c r="H21" s="227">
        <f>Anual!Q290</f>
        <v>0</v>
      </c>
      <c r="I21" s="227">
        <f>Anual!S290</f>
        <v>0</v>
      </c>
      <c r="J21" s="227">
        <f>Anual!U290</f>
        <v>0</v>
      </c>
      <c r="K21" s="227">
        <f>Anual!W290</f>
        <v>0</v>
      </c>
      <c r="L21" s="227">
        <f>Anual!Y290</f>
        <v>0</v>
      </c>
      <c r="M21" s="227">
        <f>Anual!AA290</f>
        <v>0</v>
      </c>
      <c r="N21" s="202"/>
      <c r="O21" s="236"/>
    </row>
    <row r="22" spans="1:15">
      <c r="A22" s="323" t="s">
        <v>224</v>
      </c>
      <c r="B22" s="227">
        <f>Anual!F291</f>
        <v>-470507.3000000001</v>
      </c>
      <c r="C22" s="227">
        <f>Anual!G291</f>
        <v>0</v>
      </c>
      <c r="D22" s="227">
        <f>Anual!I291</f>
        <v>0</v>
      </c>
      <c r="E22" s="227">
        <f>Anual!K291</f>
        <v>0</v>
      </c>
      <c r="F22" s="227">
        <f>Anual!M291</f>
        <v>0</v>
      </c>
      <c r="G22" s="227">
        <f>Anual!O291</f>
        <v>0</v>
      </c>
      <c r="H22" s="227">
        <f>Anual!Q291</f>
        <v>0</v>
      </c>
      <c r="I22" s="227">
        <f>Anual!S291</f>
        <v>0</v>
      </c>
      <c r="J22" s="227">
        <f>Anual!U291</f>
        <v>0</v>
      </c>
      <c r="K22" s="227">
        <f>Anual!W291</f>
        <v>0</v>
      </c>
      <c r="L22" s="227">
        <f>Anual!Y291</f>
        <v>0</v>
      </c>
      <c r="M22" s="227">
        <f>Anual!AA291</f>
        <v>0</v>
      </c>
      <c r="N22" s="202"/>
      <c r="O22" s="236"/>
    </row>
    <row r="23" spans="1:15">
      <c r="A23" s="323" t="s">
        <v>225</v>
      </c>
      <c r="B23" s="227">
        <f>Anual!F292</f>
        <v>-215287.12</v>
      </c>
      <c r="C23" s="227">
        <f>Anual!G292</f>
        <v>0</v>
      </c>
      <c r="D23" s="227">
        <f>Anual!I292</f>
        <v>0</v>
      </c>
      <c r="E23" s="227">
        <f>Anual!K292</f>
        <v>0</v>
      </c>
      <c r="F23" s="227">
        <f>Anual!M292</f>
        <v>0</v>
      </c>
      <c r="G23" s="227">
        <f>Anual!O292</f>
        <v>0</v>
      </c>
      <c r="H23" s="227">
        <f>Anual!Q292</f>
        <v>0</v>
      </c>
      <c r="I23" s="227">
        <f>Anual!S292</f>
        <v>0</v>
      </c>
      <c r="J23" s="227">
        <f>Anual!U292</f>
        <v>0</v>
      </c>
      <c r="K23" s="227">
        <f>Anual!W292</f>
        <v>0</v>
      </c>
      <c r="L23" s="227">
        <f>Anual!Y292</f>
        <v>0</v>
      </c>
      <c r="M23" s="227">
        <f>Anual!AA292</f>
        <v>0</v>
      </c>
      <c r="N23" s="202"/>
      <c r="O23" s="236"/>
    </row>
    <row r="24" spans="1:15">
      <c r="A24" s="323" t="s">
        <v>227</v>
      </c>
      <c r="B24" s="227">
        <f>Anual!F293</f>
        <v>-1478234843.9100001</v>
      </c>
      <c r="C24" s="227">
        <f>Anual!G293</f>
        <v>-1789006261.3076963</v>
      </c>
      <c r="D24" s="227">
        <f>Anual!I293</f>
        <v>-1893534319.1433833</v>
      </c>
      <c r="E24" s="227">
        <f>Anual!K293</f>
        <v>-1999488925.5053701</v>
      </c>
      <c r="F24" s="227">
        <f>Anual!M293</f>
        <v>-2112196117.2582572</v>
      </c>
      <c r="G24" s="227">
        <f>Anual!O293</f>
        <v>-2231256387.9958711</v>
      </c>
      <c r="H24" s="227">
        <f>Anual!Q293</f>
        <v>-2357027848.0744228</v>
      </c>
      <c r="I24" s="227">
        <f>Anual!S293</f>
        <v>-2489888793.814682</v>
      </c>
      <c r="J24" s="227">
        <f>Anual!U293</f>
        <v>-2630238845.344429</v>
      </c>
      <c r="K24" s="227">
        <f>Anual!W293</f>
        <v>-2778500148.5788045</v>
      </c>
      <c r="L24" s="227">
        <f>Anual!Y293</f>
        <v>-2935118644.9538951</v>
      </c>
      <c r="M24" s="227">
        <f>Anual!AA293</f>
        <v>-3100565412.732656</v>
      </c>
      <c r="N24" s="202"/>
      <c r="O24" s="236"/>
    </row>
    <row r="25" spans="1:15">
      <c r="A25" s="323" t="s">
        <v>228</v>
      </c>
      <c r="B25" s="227">
        <f>Anual!F294</f>
        <v>-175135793.77999997</v>
      </c>
      <c r="C25" s="227">
        <f>Anual!G294</f>
        <v>-209456879.57500002</v>
      </c>
      <c r="D25" s="227">
        <f>Anual!I294</f>
        <v>-221695026.13480806</v>
      </c>
      <c r="E25" s="227">
        <f>Anual!K294</f>
        <v>-234100193.01720744</v>
      </c>
      <c r="F25" s="227">
        <f>Anual!M294</f>
        <v>-247295952.69720143</v>
      </c>
      <c r="G25" s="227">
        <f>Anual!O294</f>
        <v>-261235530.95883733</v>
      </c>
      <c r="H25" s="227">
        <f>Anual!Q294</f>
        <v>-275960855.36792517</v>
      </c>
      <c r="I25" s="227">
        <f>Anual!S294</f>
        <v>-291516216.86330432</v>
      </c>
      <c r="J25" s="227">
        <f>Anual!U294</f>
        <v>-307948402.97545511</v>
      </c>
      <c r="K25" s="227">
        <f>Anual!W294</f>
        <v>-325306838.55437565</v>
      </c>
      <c r="L25" s="227">
        <f>Anual!Y294</f>
        <v>-343643734.43000877</v>
      </c>
      <c r="M25" s="227">
        <f>Anual!AA294</f>
        <v>-363014244.45235962</v>
      </c>
      <c r="N25" s="202"/>
      <c r="O25" s="236"/>
    </row>
    <row r="26" spans="1:15">
      <c r="A26" s="323" t="s">
        <v>229</v>
      </c>
      <c r="B26" s="227">
        <f>Anual!F295</f>
        <v>-105081476.36999999</v>
      </c>
      <c r="C26" s="227">
        <f>Anual!G295</f>
        <v>-125674127.745</v>
      </c>
      <c r="D26" s="227">
        <f>Anual!I295</f>
        <v>-133017015.68088487</v>
      </c>
      <c r="E26" s="227">
        <f>Anual!K295</f>
        <v>-140460115.81032449</v>
      </c>
      <c r="F26" s="227">
        <f>Anual!M295</f>
        <v>-148377571.61832088</v>
      </c>
      <c r="G26" s="227">
        <f>Anual!O295</f>
        <v>-156741318.57530242</v>
      </c>
      <c r="H26" s="227">
        <f>Anual!Q295</f>
        <v>-165576513.22075507</v>
      </c>
      <c r="I26" s="227">
        <f>Anual!S295</f>
        <v>-174909730.11798266</v>
      </c>
      <c r="J26" s="227">
        <f>Anual!U295</f>
        <v>-184769041.78527308</v>
      </c>
      <c r="K26" s="227">
        <f>Anual!W295</f>
        <v>-195184103.13262537</v>
      </c>
      <c r="L26" s="227">
        <f>Anual!Y295</f>
        <v>-206186240.6580053</v>
      </c>
      <c r="M26" s="227">
        <f>Anual!AA295</f>
        <v>-217808546.67141575</v>
      </c>
      <c r="N26" s="202"/>
      <c r="O26" s="236"/>
    </row>
    <row r="27" spans="1:15">
      <c r="A27" s="323" t="s">
        <v>230</v>
      </c>
      <c r="B27" s="227">
        <f>Anual!F296</f>
        <v>-3751612.0200000005</v>
      </c>
      <c r="C27" s="227">
        <f>Anual!G296</f>
        <v>-4425823</v>
      </c>
      <c r="D27" s="227">
        <f>Anual!I296</f>
        <v>-4558597.6900000004</v>
      </c>
      <c r="E27" s="227">
        <f>Anual!K296</f>
        <v>-4695355.6207000008</v>
      </c>
      <c r="F27" s="227">
        <f>Anual!M296</f>
        <v>-4836216.2893210007</v>
      </c>
      <c r="G27" s="227">
        <f>Anual!O296</f>
        <v>-4981302.7780006304</v>
      </c>
      <c r="H27" s="227">
        <f>Anual!Q296</f>
        <v>-5130741.8613406494</v>
      </c>
      <c r="I27" s="227">
        <f>Anual!S296</f>
        <v>-5284664.117180869</v>
      </c>
      <c r="J27" s="227">
        <f>Anual!U296</f>
        <v>-5443204.040696295</v>
      </c>
      <c r="K27" s="227">
        <f>Anual!W296</f>
        <v>-5606500.1619171835</v>
      </c>
      <c r="L27" s="227">
        <f>Anual!Y296</f>
        <v>-5774695.1667746995</v>
      </c>
      <c r="M27" s="227">
        <f>Anual!AA296</f>
        <v>-5947936.0217779409</v>
      </c>
      <c r="N27" s="202"/>
    </row>
    <row r="28" spans="1:15">
      <c r="A28" s="323" t="s">
        <v>232</v>
      </c>
      <c r="B28" s="227">
        <f>Anual!F297</f>
        <v>-26624407.5</v>
      </c>
      <c r="C28" s="227">
        <f>Anual!G297</f>
        <v>0</v>
      </c>
      <c r="D28" s="227">
        <f>Anual!I297</f>
        <v>-126067377.51300001</v>
      </c>
      <c r="E28" s="227">
        <f>Anual!K297</f>
        <v>0</v>
      </c>
      <c r="F28" s="227">
        <f>Anual!M297</f>
        <v>0</v>
      </c>
      <c r="G28" s="227">
        <f>Anual!O297</f>
        <v>0</v>
      </c>
      <c r="H28" s="227">
        <f>Anual!Q297</f>
        <v>0</v>
      </c>
      <c r="I28" s="227">
        <f>Anual!S297</f>
        <v>0</v>
      </c>
      <c r="J28" s="227">
        <f>Anual!U297</f>
        <v>0</v>
      </c>
      <c r="K28" s="227">
        <f>Anual!W297</f>
        <v>0</v>
      </c>
      <c r="L28" s="227">
        <f>Anual!Y297</f>
        <v>0</v>
      </c>
      <c r="M28" s="227">
        <f>Anual!AA297</f>
        <v>0</v>
      </c>
      <c r="N28" s="202"/>
    </row>
    <row r="29" spans="1:15">
      <c r="A29" s="31" t="s">
        <v>516</v>
      </c>
      <c r="B29" s="226">
        <f>SUM(B30:B33)</f>
        <v>-51791658.040000007</v>
      </c>
      <c r="C29" s="226">
        <f t="shared" ref="C29" si="2">SUM(C30:C33)</f>
        <v>-27795163.567232233</v>
      </c>
      <c r="D29" s="226">
        <f t="shared" ref="D29" si="3">SUM(D30:D33)</f>
        <v>-220626238.02226001</v>
      </c>
      <c r="E29" s="226">
        <f t="shared" ref="E29" si="4">SUM(E30:E33)</f>
        <v>-11102260.315171205</v>
      </c>
      <c r="F29" s="226">
        <f t="shared" ref="F29" si="5">SUM(F30:F33)</f>
        <v>-11728072.524616776</v>
      </c>
      <c r="G29" s="226">
        <f t="shared" ref="G29" si="6">SUM(G30:G33)</f>
        <v>-12389160.516684381</v>
      </c>
      <c r="H29" s="226">
        <f t="shared" ref="H29" si="7">SUM(H30:H33)</f>
        <v>-13087512.71668884</v>
      </c>
      <c r="I29" s="226">
        <f t="shared" ref="I29" si="8">SUM(I30:I33)</f>
        <v>-13825229.63350316</v>
      </c>
      <c r="J29" s="226">
        <f t="shared" ref="J29" si="9">SUM(J30:J33)</f>
        <v>-14604530.177484466</v>
      </c>
      <c r="K29" s="226">
        <f t="shared" ref="K29" si="10">SUM(K30:K33)</f>
        <v>-15427758.33452891</v>
      </c>
      <c r="L29" s="226">
        <f t="shared" ref="L29" si="11">SUM(L30:L33)</f>
        <v>-16297390.216329642</v>
      </c>
      <c r="M29" s="226">
        <f t="shared" ref="M29" si="12">SUM(M30:M33)</f>
        <v>-17216041.508043718</v>
      </c>
      <c r="N29" s="202"/>
    </row>
    <row r="30" spans="1:15">
      <c r="A30" s="323" t="s">
        <v>231</v>
      </c>
      <c r="B30" s="227">
        <f>Anual!F298</f>
        <v>-44374012.490000002</v>
      </c>
      <c r="C30" s="227">
        <f>Anual!G298</f>
        <v>0</v>
      </c>
      <c r="D30" s="227">
        <f>Anual!I298</f>
        <v>-210112295.85500002</v>
      </c>
      <c r="E30" s="227">
        <f>Anual!K298</f>
        <v>0</v>
      </c>
      <c r="F30" s="227">
        <f>Anual!M298</f>
        <v>0</v>
      </c>
      <c r="G30" s="227">
        <f>Anual!O298</f>
        <v>0</v>
      </c>
      <c r="H30" s="227">
        <f>Anual!Q298</f>
        <v>0</v>
      </c>
      <c r="I30" s="227">
        <f>Anual!S298</f>
        <v>0</v>
      </c>
      <c r="J30" s="227">
        <f>Anual!U298</f>
        <v>0</v>
      </c>
      <c r="K30" s="227">
        <f>Anual!W298</f>
        <v>0</v>
      </c>
      <c r="L30" s="227">
        <f>Anual!Y298</f>
        <v>0</v>
      </c>
      <c r="M30" s="227">
        <f>Anual!AA298</f>
        <v>0</v>
      </c>
      <c r="N30" s="202"/>
    </row>
    <row r="31" spans="1:15">
      <c r="A31" s="323" t="s">
        <v>233</v>
      </c>
      <c r="B31" s="227">
        <f>Anual!F299</f>
        <v>0</v>
      </c>
      <c r="C31" s="227">
        <f>Anual!G299</f>
        <v>0</v>
      </c>
      <c r="D31" s="227">
        <f>Anual!I299</f>
        <v>0</v>
      </c>
      <c r="E31" s="227">
        <f>Anual!K299</f>
        <v>0</v>
      </c>
      <c r="F31" s="227">
        <f>Anual!M299</f>
        <v>0</v>
      </c>
      <c r="G31" s="227">
        <f>Anual!O299</f>
        <v>0</v>
      </c>
      <c r="H31" s="227">
        <f>Anual!Q299</f>
        <v>0</v>
      </c>
      <c r="I31" s="227">
        <f>Anual!S299</f>
        <v>0</v>
      </c>
      <c r="J31" s="227">
        <f>Anual!U299</f>
        <v>0</v>
      </c>
      <c r="K31" s="227">
        <f>Anual!W299</f>
        <v>0</v>
      </c>
      <c r="L31" s="227">
        <f>Anual!Y299</f>
        <v>0</v>
      </c>
      <c r="M31" s="227">
        <f>Anual!AA299</f>
        <v>0</v>
      </c>
      <c r="N31" s="202"/>
    </row>
    <row r="32" spans="1:15">
      <c r="A32" s="323" t="s">
        <v>567</v>
      </c>
      <c r="B32" s="227">
        <f>Anual!F300</f>
        <v>0</v>
      </c>
      <c r="C32" s="227">
        <f>Anual!G300</f>
        <v>-9933545.0000000037</v>
      </c>
      <c r="D32" s="227">
        <f>Anual!I300</f>
        <v>-10513942.167259999</v>
      </c>
      <c r="E32" s="227">
        <f>Anual!K300</f>
        <v>-11102260.315171205</v>
      </c>
      <c r="F32" s="227">
        <f>Anual!M300</f>
        <v>-11728072.524616776</v>
      </c>
      <c r="G32" s="227">
        <f>Anual!O300</f>
        <v>-12389160.516684381</v>
      </c>
      <c r="H32" s="227">
        <f>Anual!Q300</f>
        <v>-13087512.71668884</v>
      </c>
      <c r="I32" s="227">
        <f>Anual!S300</f>
        <v>-13825229.63350316</v>
      </c>
      <c r="J32" s="227">
        <f>Anual!U300</f>
        <v>-14604530.177484466</v>
      </c>
      <c r="K32" s="227">
        <f>Anual!W300</f>
        <v>-15427758.33452891</v>
      </c>
      <c r="L32" s="227">
        <f>Anual!Y300</f>
        <v>-16297390.216329642</v>
      </c>
      <c r="M32" s="227">
        <f>Anual!AA300</f>
        <v>-17216041.508043718</v>
      </c>
      <c r="N32" s="202"/>
    </row>
    <row r="33" spans="1:13">
      <c r="A33" s="323" t="s">
        <v>220</v>
      </c>
      <c r="B33" s="227">
        <f>Anual!F286</f>
        <v>-7417645.5500000007</v>
      </c>
      <c r="C33" s="227">
        <f>Anual!G286</f>
        <v>-17861618.567232229</v>
      </c>
      <c r="D33" s="227">
        <f>Anual!I286</f>
        <v>0</v>
      </c>
      <c r="E33" s="227">
        <f>Anual!K286</f>
        <v>0</v>
      </c>
      <c r="F33" s="227">
        <f>Anual!M286</f>
        <v>0</v>
      </c>
      <c r="G33" s="227">
        <f>Anual!O286</f>
        <v>0</v>
      </c>
      <c r="H33" s="227">
        <f>Anual!Q286</f>
        <v>0</v>
      </c>
      <c r="I33" s="227">
        <f>Anual!S286</f>
        <v>0</v>
      </c>
      <c r="J33" s="227">
        <f>Anual!U286</f>
        <v>0</v>
      </c>
      <c r="K33" s="227">
        <f>Anual!W286</f>
        <v>0</v>
      </c>
      <c r="L33" s="227">
        <f>Anual!Y286</f>
        <v>0</v>
      </c>
      <c r="M33" s="227">
        <f>Anual!AA286</f>
        <v>0</v>
      </c>
    </row>
    <row r="34" spans="1:13">
      <c r="B34" s="324"/>
      <c r="C34" s="324"/>
      <c r="D34" s="324"/>
      <c r="E34" s="324"/>
      <c r="F34" s="324"/>
      <c r="G34" s="324"/>
      <c r="H34" s="324"/>
      <c r="I34" s="324"/>
      <c r="J34" s="324"/>
      <c r="K34" s="324"/>
      <c r="L34" s="324"/>
      <c r="M34" s="324"/>
    </row>
    <row r="35" spans="1:13"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</row>
    <row r="36" spans="1:13"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</row>
    <row r="37" spans="1:13"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182D1-33CF-4F9A-9C27-1D4734BED459}">
  <sheetPr codeName="Planilha8"/>
  <dimension ref="A1:ES65"/>
  <sheetViews>
    <sheetView topLeftCell="A29" workbookViewId="0">
      <selection activeCell="D57" sqref="D57"/>
    </sheetView>
  </sheetViews>
  <sheetFormatPr defaultRowHeight="14.4"/>
  <cols>
    <col min="1" max="1" width="14" bestFit="1" customWidth="1"/>
    <col min="2" max="2" width="14.44140625" bestFit="1" customWidth="1"/>
    <col min="3" max="3" width="7.44140625" bestFit="1" customWidth="1"/>
    <col min="4" max="4" width="43.88671875" customWidth="1"/>
    <col min="5" max="5" width="14.44140625" customWidth="1"/>
    <col min="6" max="135" width="13.88671875" customWidth="1"/>
    <col min="136" max="136" width="14.5546875" customWidth="1"/>
    <col min="137" max="137" width="16.109375" customWidth="1"/>
    <col min="138" max="138" width="13.33203125" customWidth="1"/>
    <col min="139" max="139" width="13.88671875" customWidth="1"/>
    <col min="140" max="140" width="12.109375" customWidth="1"/>
    <col min="141" max="141" width="14.6640625" customWidth="1"/>
    <col min="142" max="142" width="12" customWidth="1"/>
    <col min="143" max="143" width="14.6640625" customWidth="1"/>
    <col min="144" max="144" width="16" customWidth="1"/>
    <col min="145" max="145" width="13.88671875" customWidth="1"/>
    <col min="146" max="146" width="16.33203125" customWidth="1"/>
    <col min="147" max="147" width="12.33203125" customWidth="1"/>
    <col min="148" max="148" width="13.33203125" customWidth="1"/>
    <col min="149" max="149" width="21.88671875" customWidth="1"/>
  </cols>
  <sheetData>
    <row r="1" spans="1:148" s="3" customFormat="1" ht="28.5" customHeight="1">
      <c r="A1" s="52" t="s">
        <v>259</v>
      </c>
      <c r="B1" s="52" t="s">
        <v>260</v>
      </c>
      <c r="C1" s="11" t="s">
        <v>261</v>
      </c>
      <c r="D1" s="11" t="s">
        <v>262</v>
      </c>
      <c r="E1" s="28" t="s">
        <v>263</v>
      </c>
      <c r="F1" s="28" t="s">
        <v>264</v>
      </c>
      <c r="G1" s="20" t="s">
        <v>265</v>
      </c>
      <c r="H1" s="28" t="s">
        <v>266</v>
      </c>
      <c r="I1" s="28" t="s">
        <v>267</v>
      </c>
      <c r="J1" s="28" t="s">
        <v>268</v>
      </c>
      <c r="K1" s="28" t="s">
        <v>269</v>
      </c>
      <c r="L1" s="28" t="s">
        <v>270</v>
      </c>
      <c r="M1" s="28" t="s">
        <v>271</v>
      </c>
      <c r="N1" s="28" t="s">
        <v>272</v>
      </c>
      <c r="O1" s="28" t="s">
        <v>273</v>
      </c>
      <c r="P1" s="28" t="s">
        <v>274</v>
      </c>
      <c r="Q1" s="28" t="s">
        <v>275</v>
      </c>
      <c r="R1" s="27" t="s">
        <v>276</v>
      </c>
      <c r="S1" s="28" t="s">
        <v>277</v>
      </c>
      <c r="T1" s="20" t="s">
        <v>278</v>
      </c>
      <c r="U1" s="28" t="s">
        <v>279</v>
      </c>
      <c r="V1" s="28" t="s">
        <v>280</v>
      </c>
      <c r="W1" s="28" t="s">
        <v>281</v>
      </c>
      <c r="X1" s="28" t="s">
        <v>282</v>
      </c>
      <c r="Y1" s="28" t="s">
        <v>283</v>
      </c>
      <c r="Z1" s="28" t="s">
        <v>284</v>
      </c>
      <c r="AA1" s="28" t="s">
        <v>285</v>
      </c>
      <c r="AB1" s="28" t="s">
        <v>286</v>
      </c>
      <c r="AC1" s="28" t="s">
        <v>287</v>
      </c>
      <c r="AD1" s="28" t="s">
        <v>288</v>
      </c>
      <c r="AE1" s="27" t="s">
        <v>289</v>
      </c>
      <c r="AF1" s="28" t="s">
        <v>290</v>
      </c>
      <c r="AG1" s="20" t="s">
        <v>291</v>
      </c>
      <c r="AH1" s="28" t="s">
        <v>292</v>
      </c>
      <c r="AI1" s="28" t="s">
        <v>293</v>
      </c>
      <c r="AJ1" s="28" t="s">
        <v>294</v>
      </c>
      <c r="AK1" s="28" t="s">
        <v>295</v>
      </c>
      <c r="AL1" s="28" t="s">
        <v>296</v>
      </c>
      <c r="AM1" s="28" t="s">
        <v>297</v>
      </c>
      <c r="AN1" s="28" t="s">
        <v>298</v>
      </c>
      <c r="AO1" s="28" t="s">
        <v>299</v>
      </c>
      <c r="AP1" s="28" t="s">
        <v>300</v>
      </c>
      <c r="AQ1" s="28" t="s">
        <v>301</v>
      </c>
      <c r="AR1" s="27" t="s">
        <v>302</v>
      </c>
      <c r="AS1" s="28" t="s">
        <v>303</v>
      </c>
      <c r="AT1" s="20" t="s">
        <v>304</v>
      </c>
      <c r="AU1" s="28" t="s">
        <v>305</v>
      </c>
      <c r="AV1" s="28" t="s">
        <v>306</v>
      </c>
      <c r="AW1" s="28" t="s">
        <v>307</v>
      </c>
      <c r="AX1" s="28" t="s">
        <v>308</v>
      </c>
      <c r="AY1" s="28" t="s">
        <v>309</v>
      </c>
      <c r="AZ1" s="28" t="s">
        <v>310</v>
      </c>
      <c r="BA1" s="28" t="s">
        <v>311</v>
      </c>
      <c r="BB1" s="28" t="s">
        <v>312</v>
      </c>
      <c r="BC1" s="28" t="s">
        <v>313</v>
      </c>
      <c r="BD1" s="28" t="s">
        <v>314</v>
      </c>
      <c r="BE1" s="27" t="s">
        <v>315</v>
      </c>
      <c r="BF1" s="28" t="s">
        <v>316</v>
      </c>
      <c r="BG1" s="20" t="s">
        <v>317</v>
      </c>
      <c r="BH1" s="28" t="s">
        <v>318</v>
      </c>
      <c r="BI1" s="28" t="s">
        <v>319</v>
      </c>
      <c r="BJ1" s="28" t="s">
        <v>320</v>
      </c>
      <c r="BK1" s="28" t="s">
        <v>321</v>
      </c>
      <c r="BL1" s="28" t="s">
        <v>322</v>
      </c>
      <c r="BM1" s="28" t="s">
        <v>323</v>
      </c>
      <c r="BN1" s="28" t="s">
        <v>324</v>
      </c>
      <c r="BO1" s="28" t="s">
        <v>325</v>
      </c>
      <c r="BP1" s="28" t="s">
        <v>326</v>
      </c>
      <c r="BQ1" s="28" t="s">
        <v>327</v>
      </c>
      <c r="BR1" s="27" t="s">
        <v>328</v>
      </c>
      <c r="BS1" s="28" t="s">
        <v>329</v>
      </c>
      <c r="BT1" s="20" t="s">
        <v>330</v>
      </c>
      <c r="BU1" s="28" t="s">
        <v>331</v>
      </c>
      <c r="BV1" s="28" t="s">
        <v>332</v>
      </c>
      <c r="BW1" s="28" t="s">
        <v>333</v>
      </c>
      <c r="BX1" s="28" t="s">
        <v>334</v>
      </c>
      <c r="BY1" s="28" t="s">
        <v>335</v>
      </c>
      <c r="BZ1" s="28" t="s">
        <v>336</v>
      </c>
      <c r="CA1" s="28" t="s">
        <v>337</v>
      </c>
      <c r="CB1" s="28" t="s">
        <v>338</v>
      </c>
      <c r="CC1" s="28" t="s">
        <v>339</v>
      </c>
      <c r="CD1" s="28" t="s">
        <v>340</v>
      </c>
      <c r="CE1" s="27" t="s">
        <v>341</v>
      </c>
      <c r="CF1" s="28" t="s">
        <v>342</v>
      </c>
      <c r="CG1" s="20" t="s">
        <v>343</v>
      </c>
      <c r="CH1" s="28" t="s">
        <v>344</v>
      </c>
      <c r="CI1" s="28" t="s">
        <v>345</v>
      </c>
      <c r="CJ1" s="28" t="s">
        <v>346</v>
      </c>
      <c r="CK1" s="28" t="s">
        <v>347</v>
      </c>
      <c r="CL1" s="28" t="s">
        <v>348</v>
      </c>
      <c r="CM1" s="28" t="s">
        <v>349</v>
      </c>
      <c r="CN1" s="28" t="s">
        <v>350</v>
      </c>
      <c r="CO1" s="28" t="s">
        <v>351</v>
      </c>
      <c r="CP1" s="28" t="s">
        <v>352</v>
      </c>
      <c r="CQ1" s="28" t="s">
        <v>353</v>
      </c>
      <c r="CR1" s="27" t="s">
        <v>354</v>
      </c>
      <c r="CS1" s="28" t="s">
        <v>355</v>
      </c>
      <c r="CT1" s="20" t="s">
        <v>356</v>
      </c>
      <c r="CU1" s="28" t="s">
        <v>357</v>
      </c>
      <c r="CV1" s="28" t="s">
        <v>358</v>
      </c>
      <c r="CW1" s="28" t="s">
        <v>359</v>
      </c>
      <c r="CX1" s="28" t="s">
        <v>360</v>
      </c>
      <c r="CY1" s="28" t="s">
        <v>361</v>
      </c>
      <c r="CZ1" s="28" t="s">
        <v>362</v>
      </c>
      <c r="DA1" s="28" t="s">
        <v>363</v>
      </c>
      <c r="DB1" s="28" t="s">
        <v>364</v>
      </c>
      <c r="DC1" s="28" t="s">
        <v>365</v>
      </c>
      <c r="DD1" s="28" t="s">
        <v>366</v>
      </c>
      <c r="DE1" s="27" t="s">
        <v>367</v>
      </c>
      <c r="DF1" s="28" t="s">
        <v>368</v>
      </c>
      <c r="DG1" s="20" t="s">
        <v>369</v>
      </c>
      <c r="DH1" s="28" t="s">
        <v>370</v>
      </c>
      <c r="DI1" s="28" t="s">
        <v>371</v>
      </c>
      <c r="DJ1" s="28" t="s">
        <v>372</v>
      </c>
      <c r="DK1" s="28" t="s">
        <v>373</v>
      </c>
      <c r="DL1" s="28" t="s">
        <v>374</v>
      </c>
      <c r="DM1" s="28" t="s">
        <v>375</v>
      </c>
      <c r="DN1" s="28" t="s">
        <v>376</v>
      </c>
      <c r="DO1" s="28" t="s">
        <v>377</v>
      </c>
      <c r="DP1" s="28" t="s">
        <v>378</v>
      </c>
      <c r="DQ1" s="28" t="s">
        <v>379</v>
      </c>
      <c r="DR1" s="27" t="s">
        <v>380</v>
      </c>
      <c r="DS1" s="28" t="s">
        <v>381</v>
      </c>
      <c r="DT1" s="20" t="s">
        <v>382</v>
      </c>
      <c r="DU1" s="28" t="s">
        <v>383</v>
      </c>
      <c r="DV1" s="28" t="s">
        <v>384</v>
      </c>
      <c r="DW1" s="28" t="s">
        <v>385</v>
      </c>
      <c r="DX1" s="28" t="s">
        <v>386</v>
      </c>
      <c r="DY1" s="28" t="s">
        <v>387</v>
      </c>
      <c r="DZ1" s="28" t="s">
        <v>388</v>
      </c>
      <c r="EA1" s="28" t="s">
        <v>389</v>
      </c>
      <c r="EB1" s="28" t="s">
        <v>390</v>
      </c>
      <c r="EC1" s="28" t="s">
        <v>391</v>
      </c>
      <c r="ED1" s="28" t="s">
        <v>392</v>
      </c>
      <c r="EE1" s="27" t="s">
        <v>393</v>
      </c>
      <c r="EF1" s="28" t="s">
        <v>394</v>
      </c>
      <c r="EG1" s="20" t="s">
        <v>395</v>
      </c>
      <c r="EH1" s="28" t="s">
        <v>396</v>
      </c>
      <c r="EI1" s="28" t="s">
        <v>397</v>
      </c>
      <c r="EJ1" s="28" t="s">
        <v>398</v>
      </c>
      <c r="EK1" s="28" t="s">
        <v>399</v>
      </c>
      <c r="EL1" s="28" t="s">
        <v>400</v>
      </c>
      <c r="EM1" s="28" t="s">
        <v>401</v>
      </c>
      <c r="EN1" s="28" t="s">
        <v>402</v>
      </c>
      <c r="EO1" s="28" t="s">
        <v>403</v>
      </c>
      <c r="EP1" s="28" t="s">
        <v>404</v>
      </c>
      <c r="EQ1" s="28" t="s">
        <v>405</v>
      </c>
      <c r="ER1" s="27" t="s">
        <v>406</v>
      </c>
    </row>
    <row r="2" spans="1:148" s="3" customFormat="1" ht="12">
      <c r="A2" s="231" t="str">
        <f>_xlfn.CONCAT(B2,C2)</f>
        <v>111251010200020</v>
      </c>
      <c r="B2" s="231">
        <v>1112510102000</v>
      </c>
      <c r="C2" s="35">
        <v>20</v>
      </c>
      <c r="D2" s="37" t="s">
        <v>23</v>
      </c>
      <c r="E2" s="65">
        <f>_xlfn.XLOOKUP($A2,Mensal!$B$5:$B$296,Mensal!F5:F296)</f>
        <v>5256374662.7799997</v>
      </c>
      <c r="F2" s="65">
        <f>_xlfn.XLOOKUP($A2,Mensal!$B$5:$B$296,Mensal!G5:G296)</f>
        <v>2185173093.025598</v>
      </c>
      <c r="G2" s="65">
        <f>_xlfn.XLOOKUP($A2,Mensal!$B$5:$B$296,Mensal!H5:H296)</f>
        <v>802992691.72891784</v>
      </c>
      <c r="H2" s="65">
        <f>_xlfn.XLOOKUP($A2,Mensal!$B$5:$B$296,Mensal!I5:I296)</f>
        <v>776723006.6016295</v>
      </c>
      <c r="I2" s="65">
        <f>_xlfn.XLOOKUP($A2,Mensal!$B$5:$B$296,Mensal!J5:J296)</f>
        <v>371363250.85058749</v>
      </c>
      <c r="J2" s="65">
        <f>_xlfn.XLOOKUP($A2,Mensal!$B$5:$B$296,Mensal!K5:K296)</f>
        <v>198422455.22239146</v>
      </c>
      <c r="K2" s="65">
        <f>_xlfn.XLOOKUP($A2,Mensal!$B$5:$B$296,Mensal!L5:L296)</f>
        <v>199736861.28544813</v>
      </c>
      <c r="L2" s="65">
        <f>_xlfn.XLOOKUP($A2,Mensal!$B$5:$B$296,Mensal!M5:M296)</f>
        <v>184052562.64591458</v>
      </c>
      <c r="M2" s="65">
        <f>_xlfn.XLOOKUP($A2,Mensal!$B$5:$B$296,Mensal!N5:N296)</f>
        <v>173011654.82235789</v>
      </c>
      <c r="N2" s="65">
        <f>_xlfn.XLOOKUP($A2,Mensal!$B$5:$B$296,Mensal!O5:O296)</f>
        <v>162135318.22130004</v>
      </c>
      <c r="O2" s="65">
        <f>_xlfn.XLOOKUP($A2,Mensal!$B$5:$B$296,Mensal!P5:P296)</f>
        <v>141816360.99725547</v>
      </c>
      <c r="P2" s="65">
        <f>_xlfn.XLOOKUP($A2,Mensal!$B$5:$B$296,Mensal!Q5:Q296)</f>
        <v>109098410.97369438</v>
      </c>
      <c r="Q2" s="65">
        <f>_xlfn.XLOOKUP($A2,Mensal!$B$5:$B$296,Mensal!R5:R296)</f>
        <v>99726616.401164085</v>
      </c>
      <c r="R2" s="65">
        <f>_xlfn.XLOOKUP($A2,Mensal!$B$5:$B$296,Mensal!S5:S296)</f>
        <v>5404252282.7762594</v>
      </c>
      <c r="S2" s="65">
        <f>_xlfn.XLOOKUP($A2,Mensal!$B$5:$B$296,Mensal!T5:T296)</f>
        <v>2215183876.1163287</v>
      </c>
      <c r="T2" s="65">
        <f>_xlfn.XLOOKUP($A2,Mensal!$B$5:$B$296,Mensal!U5:U296)</f>
        <v>814020852.18532896</v>
      </c>
      <c r="U2" s="65">
        <f>_xlfn.XLOOKUP($A2,Mensal!$B$5:$B$296,Mensal!V5:V296)</f>
        <v>787390383.82089889</v>
      </c>
      <c r="V2" s="65">
        <f>_xlfn.XLOOKUP($A2,Mensal!$B$5:$B$296,Mensal!W5:W296)</f>
        <v>376463488.44948375</v>
      </c>
      <c r="W2" s="65">
        <f>_xlfn.XLOOKUP($A2,Mensal!$B$5:$B$296,Mensal!X5:X296)</f>
        <v>201147554.33834496</v>
      </c>
      <c r="X2" s="65">
        <f>_xlfn.XLOOKUP($A2,Mensal!$B$5:$B$296,Mensal!Y5:Y296)</f>
        <v>202480012.22318977</v>
      </c>
      <c r="Y2" s="65">
        <f>_xlfn.XLOOKUP($A2,Mensal!$B$5:$B$296,Mensal!Z5:Z296)</f>
        <v>186580308.18355149</v>
      </c>
      <c r="Z2" s="65">
        <f>_xlfn.XLOOKUP($A2,Mensal!$B$5:$B$296,Mensal!AA5:AA296)</f>
        <v>175387766.47301573</v>
      </c>
      <c r="AA2" s="65">
        <f>_xlfn.XLOOKUP($A2,Mensal!$B$5:$B$296,Mensal!AB5:AB296)</f>
        <v>164362056.17721584</v>
      </c>
      <c r="AB2" s="65">
        <f>_xlfn.XLOOKUP($A2,Mensal!$B$5:$B$296,Mensal!AC5:AC296)</f>
        <v>143764041.96687263</v>
      </c>
      <c r="AC2" s="65">
        <f>_xlfn.XLOOKUP($A2,Mensal!$B$5:$B$296,Mensal!AD5:AD296)</f>
        <v>110596749.36973494</v>
      </c>
      <c r="AD2" s="65">
        <f>_xlfn.XLOOKUP($A2,Mensal!$B$5:$B$296,Mensal!AE5:AE296)</f>
        <v>101096244.21817327</v>
      </c>
      <c r="AE2" s="65">
        <f>_xlfn.XLOOKUP($A2,Mensal!$B$5:$B$296,Mensal!AF5:AF296)</f>
        <v>5478473333.5221376</v>
      </c>
      <c r="AF2" s="65">
        <f>_xlfn.XLOOKUP($A2,Mensal!$B$5:$B$296,Mensal!AG5:AG296)</f>
        <v>2360512597.1808176</v>
      </c>
      <c r="AG2" s="65">
        <f>_xlfn.XLOOKUP($A2,Mensal!$B$5:$B$296,Mensal!AH5:AH296)</f>
        <v>867425271.85604465</v>
      </c>
      <c r="AH2" s="65">
        <f>_xlfn.XLOOKUP($A2,Mensal!$B$5:$B$296,Mensal!AI5:AI296)</f>
        <v>839047692.5856179</v>
      </c>
      <c r="AI2" s="65">
        <f>_xlfn.XLOOKUP($A2,Mensal!$B$5:$B$296,Mensal!AJ5:AJ296)</f>
        <v>401161644.61327767</v>
      </c>
      <c r="AJ2" s="65">
        <f>_xlfn.XLOOKUP($A2,Mensal!$B$5:$B$296,Mensal!AK5:AK296)</f>
        <v>214343983.37180832</v>
      </c>
      <c r="AK2" s="65">
        <f>_xlfn.XLOOKUP($A2,Mensal!$B$5:$B$296,Mensal!AL5:AL296)</f>
        <v>215763858.10830352</v>
      </c>
      <c r="AL2" s="65">
        <f>_xlfn.XLOOKUP($A2,Mensal!$B$5:$B$296,Mensal!AM5:AM296)</f>
        <v>198821042.62392339</v>
      </c>
      <c r="AM2" s="65">
        <f>_xlfn.XLOOKUP($A2,Mensal!$B$5:$B$296,Mensal!AN5:AN296)</f>
        <v>186894206.21677545</v>
      </c>
      <c r="AN2" s="65">
        <f>_xlfn.XLOOKUP($A2,Mensal!$B$5:$B$296,Mensal!AO5:AO296)</f>
        <v>175145146.31853738</v>
      </c>
      <c r="AO2" s="65">
        <f>_xlfn.XLOOKUP($A2,Mensal!$B$5:$B$296,Mensal!AP5:AP296)</f>
        <v>153195784.66749975</v>
      </c>
      <c r="AP2" s="65">
        <f>_xlfn.XLOOKUP($A2,Mensal!$B$5:$B$296,Mensal!AQ5:AQ296)</f>
        <v>117852528.13965468</v>
      </c>
      <c r="AQ2" s="65">
        <f>_xlfn.XLOOKUP($A2,Mensal!$B$5:$B$296,Mensal!AR5:AR296)</f>
        <v>107728735.55898637</v>
      </c>
      <c r="AR2" s="65">
        <f>_xlfn.XLOOKUP($A2,Mensal!$B$5:$B$296,Mensal!AS5:AS296)</f>
        <v>5837892491.2412472</v>
      </c>
      <c r="AS2" s="65">
        <f>_xlfn.XLOOKUP($A2,Mensal!$B$5:$B$296,Mensal!AT5:AT296)</f>
        <v>2515375712.8361816</v>
      </c>
      <c r="AT2" s="65">
        <f>_xlfn.XLOOKUP($A2,Mensal!$B$5:$B$296,Mensal!AU5:AU296)</f>
        <v>924333326.63968039</v>
      </c>
      <c r="AU2" s="65">
        <f>_xlfn.XLOOKUP($A2,Mensal!$B$5:$B$296,Mensal!AV5:AV296)</f>
        <v>894094016.00386131</v>
      </c>
      <c r="AV2" s="65">
        <f>_xlfn.XLOOKUP($A2,Mensal!$B$5:$B$296,Mensal!AW5:AW296)</f>
        <v>427480140.96040106</v>
      </c>
      <c r="AW2" s="65">
        <f>_xlfn.XLOOKUP($A2,Mensal!$B$5:$B$296,Mensal!AX5:AX296)</f>
        <v>228406173.56159323</v>
      </c>
      <c r="AX2" s="65">
        <f>_xlfn.XLOOKUP($A2,Mensal!$B$5:$B$296,Mensal!AY5:AY296)</f>
        <v>229919200.19475552</v>
      </c>
      <c r="AY2" s="65">
        <f>_xlfn.XLOOKUP($A2,Mensal!$B$5:$B$296,Mensal!AZ5:AZ296)</f>
        <v>211864839.19394025</v>
      </c>
      <c r="AZ2" s="65">
        <f>_xlfn.XLOOKUP($A2,Mensal!$B$5:$B$296,Mensal!BA5:BA296)</f>
        <v>199155534.16191453</v>
      </c>
      <c r="BA2" s="65">
        <f>_xlfn.XLOOKUP($A2,Mensal!$B$5:$B$296,Mensal!BB5:BB296)</f>
        <v>186635668.79369688</v>
      </c>
      <c r="BB2" s="65">
        <f>_xlfn.XLOOKUP($A2,Mensal!$B$5:$B$296,Mensal!BC5:BC296)</f>
        <v>163246303.58750531</v>
      </c>
      <c r="BC2" s="65">
        <f>_xlfn.XLOOKUP($A2,Mensal!$B$5:$B$296,Mensal!BD5:BD296)</f>
        <v>125584327.46043177</v>
      </c>
      <c r="BD2" s="65">
        <f>_xlfn.XLOOKUP($A2,Mensal!$B$5:$B$296,Mensal!BE5:BE296)</f>
        <v>114796356.23349679</v>
      </c>
      <c r="BE2" s="65">
        <f>_xlfn.XLOOKUP($A2,Mensal!$B$5:$B$296,Mensal!BF5:BF296)</f>
        <v>6220891599.6274595</v>
      </c>
      <c r="BF2" s="65">
        <f>_xlfn.XLOOKUP($A2,Mensal!$B$5:$B$296,Mensal!BG5:BG296)</f>
        <v>2680398733.8524117</v>
      </c>
      <c r="BG2" s="65">
        <f>_xlfn.XLOOKUP($A2,Mensal!$B$5:$B$296,Mensal!BH5:BH296)</f>
        <v>984974875.02136195</v>
      </c>
      <c r="BH2" s="65">
        <f>_xlfn.XLOOKUP($A2,Mensal!$B$5:$B$296,Mensal!BI5:BI296)</f>
        <v>952751692.80361342</v>
      </c>
      <c r="BI2" s="65">
        <f>_xlfn.XLOOKUP($A2,Mensal!$B$5:$B$296,Mensal!BJ5:BJ296)</f>
        <v>455525281.06640464</v>
      </c>
      <c r="BJ2" s="65">
        <f>_xlfn.XLOOKUP($A2,Mensal!$B$5:$B$296,Mensal!BK5:BK296)</f>
        <v>243390923.78699479</v>
      </c>
      <c r="BK2" s="65">
        <f>_xlfn.XLOOKUP($A2,Mensal!$B$5:$B$296,Mensal!BL5:BL296)</f>
        <v>245003213.61356723</v>
      </c>
      <c r="BL2" s="65">
        <f>_xlfn.XLOOKUP($A2,Mensal!$B$5:$B$296,Mensal!BM5:BM296)</f>
        <v>225764383.35845006</v>
      </c>
      <c r="BM2" s="65">
        <f>_xlfn.XLOOKUP($A2,Mensal!$B$5:$B$296,Mensal!BN5:BN296)</f>
        <v>212221275.28829414</v>
      </c>
      <c r="BN2" s="65">
        <f>_xlfn.XLOOKUP($A2,Mensal!$B$5:$B$296,Mensal!BO5:BO296)</f>
        <v>198880035.20645565</v>
      </c>
      <c r="BO2" s="65">
        <f>_xlfn.XLOOKUP($A2,Mensal!$B$5:$B$296,Mensal!BP5:BP296)</f>
        <v>173956193.98291174</v>
      </c>
      <c r="BP2" s="65">
        <f>_xlfn.XLOOKUP($A2,Mensal!$B$5:$B$296,Mensal!BQ5:BQ296)</f>
        <v>133823377.00044841</v>
      </c>
      <c r="BQ2" s="65">
        <f>_xlfn.XLOOKUP($A2,Mensal!$B$5:$B$296,Mensal!BR5:BR296)</f>
        <v>122327653.21256591</v>
      </c>
      <c r="BR2" s="65">
        <f>_xlfn.XLOOKUP($A2,Mensal!$B$5:$B$296,Mensal!BS5:BS296)</f>
        <v>6629017638.1934795</v>
      </c>
      <c r="BS2" s="65">
        <f>_xlfn.XLOOKUP($A2,Mensal!$B$5:$B$296,Mensal!BT5:BT296)</f>
        <v>2856248208.080523</v>
      </c>
      <c r="BT2" s="65">
        <f>_xlfn.XLOOKUP($A2,Mensal!$B$5:$B$296,Mensal!BU5:BU296)</f>
        <v>1049594855.516377</v>
      </c>
      <c r="BU2" s="65">
        <f>_xlfn.XLOOKUP($A2,Mensal!$B$5:$B$296,Mensal!BV5:BV296)</f>
        <v>1015257648.4039801</v>
      </c>
      <c r="BV2" s="65">
        <f>_xlfn.XLOOKUP($A2,Mensal!$B$5:$B$296,Mensal!BW5:BW296)</f>
        <v>485410342.62887233</v>
      </c>
      <c r="BW2" s="65">
        <f>_xlfn.XLOOKUP($A2,Mensal!$B$5:$B$296,Mensal!BX5:BX296)</f>
        <v>259358759.2583698</v>
      </c>
      <c r="BX2" s="65">
        <f>_xlfn.XLOOKUP($A2,Mensal!$B$5:$B$296,Mensal!BY5:BY296)</f>
        <v>261076824.51108515</v>
      </c>
      <c r="BY2" s="65">
        <f>_xlfn.XLOOKUP($A2,Mensal!$B$5:$B$296,Mensal!BZ5:BZ296)</f>
        <v>240575817.04986858</v>
      </c>
      <c r="BZ2" s="65">
        <f>_xlfn.XLOOKUP($A2,Mensal!$B$5:$B$296,Mensal!CA5:CA296)</f>
        <v>226144203.69746739</v>
      </c>
      <c r="CA2" s="65">
        <f>_xlfn.XLOOKUP($A2,Mensal!$B$5:$B$296,Mensal!CB5:CB296)</f>
        <v>211927702.02700305</v>
      </c>
      <c r="CB2" s="65">
        <f>_xlfn.XLOOKUP($A2,Mensal!$B$5:$B$296,Mensal!CC5:CC296)</f>
        <v>185368714.39052013</v>
      </c>
      <c r="CC2" s="65">
        <f>_xlfn.XLOOKUP($A2,Mensal!$B$5:$B$296,Mensal!CD5:CD296)</f>
        <v>142602955.27279618</v>
      </c>
      <c r="CD2" s="65">
        <f>_xlfn.XLOOKUP($A2,Mensal!$B$5:$B$296,Mensal!CE5:CE296)</f>
        <v>130353046.31147672</v>
      </c>
      <c r="CE2" s="65">
        <f>_xlfn.XLOOKUP($A2,Mensal!$B$5:$B$296,Mensal!CF5:CF296)</f>
        <v>7063919077.1483402</v>
      </c>
      <c r="CF2" s="65">
        <f>_xlfn.XLOOKUP($A2,Mensal!$B$5:$B$296,Mensal!CG5:CG296)</f>
        <v>3043634412.7195835</v>
      </c>
      <c r="CG2" s="65">
        <f>_xlfn.XLOOKUP($A2,Mensal!$B$5:$B$296,Mensal!CH5:CH296)</f>
        <v>1118454276.0063319</v>
      </c>
      <c r="CH2" s="65">
        <f>_xlfn.XLOOKUP($A2,Mensal!$B$5:$B$296,Mensal!CI5:CI296)</f>
        <v>1081864351.8854852</v>
      </c>
      <c r="CI2" s="65">
        <f>_xlfn.XLOOKUP($A2,Mensal!$B$5:$B$296,Mensal!CJ5:CJ296)</f>
        <v>517256035.00968164</v>
      </c>
      <c r="CJ2" s="65">
        <f>_xlfn.XLOOKUP($A2,Mensal!$B$5:$B$296,Mensal!CK5:CK296)</f>
        <v>276374175.98574954</v>
      </c>
      <c r="CK2" s="65">
        <f>_xlfn.XLOOKUP($A2,Mensal!$B$5:$B$296,Mensal!CL5:CL296)</f>
        <v>278204956.13702226</v>
      </c>
      <c r="CL2" s="65">
        <f>_xlfn.XLOOKUP($A2,Mensal!$B$5:$B$296,Mensal!CM5:CM296)</f>
        <v>256358965.43220443</v>
      </c>
      <c r="CM2" s="65">
        <f>_xlfn.XLOOKUP($A2,Mensal!$B$5:$B$296,Mensal!CN5:CN296)</f>
        <v>240980555.77362993</v>
      </c>
      <c r="CN2" s="65">
        <f>_xlfn.XLOOKUP($A2,Mensal!$B$5:$B$296,Mensal!CO5:CO296)</f>
        <v>225831370.35259497</v>
      </c>
      <c r="CO2" s="65">
        <f>_xlfn.XLOOKUP($A2,Mensal!$B$5:$B$296,Mensal!CP5:CP296)</f>
        <v>197529961.3543492</v>
      </c>
      <c r="CP2" s="65">
        <f>_xlfn.XLOOKUP($A2,Mensal!$B$5:$B$296,Mensal!CQ5:CQ296)</f>
        <v>151958524.05119753</v>
      </c>
      <c r="CQ2" s="65">
        <f>_xlfn.XLOOKUP($A2,Mensal!$B$5:$B$296,Mensal!CR5:CR296)</f>
        <v>138904951.0592306</v>
      </c>
      <c r="CR2" s="65">
        <f>_xlfn.XLOOKUP($A2,Mensal!$B$5:$B$296,Mensal!CS5:CS296)</f>
        <v>7527352535.7670612</v>
      </c>
      <c r="CS2" s="65">
        <f>_xlfn.XLOOKUP($A2,Mensal!$B$5:$B$296,Mensal!CT5:CT296)</f>
        <v>3243314223.2118354</v>
      </c>
      <c r="CT2" s="65">
        <f>_xlfn.XLOOKUP($A2,Mensal!$B$5:$B$296,Mensal!CU5:CU296)</f>
        <v>1191831267.9814088</v>
      </c>
      <c r="CU2" s="65">
        <f>_xlfn.XLOOKUP($A2,Mensal!$B$5:$B$296,Mensal!CV5:CV296)</f>
        <v>1152840835.7430816</v>
      </c>
      <c r="CV2" s="65">
        <f>_xlfn.XLOOKUP($A2,Mensal!$B$5:$B$296,Mensal!CW5:CW296)</f>
        <v>551190986.79464912</v>
      </c>
      <c r="CW2" s="65">
        <f>_xlfn.XLOOKUP($A2,Mensal!$B$5:$B$296,Mensal!CX5:CX296)</f>
        <v>294505901.28598887</v>
      </c>
      <c r="CX2" s="65">
        <f>_xlfn.XLOOKUP($A2,Mensal!$B$5:$B$296,Mensal!CY5:CY296)</f>
        <v>296456791.07727993</v>
      </c>
      <c r="CY2" s="65">
        <f>_xlfn.XLOOKUP($A2,Mensal!$B$5:$B$296,Mensal!CZ5:CZ296)</f>
        <v>273177578.54209918</v>
      </c>
      <c r="CZ2" s="65">
        <f>_xlfn.XLOOKUP($A2,Mensal!$B$5:$B$296,Mensal!DA5:DA296)</f>
        <v>256790257.3291463</v>
      </c>
      <c r="DA2" s="65">
        <f>_xlfn.XLOOKUP($A2,Mensal!$B$5:$B$296,Mensal!DB5:DB296)</f>
        <v>240647198.7736302</v>
      </c>
      <c r="DB2" s="65">
        <f>_xlfn.XLOOKUP($A2,Mensal!$B$5:$B$296,Mensal!DC5:DC296)</f>
        <v>210489055.6151264</v>
      </c>
      <c r="DC2" s="65">
        <f>_xlfn.XLOOKUP($A2,Mensal!$B$5:$B$296,Mensal!DD5:DD296)</f>
        <v>161927871.60437918</v>
      </c>
      <c r="DD2" s="65">
        <f>_xlfn.XLOOKUP($A2,Mensal!$B$5:$B$296,Mensal!DE5:DE296)</f>
        <v>148017909.62877154</v>
      </c>
      <c r="DE2" s="65">
        <f>_xlfn.XLOOKUP($A2,Mensal!$B$5:$B$296,Mensal!DF5:DF296)</f>
        <v>8021189877.5873957</v>
      </c>
      <c r="DF2" s="65">
        <f>_xlfn.XLOOKUP($A2,Mensal!$B$5:$B$296,Mensal!DG5:DG296)</f>
        <v>3456094170.353744</v>
      </c>
      <c r="DG2" s="65">
        <f>_xlfn.XLOOKUP($A2,Mensal!$B$5:$B$296,Mensal!DH5:DH296)</f>
        <v>1270022209.9469461</v>
      </c>
      <c r="DH2" s="65">
        <f>_xlfn.XLOOKUP($A2,Mensal!$B$5:$B$296,Mensal!DI5:DI296)</f>
        <v>1228473782.5407948</v>
      </c>
      <c r="DI2" s="65">
        <f>_xlfn.XLOOKUP($A2,Mensal!$B$5:$B$296,Mensal!DJ5:DJ296)</f>
        <v>587352265.33987689</v>
      </c>
      <c r="DJ2" s="65">
        <f>_xlfn.XLOOKUP($A2,Mensal!$B$5:$B$296,Mensal!DK5:DK296)</f>
        <v>313827171.38067496</v>
      </c>
      <c r="DK2" s="65">
        <f>_xlfn.XLOOKUP($A2,Mensal!$B$5:$B$296,Mensal!DL5:DL296)</f>
        <v>315906050.69074279</v>
      </c>
      <c r="DL2" s="65">
        <f>_xlfn.XLOOKUP($A2,Mensal!$B$5:$B$296,Mensal!DM5:DM296)</f>
        <v>291099588.78290153</v>
      </c>
      <c r="DM2" s="65">
        <f>_xlfn.XLOOKUP($A2,Mensal!$B$5:$B$296,Mensal!DN5:DN296)</f>
        <v>273637165.65212202</v>
      </c>
      <c r="DN2" s="65">
        <f>_xlfn.XLOOKUP($A2,Mensal!$B$5:$B$296,Mensal!DO5:DO296)</f>
        <v>256435030.2049596</v>
      </c>
      <c r="DO2" s="65">
        <f>_xlfn.XLOOKUP($A2,Mensal!$B$5:$B$296,Mensal!DP5:DP296)</f>
        <v>224298340.51487434</v>
      </c>
      <c r="DP2" s="65">
        <f>_xlfn.XLOOKUP($A2,Mensal!$B$5:$B$296,Mensal!DQ5:DQ296)</f>
        <v>172551265.32743973</v>
      </c>
      <c r="DQ2" s="65">
        <f>_xlfn.XLOOKUP($A2,Mensal!$B$5:$B$296,Mensal!DR5:DR296)</f>
        <v>157728730.35698217</v>
      </c>
      <c r="DR2" s="65">
        <f>_xlfn.XLOOKUP($A2,Mensal!$B$5:$B$296,Mensal!DS5:DS296)</f>
        <v>8547425771.0920591</v>
      </c>
      <c r="DS2" s="65">
        <f>_xlfn.XLOOKUP($A2,Mensal!$B$5:$B$296,Mensal!DT5:DT296)</f>
        <v>3682833697.9709845</v>
      </c>
      <c r="DT2" s="65">
        <f>_xlfn.XLOOKUP($A2,Mensal!$B$5:$B$296,Mensal!DU5:DU296)</f>
        <v>1353342924.5319021</v>
      </c>
      <c r="DU2" s="65">
        <f>_xlfn.XLOOKUP($A2,Mensal!$B$5:$B$296,Mensal!DV5:DV296)</f>
        <v>1309068682.8571117</v>
      </c>
      <c r="DV2" s="65">
        <f>_xlfn.XLOOKUP($A2,Mensal!$B$5:$B$296,Mensal!DW5:DW296)</f>
        <v>625885930.40330553</v>
      </c>
      <c r="DW2" s="65">
        <f>_xlfn.XLOOKUP($A2,Mensal!$B$5:$B$296,Mensal!DX5:DX296)</f>
        <v>334416027.20604318</v>
      </c>
      <c r="DX2" s="65">
        <f>_xlfn.XLOOKUP($A2,Mensal!$B$5:$B$296,Mensal!DY5:DY296)</f>
        <v>336631292.87872267</v>
      </c>
      <c r="DY2" s="65">
        <f>_xlfn.XLOOKUP($A2,Mensal!$B$5:$B$296,Mensal!DZ5:DZ296)</f>
        <v>310197385.31182313</v>
      </c>
      <c r="DZ2" s="65">
        <f>_xlfn.XLOOKUP($A2,Mensal!$B$5:$B$296,Mensal!EA5:EA296)</f>
        <v>291589327.43367791</v>
      </c>
      <c r="EA2" s="65">
        <f>_xlfn.XLOOKUP($A2,Mensal!$B$5:$B$296,Mensal!EB5:EB296)</f>
        <v>273258633.59862345</v>
      </c>
      <c r="EB2" s="65">
        <f>_xlfn.XLOOKUP($A2,Mensal!$B$5:$B$296,Mensal!EC5:EC296)</f>
        <v>239013593.41797101</v>
      </c>
      <c r="EC2" s="65">
        <f>_xlfn.XLOOKUP($A2,Mensal!$B$5:$B$296,Mensal!ED5:ED296)</f>
        <v>183871614.38670632</v>
      </c>
      <c r="ED2" s="65">
        <f>_xlfn.XLOOKUP($A2,Mensal!$B$5:$B$296,Mensal!EE5:EE296)</f>
        <v>168076636.41798764</v>
      </c>
      <c r="EE2" s="65">
        <f>_xlfn.XLOOKUP($A2,Mensal!$B$5:$B$296,Mensal!EF5:EF296)</f>
        <v>9108185746.4148579</v>
      </c>
      <c r="EF2" s="65">
        <f>_xlfn.XLOOKUP($A2,Mensal!$B$5:$B$296,Mensal!EG5:EG296)</f>
        <v>3924448634.3155365</v>
      </c>
      <c r="EG2" s="65">
        <f>_xlfn.XLOOKUP($A2,Mensal!$B$5:$B$296,Mensal!EH5:EH296)</f>
        <v>1442129954.134481</v>
      </c>
      <c r="EH2" s="65">
        <f>_xlfn.XLOOKUP($A2,Mensal!$B$5:$B$296,Mensal!EI5:EI296)</f>
        <v>1394951069.1982121</v>
      </c>
      <c r="EI2" s="65">
        <f>_xlfn.XLOOKUP($A2,Mensal!$B$5:$B$296,Mensal!EJ5:EJ296)</f>
        <v>666947624.09766376</v>
      </c>
      <c r="EJ2" s="65">
        <f>_xlfn.XLOOKUP($A2,Mensal!$B$5:$B$296,Mensal!EK5:EK296)</f>
        <v>356355629.62971544</v>
      </c>
      <c r="EK2" s="65">
        <f>_xlfn.XLOOKUP($A2,Mensal!$B$5:$B$296,Mensal!EL5:EL296)</f>
        <v>358716229.38978142</v>
      </c>
      <c r="EL2" s="65">
        <f>_xlfn.XLOOKUP($A2,Mensal!$B$5:$B$296,Mensal!EM5:EM296)</f>
        <v>330548106.42846078</v>
      </c>
      <c r="EM2" s="65">
        <f>_xlfn.XLOOKUP($A2,Mensal!$B$5:$B$296,Mensal!EN5:EN296)</f>
        <v>310719253.6167292</v>
      </c>
      <c r="EN2" s="65">
        <f>_xlfn.XLOOKUP($A2,Mensal!$B$5:$B$296,Mensal!EO5:EO296)</f>
        <v>291185961.51432753</v>
      </c>
      <c r="EO2" s="65">
        <f>_xlfn.XLOOKUP($A2,Mensal!$B$5:$B$296,Mensal!EP5:EP296)</f>
        <v>254694251.00264066</v>
      </c>
      <c r="EP2" s="65">
        <f>_xlfn.XLOOKUP($A2,Mensal!$B$5:$B$296,Mensal!EQ5:EQ296)</f>
        <v>195934643.03502411</v>
      </c>
      <c r="EQ2" s="65">
        <f>_xlfn.XLOOKUP($A2,Mensal!$B$5:$B$296,Mensal!ER5:ER296)</f>
        <v>179103424.25027886</v>
      </c>
      <c r="ER2" s="65">
        <f>_xlfn.XLOOKUP($A2,Mensal!$B$5:$B$296,Mensal!ES5:ES296)</f>
        <v>9705734780.6128502</v>
      </c>
    </row>
    <row r="3" spans="1:148" s="3" customFormat="1" ht="12">
      <c r="A3" s="231" t="str">
        <f t="shared" ref="A3:A57" si="0">_xlfn.CONCAT(B3,C3)</f>
        <v>111251010300023</v>
      </c>
      <c r="B3" s="231">
        <v>1112510103000</v>
      </c>
      <c r="C3" s="35">
        <v>23</v>
      </c>
      <c r="D3" s="37" t="s">
        <v>24</v>
      </c>
      <c r="E3" s="65">
        <f>_xlfn.XLOOKUP($A3,Mensal!$B$5:$B$296,Mensal!F5:F296)</f>
        <v>1051274989.2099999</v>
      </c>
      <c r="F3" s="65">
        <f>_xlfn.XLOOKUP($A3,Mensal!$B$5:$B$296,Mensal!G5:G296)</f>
        <v>437034618.60511965</v>
      </c>
      <c r="G3" s="65">
        <f>_xlfn.XLOOKUP($A3,Mensal!$B$5:$B$296,Mensal!H5:H296)</f>
        <v>160598538.34578356</v>
      </c>
      <c r="H3" s="65">
        <f>_xlfn.XLOOKUP($A3,Mensal!$B$5:$B$296,Mensal!I5:I296)</f>
        <v>155344601.32032591</v>
      </c>
      <c r="I3" s="65">
        <f>_xlfn.XLOOKUP($A3,Mensal!$B$5:$B$296,Mensal!J5:J296)</f>
        <v>74272650.170117497</v>
      </c>
      <c r="J3" s="65">
        <f>_xlfn.XLOOKUP($A3,Mensal!$B$5:$B$296,Mensal!K5:K296)</f>
        <v>39684491.04447829</v>
      </c>
      <c r="K3" s="65">
        <f>_xlfn.XLOOKUP($A3,Mensal!$B$5:$B$296,Mensal!L5:L296)</f>
        <v>39947372.25708963</v>
      </c>
      <c r="L3" s="65">
        <f>_xlfn.XLOOKUP($A3,Mensal!$B$5:$B$296,Mensal!M5:M296)</f>
        <v>36810512.529182918</v>
      </c>
      <c r="M3" s="65">
        <f>_xlfn.XLOOKUP($A3,Mensal!$B$5:$B$296,Mensal!N5:N296)</f>
        <v>34602330.964471579</v>
      </c>
      <c r="N3" s="65">
        <f>_xlfn.XLOOKUP($A3,Mensal!$B$5:$B$296,Mensal!O5:O296)</f>
        <v>32427063.644260008</v>
      </c>
      <c r="O3" s="65">
        <f>_xlfn.XLOOKUP($A3,Mensal!$B$5:$B$296,Mensal!P5:P296)</f>
        <v>28363272.199451096</v>
      </c>
      <c r="P3" s="65">
        <f>_xlfn.XLOOKUP($A3,Mensal!$B$5:$B$296,Mensal!Q5:Q296)</f>
        <v>21819682.19473888</v>
      </c>
      <c r="Q3" s="65">
        <f>_xlfn.XLOOKUP($A3,Mensal!$B$5:$B$296,Mensal!R5:R296)</f>
        <v>19945323.280232817</v>
      </c>
      <c r="R3" s="65">
        <f>_xlfn.XLOOKUP($A3,Mensal!$B$5:$B$296,Mensal!S5:S296)</f>
        <v>1080850456.5552518</v>
      </c>
      <c r="S3" s="65">
        <f>_xlfn.XLOOKUP($A3,Mensal!$B$5:$B$296,Mensal!T5:T296)</f>
        <v>443036775.22326577</v>
      </c>
      <c r="T3" s="65">
        <f>_xlfn.XLOOKUP($A3,Mensal!$B$5:$B$296,Mensal!U5:U296)</f>
        <v>162804170.43706581</v>
      </c>
      <c r="U3" s="65">
        <f>_xlfn.XLOOKUP($A3,Mensal!$B$5:$B$296,Mensal!V5:V296)</f>
        <v>157478076.7641798</v>
      </c>
      <c r="V3" s="65">
        <f>_xlfn.XLOOKUP($A3,Mensal!$B$5:$B$296,Mensal!W5:W296)</f>
        <v>75292697.689896747</v>
      </c>
      <c r="W3" s="65">
        <f>_xlfn.XLOOKUP($A3,Mensal!$B$5:$B$296,Mensal!X5:X296)</f>
        <v>40229510.867668994</v>
      </c>
      <c r="X3" s="65">
        <f>_xlfn.XLOOKUP($A3,Mensal!$B$5:$B$296,Mensal!Y5:Y296)</f>
        <v>40496002.444637954</v>
      </c>
      <c r="Y3" s="65">
        <f>_xlfn.XLOOKUP($A3,Mensal!$B$5:$B$296,Mensal!Z5:Z296)</f>
        <v>37316061.636710301</v>
      </c>
      <c r="Z3" s="65">
        <f>_xlfn.XLOOKUP($A3,Mensal!$B$5:$B$296,Mensal!AA5:AA296)</f>
        <v>35077553.294603147</v>
      </c>
      <c r="AA3" s="65">
        <f>_xlfn.XLOOKUP($A3,Mensal!$B$5:$B$296,Mensal!AB5:AB296)</f>
        <v>32872411.235443171</v>
      </c>
      <c r="AB3" s="65">
        <f>_xlfn.XLOOKUP($A3,Mensal!$B$5:$B$296,Mensal!AC5:AC296)</f>
        <v>28752808.393374529</v>
      </c>
      <c r="AC3" s="65">
        <f>_xlfn.XLOOKUP($A3,Mensal!$B$5:$B$296,Mensal!AD5:AD296)</f>
        <v>22119349.873946991</v>
      </c>
      <c r="AD3" s="65">
        <f>_xlfn.XLOOKUP($A3,Mensal!$B$5:$B$296,Mensal!AE5:AE296)</f>
        <v>20219248.843634654</v>
      </c>
      <c r="AE3" s="65">
        <f>_xlfn.XLOOKUP($A3,Mensal!$B$5:$B$296,Mensal!AF5:AF296)</f>
        <v>1095694666.7044277</v>
      </c>
      <c r="AF3" s="65">
        <f>_xlfn.XLOOKUP($A3,Mensal!$B$5:$B$296,Mensal!AG5:AG296)</f>
        <v>472102519.43616354</v>
      </c>
      <c r="AG3" s="65">
        <f>_xlfn.XLOOKUP($A3,Mensal!$B$5:$B$296,Mensal!AH5:AH296)</f>
        <v>173485054.37120894</v>
      </c>
      <c r="AH3" s="65">
        <f>_xlfn.XLOOKUP($A3,Mensal!$B$5:$B$296,Mensal!AI5:AI296)</f>
        <v>167809538.51712358</v>
      </c>
      <c r="AI3" s="65">
        <f>_xlfn.XLOOKUP($A3,Mensal!$B$5:$B$296,Mensal!AJ5:AJ296)</f>
        <v>80232328.922655538</v>
      </c>
      <c r="AJ3" s="65">
        <f>_xlfn.XLOOKUP($A3,Mensal!$B$5:$B$296,Mensal!AK5:AK296)</f>
        <v>42868796.674361669</v>
      </c>
      <c r="AK3" s="65">
        <f>_xlfn.XLOOKUP($A3,Mensal!$B$5:$B$296,Mensal!AL5:AL296)</f>
        <v>43152771.621660709</v>
      </c>
      <c r="AL3" s="65">
        <f>_xlfn.XLOOKUP($A3,Mensal!$B$5:$B$296,Mensal!AM5:AM296)</f>
        <v>39764208.524784677</v>
      </c>
      <c r="AM3" s="65">
        <f>_xlfn.XLOOKUP($A3,Mensal!$B$5:$B$296,Mensal!AN5:AN296)</f>
        <v>37378841.243355088</v>
      </c>
      <c r="AN3" s="65">
        <f>_xlfn.XLOOKUP($A3,Mensal!$B$5:$B$296,Mensal!AO5:AO296)</f>
        <v>35029029.263707481</v>
      </c>
      <c r="AO3" s="65">
        <f>_xlfn.XLOOKUP($A3,Mensal!$B$5:$B$296,Mensal!AP5:AP296)</f>
        <v>30639156.933499951</v>
      </c>
      <c r="AP3" s="65">
        <f>_xlfn.XLOOKUP($A3,Mensal!$B$5:$B$296,Mensal!AQ5:AQ296)</f>
        <v>23570505.627930939</v>
      </c>
      <c r="AQ3" s="65">
        <f>_xlfn.XLOOKUP($A3,Mensal!$B$5:$B$296,Mensal!AR5:AR296)</f>
        <v>21545747.111797273</v>
      </c>
      <c r="AR3" s="65">
        <f>_xlfn.XLOOKUP($A3,Mensal!$B$5:$B$296,Mensal!AS5:AS296)</f>
        <v>1167578498.2482495</v>
      </c>
      <c r="AS3" s="65">
        <f>_xlfn.XLOOKUP($A3,Mensal!$B$5:$B$296,Mensal!AT5:AT296)</f>
        <v>503075142.56723636</v>
      </c>
      <c r="AT3" s="65">
        <f>_xlfn.XLOOKUP($A3,Mensal!$B$5:$B$296,Mensal!AU5:AU296)</f>
        <v>184866665.32793608</v>
      </c>
      <c r="AU3" s="65">
        <f>_xlfn.XLOOKUP($A3,Mensal!$B$5:$B$296,Mensal!AV5:AV296)</f>
        <v>178818803.20077229</v>
      </c>
      <c r="AV3" s="65">
        <f>_xlfn.XLOOKUP($A3,Mensal!$B$5:$B$296,Mensal!AW5:AW296)</f>
        <v>85496028.192080215</v>
      </c>
      <c r="AW3" s="65">
        <f>_xlfn.XLOOKUP($A3,Mensal!$B$5:$B$296,Mensal!AX5:AX296)</f>
        <v>45681234.712318651</v>
      </c>
      <c r="AX3" s="65">
        <f>_xlfn.XLOOKUP($A3,Mensal!$B$5:$B$296,Mensal!AY5:AY296)</f>
        <v>45983840.038951106</v>
      </c>
      <c r="AY3" s="65">
        <f>_xlfn.XLOOKUP($A3,Mensal!$B$5:$B$296,Mensal!AZ5:AZ296)</f>
        <v>42372967.838788055</v>
      </c>
      <c r="AZ3" s="65">
        <f>_xlfn.XLOOKUP($A3,Mensal!$B$5:$B$296,Mensal!BA5:BA296)</f>
        <v>39831106.83238291</v>
      </c>
      <c r="BA3" s="65">
        <f>_xlfn.XLOOKUP($A3,Mensal!$B$5:$B$296,Mensal!BB5:BB296)</f>
        <v>37327133.758739375</v>
      </c>
      <c r="BB3" s="65">
        <f>_xlfn.XLOOKUP($A3,Mensal!$B$5:$B$296,Mensal!BC5:BC296)</f>
        <v>32649260.717501063</v>
      </c>
      <c r="BC3" s="65">
        <f>_xlfn.XLOOKUP($A3,Mensal!$B$5:$B$296,Mensal!BD5:BD296)</f>
        <v>25116865.492086355</v>
      </c>
      <c r="BD3" s="65">
        <f>_xlfn.XLOOKUP($A3,Mensal!$B$5:$B$296,Mensal!BE5:BE296)</f>
        <v>22959271.246699359</v>
      </c>
      <c r="BE3" s="65">
        <f>_xlfn.XLOOKUP($A3,Mensal!$B$5:$B$296,Mensal!BF5:BF296)</f>
        <v>1244178319.9254923</v>
      </c>
      <c r="BF3" s="65">
        <f>_xlfn.XLOOKUP($A3,Mensal!$B$5:$B$296,Mensal!BG5:BG296)</f>
        <v>536079746.77048236</v>
      </c>
      <c r="BG3" s="65">
        <f>_xlfn.XLOOKUP($A3,Mensal!$B$5:$B$296,Mensal!BH5:BH296)</f>
        <v>196994975.0042724</v>
      </c>
      <c r="BH3" s="65">
        <f>_xlfn.XLOOKUP($A3,Mensal!$B$5:$B$296,Mensal!BI5:BI296)</f>
        <v>190550338.56072271</v>
      </c>
      <c r="BI3" s="65">
        <f>_xlfn.XLOOKUP($A3,Mensal!$B$5:$B$296,Mensal!BJ5:BJ296)</f>
        <v>91105056.213280931</v>
      </c>
      <c r="BJ3" s="65">
        <f>_xlfn.XLOOKUP($A3,Mensal!$B$5:$B$296,Mensal!BK5:BK296)</f>
        <v>48678184.757398963</v>
      </c>
      <c r="BK3" s="65">
        <f>_xlfn.XLOOKUP($A3,Mensal!$B$5:$B$296,Mensal!BL5:BL296)</f>
        <v>49000642.722713448</v>
      </c>
      <c r="BL3" s="65">
        <f>_xlfn.XLOOKUP($A3,Mensal!$B$5:$B$296,Mensal!BM5:BM296)</f>
        <v>45152876.671690017</v>
      </c>
      <c r="BM3" s="65">
        <f>_xlfn.XLOOKUP($A3,Mensal!$B$5:$B$296,Mensal!BN5:BN296)</f>
        <v>42444255.057658829</v>
      </c>
      <c r="BN3" s="65">
        <f>_xlfn.XLOOKUP($A3,Mensal!$B$5:$B$296,Mensal!BO5:BO296)</f>
        <v>39776007.041291133</v>
      </c>
      <c r="BO3" s="65">
        <f>_xlfn.XLOOKUP($A3,Mensal!$B$5:$B$296,Mensal!BP5:BP296)</f>
        <v>34791238.796582349</v>
      </c>
      <c r="BP3" s="65">
        <f>_xlfn.XLOOKUP($A3,Mensal!$B$5:$B$296,Mensal!BQ5:BQ296)</f>
        <v>26764675.400089681</v>
      </c>
      <c r="BQ3" s="65">
        <f>_xlfn.XLOOKUP($A3,Mensal!$B$5:$B$296,Mensal!BR5:BR296)</f>
        <v>24465530.642513186</v>
      </c>
      <c r="BR3" s="65">
        <f>_xlfn.XLOOKUP($A3,Mensal!$B$5:$B$296,Mensal!BS5:BS296)</f>
        <v>1325803527.6386964</v>
      </c>
      <c r="BS3" s="65">
        <f>_xlfn.XLOOKUP($A3,Mensal!$B$5:$B$296,Mensal!BT5:BT296)</f>
        <v>571249641.6161046</v>
      </c>
      <c r="BT3" s="65">
        <f>_xlfn.XLOOKUP($A3,Mensal!$B$5:$B$296,Mensal!BU5:BU296)</f>
        <v>209918971.10327542</v>
      </c>
      <c r="BU3" s="65">
        <f>_xlfn.XLOOKUP($A3,Mensal!$B$5:$B$296,Mensal!BV5:BV296)</f>
        <v>203051529.68079603</v>
      </c>
      <c r="BV3" s="65">
        <f>_xlfn.XLOOKUP($A3,Mensal!$B$5:$B$296,Mensal!BW5:BW296)</f>
        <v>97082068.525774479</v>
      </c>
      <c r="BW3" s="65">
        <f>_xlfn.XLOOKUP($A3,Mensal!$B$5:$B$296,Mensal!BX5:BX296)</f>
        <v>51871751.851673961</v>
      </c>
      <c r="BX3" s="65">
        <f>_xlfn.XLOOKUP($A3,Mensal!$B$5:$B$296,Mensal!BY5:BY296)</f>
        <v>52215364.902217031</v>
      </c>
      <c r="BY3" s="65">
        <f>_xlfn.XLOOKUP($A3,Mensal!$B$5:$B$296,Mensal!BZ5:BZ296)</f>
        <v>48115163.409973718</v>
      </c>
      <c r="BZ3" s="65">
        <f>_xlfn.XLOOKUP($A3,Mensal!$B$5:$B$296,Mensal!CA5:CA296)</f>
        <v>45228840.739493482</v>
      </c>
      <c r="CA3" s="65">
        <f>_xlfn.XLOOKUP($A3,Mensal!$B$5:$B$296,Mensal!CB5:CB296)</f>
        <v>42385540.405400611</v>
      </c>
      <c r="CB3" s="65">
        <f>_xlfn.XLOOKUP($A3,Mensal!$B$5:$B$296,Mensal!CC5:CC296)</f>
        <v>37073742.878104024</v>
      </c>
      <c r="CC3" s="65">
        <f>_xlfn.XLOOKUP($A3,Mensal!$B$5:$B$296,Mensal!CD5:CD296)</f>
        <v>28520591.054559238</v>
      </c>
      <c r="CD3" s="65">
        <f>_xlfn.XLOOKUP($A3,Mensal!$B$5:$B$296,Mensal!CE5:CE296)</f>
        <v>26070609.262295347</v>
      </c>
      <c r="CE3" s="65">
        <f>_xlfn.XLOOKUP($A3,Mensal!$B$5:$B$296,Mensal!CF5:CF296)</f>
        <v>1412783815.4296675</v>
      </c>
      <c r="CF3" s="65">
        <f>_xlfn.XLOOKUP($A3,Mensal!$B$5:$B$296,Mensal!CG5:CG296)</f>
        <v>608726882.5439167</v>
      </c>
      <c r="CG3" s="65">
        <f>_xlfn.XLOOKUP($A3,Mensal!$B$5:$B$296,Mensal!CH5:CH296)</f>
        <v>223690855.20126641</v>
      </c>
      <c r="CH3" s="65">
        <f>_xlfn.XLOOKUP($A3,Mensal!$B$5:$B$296,Mensal!CI5:CI296)</f>
        <v>216372870.37709704</v>
      </c>
      <c r="CI3" s="65">
        <f>_xlfn.XLOOKUP($A3,Mensal!$B$5:$B$296,Mensal!CJ5:CJ296)</f>
        <v>103451207.00193633</v>
      </c>
      <c r="CJ3" s="65">
        <f>_xlfn.XLOOKUP($A3,Mensal!$B$5:$B$296,Mensal!CK5:CK296)</f>
        <v>55274835.19714991</v>
      </c>
      <c r="CK3" s="65">
        <f>_xlfn.XLOOKUP($A3,Mensal!$B$5:$B$296,Mensal!CL5:CL296)</f>
        <v>55640991.227404453</v>
      </c>
      <c r="CL3" s="65">
        <f>_xlfn.XLOOKUP($A3,Mensal!$B$5:$B$296,Mensal!CM5:CM296)</f>
        <v>51271793.086440891</v>
      </c>
      <c r="CM3" s="65">
        <f>_xlfn.XLOOKUP($A3,Mensal!$B$5:$B$296,Mensal!CN5:CN296)</f>
        <v>48196111.154725991</v>
      </c>
      <c r="CN3" s="65">
        <f>_xlfn.XLOOKUP($A3,Mensal!$B$5:$B$296,Mensal!CO5:CO296)</f>
        <v>45166274.070519</v>
      </c>
      <c r="CO3" s="65">
        <f>_xlfn.XLOOKUP($A3,Mensal!$B$5:$B$296,Mensal!CP5:CP296)</f>
        <v>39505992.270869844</v>
      </c>
      <c r="CP3" s="65">
        <f>_xlfn.XLOOKUP($A3,Mensal!$B$5:$B$296,Mensal!CQ5:CQ296)</f>
        <v>30391704.810239509</v>
      </c>
      <c r="CQ3" s="65">
        <f>_xlfn.XLOOKUP($A3,Mensal!$B$5:$B$296,Mensal!CR5:CR296)</f>
        <v>27780990.211846121</v>
      </c>
      <c r="CR3" s="65">
        <f>_xlfn.XLOOKUP($A3,Mensal!$B$5:$B$296,Mensal!CS5:CS296)</f>
        <v>1505470507.1534121</v>
      </c>
      <c r="CS3" s="65">
        <f>_xlfn.XLOOKUP($A3,Mensal!$B$5:$B$296,Mensal!CT5:CT296)</f>
        <v>648662844.64236712</v>
      </c>
      <c r="CT3" s="65">
        <f>_xlfn.XLOOKUP($A3,Mensal!$B$5:$B$296,Mensal!CU5:CU296)</f>
        <v>238366253.59628177</v>
      </c>
      <c r="CU3" s="65">
        <f>_xlfn.XLOOKUP($A3,Mensal!$B$5:$B$296,Mensal!CV5:CV296)</f>
        <v>230568167.14861631</v>
      </c>
      <c r="CV3" s="65">
        <f>_xlfn.XLOOKUP($A3,Mensal!$B$5:$B$296,Mensal!CW5:CW296)</f>
        <v>110238197.35892983</v>
      </c>
      <c r="CW3" s="65">
        <f>_xlfn.XLOOKUP($A3,Mensal!$B$5:$B$296,Mensal!CX5:CX296)</f>
        <v>58901180.257197775</v>
      </c>
      <c r="CX3" s="65">
        <f>_xlfn.XLOOKUP($A3,Mensal!$B$5:$B$296,Mensal!CY5:CY296)</f>
        <v>59291358.215455987</v>
      </c>
      <c r="CY3" s="65">
        <f>_xlfn.XLOOKUP($A3,Mensal!$B$5:$B$296,Mensal!CZ5:CZ296)</f>
        <v>54635515.708419837</v>
      </c>
      <c r="CZ3" s="65">
        <f>_xlfn.XLOOKUP($A3,Mensal!$B$5:$B$296,Mensal!DA5:DA296)</f>
        <v>51358051.465829261</v>
      </c>
      <c r="DA3" s="65">
        <f>_xlfn.XLOOKUP($A3,Mensal!$B$5:$B$296,Mensal!DB5:DB296)</f>
        <v>48129439.754726045</v>
      </c>
      <c r="DB3" s="65">
        <f>_xlfn.XLOOKUP($A3,Mensal!$B$5:$B$296,Mensal!DC5:DC296)</f>
        <v>42097811.123025283</v>
      </c>
      <c r="DC3" s="65">
        <f>_xlfn.XLOOKUP($A3,Mensal!$B$5:$B$296,Mensal!DD5:DD296)</f>
        <v>32385574.320875838</v>
      </c>
      <c r="DD3" s="65">
        <f>_xlfn.XLOOKUP($A3,Mensal!$B$5:$B$296,Mensal!DE5:DE296)</f>
        <v>29603581.925754309</v>
      </c>
      <c r="DE3" s="65">
        <f>_xlfn.XLOOKUP($A3,Mensal!$B$5:$B$296,Mensal!DF5:DF296)</f>
        <v>1604237975.5174794</v>
      </c>
      <c r="DF3" s="65">
        <f>_xlfn.XLOOKUP($A3,Mensal!$B$5:$B$296,Mensal!DG5:DG296)</f>
        <v>691218834.07074881</v>
      </c>
      <c r="DG3" s="65">
        <f>_xlfn.XLOOKUP($A3,Mensal!$B$5:$B$296,Mensal!DH5:DH296)</f>
        <v>254004441.98938924</v>
      </c>
      <c r="DH3" s="65">
        <f>_xlfn.XLOOKUP($A3,Mensal!$B$5:$B$296,Mensal!DI5:DI296)</f>
        <v>245694756.50815898</v>
      </c>
      <c r="DI3" s="65">
        <f>_xlfn.XLOOKUP($A3,Mensal!$B$5:$B$296,Mensal!DJ5:DJ296)</f>
        <v>117470453.06797539</v>
      </c>
      <c r="DJ3" s="65">
        <f>_xlfn.XLOOKUP($A3,Mensal!$B$5:$B$296,Mensal!DK5:DK296)</f>
        <v>62765434.276134998</v>
      </c>
      <c r="DK3" s="65">
        <f>_xlfn.XLOOKUP($A3,Mensal!$B$5:$B$296,Mensal!DL5:DL296)</f>
        <v>63181210.138148561</v>
      </c>
      <c r="DL3" s="65">
        <f>_xlfn.XLOOKUP($A3,Mensal!$B$5:$B$296,Mensal!DM5:DM296)</f>
        <v>58219917.756580308</v>
      </c>
      <c r="DM3" s="65">
        <f>_xlfn.XLOOKUP($A3,Mensal!$B$5:$B$296,Mensal!DN5:DN296)</f>
        <v>54727433.13042441</v>
      </c>
      <c r="DN3" s="65">
        <f>_xlfn.XLOOKUP($A3,Mensal!$B$5:$B$296,Mensal!DO5:DO296)</f>
        <v>51287006.040991925</v>
      </c>
      <c r="DO3" s="65">
        <f>_xlfn.XLOOKUP($A3,Mensal!$B$5:$B$296,Mensal!DP5:DP296)</f>
        <v>44859668.102974869</v>
      </c>
      <c r="DP3" s="65">
        <f>_xlfn.XLOOKUP($A3,Mensal!$B$5:$B$296,Mensal!DQ5:DQ296)</f>
        <v>34510253.065487944</v>
      </c>
      <c r="DQ3" s="65">
        <f>_xlfn.XLOOKUP($A3,Mensal!$B$5:$B$296,Mensal!DR5:DR296)</f>
        <v>31545746.071396437</v>
      </c>
      <c r="DR3" s="65">
        <f>_xlfn.XLOOKUP($A3,Mensal!$B$5:$B$296,Mensal!DS5:DS296)</f>
        <v>1709485154.2184117</v>
      </c>
      <c r="DS3" s="65">
        <f>_xlfn.XLOOKUP($A3,Mensal!$B$5:$B$296,Mensal!DT5:DT296)</f>
        <v>736566739.59419692</v>
      </c>
      <c r="DT3" s="65">
        <f>_xlfn.XLOOKUP($A3,Mensal!$B$5:$B$296,Mensal!DU5:DU296)</f>
        <v>270668584.90638041</v>
      </c>
      <c r="DU3" s="65">
        <f>_xlfn.XLOOKUP($A3,Mensal!$B$5:$B$296,Mensal!DV5:DV296)</f>
        <v>261813736.57142234</v>
      </c>
      <c r="DV3" s="65">
        <f>_xlfn.XLOOKUP($A3,Mensal!$B$5:$B$296,Mensal!DW5:DW296)</f>
        <v>125177186.08066112</v>
      </c>
      <c r="DW3" s="65">
        <f>_xlfn.XLOOKUP($A3,Mensal!$B$5:$B$296,Mensal!DX5:DX296)</f>
        <v>66883205.441208638</v>
      </c>
      <c r="DX3" s="65">
        <f>_xlfn.XLOOKUP($A3,Mensal!$B$5:$B$296,Mensal!DY5:DY296)</f>
        <v>67326258.575744539</v>
      </c>
      <c r="DY3" s="65">
        <f>_xlfn.XLOOKUP($A3,Mensal!$B$5:$B$296,Mensal!DZ5:DZ296)</f>
        <v>62039477.06236463</v>
      </c>
      <c r="DZ3" s="65">
        <f>_xlfn.XLOOKUP($A3,Mensal!$B$5:$B$296,Mensal!EA5:EA296)</f>
        <v>58317865.486735582</v>
      </c>
      <c r="EA3" s="65">
        <f>_xlfn.XLOOKUP($A3,Mensal!$B$5:$B$296,Mensal!EB5:EB296)</f>
        <v>54651726.719724692</v>
      </c>
      <c r="EB3" s="65">
        <f>_xlfn.XLOOKUP($A3,Mensal!$B$5:$B$296,Mensal!EC5:EC296)</f>
        <v>47802718.683594204</v>
      </c>
      <c r="EC3" s="65">
        <f>_xlfn.XLOOKUP($A3,Mensal!$B$5:$B$296,Mensal!ED5:ED296)</f>
        <v>36774322.877341263</v>
      </c>
      <c r="ED3" s="65">
        <f>_xlfn.XLOOKUP($A3,Mensal!$B$5:$B$296,Mensal!EE5:EE296)</f>
        <v>33615327.283597529</v>
      </c>
      <c r="EE3" s="65">
        <f>_xlfn.XLOOKUP($A3,Mensal!$B$5:$B$296,Mensal!EF5:EF296)</f>
        <v>1821637149.2829716</v>
      </c>
      <c r="EF3" s="65">
        <f>_xlfn.XLOOKUP($A3,Mensal!$B$5:$B$296,Mensal!EG5:EG296)</f>
        <v>784889726.86310732</v>
      </c>
      <c r="EG3" s="65">
        <f>_xlfn.XLOOKUP($A3,Mensal!$B$5:$B$296,Mensal!EH5:EH296)</f>
        <v>288425990.82689619</v>
      </c>
      <c r="EH3" s="65">
        <f>_xlfn.XLOOKUP($A3,Mensal!$B$5:$B$296,Mensal!EI5:EI296)</f>
        <v>278990213.83964247</v>
      </c>
      <c r="EI3" s="65">
        <f>_xlfn.XLOOKUP($A3,Mensal!$B$5:$B$296,Mensal!EJ5:EJ296)</f>
        <v>133389524.81953275</v>
      </c>
      <c r="EJ3" s="65">
        <f>_xlfn.XLOOKUP($A3,Mensal!$B$5:$B$296,Mensal!EK5:EK296)</f>
        <v>71271125.925943092</v>
      </c>
      <c r="EK3" s="65">
        <f>_xlfn.XLOOKUP($A3,Mensal!$B$5:$B$296,Mensal!EL5:EL296)</f>
        <v>71743245.877956286</v>
      </c>
      <c r="EL3" s="65">
        <f>_xlfn.XLOOKUP($A3,Mensal!$B$5:$B$296,Mensal!EM5:EM296)</f>
        <v>66109621.285692155</v>
      </c>
      <c r="EM3" s="65">
        <f>_xlfn.XLOOKUP($A3,Mensal!$B$5:$B$296,Mensal!EN5:EN296)</f>
        <v>62143850.723345846</v>
      </c>
      <c r="EN3" s="65">
        <f>_xlfn.XLOOKUP($A3,Mensal!$B$5:$B$296,Mensal!EO5:EO296)</f>
        <v>58237192.302865505</v>
      </c>
      <c r="EO3" s="65">
        <f>_xlfn.XLOOKUP($A3,Mensal!$B$5:$B$296,Mensal!EP5:EP296)</f>
        <v>50938850.200528137</v>
      </c>
      <c r="EP3" s="65">
        <f>_xlfn.XLOOKUP($A3,Mensal!$B$5:$B$296,Mensal!EQ5:EQ296)</f>
        <v>39186928.607004821</v>
      </c>
      <c r="EQ3" s="65">
        <f>_xlfn.XLOOKUP($A3,Mensal!$B$5:$B$296,Mensal!ER5:ER296)</f>
        <v>35820684.850055777</v>
      </c>
      <c r="ER3" s="65">
        <f>_xlfn.XLOOKUP($A3,Mensal!$B$5:$B$296,Mensal!ES5:ES296)</f>
        <v>1941146956.1225705</v>
      </c>
    </row>
    <row r="4" spans="1:148" s="3" customFormat="1" ht="12">
      <c r="A4" s="231" t="str">
        <f t="shared" si="0"/>
        <v>111251020200020</v>
      </c>
      <c r="B4" s="231">
        <v>1112510202000</v>
      </c>
      <c r="C4" s="35">
        <v>20</v>
      </c>
      <c r="D4" s="37" t="s">
        <v>26</v>
      </c>
      <c r="E4" s="65">
        <f>_xlfn.XLOOKUP($A4,Mensal!$B$5:$B$296,Mensal!F5:F296)</f>
        <v>171799778.25999999</v>
      </c>
      <c r="F4" s="65">
        <f>_xlfn.XLOOKUP($A4,Mensal!$B$5:$B$296,Mensal!G5:G296)</f>
        <v>102462949.07921025</v>
      </c>
      <c r="G4" s="65">
        <f>_xlfn.XLOOKUP($A4,Mensal!$B$5:$B$296,Mensal!H5:H296)</f>
        <v>37652394.46989394</v>
      </c>
      <c r="H4" s="65">
        <f>_xlfn.XLOOKUP($A4,Mensal!$B$5:$B$296,Mensal!I5:I296)</f>
        <v>36420606.737327032</v>
      </c>
      <c r="I4" s="65">
        <f>_xlfn.XLOOKUP($A4,Mensal!$B$5:$B$296,Mensal!J5:J296)</f>
        <v>17413253.88969906</v>
      </c>
      <c r="J4" s="65">
        <f>_xlfn.XLOOKUP($A4,Mensal!$B$5:$B$296,Mensal!K5:K296)</f>
        <v>9304045.5195581168</v>
      </c>
      <c r="K4" s="65">
        <f>_xlfn.XLOOKUP($A4,Mensal!$B$5:$B$296,Mensal!L5:L296)</f>
        <v>9365678.1297793537</v>
      </c>
      <c r="L4" s="65">
        <f>_xlfn.XLOOKUP($A4,Mensal!$B$5:$B$296,Mensal!M5:M296)</f>
        <v>8630240.0548850186</v>
      </c>
      <c r="M4" s="65">
        <f>_xlfn.XLOOKUP($A4,Mensal!$B$5:$B$296,Mensal!N5:N296)</f>
        <v>8112530.9636811875</v>
      </c>
      <c r="N4" s="65">
        <f>_xlfn.XLOOKUP($A4,Mensal!$B$5:$B$296,Mensal!O5:O296)</f>
        <v>7602538.6308635119</v>
      </c>
      <c r="O4" s="65">
        <f>_xlfn.XLOOKUP($A4,Mensal!$B$5:$B$296,Mensal!P5:P296)</f>
        <v>6649781.0273423782</v>
      </c>
      <c r="P4" s="65">
        <f>_xlfn.XLOOKUP($A4,Mensal!$B$5:$B$296,Mensal!Q5:Q296)</f>
        <v>5115633.6145172585</v>
      </c>
      <c r="Q4" s="65">
        <f>_xlfn.XLOOKUP($A4,Mensal!$B$5:$B$296,Mensal!R5:R296)</f>
        <v>4676189.3832429247</v>
      </c>
      <c r="R4" s="65">
        <f>_xlfn.XLOOKUP($A4,Mensal!$B$5:$B$296,Mensal!S5:S296)</f>
        <v>253405841.50000009</v>
      </c>
      <c r="S4" s="65">
        <f>_xlfn.XLOOKUP($A4,Mensal!$B$5:$B$296,Mensal!T5:T296)</f>
        <v>108436948.89766911</v>
      </c>
      <c r="T4" s="65">
        <f>_xlfn.XLOOKUP($A4,Mensal!$B$5:$B$296,Mensal!U5:U296)</f>
        <v>39847679.690054819</v>
      </c>
      <c r="U4" s="65">
        <f>_xlfn.XLOOKUP($A4,Mensal!$B$5:$B$296,Mensal!V5:V296)</f>
        <v>38544073.805103421</v>
      </c>
      <c r="V4" s="65">
        <f>_xlfn.XLOOKUP($A4,Mensal!$B$5:$B$296,Mensal!W5:W296)</f>
        <v>18428516.25049077</v>
      </c>
      <c r="W4" s="65">
        <f>_xlfn.XLOOKUP($A4,Mensal!$B$5:$B$296,Mensal!X5:X296)</f>
        <v>9846508.5927398615</v>
      </c>
      <c r="X4" s="65">
        <f>_xlfn.XLOOKUP($A4,Mensal!$B$5:$B$296,Mensal!Y5:Y296)</f>
        <v>9911734.6306886971</v>
      </c>
      <c r="Y4" s="65">
        <f>_xlfn.XLOOKUP($A4,Mensal!$B$5:$B$296,Mensal!Z5:Z296)</f>
        <v>9133417.5740220342</v>
      </c>
      <c r="Z4" s="65">
        <f>_xlfn.XLOOKUP($A4,Mensal!$B$5:$B$296,Mensal!AA5:AA296)</f>
        <v>8585523.9717860688</v>
      </c>
      <c r="AA4" s="65">
        <f>_xlfn.XLOOKUP($A4,Mensal!$B$5:$B$296,Mensal!AB5:AB296)</f>
        <v>8045797.0458198711</v>
      </c>
      <c r="AB4" s="65">
        <f>_xlfn.XLOOKUP($A4,Mensal!$B$5:$B$296,Mensal!AC5:AC296)</f>
        <v>7037489.8626543889</v>
      </c>
      <c r="AC4" s="65">
        <f>_xlfn.XLOOKUP($A4,Mensal!$B$5:$B$296,Mensal!AD5:AD296)</f>
        <v>5413895.5185427088</v>
      </c>
      <c r="AD4" s="65">
        <f>_xlfn.XLOOKUP($A4,Mensal!$B$5:$B$296,Mensal!AE5:AE296)</f>
        <v>4948829.9306565709</v>
      </c>
      <c r="AE4" s="65">
        <f>_xlfn.XLOOKUP($A4,Mensal!$B$5:$B$296,Mensal!AF5:AF296)</f>
        <v>268180415.77022833</v>
      </c>
      <c r="AF4" s="65">
        <f>_xlfn.XLOOKUP($A4,Mensal!$B$5:$B$296,Mensal!AG5:AG296)</f>
        <v>114804366.53694023</v>
      </c>
      <c r="AG4" s="65">
        <f>_xlfn.XLOOKUP($A4,Mensal!$B$5:$B$296,Mensal!AH5:AH296)</f>
        <v>42187535.441454835</v>
      </c>
      <c r="AH4" s="65">
        <f>_xlfn.XLOOKUP($A4,Mensal!$B$5:$B$296,Mensal!AI5:AI296)</f>
        <v>40807381.81893909</v>
      </c>
      <c r="AI4" s="65">
        <f>_xlfn.XLOOKUP($A4,Mensal!$B$5:$B$296,Mensal!AJ5:AJ296)</f>
        <v>19510638.724719588</v>
      </c>
      <c r="AJ4" s="65">
        <f>_xlfn.XLOOKUP($A4,Mensal!$B$5:$B$296,Mensal!AK5:AK296)</f>
        <v>10424695.577305546</v>
      </c>
      <c r="AK4" s="65">
        <f>_xlfn.XLOOKUP($A4,Mensal!$B$5:$B$296,Mensal!AL5:AL296)</f>
        <v>10493751.688202737</v>
      </c>
      <c r="AL4" s="65">
        <f>_xlfn.XLOOKUP($A4,Mensal!$B$5:$B$296,Mensal!AM5:AM296)</f>
        <v>9669731.8539686073</v>
      </c>
      <c r="AM4" s="65">
        <f>_xlfn.XLOOKUP($A4,Mensal!$B$5:$B$296,Mensal!AN5:AN296)</f>
        <v>9089665.9394093473</v>
      </c>
      <c r="AN4" s="65">
        <f>_xlfn.XLOOKUP($A4,Mensal!$B$5:$B$296,Mensal!AO5:AO296)</f>
        <v>8518246.2483504135</v>
      </c>
      <c r="AO4" s="65">
        <f>_xlfn.XLOOKUP($A4,Mensal!$B$5:$B$296,Mensal!AP5:AP296)</f>
        <v>7450731.2673894539</v>
      </c>
      <c r="AP4" s="65">
        <f>_xlfn.XLOOKUP($A4,Mensal!$B$5:$B$296,Mensal!AQ5:AQ296)</f>
        <v>5731799.4633915368</v>
      </c>
      <c r="AQ4" s="65">
        <f>_xlfn.XLOOKUP($A4,Mensal!$B$5:$B$296,Mensal!AR5:AR296)</f>
        <v>5239425.2241847245</v>
      </c>
      <c r="AR4" s="65">
        <f>_xlfn.XLOOKUP($A4,Mensal!$B$5:$B$296,Mensal!AS5:AS296)</f>
        <v>283927969.78425616</v>
      </c>
      <c r="AS4" s="65">
        <f>_xlfn.XLOOKUP($A4,Mensal!$B$5:$B$296,Mensal!AT5:AT296)</f>
        <v>121204709.97137466</v>
      </c>
      <c r="AT4" s="65">
        <f>_xlfn.XLOOKUP($A4,Mensal!$B$5:$B$296,Mensal!AU5:AU296)</f>
        <v>44539490.542315945</v>
      </c>
      <c r="AU4" s="65">
        <f>_xlfn.XLOOKUP($A4,Mensal!$B$5:$B$296,Mensal!AV5:AV296)</f>
        <v>43082393.355344951</v>
      </c>
      <c r="AV4" s="65">
        <f>_xlfn.XLOOKUP($A4,Mensal!$B$5:$B$296,Mensal!AW5:AW296)</f>
        <v>20598356.833622705</v>
      </c>
      <c r="AW4" s="65">
        <f>_xlfn.XLOOKUP($A4,Mensal!$B$5:$B$296,Mensal!AX5:AX296)</f>
        <v>11005872.355740331</v>
      </c>
      <c r="AX4" s="65">
        <f>_xlfn.XLOOKUP($A4,Mensal!$B$5:$B$296,Mensal!AY5:AY296)</f>
        <v>11078778.344820041</v>
      </c>
      <c r="AY4" s="65">
        <f>_xlfn.XLOOKUP($A4,Mensal!$B$5:$B$296,Mensal!AZ5:AZ296)</f>
        <v>10208819.404827358</v>
      </c>
      <c r="AZ4" s="65">
        <f>_xlfn.XLOOKUP($A4,Mensal!$B$5:$B$296,Mensal!BA5:BA296)</f>
        <v>9596414.8155314196</v>
      </c>
      <c r="BA4" s="65">
        <f>_xlfn.XLOOKUP($A4,Mensal!$B$5:$B$296,Mensal!BB5:BB296)</f>
        <v>8993138.4766959511</v>
      </c>
      <c r="BB4" s="65">
        <f>_xlfn.XLOOKUP($A4,Mensal!$B$5:$B$296,Mensal!BC5:BC296)</f>
        <v>7866109.5355464173</v>
      </c>
      <c r="BC4" s="65">
        <f>_xlfn.XLOOKUP($A4,Mensal!$B$5:$B$296,Mensal!BD5:BD296)</f>
        <v>6051347.2834756151</v>
      </c>
      <c r="BD4" s="65">
        <f>_xlfn.XLOOKUP($A4,Mensal!$B$5:$B$296,Mensal!BE5:BE296)</f>
        <v>5531523.1804330228</v>
      </c>
      <c r="BE4" s="65">
        <f>_xlfn.XLOOKUP($A4,Mensal!$B$5:$B$296,Mensal!BF5:BF296)</f>
        <v>299756954.09972847</v>
      </c>
      <c r="BF4" s="65">
        <f>_xlfn.XLOOKUP($A4,Mensal!$B$5:$B$296,Mensal!BG5:BG296)</f>
        <v>127961872.55227879</v>
      </c>
      <c r="BG4" s="65">
        <f>_xlfn.XLOOKUP($A4,Mensal!$B$5:$B$296,Mensal!BH5:BH296)</f>
        <v>47022567.140050054</v>
      </c>
      <c r="BH4" s="65">
        <f>_xlfn.XLOOKUP($A4,Mensal!$B$5:$B$296,Mensal!BI5:BI296)</f>
        <v>45484236.784905426</v>
      </c>
      <c r="BI4" s="65">
        <f>_xlfn.XLOOKUP($A4,Mensal!$B$5:$B$296,Mensal!BJ5:BJ296)</f>
        <v>21746715.227097169</v>
      </c>
      <c r="BJ4" s="65">
        <f>_xlfn.XLOOKUP($A4,Mensal!$B$5:$B$296,Mensal!BK5:BK296)</f>
        <v>11619449.739572853</v>
      </c>
      <c r="BK4" s="65">
        <f>_xlfn.XLOOKUP($A4,Mensal!$B$5:$B$296,Mensal!BL5:BL296)</f>
        <v>11696420.237543756</v>
      </c>
      <c r="BL4" s="65">
        <f>_xlfn.XLOOKUP($A4,Mensal!$B$5:$B$296,Mensal!BM5:BM296)</f>
        <v>10777961.086646482</v>
      </c>
      <c r="BM4" s="65">
        <f>_xlfn.XLOOKUP($A4,Mensal!$B$5:$B$296,Mensal!BN5:BN296)</f>
        <v>10131414.941497294</v>
      </c>
      <c r="BN4" s="65">
        <f>_xlfn.XLOOKUP($A4,Mensal!$B$5:$B$296,Mensal!BO5:BO296)</f>
        <v>9494505.9467717484</v>
      </c>
      <c r="BO4" s="65">
        <f>_xlfn.XLOOKUP($A4,Mensal!$B$5:$B$296,Mensal!BP5:BP296)</f>
        <v>8304645.142153129</v>
      </c>
      <c r="BP4" s="65">
        <f>_xlfn.XLOOKUP($A4,Mensal!$B$5:$B$296,Mensal!BQ5:BQ296)</f>
        <v>6388709.8945293799</v>
      </c>
      <c r="BQ4" s="65">
        <f>_xlfn.XLOOKUP($A4,Mensal!$B$5:$B$296,Mensal!BR5:BR296)</f>
        <v>5839905.5977421636</v>
      </c>
      <c r="BR4" s="65">
        <f>_xlfn.XLOOKUP($A4,Mensal!$B$5:$B$296,Mensal!BS5:BS296)</f>
        <v>316468404.29078823</v>
      </c>
      <c r="BS4" s="65">
        <f>_xlfn.XLOOKUP($A4,Mensal!$B$5:$B$296,Mensal!BT5:BT296)</f>
        <v>135095746.94706833</v>
      </c>
      <c r="BT4" s="65">
        <f>_xlfn.XLOOKUP($A4,Mensal!$B$5:$B$296,Mensal!BU5:BU296)</f>
        <v>49644075.258107848</v>
      </c>
      <c r="BU4" s="65">
        <f>_xlfn.XLOOKUP($A4,Mensal!$B$5:$B$296,Mensal!BV5:BV296)</f>
        <v>48019982.985663906</v>
      </c>
      <c r="BV4" s="65">
        <f>_xlfn.XLOOKUP($A4,Mensal!$B$5:$B$296,Mensal!BW5:BW296)</f>
        <v>22959094.601007838</v>
      </c>
      <c r="BW4" s="65">
        <f>_xlfn.XLOOKUP($A4,Mensal!$B$5:$B$296,Mensal!BX5:BX296)</f>
        <v>12267234.062554039</v>
      </c>
      <c r="BX4" s="65">
        <f>_xlfn.XLOOKUP($A4,Mensal!$B$5:$B$296,Mensal!BY5:BY296)</f>
        <v>12348495.665786821</v>
      </c>
      <c r="BY4" s="65">
        <f>_xlfn.XLOOKUP($A4,Mensal!$B$5:$B$296,Mensal!BZ5:BZ296)</f>
        <v>11378832.417227024</v>
      </c>
      <c r="BZ4" s="65">
        <f>_xlfn.XLOOKUP($A4,Mensal!$B$5:$B$296,Mensal!CA5:CA296)</f>
        <v>10696241.324485769</v>
      </c>
      <c r="CA4" s="65">
        <f>_xlfn.XLOOKUP($A4,Mensal!$B$5:$B$296,Mensal!CB5:CB296)</f>
        <v>10023824.653304273</v>
      </c>
      <c r="CB4" s="65">
        <f>_xlfn.XLOOKUP($A4,Mensal!$B$5:$B$296,Mensal!CC5:CC296)</f>
        <v>8767629.1088281665</v>
      </c>
      <c r="CC4" s="65">
        <f>_xlfn.XLOOKUP($A4,Mensal!$B$5:$B$296,Mensal!CD5:CD296)</f>
        <v>6744880.4711493934</v>
      </c>
      <c r="CD4" s="65">
        <f>_xlfn.XLOOKUP($A4,Mensal!$B$5:$B$296,Mensal!CE5:CE296)</f>
        <v>6165480.3348162891</v>
      </c>
      <c r="CE4" s="65">
        <f>_xlfn.XLOOKUP($A4,Mensal!$B$5:$B$296,Mensal!CF5:CF296)</f>
        <v>334111517.82999969</v>
      </c>
      <c r="CF4" s="65">
        <f>_xlfn.XLOOKUP($A4,Mensal!$B$5:$B$296,Mensal!CG5:CG296)</f>
        <v>142627334.83936742</v>
      </c>
      <c r="CG4" s="65">
        <f>_xlfn.XLOOKUP($A4,Mensal!$B$5:$B$296,Mensal!CH5:CH296)</f>
        <v>52411732.453747369</v>
      </c>
      <c r="CH4" s="65">
        <f>_xlfn.XLOOKUP($A4,Mensal!$B$5:$B$296,Mensal!CI5:CI296)</f>
        <v>50697097.03711468</v>
      </c>
      <c r="CI4" s="65">
        <f>_xlfn.XLOOKUP($A4,Mensal!$B$5:$B$296,Mensal!CJ5:CJ296)</f>
        <v>24239064.125014029</v>
      </c>
      <c r="CJ4" s="65">
        <f>_xlfn.XLOOKUP($A4,Mensal!$B$5:$B$296,Mensal!CK5:CK296)</f>
        <v>12951132.36154143</v>
      </c>
      <c r="CK4" s="65">
        <f>_xlfn.XLOOKUP($A4,Mensal!$B$5:$B$296,Mensal!CL5:CL296)</f>
        <v>13036924.29915444</v>
      </c>
      <c r="CL4" s="65">
        <f>_xlfn.XLOOKUP($A4,Mensal!$B$5:$B$296,Mensal!CM5:CM296)</f>
        <v>12013202.324487433</v>
      </c>
      <c r="CM4" s="65">
        <f>_xlfn.XLOOKUP($A4,Mensal!$B$5:$B$296,Mensal!CN5:CN296)</f>
        <v>11292556.778325852</v>
      </c>
      <c r="CN4" s="65">
        <f>_xlfn.XLOOKUP($A4,Mensal!$B$5:$B$296,Mensal!CO5:CO296)</f>
        <v>10582652.877725989</v>
      </c>
      <c r="CO4" s="65">
        <f>_xlfn.XLOOKUP($A4,Mensal!$B$5:$B$296,Mensal!CP5:CP296)</f>
        <v>9256424.4316453375</v>
      </c>
      <c r="CP4" s="65">
        <f>_xlfn.XLOOKUP($A4,Mensal!$B$5:$B$296,Mensal!CQ5:CQ296)</f>
        <v>7120907.5574159734</v>
      </c>
      <c r="CQ4" s="65">
        <f>_xlfn.XLOOKUP($A4,Mensal!$B$5:$B$296,Mensal!CR5:CR296)</f>
        <v>6509205.8634822983</v>
      </c>
      <c r="CR4" s="65">
        <f>_xlfn.XLOOKUP($A4,Mensal!$B$5:$B$296,Mensal!CS5:CS296)</f>
        <v>352738234.94902229</v>
      </c>
      <c r="CS4" s="65">
        <f>_xlfn.XLOOKUP($A4,Mensal!$B$5:$B$296,Mensal!CT5:CT296)</f>
        <v>150578808.75666213</v>
      </c>
      <c r="CT4" s="65">
        <f>_xlfn.XLOOKUP($A4,Mensal!$B$5:$B$296,Mensal!CU5:CU296)</f>
        <v>55333686.538043775</v>
      </c>
      <c r="CU4" s="65">
        <f>_xlfn.XLOOKUP($A4,Mensal!$B$5:$B$296,Mensal!CV5:CV296)</f>
        <v>53523460.196933806</v>
      </c>
      <c r="CV4" s="65">
        <f>_xlfn.XLOOKUP($A4,Mensal!$B$5:$B$296,Mensal!CW5:CW296)</f>
        <v>25590391.949983556</v>
      </c>
      <c r="CW4" s="65">
        <f>_xlfn.XLOOKUP($A4,Mensal!$B$5:$B$296,Mensal!CX5:CX296)</f>
        <v>13673157.990697362</v>
      </c>
      <c r="CX4" s="65">
        <f>_xlfn.XLOOKUP($A4,Mensal!$B$5:$B$296,Mensal!CY5:CY296)</f>
        <v>13763732.828832297</v>
      </c>
      <c r="CY4" s="65">
        <f>_xlfn.XLOOKUP($A4,Mensal!$B$5:$B$296,Mensal!CZ5:CZ296)</f>
        <v>12682938.354077606</v>
      </c>
      <c r="CZ4" s="65">
        <f>_xlfn.XLOOKUP($A4,Mensal!$B$5:$B$296,Mensal!DA5:DA296)</f>
        <v>11922116.818717517</v>
      </c>
      <c r="DA4" s="65">
        <f>_xlfn.XLOOKUP($A4,Mensal!$B$5:$B$296,Mensal!DB5:DB296)</f>
        <v>11172635.775659211</v>
      </c>
      <c r="DB4" s="65">
        <f>_xlfn.XLOOKUP($A4,Mensal!$B$5:$B$296,Mensal!DC5:DC296)</f>
        <v>9772470.0937095638</v>
      </c>
      <c r="DC4" s="65">
        <f>_xlfn.XLOOKUP($A4,Mensal!$B$5:$B$296,Mensal!DD5:DD296)</f>
        <v>7517898.153741912</v>
      </c>
      <c r="DD4" s="65">
        <f>_xlfn.XLOOKUP($A4,Mensal!$B$5:$B$296,Mensal!DE5:DE296)</f>
        <v>6872094.0903714355</v>
      </c>
      <c r="DE4" s="65">
        <f>_xlfn.XLOOKUP($A4,Mensal!$B$5:$B$296,Mensal!DF5:DF296)</f>
        <v>372403391.54743016</v>
      </c>
      <c r="DF4" s="65">
        <f>_xlfn.XLOOKUP($A4,Mensal!$B$5:$B$296,Mensal!DG5:DG296)</f>
        <v>158973577.34484601</v>
      </c>
      <c r="DG4" s="65">
        <f>_xlfn.XLOOKUP($A4,Mensal!$B$5:$B$296,Mensal!DH5:DH296)</f>
        <v>58418539.562539712</v>
      </c>
      <c r="DH4" s="65">
        <f>_xlfn.XLOOKUP($A4,Mensal!$B$5:$B$296,Mensal!DI5:DI296)</f>
        <v>56507393.102912866</v>
      </c>
      <c r="DI4" s="65">
        <f>_xlfn.XLOOKUP($A4,Mensal!$B$5:$B$296,Mensal!DJ5:DJ296)</f>
        <v>27017056.301195137</v>
      </c>
      <c r="DJ4" s="65">
        <f>_xlfn.XLOOKUP($A4,Mensal!$B$5:$B$296,Mensal!DK5:DK296)</f>
        <v>14435436.548678739</v>
      </c>
      <c r="DK4" s="65">
        <f>_xlfn.XLOOKUP($A4,Mensal!$B$5:$B$296,Mensal!DL5:DL296)</f>
        <v>14531060.934039697</v>
      </c>
      <c r="DL4" s="65">
        <f>_xlfn.XLOOKUP($A4,Mensal!$B$5:$B$296,Mensal!DM5:DM296)</f>
        <v>13390012.16731743</v>
      </c>
      <c r="DM4" s="65">
        <f>_xlfn.XLOOKUP($A4,Mensal!$B$5:$B$296,Mensal!DN5:DN296)</f>
        <v>12586774.831361018</v>
      </c>
      <c r="DN4" s="65">
        <f>_xlfn.XLOOKUP($A4,Mensal!$B$5:$B$296,Mensal!DO5:DO296)</f>
        <v>11795510.22015221</v>
      </c>
      <c r="DO4" s="65">
        <f>_xlfn.XLOOKUP($A4,Mensal!$B$5:$B$296,Mensal!DP5:DP296)</f>
        <v>10317285.301433871</v>
      </c>
      <c r="DP4" s="65">
        <f>_xlfn.XLOOKUP($A4,Mensal!$B$5:$B$296,Mensal!DQ5:DQ296)</f>
        <v>7937020.9758130228</v>
      </c>
      <c r="DQ4" s="65">
        <f>_xlfn.XLOOKUP($A4,Mensal!$B$5:$B$296,Mensal!DR5:DR296)</f>
        <v>7255213.3359096423</v>
      </c>
      <c r="DR4" s="65">
        <f>_xlfn.XLOOKUP($A4,Mensal!$B$5:$B$296,Mensal!DS5:DS296)</f>
        <v>393164880.62619936</v>
      </c>
      <c r="DS4" s="65">
        <f>_xlfn.XLOOKUP($A4,Mensal!$B$5:$B$296,Mensal!DT5:DT296)</f>
        <v>167836354.28182116</v>
      </c>
      <c r="DT4" s="65">
        <f>_xlfn.XLOOKUP($A4,Mensal!$B$5:$B$296,Mensal!DU5:DU296)</f>
        <v>61675373.143151291</v>
      </c>
      <c r="DU4" s="65">
        <f>_xlfn.XLOOKUP($A4,Mensal!$B$5:$B$296,Mensal!DV5:DV296)</f>
        <v>59657680.268400252</v>
      </c>
      <c r="DV4" s="65">
        <f>_xlfn.XLOOKUP($A4,Mensal!$B$5:$B$296,Mensal!DW5:DW296)</f>
        <v>28523257.189986762</v>
      </c>
      <c r="DW4" s="65">
        <f>_xlfn.XLOOKUP($A4,Mensal!$B$5:$B$296,Mensal!DX5:DX296)</f>
        <v>15240212.136267576</v>
      </c>
      <c r="DX4" s="65">
        <f>_xlfn.XLOOKUP($A4,Mensal!$B$5:$B$296,Mensal!DY5:DY296)</f>
        <v>15341167.581112407</v>
      </c>
      <c r="DY4" s="65">
        <f>_xlfn.XLOOKUP($A4,Mensal!$B$5:$B$296,Mensal!DZ5:DZ296)</f>
        <v>14136505.345645376</v>
      </c>
      <c r="DZ4" s="65">
        <f>_xlfn.XLOOKUP($A4,Mensal!$B$5:$B$296,Mensal!EA5:EA296)</f>
        <v>13288487.528209392</v>
      </c>
      <c r="EA4" s="65">
        <f>_xlfn.XLOOKUP($A4,Mensal!$B$5:$B$296,Mensal!EB5:EB296)</f>
        <v>12453109.914925694</v>
      </c>
      <c r="EB4" s="65">
        <f>_xlfn.XLOOKUP($A4,Mensal!$B$5:$B$296,Mensal!EC5:EC296)</f>
        <v>10892473.956988808</v>
      </c>
      <c r="EC4" s="65">
        <f>_xlfn.XLOOKUP($A4,Mensal!$B$5:$B$296,Mensal!ED5:ED296)</f>
        <v>8379509.8952145977</v>
      </c>
      <c r="ED4" s="65">
        <f>_xlfn.XLOOKUP($A4,Mensal!$B$5:$B$296,Mensal!EE5:EE296)</f>
        <v>7659691.4793866035</v>
      </c>
      <c r="EE4" s="65">
        <f>_xlfn.XLOOKUP($A4,Mensal!$B$5:$B$296,Mensal!EF5:EF296)</f>
        <v>415083822.72110999</v>
      </c>
      <c r="EF4" s="65">
        <f>_xlfn.XLOOKUP($A4,Mensal!$B$5:$B$296,Mensal!EG5:EG296)</f>
        <v>177193231.03303272</v>
      </c>
      <c r="EG4" s="65">
        <f>_xlfn.XLOOKUP($A4,Mensal!$B$5:$B$296,Mensal!EH5:EH296)</f>
        <v>65113775.195881985</v>
      </c>
      <c r="EH4" s="65">
        <f>_xlfn.XLOOKUP($A4,Mensal!$B$5:$B$296,Mensal!EI5:EI296)</f>
        <v>62983595.943363577</v>
      </c>
      <c r="EI4" s="65">
        <f>_xlfn.XLOOKUP($A4,Mensal!$B$5:$B$296,Mensal!EJ5:EJ296)</f>
        <v>30113428.77832853</v>
      </c>
      <c r="EJ4" s="65">
        <f>_xlfn.XLOOKUP($A4,Mensal!$B$5:$B$296,Mensal!EK5:EK296)</f>
        <v>16089853.962864498</v>
      </c>
      <c r="EK4" s="65">
        <f>_xlfn.XLOOKUP($A4,Mensal!$B$5:$B$296,Mensal!EL5:EL296)</f>
        <v>16196437.673759427</v>
      </c>
      <c r="EL4" s="65">
        <f>_xlfn.XLOOKUP($A4,Mensal!$B$5:$B$296,Mensal!EM5:EM296)</f>
        <v>14924615.518665107</v>
      </c>
      <c r="EM4" s="65">
        <f>_xlfn.XLOOKUP($A4,Mensal!$B$5:$B$296,Mensal!EN5:EN296)</f>
        <v>14029320.707907069</v>
      </c>
      <c r="EN4" s="65">
        <f>_xlfn.XLOOKUP($A4,Mensal!$B$5:$B$296,Mensal!EO5:EO296)</f>
        <v>13147370.792682804</v>
      </c>
      <c r="EO4" s="65">
        <f>_xlfn.XLOOKUP($A4,Mensal!$B$5:$B$296,Mensal!EP5:EP296)</f>
        <v>11499729.380090935</v>
      </c>
      <c r="EP4" s="65">
        <f>_xlfn.XLOOKUP($A4,Mensal!$B$5:$B$296,Mensal!EQ5:EQ296)</f>
        <v>8846667.5718728136</v>
      </c>
      <c r="EQ4" s="65">
        <f>_xlfn.XLOOKUP($A4,Mensal!$B$5:$B$296,Mensal!ER5:ER296)</f>
        <v>8086719.2793624084</v>
      </c>
      <c r="ER4" s="65">
        <f>_xlfn.XLOOKUP($A4,Mensal!$B$5:$B$296,Mensal!ES5:ES296)</f>
        <v>438224745.83781195</v>
      </c>
    </row>
    <row r="5" spans="1:148" s="3" customFormat="1" ht="12">
      <c r="A5" s="231" t="str">
        <f t="shared" si="0"/>
        <v>111251020300023</v>
      </c>
      <c r="B5" s="231">
        <v>1112510203000</v>
      </c>
      <c r="C5" s="35">
        <v>23</v>
      </c>
      <c r="D5" s="37" t="s">
        <v>27</v>
      </c>
      <c r="E5" s="65">
        <f>_xlfn.XLOOKUP($A5,Mensal!$B$5:$B$296,Mensal!F5:F296)</f>
        <v>34359984.990000002</v>
      </c>
      <c r="F5" s="65">
        <f>_xlfn.XLOOKUP($A5,Mensal!$B$5:$B$296,Mensal!G5:G296)</f>
        <v>20492589.815842051</v>
      </c>
      <c r="G5" s="65">
        <f>_xlfn.XLOOKUP($A5,Mensal!$B$5:$B$296,Mensal!H5:H296)</f>
        <v>7530478.8939787885</v>
      </c>
      <c r="H5" s="65">
        <f>_xlfn.XLOOKUP($A5,Mensal!$B$5:$B$296,Mensal!I5:I296)</f>
        <v>7284121.3474654071</v>
      </c>
      <c r="I5" s="65">
        <f>_xlfn.XLOOKUP($A5,Mensal!$B$5:$B$296,Mensal!J5:J296)</f>
        <v>3482650.7779398123</v>
      </c>
      <c r="J5" s="65">
        <f>_xlfn.XLOOKUP($A5,Mensal!$B$5:$B$296,Mensal!K5:K296)</f>
        <v>1860809.1039116234</v>
      </c>
      <c r="K5" s="65">
        <f>_xlfn.XLOOKUP($A5,Mensal!$B$5:$B$296,Mensal!L5:L296)</f>
        <v>1873135.6259558708</v>
      </c>
      <c r="L5" s="65">
        <f>_xlfn.XLOOKUP($A5,Mensal!$B$5:$B$296,Mensal!M5:M296)</f>
        <v>1726048.0109770037</v>
      </c>
      <c r="M5" s="65">
        <f>_xlfn.XLOOKUP($A5,Mensal!$B$5:$B$296,Mensal!N5:N296)</f>
        <v>1622506.1927362375</v>
      </c>
      <c r="N5" s="65">
        <f>_xlfn.XLOOKUP($A5,Mensal!$B$5:$B$296,Mensal!O5:O296)</f>
        <v>1520507.7261727024</v>
      </c>
      <c r="O5" s="65">
        <f>_xlfn.XLOOKUP($A5,Mensal!$B$5:$B$296,Mensal!P5:P296)</f>
        <v>1329956.2054684758</v>
      </c>
      <c r="P5" s="65">
        <f>_xlfn.XLOOKUP($A5,Mensal!$B$5:$B$296,Mensal!Q5:Q296)</f>
        <v>1023126.7229034518</v>
      </c>
      <c r="Q5" s="65">
        <f>_xlfn.XLOOKUP($A5,Mensal!$B$5:$B$296,Mensal!R5:R296)</f>
        <v>935237.87664858496</v>
      </c>
      <c r="R5" s="65">
        <f>_xlfn.XLOOKUP($A5,Mensal!$B$5:$B$296,Mensal!S5:S296)</f>
        <v>50681168.300000012</v>
      </c>
      <c r="S5" s="65">
        <f>_xlfn.XLOOKUP($A5,Mensal!$B$5:$B$296,Mensal!T5:T296)</f>
        <v>21687389.779533822</v>
      </c>
      <c r="T5" s="65">
        <f>_xlfn.XLOOKUP($A5,Mensal!$B$5:$B$296,Mensal!U5:U296)</f>
        <v>7969535.9380109645</v>
      </c>
      <c r="U5" s="65">
        <f>_xlfn.XLOOKUP($A5,Mensal!$B$5:$B$296,Mensal!V5:V296)</f>
        <v>7708814.7610206846</v>
      </c>
      <c r="V5" s="65">
        <f>_xlfn.XLOOKUP($A5,Mensal!$B$5:$B$296,Mensal!W5:W296)</f>
        <v>3685703.2500981539</v>
      </c>
      <c r="W5" s="65">
        <f>_xlfn.XLOOKUP($A5,Mensal!$B$5:$B$296,Mensal!X5:X296)</f>
        <v>1969301.7185479724</v>
      </c>
      <c r="X5" s="65">
        <f>_xlfn.XLOOKUP($A5,Mensal!$B$5:$B$296,Mensal!Y5:Y296)</f>
        <v>1982346.9261377396</v>
      </c>
      <c r="Y5" s="65">
        <f>_xlfn.XLOOKUP($A5,Mensal!$B$5:$B$296,Mensal!Z5:Z296)</f>
        <v>1826683.514804407</v>
      </c>
      <c r="Z5" s="65">
        <f>_xlfn.XLOOKUP($A5,Mensal!$B$5:$B$296,Mensal!AA5:AA296)</f>
        <v>1717104.7943572139</v>
      </c>
      <c r="AA5" s="65">
        <f>_xlfn.XLOOKUP($A5,Mensal!$B$5:$B$296,Mensal!AB5:AB296)</f>
        <v>1609159.4091639742</v>
      </c>
      <c r="AB5" s="65">
        <f>_xlfn.XLOOKUP($A5,Mensal!$B$5:$B$296,Mensal!AC5:AC296)</f>
        <v>1407497.9725308779</v>
      </c>
      <c r="AC5" s="65">
        <f>_xlfn.XLOOKUP($A5,Mensal!$B$5:$B$296,Mensal!AD5:AD296)</f>
        <v>1082779.1037085417</v>
      </c>
      <c r="AD5" s="65">
        <f>_xlfn.XLOOKUP($A5,Mensal!$B$5:$B$296,Mensal!AE5:AE296)</f>
        <v>989765.98613131419</v>
      </c>
      <c r="AE5" s="65">
        <f>_xlfn.XLOOKUP($A5,Mensal!$B$5:$B$296,Mensal!AF5:AF296)</f>
        <v>53636083.154045656</v>
      </c>
      <c r="AF5" s="65">
        <f>_xlfn.XLOOKUP($A5,Mensal!$B$5:$B$296,Mensal!AG5:AG296)</f>
        <v>22960873.307388049</v>
      </c>
      <c r="AG5" s="65">
        <f>_xlfn.XLOOKUP($A5,Mensal!$B$5:$B$296,Mensal!AH5:AH296)</f>
        <v>8437507.088290967</v>
      </c>
      <c r="AH5" s="65">
        <f>_xlfn.XLOOKUP($A5,Mensal!$B$5:$B$296,Mensal!AI5:AI296)</f>
        <v>8161476.3637878187</v>
      </c>
      <c r="AI5" s="65">
        <f>_xlfn.XLOOKUP($A5,Mensal!$B$5:$B$296,Mensal!AJ5:AJ296)</f>
        <v>3902127.7449439177</v>
      </c>
      <c r="AJ5" s="65">
        <f>_xlfn.XLOOKUP($A5,Mensal!$B$5:$B$296,Mensal!AK5:AK296)</f>
        <v>2084939.1154611092</v>
      </c>
      <c r="AK5" s="65">
        <f>_xlfn.XLOOKUP($A5,Mensal!$B$5:$B$296,Mensal!AL5:AL296)</f>
        <v>2098750.3376405477</v>
      </c>
      <c r="AL5" s="65">
        <f>_xlfn.XLOOKUP($A5,Mensal!$B$5:$B$296,Mensal!AM5:AM296)</f>
        <v>1933946.3707937216</v>
      </c>
      <c r="AM5" s="65">
        <f>_xlfn.XLOOKUP($A5,Mensal!$B$5:$B$296,Mensal!AN5:AN296)</f>
        <v>1817933.1878818695</v>
      </c>
      <c r="AN5" s="65">
        <f>_xlfn.XLOOKUP($A5,Mensal!$B$5:$B$296,Mensal!AO5:AO296)</f>
        <v>1703649.2496700827</v>
      </c>
      <c r="AO5" s="65">
        <f>_xlfn.XLOOKUP($A5,Mensal!$B$5:$B$296,Mensal!AP5:AP296)</f>
        <v>1490146.253477891</v>
      </c>
      <c r="AP5" s="65">
        <f>_xlfn.XLOOKUP($A5,Mensal!$B$5:$B$296,Mensal!AQ5:AQ296)</f>
        <v>1146359.8926783074</v>
      </c>
      <c r="AQ5" s="65">
        <f>_xlfn.XLOOKUP($A5,Mensal!$B$5:$B$296,Mensal!AR5:AR296)</f>
        <v>1047885.0448369449</v>
      </c>
      <c r="AR5" s="65">
        <f>_xlfn.XLOOKUP($A5,Mensal!$B$5:$B$296,Mensal!AS5:AS296)</f>
        <v>56785593.956851229</v>
      </c>
      <c r="AS5" s="65">
        <f>_xlfn.XLOOKUP($A5,Mensal!$B$5:$B$296,Mensal!AT5:AT296)</f>
        <v>24240941.994274933</v>
      </c>
      <c r="AT5" s="65">
        <f>_xlfn.XLOOKUP($A5,Mensal!$B$5:$B$296,Mensal!AU5:AU296)</f>
        <v>8907898.1084631886</v>
      </c>
      <c r="AU5" s="65">
        <f>_xlfn.XLOOKUP($A5,Mensal!$B$5:$B$296,Mensal!AV5:AV296)</f>
        <v>8616478.6710689906</v>
      </c>
      <c r="AV5" s="65">
        <f>_xlfn.XLOOKUP($A5,Mensal!$B$5:$B$296,Mensal!AW5:AW296)</f>
        <v>4119671.3667245414</v>
      </c>
      <c r="AW5" s="65">
        <f>_xlfn.XLOOKUP($A5,Mensal!$B$5:$B$296,Mensal!AX5:AX296)</f>
        <v>2201174.4711480662</v>
      </c>
      <c r="AX5" s="65">
        <f>_xlfn.XLOOKUP($A5,Mensal!$B$5:$B$296,Mensal!AY5:AY296)</f>
        <v>2215755.6689640083</v>
      </c>
      <c r="AY5" s="65">
        <f>_xlfn.XLOOKUP($A5,Mensal!$B$5:$B$296,Mensal!AZ5:AZ296)</f>
        <v>2041763.8809654717</v>
      </c>
      <c r="AZ5" s="65">
        <f>_xlfn.XLOOKUP($A5,Mensal!$B$5:$B$296,Mensal!BA5:BA296)</f>
        <v>1919282.9631062839</v>
      </c>
      <c r="BA5" s="65">
        <f>_xlfn.XLOOKUP($A5,Mensal!$B$5:$B$296,Mensal!BB5:BB296)</f>
        <v>1798627.6953391903</v>
      </c>
      <c r="BB5" s="65">
        <f>_xlfn.XLOOKUP($A5,Mensal!$B$5:$B$296,Mensal!BC5:BC296)</f>
        <v>1573221.9071092836</v>
      </c>
      <c r="BC5" s="65">
        <f>_xlfn.XLOOKUP($A5,Mensal!$B$5:$B$296,Mensal!BD5:BD296)</f>
        <v>1210269.4566951231</v>
      </c>
      <c r="BD5" s="65">
        <f>_xlfn.XLOOKUP($A5,Mensal!$B$5:$B$296,Mensal!BE5:BE296)</f>
        <v>1106304.6360866046</v>
      </c>
      <c r="BE5" s="65">
        <f>_xlfn.XLOOKUP($A5,Mensal!$B$5:$B$296,Mensal!BF5:BF296)</f>
        <v>59951390.819945678</v>
      </c>
      <c r="BF5" s="65">
        <f>_xlfn.XLOOKUP($A5,Mensal!$B$5:$B$296,Mensal!BG5:BG296)</f>
        <v>25592374.510455757</v>
      </c>
      <c r="BG5" s="65">
        <f>_xlfn.XLOOKUP($A5,Mensal!$B$5:$B$296,Mensal!BH5:BH296)</f>
        <v>9404513.4280100111</v>
      </c>
      <c r="BH5" s="65">
        <f>_xlfn.XLOOKUP($A5,Mensal!$B$5:$B$296,Mensal!BI5:BI296)</f>
        <v>9096847.3569810856</v>
      </c>
      <c r="BI5" s="65">
        <f>_xlfn.XLOOKUP($A5,Mensal!$B$5:$B$296,Mensal!BJ5:BJ296)</f>
        <v>4349343.0454194341</v>
      </c>
      <c r="BJ5" s="65">
        <f>_xlfn.XLOOKUP($A5,Mensal!$B$5:$B$296,Mensal!BK5:BK296)</f>
        <v>2323889.9479145706</v>
      </c>
      <c r="BK5" s="65">
        <f>_xlfn.XLOOKUP($A5,Mensal!$B$5:$B$296,Mensal!BL5:BL296)</f>
        <v>2339284.0475087515</v>
      </c>
      <c r="BL5" s="65">
        <f>_xlfn.XLOOKUP($A5,Mensal!$B$5:$B$296,Mensal!BM5:BM296)</f>
        <v>2155592.2173292967</v>
      </c>
      <c r="BM5" s="65">
        <f>_xlfn.XLOOKUP($A5,Mensal!$B$5:$B$296,Mensal!BN5:BN296)</f>
        <v>2026282.988299459</v>
      </c>
      <c r="BN5" s="65">
        <f>_xlfn.XLOOKUP($A5,Mensal!$B$5:$B$296,Mensal!BO5:BO296)</f>
        <v>1898901.1893543499</v>
      </c>
      <c r="BO5" s="65">
        <f>_xlfn.XLOOKUP($A5,Mensal!$B$5:$B$296,Mensal!BP5:BP296)</f>
        <v>1660929.0284306258</v>
      </c>
      <c r="BP5" s="65">
        <f>_xlfn.XLOOKUP($A5,Mensal!$B$5:$B$296,Mensal!BQ5:BQ296)</f>
        <v>1277741.9789058762</v>
      </c>
      <c r="BQ5" s="65">
        <f>_xlfn.XLOOKUP($A5,Mensal!$B$5:$B$296,Mensal!BR5:BR296)</f>
        <v>1167981.1195484328</v>
      </c>
      <c r="BR5" s="65">
        <f>_xlfn.XLOOKUP($A5,Mensal!$B$5:$B$296,Mensal!BS5:BS296)</f>
        <v>63293680.85815765</v>
      </c>
      <c r="BS5" s="65">
        <f>_xlfn.XLOOKUP($A5,Mensal!$B$5:$B$296,Mensal!BT5:BT296)</f>
        <v>27019149.38941367</v>
      </c>
      <c r="BT5" s="65">
        <f>_xlfn.XLOOKUP($A5,Mensal!$B$5:$B$296,Mensal!BU5:BU296)</f>
        <v>9928815.0516215693</v>
      </c>
      <c r="BU5" s="65">
        <f>_xlfn.XLOOKUP($A5,Mensal!$B$5:$B$296,Mensal!BV5:BV296)</f>
        <v>9603996.5971327815</v>
      </c>
      <c r="BV5" s="65">
        <f>_xlfn.XLOOKUP($A5,Mensal!$B$5:$B$296,Mensal!BW5:BW296)</f>
        <v>4591818.9202015679</v>
      </c>
      <c r="BW5" s="65">
        <f>_xlfn.XLOOKUP($A5,Mensal!$B$5:$B$296,Mensal!BX5:BX296)</f>
        <v>2453446.812510808</v>
      </c>
      <c r="BX5" s="65">
        <f>_xlfn.XLOOKUP($A5,Mensal!$B$5:$B$296,Mensal!BY5:BY296)</f>
        <v>2469699.1331573646</v>
      </c>
      <c r="BY5" s="65">
        <f>_xlfn.XLOOKUP($A5,Mensal!$B$5:$B$296,Mensal!BZ5:BZ296)</f>
        <v>2275766.483445405</v>
      </c>
      <c r="BZ5" s="65">
        <f>_xlfn.XLOOKUP($A5,Mensal!$B$5:$B$296,Mensal!CA5:CA296)</f>
        <v>2139248.2648971542</v>
      </c>
      <c r="CA5" s="65">
        <f>_xlfn.XLOOKUP($A5,Mensal!$B$5:$B$296,Mensal!CB5:CB296)</f>
        <v>2004764.9306608548</v>
      </c>
      <c r="CB5" s="65">
        <f>_xlfn.XLOOKUP($A5,Mensal!$B$5:$B$296,Mensal!CC5:CC296)</f>
        <v>1753525.8217656333</v>
      </c>
      <c r="CC5" s="65">
        <f>_xlfn.XLOOKUP($A5,Mensal!$B$5:$B$296,Mensal!CD5:CD296)</f>
        <v>1348976.0942298789</v>
      </c>
      <c r="CD5" s="65">
        <f>_xlfn.XLOOKUP($A5,Mensal!$B$5:$B$296,Mensal!CE5:CE296)</f>
        <v>1233096.066963258</v>
      </c>
      <c r="CE5" s="65">
        <f>_xlfn.XLOOKUP($A5,Mensal!$B$5:$B$296,Mensal!CF5:CF296)</f>
        <v>66822303.56599994</v>
      </c>
      <c r="CF5" s="65">
        <f>_xlfn.XLOOKUP($A5,Mensal!$B$5:$B$296,Mensal!CG5:CG296)</f>
        <v>28525466.967873484</v>
      </c>
      <c r="CG5" s="65">
        <f>_xlfn.XLOOKUP($A5,Mensal!$B$5:$B$296,Mensal!CH5:CH296)</f>
        <v>10482346.490749475</v>
      </c>
      <c r="CH5" s="65">
        <f>_xlfn.XLOOKUP($A5,Mensal!$B$5:$B$296,Mensal!CI5:CI296)</f>
        <v>10139419.407422937</v>
      </c>
      <c r="CI5" s="65">
        <f>_xlfn.XLOOKUP($A5,Mensal!$B$5:$B$296,Mensal!CJ5:CJ296)</f>
        <v>4847812.8250028063</v>
      </c>
      <c r="CJ5" s="65">
        <f>_xlfn.XLOOKUP($A5,Mensal!$B$5:$B$296,Mensal!CK5:CK296)</f>
        <v>2590226.472308286</v>
      </c>
      <c r="CK5" s="65">
        <f>_xlfn.XLOOKUP($A5,Mensal!$B$5:$B$296,Mensal!CL5:CL296)</f>
        <v>2607384.859830888</v>
      </c>
      <c r="CL5" s="65">
        <f>_xlfn.XLOOKUP($A5,Mensal!$B$5:$B$296,Mensal!CM5:CM296)</f>
        <v>2402640.4648974868</v>
      </c>
      <c r="CM5" s="65">
        <f>_xlfn.XLOOKUP($A5,Mensal!$B$5:$B$296,Mensal!CN5:CN296)</f>
        <v>2258511.3556651706</v>
      </c>
      <c r="CN5" s="65">
        <f>_xlfn.XLOOKUP($A5,Mensal!$B$5:$B$296,Mensal!CO5:CO296)</f>
        <v>2116530.5755451978</v>
      </c>
      <c r="CO5" s="65">
        <f>_xlfn.XLOOKUP($A5,Mensal!$B$5:$B$296,Mensal!CP5:CP296)</f>
        <v>1851284.8863290676</v>
      </c>
      <c r="CP5" s="65">
        <f>_xlfn.XLOOKUP($A5,Mensal!$B$5:$B$296,Mensal!CQ5:CQ296)</f>
        <v>1424181.5114831948</v>
      </c>
      <c r="CQ5" s="65">
        <f>_xlfn.XLOOKUP($A5,Mensal!$B$5:$B$296,Mensal!CR5:CR296)</f>
        <v>1301841.1726964598</v>
      </c>
      <c r="CR5" s="65">
        <f>_xlfn.XLOOKUP($A5,Mensal!$B$5:$B$296,Mensal!CS5:CS296)</f>
        <v>70547646.989804447</v>
      </c>
      <c r="CS5" s="65">
        <f>_xlfn.XLOOKUP($A5,Mensal!$B$5:$B$296,Mensal!CT5:CT296)</f>
        <v>30115761.751332428</v>
      </c>
      <c r="CT5" s="65">
        <f>_xlfn.XLOOKUP($A5,Mensal!$B$5:$B$296,Mensal!CU5:CU296)</f>
        <v>11066737.307608755</v>
      </c>
      <c r="CU5" s="65">
        <f>_xlfn.XLOOKUP($A5,Mensal!$B$5:$B$296,Mensal!CV5:CV296)</f>
        <v>10704692.039386762</v>
      </c>
      <c r="CV5" s="65">
        <f>_xlfn.XLOOKUP($A5,Mensal!$B$5:$B$296,Mensal!CW5:CW296)</f>
        <v>5118078.3899967112</v>
      </c>
      <c r="CW5" s="65">
        <f>_xlfn.XLOOKUP($A5,Mensal!$B$5:$B$296,Mensal!CX5:CX296)</f>
        <v>2734631.5981394723</v>
      </c>
      <c r="CX5" s="65">
        <f>_xlfn.XLOOKUP($A5,Mensal!$B$5:$B$296,Mensal!CY5:CY296)</f>
        <v>2752746.5657664593</v>
      </c>
      <c r="CY5" s="65">
        <f>_xlfn.XLOOKUP($A5,Mensal!$B$5:$B$296,Mensal!CZ5:CZ296)</f>
        <v>2536587.6708155214</v>
      </c>
      <c r="CZ5" s="65">
        <f>_xlfn.XLOOKUP($A5,Mensal!$B$5:$B$296,Mensal!DA5:DA296)</f>
        <v>2384423.3637435036</v>
      </c>
      <c r="DA5" s="65">
        <f>_xlfn.XLOOKUP($A5,Mensal!$B$5:$B$296,Mensal!DB5:DB296)</f>
        <v>2234527.1551318425</v>
      </c>
      <c r="DB5" s="65">
        <f>_xlfn.XLOOKUP($A5,Mensal!$B$5:$B$296,Mensal!DC5:DC296)</f>
        <v>1954494.0187419129</v>
      </c>
      <c r="DC5" s="65">
        <f>_xlfn.XLOOKUP($A5,Mensal!$B$5:$B$296,Mensal!DD5:DD296)</f>
        <v>1503579.6307483825</v>
      </c>
      <c r="DD5" s="65">
        <f>_xlfn.XLOOKUP($A5,Mensal!$B$5:$B$296,Mensal!DE5:DE296)</f>
        <v>1374418.8180742871</v>
      </c>
      <c r="DE5" s="65">
        <f>_xlfn.XLOOKUP($A5,Mensal!$B$5:$B$296,Mensal!DF5:DF296)</f>
        <v>74480678.309486032</v>
      </c>
      <c r="DF5" s="65">
        <f>_xlfn.XLOOKUP($A5,Mensal!$B$5:$B$296,Mensal!DG5:DG296)</f>
        <v>31794715.468969204</v>
      </c>
      <c r="DG5" s="65">
        <f>_xlfn.XLOOKUP($A5,Mensal!$B$5:$B$296,Mensal!DH5:DH296)</f>
        <v>11683707.912507944</v>
      </c>
      <c r="DH5" s="65">
        <f>_xlfn.XLOOKUP($A5,Mensal!$B$5:$B$296,Mensal!DI5:DI296)</f>
        <v>11301478.620582573</v>
      </c>
      <c r="DI5" s="65">
        <f>_xlfn.XLOOKUP($A5,Mensal!$B$5:$B$296,Mensal!DJ5:DJ296)</f>
        <v>5403411.2602390274</v>
      </c>
      <c r="DJ5" s="65">
        <f>_xlfn.XLOOKUP($A5,Mensal!$B$5:$B$296,Mensal!DK5:DK296)</f>
        <v>2887087.309735748</v>
      </c>
      <c r="DK5" s="65">
        <f>_xlfn.XLOOKUP($A5,Mensal!$B$5:$B$296,Mensal!DL5:DL296)</f>
        <v>2906212.1868079398</v>
      </c>
      <c r="DL5" s="65">
        <f>_xlfn.XLOOKUP($A5,Mensal!$B$5:$B$296,Mensal!DM5:DM296)</f>
        <v>2678002.4334634859</v>
      </c>
      <c r="DM5" s="65">
        <f>_xlfn.XLOOKUP($A5,Mensal!$B$5:$B$296,Mensal!DN5:DN296)</f>
        <v>2517354.9662722037</v>
      </c>
      <c r="DN5" s="65">
        <f>_xlfn.XLOOKUP($A5,Mensal!$B$5:$B$296,Mensal!DO5:DO296)</f>
        <v>2359102.0440304424</v>
      </c>
      <c r="DO5" s="65">
        <f>_xlfn.XLOOKUP($A5,Mensal!$B$5:$B$296,Mensal!DP5:DP296)</f>
        <v>2063457.0602867743</v>
      </c>
      <c r="DP5" s="65">
        <f>_xlfn.XLOOKUP($A5,Mensal!$B$5:$B$296,Mensal!DQ5:DQ296)</f>
        <v>1587404.1951626046</v>
      </c>
      <c r="DQ5" s="65">
        <f>_xlfn.XLOOKUP($A5,Mensal!$B$5:$B$296,Mensal!DR5:DR296)</f>
        <v>1451042.6671819286</v>
      </c>
      <c r="DR5" s="65">
        <f>_xlfn.XLOOKUP($A5,Mensal!$B$5:$B$296,Mensal!DS5:DS296)</f>
        <v>78632976.125239879</v>
      </c>
      <c r="DS5" s="65">
        <f>_xlfn.XLOOKUP($A5,Mensal!$B$5:$B$296,Mensal!DT5:DT296)</f>
        <v>33567270.856364235</v>
      </c>
      <c r="DT5" s="65">
        <f>_xlfn.XLOOKUP($A5,Mensal!$B$5:$B$296,Mensal!DU5:DU296)</f>
        <v>12335074.628630258</v>
      </c>
      <c r="DU5" s="65">
        <f>_xlfn.XLOOKUP($A5,Mensal!$B$5:$B$296,Mensal!DV5:DV296)</f>
        <v>11931536.053680051</v>
      </c>
      <c r="DV5" s="65">
        <f>_xlfn.XLOOKUP($A5,Mensal!$B$5:$B$296,Mensal!DW5:DW296)</f>
        <v>5704651.4379973523</v>
      </c>
      <c r="DW5" s="65">
        <f>_xlfn.XLOOKUP($A5,Mensal!$B$5:$B$296,Mensal!DX5:DX296)</f>
        <v>3048042.4272535155</v>
      </c>
      <c r="DX5" s="65">
        <f>_xlfn.XLOOKUP($A5,Mensal!$B$5:$B$296,Mensal!DY5:DY296)</f>
        <v>3068233.5162224816</v>
      </c>
      <c r="DY5" s="65">
        <f>_xlfn.XLOOKUP($A5,Mensal!$B$5:$B$296,Mensal!DZ5:DZ296)</f>
        <v>2827301.0691290754</v>
      </c>
      <c r="DZ5" s="65">
        <f>_xlfn.XLOOKUP($A5,Mensal!$B$5:$B$296,Mensal!EA5:EA296)</f>
        <v>2657697.5056418786</v>
      </c>
      <c r="EA5" s="65">
        <f>_xlfn.XLOOKUP($A5,Mensal!$B$5:$B$296,Mensal!EB5:EB296)</f>
        <v>2490621.9829851389</v>
      </c>
      <c r="EB5" s="65">
        <f>_xlfn.XLOOKUP($A5,Mensal!$B$5:$B$296,Mensal!EC5:EC296)</f>
        <v>2178494.7913977616</v>
      </c>
      <c r="EC5" s="65">
        <f>_xlfn.XLOOKUP($A5,Mensal!$B$5:$B$296,Mensal!ED5:ED296)</f>
        <v>1675901.9790429196</v>
      </c>
      <c r="ED5" s="65">
        <f>_xlfn.XLOOKUP($A5,Mensal!$B$5:$B$296,Mensal!EE5:EE296)</f>
        <v>1531938.2958773207</v>
      </c>
      <c r="EE5" s="65">
        <f>_xlfn.XLOOKUP($A5,Mensal!$B$5:$B$296,Mensal!EF5:EF296)</f>
        <v>83016764.544221997</v>
      </c>
      <c r="EF5" s="65">
        <f>_xlfn.XLOOKUP($A5,Mensal!$B$5:$B$296,Mensal!EG5:EG296)</f>
        <v>35438646.206606545</v>
      </c>
      <c r="EG5" s="65">
        <f>_xlfn.XLOOKUP($A5,Mensal!$B$5:$B$296,Mensal!EH5:EH296)</f>
        <v>13022755.039176397</v>
      </c>
      <c r="EH5" s="65">
        <f>_xlfn.XLOOKUP($A5,Mensal!$B$5:$B$296,Mensal!EI5:EI296)</f>
        <v>12596719.188672716</v>
      </c>
      <c r="EI5" s="65">
        <f>_xlfn.XLOOKUP($A5,Mensal!$B$5:$B$296,Mensal!EJ5:EJ296)</f>
        <v>6022685.7556657065</v>
      </c>
      <c r="EJ5" s="65">
        <f>_xlfn.XLOOKUP($A5,Mensal!$B$5:$B$296,Mensal!EK5:EK296)</f>
        <v>3217970.7925728997</v>
      </c>
      <c r="EK5" s="65">
        <f>_xlfn.XLOOKUP($A5,Mensal!$B$5:$B$296,Mensal!EL5:EL296)</f>
        <v>3239287.5347518856</v>
      </c>
      <c r="EL5" s="65">
        <f>_xlfn.XLOOKUP($A5,Mensal!$B$5:$B$296,Mensal!EM5:EM296)</f>
        <v>2984923.1037330218</v>
      </c>
      <c r="EM5" s="65">
        <f>_xlfn.XLOOKUP($A5,Mensal!$B$5:$B$296,Mensal!EN5:EN296)</f>
        <v>2805864.1415814143</v>
      </c>
      <c r="EN5" s="65">
        <f>_xlfn.XLOOKUP($A5,Mensal!$B$5:$B$296,Mensal!EO5:EO296)</f>
        <v>2629474.1585365608</v>
      </c>
      <c r="EO5" s="65">
        <f>_xlfn.XLOOKUP($A5,Mensal!$B$5:$B$296,Mensal!EP5:EP296)</f>
        <v>2299945.876018187</v>
      </c>
      <c r="EP5" s="65">
        <f>_xlfn.XLOOKUP($A5,Mensal!$B$5:$B$296,Mensal!EQ5:EQ296)</f>
        <v>1769333.5143745628</v>
      </c>
      <c r="EQ5" s="65">
        <f>_xlfn.XLOOKUP($A5,Mensal!$B$5:$B$296,Mensal!ER5:ER296)</f>
        <v>1617343.8558724818</v>
      </c>
      <c r="ER5" s="65">
        <f>_xlfn.XLOOKUP($A5,Mensal!$B$5:$B$296,Mensal!ES5:ES296)</f>
        <v>87644949.167562366</v>
      </c>
    </row>
    <row r="6" spans="1:148" s="3" customFormat="1" ht="12">
      <c r="A6" s="231" t="str">
        <f t="shared" si="0"/>
        <v>111251030300023</v>
      </c>
      <c r="B6" s="231">
        <v>1112510303000</v>
      </c>
      <c r="C6" s="35">
        <v>23</v>
      </c>
      <c r="D6" s="37" t="s">
        <v>30</v>
      </c>
      <c r="E6" s="65">
        <f>_xlfn.XLOOKUP($A6,Mensal!$B$5:$B$296,Mensal!F5:F296)</f>
        <v>26461732.370000001</v>
      </c>
      <c r="F6" s="65">
        <f>_xlfn.XLOOKUP($A6,Mensal!$B$5:$B$296,Mensal!G5:G296)</f>
        <v>10281915.549374472</v>
      </c>
      <c r="G6" s="65">
        <f>_xlfn.XLOOKUP($A6,Mensal!$B$5:$B$296,Mensal!H5:H296)</f>
        <v>3778329.0804161951</v>
      </c>
      <c r="H6" s="65">
        <f>_xlfn.XLOOKUP($A6,Mensal!$B$5:$B$296,Mensal!I5:I296)</f>
        <v>3654722.0834009373</v>
      </c>
      <c r="I6" s="65">
        <f>_xlfn.XLOOKUP($A6,Mensal!$B$5:$B$296,Mensal!J5:J296)</f>
        <v>1747379.0042417378</v>
      </c>
      <c r="J6" s="65">
        <f>_xlfn.XLOOKUP($A6,Mensal!$B$5:$B$296,Mensal!K5:K296)</f>
        <v>933639.04864458577</v>
      </c>
      <c r="K6" s="65">
        <f>_xlfn.XLOOKUP($A6,Mensal!$B$5:$B$296,Mensal!L5:L296)</f>
        <v>939823.7358810656</v>
      </c>
      <c r="L6" s="65">
        <f>_xlfn.XLOOKUP($A6,Mensal!$B$5:$B$296,Mensal!M5:M296)</f>
        <v>866024.25767150882</v>
      </c>
      <c r="M6" s="65">
        <f>_xlfn.XLOOKUP($A6,Mensal!$B$5:$B$296,Mensal!N5:N296)</f>
        <v>814073.37003127357</v>
      </c>
      <c r="N6" s="65">
        <f>_xlfn.XLOOKUP($A6,Mensal!$B$5:$B$296,Mensal!O5:O296)</f>
        <v>762896.8409153088</v>
      </c>
      <c r="O6" s="65">
        <f>_xlfn.XLOOKUP($A6,Mensal!$B$5:$B$296,Mensal!P5:P296)</f>
        <v>667289.85998744541</v>
      </c>
      <c r="P6" s="65">
        <f>_xlfn.XLOOKUP($A6,Mensal!$B$5:$B$296,Mensal!Q5:Q296)</f>
        <v>513341.78138231998</v>
      </c>
      <c r="Q6" s="65">
        <f>_xlfn.XLOOKUP($A6,Mensal!$B$5:$B$296,Mensal!R5:R296)</f>
        <v>469244.58805315348</v>
      </c>
      <c r="R6" s="65">
        <f>_xlfn.XLOOKUP($A6,Mensal!$B$5:$B$296,Mensal!S5:S296)</f>
        <v>25428679.200000003</v>
      </c>
      <c r="S6" s="65">
        <f>_xlfn.XLOOKUP($A6,Mensal!$B$5:$B$296,Mensal!T5:T296)</f>
        <v>2386716.9349575257</v>
      </c>
      <c r="T6" s="65">
        <f>_xlfn.XLOOKUP($A6,Mensal!$B$5:$B$296,Mensal!U5:U296)</f>
        <v>1573482.8331236362</v>
      </c>
      <c r="U6" s="65">
        <f>_xlfn.XLOOKUP($A6,Mensal!$B$5:$B$296,Mensal!V5:V296)</f>
        <v>1724267.8939885385</v>
      </c>
      <c r="V6" s="65">
        <f>_xlfn.XLOOKUP($A6,Mensal!$B$5:$B$296,Mensal!W5:W296)</f>
        <v>1138428.1306760178</v>
      </c>
      <c r="W6" s="65">
        <f>_xlfn.XLOOKUP($A6,Mensal!$B$5:$B$296,Mensal!X5:X296)</f>
        <v>1453146.8285905474</v>
      </c>
      <c r="X6" s="65">
        <f>_xlfn.XLOOKUP($A6,Mensal!$B$5:$B$296,Mensal!Y5:Y296)</f>
        <v>1196319.9633762182</v>
      </c>
      <c r="Y6" s="65">
        <f>_xlfn.XLOOKUP($A6,Mensal!$B$5:$B$296,Mensal!Z5:Z296)</f>
        <v>1808910.1504517545</v>
      </c>
      <c r="Z6" s="65">
        <f>_xlfn.XLOOKUP($A6,Mensal!$B$5:$B$296,Mensal!AA5:AA296)</f>
        <v>4648342.1475652605</v>
      </c>
      <c r="AA6" s="65">
        <f>_xlfn.XLOOKUP($A6,Mensal!$B$5:$B$296,Mensal!AB5:AB296)</f>
        <v>2539663.925594857</v>
      </c>
      <c r="AB6" s="65">
        <f>_xlfn.XLOOKUP($A6,Mensal!$B$5:$B$296,Mensal!AC5:AC296)</f>
        <v>2850166.0124631482</v>
      </c>
      <c r="AC6" s="65">
        <f>_xlfn.XLOOKUP($A6,Mensal!$B$5:$B$296,Mensal!AD5:AD296)</f>
        <v>2549310.2730895835</v>
      </c>
      <c r="AD6" s="65">
        <f>_xlfn.XLOOKUP($A6,Mensal!$B$5:$B$296,Mensal!AE5:AE296)</f>
        <v>2577071.3130479157</v>
      </c>
      <c r="AE6" s="65">
        <f>_xlfn.XLOOKUP($A6,Mensal!$B$5:$B$296,Mensal!AF5:AF296)</f>
        <v>26445826.406925008</v>
      </c>
      <c r="AF6" s="65">
        <f>_xlfn.XLOOKUP($A6,Mensal!$B$5:$B$296,Mensal!AG5:AG296)</f>
        <v>2482185.6123558264</v>
      </c>
      <c r="AG6" s="65">
        <f>_xlfn.XLOOKUP($A6,Mensal!$B$5:$B$296,Mensal!AH5:AH296)</f>
        <v>1636422.1464485815</v>
      </c>
      <c r="AH6" s="65">
        <f>_xlfn.XLOOKUP($A6,Mensal!$B$5:$B$296,Mensal!AI5:AI296)</f>
        <v>1793238.6097480801</v>
      </c>
      <c r="AI6" s="65">
        <f>_xlfn.XLOOKUP($A6,Mensal!$B$5:$B$296,Mensal!AJ5:AJ296)</f>
        <v>1183965.2559030587</v>
      </c>
      <c r="AJ6" s="65">
        <f>_xlfn.XLOOKUP($A6,Mensal!$B$5:$B$296,Mensal!AK5:AK296)</f>
        <v>1511272.7017341694</v>
      </c>
      <c r="AK6" s="65">
        <f>_xlfn.XLOOKUP($A6,Mensal!$B$5:$B$296,Mensal!AL5:AL296)</f>
        <v>1244172.7619112672</v>
      </c>
      <c r="AL6" s="65">
        <f>_xlfn.XLOOKUP($A6,Mensal!$B$5:$B$296,Mensal!AM5:AM296)</f>
        <v>1881266.5564698251</v>
      </c>
      <c r="AM6" s="65">
        <f>_xlfn.XLOOKUP($A6,Mensal!$B$5:$B$296,Mensal!AN5:AN296)</f>
        <v>4834275.833467871</v>
      </c>
      <c r="AN6" s="65">
        <f>_xlfn.XLOOKUP($A6,Mensal!$B$5:$B$296,Mensal!AO5:AO296)</f>
        <v>2641250.4826186514</v>
      </c>
      <c r="AO6" s="65">
        <f>_xlfn.XLOOKUP($A6,Mensal!$B$5:$B$296,Mensal!AP5:AP296)</f>
        <v>2964172.6529616741</v>
      </c>
      <c r="AP6" s="65">
        <f>_xlfn.XLOOKUP($A6,Mensal!$B$5:$B$296,Mensal!AQ5:AQ296)</f>
        <v>2651282.6840131669</v>
      </c>
      <c r="AQ6" s="65">
        <f>_xlfn.XLOOKUP($A6,Mensal!$B$5:$B$296,Mensal!AR5:AR296)</f>
        <v>2680154.1655698321</v>
      </c>
      <c r="AR6" s="65">
        <f>_xlfn.XLOOKUP($A6,Mensal!$B$5:$B$296,Mensal!AS5:AS296)</f>
        <v>27503659.463202003</v>
      </c>
      <c r="AS6" s="65">
        <f>_xlfn.XLOOKUP($A6,Mensal!$B$5:$B$296,Mensal!AT5:AT296)</f>
        <v>2556651.1807265012</v>
      </c>
      <c r="AT6" s="65">
        <f>_xlfn.XLOOKUP($A6,Mensal!$B$5:$B$296,Mensal!AU5:AU296)</f>
        <v>1685514.8108420388</v>
      </c>
      <c r="AU6" s="65">
        <f>_xlfn.XLOOKUP($A6,Mensal!$B$5:$B$296,Mensal!AV5:AV296)</f>
        <v>1847035.7680405227</v>
      </c>
      <c r="AV6" s="65">
        <f>_xlfn.XLOOKUP($A6,Mensal!$B$5:$B$296,Mensal!AW5:AW296)</f>
        <v>1219484.2135801504</v>
      </c>
      <c r="AW6" s="65">
        <f>_xlfn.XLOOKUP($A6,Mensal!$B$5:$B$296,Mensal!AX5:AX296)</f>
        <v>1556610.8827861943</v>
      </c>
      <c r="AX6" s="65">
        <f>_xlfn.XLOOKUP($A6,Mensal!$B$5:$B$296,Mensal!AY5:AY296)</f>
        <v>1281497.9447686051</v>
      </c>
      <c r="AY6" s="65">
        <f>_xlfn.XLOOKUP($A6,Mensal!$B$5:$B$296,Mensal!AZ5:AZ296)</f>
        <v>1937704.5531639194</v>
      </c>
      <c r="AZ6" s="65">
        <f>_xlfn.XLOOKUP($A6,Mensal!$B$5:$B$296,Mensal!BA5:BA296)</f>
        <v>4979304.1084719067</v>
      </c>
      <c r="BA6" s="65">
        <f>_xlfn.XLOOKUP($A6,Mensal!$B$5:$B$296,Mensal!BB5:BB296)</f>
        <v>2720487.997097211</v>
      </c>
      <c r="BB6" s="65">
        <f>_xlfn.XLOOKUP($A6,Mensal!$B$5:$B$296,Mensal!BC5:BC296)</f>
        <v>3053097.8325505243</v>
      </c>
      <c r="BC6" s="65">
        <f>_xlfn.XLOOKUP($A6,Mensal!$B$5:$B$296,Mensal!BD5:BD296)</f>
        <v>2730821.1645335616</v>
      </c>
      <c r="BD6" s="65">
        <f>_xlfn.XLOOKUP($A6,Mensal!$B$5:$B$296,Mensal!BE5:BE296)</f>
        <v>2760558.7905369271</v>
      </c>
      <c r="BE6" s="65">
        <f>_xlfn.XLOOKUP($A6,Mensal!$B$5:$B$296,Mensal!BF5:BF296)</f>
        <v>28328769.247098066</v>
      </c>
      <c r="BF6" s="65">
        <f>_xlfn.XLOOKUP($A6,Mensal!$B$5:$B$296,Mensal!BG5:BG296)</f>
        <v>2633350.7161482964</v>
      </c>
      <c r="BG6" s="65">
        <f>_xlfn.XLOOKUP($A6,Mensal!$B$5:$B$296,Mensal!BH5:BH296)</f>
        <v>1736080.2551673003</v>
      </c>
      <c r="BH6" s="65">
        <f>_xlfn.XLOOKUP($A6,Mensal!$B$5:$B$296,Mensal!BI5:BI296)</f>
        <v>1902446.8410817385</v>
      </c>
      <c r="BI6" s="65">
        <f>_xlfn.XLOOKUP($A6,Mensal!$B$5:$B$296,Mensal!BJ5:BJ296)</f>
        <v>1256068.7399875552</v>
      </c>
      <c r="BJ6" s="65">
        <f>_xlfn.XLOOKUP($A6,Mensal!$B$5:$B$296,Mensal!BK5:BK296)</f>
        <v>1603309.2092697802</v>
      </c>
      <c r="BK6" s="65">
        <f>_xlfn.XLOOKUP($A6,Mensal!$B$5:$B$296,Mensal!BL5:BL296)</f>
        <v>1319942.8831116634</v>
      </c>
      <c r="BL6" s="65">
        <f>_xlfn.XLOOKUP($A6,Mensal!$B$5:$B$296,Mensal!BM5:BM296)</f>
        <v>1995835.6897588372</v>
      </c>
      <c r="BM6" s="65">
        <f>_xlfn.XLOOKUP($A6,Mensal!$B$5:$B$296,Mensal!BN5:BN296)</f>
        <v>5128683.2317260653</v>
      </c>
      <c r="BN6" s="65">
        <f>_xlfn.XLOOKUP($A6,Mensal!$B$5:$B$296,Mensal!BO5:BO296)</f>
        <v>2802102.6370101273</v>
      </c>
      <c r="BO6" s="65">
        <f>_xlfn.XLOOKUP($A6,Mensal!$B$5:$B$296,Mensal!BP5:BP296)</f>
        <v>3144690.7675270401</v>
      </c>
      <c r="BP6" s="65">
        <f>_xlfn.XLOOKUP($A6,Mensal!$B$5:$B$296,Mensal!BQ5:BQ296)</f>
        <v>2812745.7994695688</v>
      </c>
      <c r="BQ6" s="65">
        <f>_xlfn.XLOOKUP($A6,Mensal!$B$5:$B$296,Mensal!BR5:BR296)</f>
        <v>2843375.5542530348</v>
      </c>
      <c r="BR6" s="65">
        <f>_xlfn.XLOOKUP($A6,Mensal!$B$5:$B$296,Mensal!BS5:BS296)</f>
        <v>29178632.324511003</v>
      </c>
      <c r="BS6" s="65">
        <f>_xlfn.XLOOKUP($A6,Mensal!$B$5:$B$296,Mensal!BT5:BT296)</f>
        <v>2712351.2376327454</v>
      </c>
      <c r="BT6" s="65">
        <f>_xlfn.XLOOKUP($A6,Mensal!$B$5:$B$296,Mensal!BU5:BU296)</f>
        <v>1788162.6628223192</v>
      </c>
      <c r="BU6" s="65">
        <f>_xlfn.XLOOKUP($A6,Mensal!$B$5:$B$296,Mensal!BV5:BV296)</f>
        <v>1959520.2463141908</v>
      </c>
      <c r="BV6" s="65">
        <f>_xlfn.XLOOKUP($A6,Mensal!$B$5:$B$296,Mensal!BW5:BW296)</f>
        <v>1293750.8021871818</v>
      </c>
      <c r="BW6" s="65">
        <f>_xlfn.XLOOKUP($A6,Mensal!$B$5:$B$296,Mensal!BX5:BX296)</f>
        <v>1651408.4855478737</v>
      </c>
      <c r="BX6" s="65">
        <f>_xlfn.XLOOKUP($A6,Mensal!$B$5:$B$296,Mensal!BY5:BY296)</f>
        <v>1359541.1696050132</v>
      </c>
      <c r="BY6" s="65">
        <f>_xlfn.XLOOKUP($A6,Mensal!$B$5:$B$296,Mensal!BZ5:BZ296)</f>
        <v>2055710.7604516023</v>
      </c>
      <c r="BZ6" s="65">
        <f>_xlfn.XLOOKUP($A6,Mensal!$B$5:$B$296,Mensal!CA5:CA296)</f>
        <v>5282543.7286778465</v>
      </c>
      <c r="CA6" s="65">
        <f>_xlfn.XLOOKUP($A6,Mensal!$B$5:$B$296,Mensal!CB5:CB296)</f>
        <v>2886165.7161204312</v>
      </c>
      <c r="CB6" s="65">
        <f>_xlfn.XLOOKUP($A6,Mensal!$B$5:$B$296,Mensal!CC5:CC296)</f>
        <v>3239031.4905528515</v>
      </c>
      <c r="CC6" s="65">
        <f>_xlfn.XLOOKUP($A6,Mensal!$B$5:$B$296,Mensal!CD5:CD296)</f>
        <v>2897128.1734536556</v>
      </c>
      <c r="CD6" s="65">
        <f>_xlfn.XLOOKUP($A6,Mensal!$B$5:$B$296,Mensal!CE5:CE296)</f>
        <v>2928676.8208806259</v>
      </c>
      <c r="CE6" s="65">
        <f>_xlfn.XLOOKUP($A6,Mensal!$B$5:$B$296,Mensal!CF5:CF296)</f>
        <v>30053991.294246331</v>
      </c>
      <c r="CF6" s="65">
        <f>_xlfn.XLOOKUP($A6,Mensal!$B$5:$B$296,Mensal!CG5:CG296)</f>
        <v>2793721.7747617285</v>
      </c>
      <c r="CG6" s="65">
        <f>_xlfn.XLOOKUP($A6,Mensal!$B$5:$B$296,Mensal!CH5:CH296)</f>
        <v>1841807.5427069892</v>
      </c>
      <c r="CH6" s="65">
        <f>_xlfn.XLOOKUP($A6,Mensal!$B$5:$B$296,Mensal!CI5:CI296)</f>
        <v>2018305.8537036167</v>
      </c>
      <c r="CI6" s="65">
        <f>_xlfn.XLOOKUP($A6,Mensal!$B$5:$B$296,Mensal!CJ5:CJ296)</f>
        <v>1332563.3262527976</v>
      </c>
      <c r="CJ6" s="65">
        <f>_xlfn.XLOOKUP($A6,Mensal!$B$5:$B$296,Mensal!CK5:CK296)</f>
        <v>1700950.7401143101</v>
      </c>
      <c r="CK6" s="65">
        <f>_xlfn.XLOOKUP($A6,Mensal!$B$5:$B$296,Mensal!CL5:CL296)</f>
        <v>1400327.4046931639</v>
      </c>
      <c r="CL6" s="65">
        <f>_xlfn.XLOOKUP($A6,Mensal!$B$5:$B$296,Mensal!CM5:CM296)</f>
        <v>2117382.0832651509</v>
      </c>
      <c r="CM6" s="65">
        <f>_xlfn.XLOOKUP($A6,Mensal!$B$5:$B$296,Mensal!CN5:CN296)</f>
        <v>5441020.0405381834</v>
      </c>
      <c r="CN6" s="65">
        <f>_xlfn.XLOOKUP($A6,Mensal!$B$5:$B$296,Mensal!CO5:CO296)</f>
        <v>2972750.6876040446</v>
      </c>
      <c r="CO6" s="65">
        <f>_xlfn.XLOOKUP($A6,Mensal!$B$5:$B$296,Mensal!CP5:CP296)</f>
        <v>3336202.4352694377</v>
      </c>
      <c r="CP6" s="65">
        <f>_xlfn.XLOOKUP($A6,Mensal!$B$5:$B$296,Mensal!CQ5:CQ296)</f>
        <v>2984042.0186572662</v>
      </c>
      <c r="CQ6" s="65">
        <f>_xlfn.XLOOKUP($A6,Mensal!$B$5:$B$296,Mensal!CR5:CR296)</f>
        <v>3016537.1255070455</v>
      </c>
      <c r="CR6" s="65">
        <f>_xlfn.XLOOKUP($A6,Mensal!$B$5:$B$296,Mensal!CS5:CS296)</f>
        <v>30955611.033073734</v>
      </c>
      <c r="CS6" s="65">
        <f>_xlfn.XLOOKUP($A6,Mensal!$B$5:$B$296,Mensal!CT5:CT296)</f>
        <v>2877533.4280045796</v>
      </c>
      <c r="CT6" s="65">
        <f>_xlfn.XLOOKUP($A6,Mensal!$B$5:$B$296,Mensal!CU5:CU296)</f>
        <v>1897061.7689881988</v>
      </c>
      <c r="CU6" s="65">
        <f>_xlfn.XLOOKUP($A6,Mensal!$B$5:$B$296,Mensal!CV5:CV296)</f>
        <v>2078855.0293147252</v>
      </c>
      <c r="CV6" s="65">
        <f>_xlfn.XLOOKUP($A6,Mensal!$B$5:$B$296,Mensal!CW5:CW296)</f>
        <v>1372540.2260403812</v>
      </c>
      <c r="CW6" s="65">
        <f>_xlfn.XLOOKUP($A6,Mensal!$B$5:$B$296,Mensal!CX5:CX296)</f>
        <v>1751979.2623177394</v>
      </c>
      <c r="CX6" s="65">
        <f>_xlfn.XLOOKUP($A6,Mensal!$B$5:$B$296,Mensal!CY5:CY296)</f>
        <v>1442337.2268339589</v>
      </c>
      <c r="CY6" s="65">
        <f>_xlfn.XLOOKUP($A6,Mensal!$B$5:$B$296,Mensal!CZ5:CZ296)</f>
        <v>2180903.5457631052</v>
      </c>
      <c r="CZ6" s="65">
        <f>_xlfn.XLOOKUP($A6,Mensal!$B$5:$B$296,Mensal!DA5:DA296)</f>
        <v>5604250.6417543283</v>
      </c>
      <c r="DA6" s="65">
        <f>_xlfn.XLOOKUP($A6,Mensal!$B$5:$B$296,Mensal!DB5:DB296)</f>
        <v>3061933.2082321658</v>
      </c>
      <c r="DB6" s="65">
        <f>_xlfn.XLOOKUP($A6,Mensal!$B$5:$B$296,Mensal!DC5:DC296)</f>
        <v>3436288.5083275209</v>
      </c>
      <c r="DC6" s="65">
        <f>_xlfn.XLOOKUP($A6,Mensal!$B$5:$B$296,Mensal!DD5:DD296)</f>
        <v>3073563.2792169838</v>
      </c>
      <c r="DD6" s="65">
        <f>_xlfn.XLOOKUP($A6,Mensal!$B$5:$B$296,Mensal!DE5:DE296)</f>
        <v>3107033.2392722564</v>
      </c>
      <c r="DE6" s="65">
        <f>_xlfn.XLOOKUP($A6,Mensal!$B$5:$B$296,Mensal!DF5:DF296)</f>
        <v>31884279.364065941</v>
      </c>
      <c r="DF6" s="65">
        <f>_xlfn.XLOOKUP($A6,Mensal!$B$5:$B$296,Mensal!DG5:DG296)</f>
        <v>2963859.4308447167</v>
      </c>
      <c r="DG6" s="65">
        <f>_xlfn.XLOOKUP($A6,Mensal!$B$5:$B$296,Mensal!DH5:DH296)</f>
        <v>1953973.6220578444</v>
      </c>
      <c r="DH6" s="65">
        <f>_xlfn.XLOOKUP($A6,Mensal!$B$5:$B$296,Mensal!DI5:DI296)</f>
        <v>2141220.6801941665</v>
      </c>
      <c r="DI6" s="65">
        <f>_xlfn.XLOOKUP($A6,Mensal!$B$5:$B$296,Mensal!DJ5:DJ296)</f>
        <v>1413716.4328215923</v>
      </c>
      <c r="DJ6" s="65">
        <f>_xlfn.XLOOKUP($A6,Mensal!$B$5:$B$296,Mensal!DK5:DK296)</f>
        <v>1804538.6401872709</v>
      </c>
      <c r="DK6" s="65">
        <f>_xlfn.XLOOKUP($A6,Mensal!$B$5:$B$296,Mensal!DL5:DL296)</f>
        <v>1485607.3436389773</v>
      </c>
      <c r="DL6" s="65">
        <f>_xlfn.XLOOKUP($A6,Mensal!$B$5:$B$296,Mensal!DM5:DM296)</f>
        <v>2246330.6521359975</v>
      </c>
      <c r="DM6" s="65">
        <f>_xlfn.XLOOKUP($A6,Mensal!$B$5:$B$296,Mensal!DN5:DN296)</f>
        <v>5772378.1610069573</v>
      </c>
      <c r="DN6" s="65">
        <f>_xlfn.XLOOKUP($A6,Mensal!$B$5:$B$296,Mensal!DO5:DO296)</f>
        <v>3153791.20447913</v>
      </c>
      <c r="DO6" s="65">
        <f>_xlfn.XLOOKUP($A6,Mensal!$B$5:$B$296,Mensal!DP5:DP296)</f>
        <v>3539377.1635773452</v>
      </c>
      <c r="DP6" s="65">
        <f>_xlfn.XLOOKUP($A6,Mensal!$B$5:$B$296,Mensal!DQ5:DQ296)</f>
        <v>3165770.1775934924</v>
      </c>
      <c r="DQ6" s="65">
        <f>_xlfn.XLOOKUP($A6,Mensal!$B$5:$B$296,Mensal!DR5:DR296)</f>
        <v>3200244.2364504235</v>
      </c>
      <c r="DR6" s="65">
        <f>_xlfn.XLOOKUP($A6,Mensal!$B$5:$B$296,Mensal!DS5:DS296)</f>
        <v>32840807.744987912</v>
      </c>
      <c r="DS6" s="65">
        <f>_xlfn.XLOOKUP($A6,Mensal!$B$5:$B$296,Mensal!DT5:DT296)</f>
        <v>3052775.2137700585</v>
      </c>
      <c r="DT6" s="65">
        <f>_xlfn.XLOOKUP($A6,Mensal!$B$5:$B$296,Mensal!DU5:DU296)</f>
        <v>2012592.8307195799</v>
      </c>
      <c r="DU6" s="65">
        <f>_xlfn.XLOOKUP($A6,Mensal!$B$5:$B$296,Mensal!DV5:DV296)</f>
        <v>2205457.3005999918</v>
      </c>
      <c r="DV6" s="65">
        <f>_xlfn.XLOOKUP($A6,Mensal!$B$5:$B$296,Mensal!DW5:DW296)</f>
        <v>1456127.9258062404</v>
      </c>
      <c r="DW6" s="65">
        <f>_xlfn.XLOOKUP($A6,Mensal!$B$5:$B$296,Mensal!DX5:DX296)</f>
        <v>1858674.7993928895</v>
      </c>
      <c r="DX6" s="65">
        <f>_xlfn.XLOOKUP($A6,Mensal!$B$5:$B$296,Mensal!DY5:DY296)</f>
        <v>1530175.5639481468</v>
      </c>
      <c r="DY6" s="65">
        <f>_xlfn.XLOOKUP($A6,Mensal!$B$5:$B$296,Mensal!DZ5:DZ296)</f>
        <v>2313720.571700078</v>
      </c>
      <c r="DZ6" s="65">
        <f>_xlfn.XLOOKUP($A6,Mensal!$B$5:$B$296,Mensal!EA5:EA296)</f>
        <v>5945549.5058371658</v>
      </c>
      <c r="EA6" s="65">
        <f>_xlfn.XLOOKUP($A6,Mensal!$B$5:$B$296,Mensal!EB5:EB296)</f>
        <v>3248404.9406135045</v>
      </c>
      <c r="EB6" s="65">
        <f>_xlfn.XLOOKUP($A6,Mensal!$B$5:$B$296,Mensal!EC5:EC296)</f>
        <v>3645558.478484666</v>
      </c>
      <c r="EC6" s="65">
        <f>_xlfn.XLOOKUP($A6,Mensal!$B$5:$B$296,Mensal!ED5:ED296)</f>
        <v>3260743.2829212975</v>
      </c>
      <c r="ED6" s="65">
        <f>_xlfn.XLOOKUP($A6,Mensal!$B$5:$B$296,Mensal!EE5:EE296)</f>
        <v>3296251.5635439362</v>
      </c>
      <c r="EE6" s="65">
        <f>_xlfn.XLOOKUP($A6,Mensal!$B$5:$B$296,Mensal!EF5:EF296)</f>
        <v>33826031.977337562</v>
      </c>
      <c r="EF6" s="65">
        <f>_xlfn.XLOOKUP($A6,Mensal!$B$5:$B$296,Mensal!EG5:EG296)</f>
        <v>3144358.4701831602</v>
      </c>
      <c r="EG6" s="65">
        <f>_xlfn.XLOOKUP($A6,Mensal!$B$5:$B$296,Mensal!EH5:EH296)</f>
        <v>2072970.6156411672</v>
      </c>
      <c r="EH6" s="65">
        <f>_xlfn.XLOOKUP($A6,Mensal!$B$5:$B$296,Mensal!EI5:EI296)</f>
        <v>2271621.0196179911</v>
      </c>
      <c r="EI6" s="65">
        <f>_xlfn.XLOOKUP($A6,Mensal!$B$5:$B$296,Mensal!EJ5:EJ296)</f>
        <v>1499811.7635804275</v>
      </c>
      <c r="EJ6" s="65">
        <f>_xlfn.XLOOKUP($A6,Mensal!$B$5:$B$296,Mensal!EK5:EK296)</f>
        <v>1914435.0433746763</v>
      </c>
      <c r="EK6" s="65">
        <f>_xlfn.XLOOKUP($A6,Mensal!$B$5:$B$296,Mensal!EL5:EL296)</f>
        <v>1576080.8308665911</v>
      </c>
      <c r="EL6" s="65">
        <f>_xlfn.XLOOKUP($A6,Mensal!$B$5:$B$296,Mensal!EM5:EM296)</f>
        <v>2383132.1888510804</v>
      </c>
      <c r="EM6" s="65">
        <f>_xlfn.XLOOKUP($A6,Mensal!$B$5:$B$296,Mensal!EN5:EN296)</f>
        <v>6123915.9910122817</v>
      </c>
      <c r="EN6" s="65">
        <f>_xlfn.XLOOKUP($A6,Mensal!$B$5:$B$296,Mensal!EO5:EO296)</f>
        <v>3345857.0888319095</v>
      </c>
      <c r="EO6" s="65">
        <f>_xlfn.XLOOKUP($A6,Mensal!$B$5:$B$296,Mensal!EP5:EP296)</f>
        <v>3754925.2328392062</v>
      </c>
      <c r="EP6" s="65">
        <f>_xlfn.XLOOKUP($A6,Mensal!$B$5:$B$296,Mensal!EQ5:EQ296)</f>
        <v>3358565.5814089365</v>
      </c>
      <c r="EQ6" s="65">
        <f>_xlfn.XLOOKUP($A6,Mensal!$B$5:$B$296,Mensal!ER5:ER296)</f>
        <v>3395139.1104502548</v>
      </c>
      <c r="ER6" s="65">
        <f>_xlfn.XLOOKUP($A6,Mensal!$B$5:$B$296,Mensal!ES5:ES296)</f>
        <v>34840812.936657682</v>
      </c>
    </row>
    <row r="7" spans="1:148" s="3" customFormat="1" ht="12">
      <c r="A7" s="231" t="str">
        <f t="shared" si="0"/>
        <v>111251030200020</v>
      </c>
      <c r="B7" s="231">
        <v>1112510302000</v>
      </c>
      <c r="C7" s="35">
        <v>20</v>
      </c>
      <c r="D7" s="37" t="s">
        <v>29</v>
      </c>
      <c r="E7" s="65">
        <f>_xlfn.XLOOKUP($A7,Mensal!$B$5:$B$296,Mensal!F5:F296)</f>
        <v>132308660.57999998</v>
      </c>
      <c r="F7" s="65">
        <f>_xlfn.XLOOKUP($A7,Mensal!$B$5:$B$296,Mensal!G5:G296)</f>
        <v>51409577.746872358</v>
      </c>
      <c r="G7" s="65">
        <f>_xlfn.XLOOKUP($A7,Mensal!$B$5:$B$296,Mensal!H5:H296)</f>
        <v>18891645.402080975</v>
      </c>
      <c r="H7" s="65">
        <f>_xlfn.XLOOKUP($A7,Mensal!$B$5:$B$296,Mensal!I5:I296)</f>
        <v>18273610.417004686</v>
      </c>
      <c r="I7" s="65">
        <f>_xlfn.XLOOKUP($A7,Mensal!$B$5:$B$296,Mensal!J5:J296)</f>
        <v>8736895.0212086886</v>
      </c>
      <c r="J7" s="65">
        <f>_xlfn.XLOOKUP($A7,Mensal!$B$5:$B$296,Mensal!K5:K296)</f>
        <v>4668195.2432229286</v>
      </c>
      <c r="K7" s="65">
        <f>_xlfn.XLOOKUP($A7,Mensal!$B$5:$B$296,Mensal!L5:L296)</f>
        <v>4699118.6794053279</v>
      </c>
      <c r="L7" s="65">
        <f>_xlfn.XLOOKUP($A7,Mensal!$B$5:$B$296,Mensal!M5:M296)</f>
        <v>4330121.2883575438</v>
      </c>
      <c r="M7" s="65">
        <f>_xlfn.XLOOKUP($A7,Mensal!$B$5:$B$296,Mensal!N5:N296)</f>
        <v>4070366.8501563678</v>
      </c>
      <c r="N7" s="65">
        <f>_xlfn.XLOOKUP($A7,Mensal!$B$5:$B$296,Mensal!O5:O296)</f>
        <v>3814484.204576544</v>
      </c>
      <c r="O7" s="65">
        <f>_xlfn.XLOOKUP($A7,Mensal!$B$5:$B$296,Mensal!P5:P296)</f>
        <v>3336449.2999372268</v>
      </c>
      <c r="P7" s="65">
        <f>_xlfn.XLOOKUP($A7,Mensal!$B$5:$B$296,Mensal!Q5:Q296)</f>
        <v>2566708.9069115999</v>
      </c>
      <c r="Q7" s="65">
        <f>_xlfn.XLOOKUP($A7,Mensal!$B$5:$B$296,Mensal!R5:R296)</f>
        <v>2346222.9402657673</v>
      </c>
      <c r="R7" s="65">
        <f>_xlfn.XLOOKUP($A7,Mensal!$B$5:$B$296,Mensal!S5:S296)</f>
        <v>127143396</v>
      </c>
      <c r="S7" s="65">
        <f>_xlfn.XLOOKUP($A7,Mensal!$B$5:$B$296,Mensal!T5:T296)</f>
        <v>11933584.674787628</v>
      </c>
      <c r="T7" s="65">
        <f>_xlfn.XLOOKUP($A7,Mensal!$B$5:$B$296,Mensal!U5:U296)</f>
        <v>7867414.1656181803</v>
      </c>
      <c r="U7" s="65">
        <f>_xlfn.XLOOKUP($A7,Mensal!$B$5:$B$296,Mensal!V5:V296)</f>
        <v>8621339.4699426927</v>
      </c>
      <c r="V7" s="65">
        <f>_xlfn.XLOOKUP($A7,Mensal!$B$5:$B$296,Mensal!W5:W296)</f>
        <v>5692140.6533800894</v>
      </c>
      <c r="W7" s="65">
        <f>_xlfn.XLOOKUP($A7,Mensal!$B$5:$B$296,Mensal!X5:X296)</f>
        <v>7265734.1429527365</v>
      </c>
      <c r="X7" s="65">
        <f>_xlfn.XLOOKUP($A7,Mensal!$B$5:$B$296,Mensal!Y5:Y296)</f>
        <v>5981599.8168810913</v>
      </c>
      <c r="Y7" s="65">
        <f>_xlfn.XLOOKUP($A7,Mensal!$B$5:$B$296,Mensal!Z5:Z296)</f>
        <v>9044550.752258772</v>
      </c>
      <c r="Z7" s="65">
        <f>_xlfn.XLOOKUP($A7,Mensal!$B$5:$B$296,Mensal!AA5:AA296)</f>
        <v>23241710.737826303</v>
      </c>
      <c r="AA7" s="65">
        <f>_xlfn.XLOOKUP($A7,Mensal!$B$5:$B$296,Mensal!AB5:AB296)</f>
        <v>12698319.627974283</v>
      </c>
      <c r="AB7" s="65">
        <f>_xlfn.XLOOKUP($A7,Mensal!$B$5:$B$296,Mensal!AC5:AC296)</f>
        <v>14250830.06231574</v>
      </c>
      <c r="AC7" s="65">
        <f>_xlfn.XLOOKUP($A7,Mensal!$B$5:$B$296,Mensal!AD5:AD296)</f>
        <v>12746551.365447916</v>
      </c>
      <c r="AD7" s="65">
        <f>_xlfn.XLOOKUP($A7,Mensal!$B$5:$B$296,Mensal!AE5:AE296)</f>
        <v>12885356.565239577</v>
      </c>
      <c r="AE7" s="65">
        <f>_xlfn.XLOOKUP($A7,Mensal!$B$5:$B$296,Mensal!AF5:AF296)</f>
        <v>132229132.03462502</v>
      </c>
      <c r="AF7" s="65">
        <f>_xlfn.XLOOKUP($A7,Mensal!$B$5:$B$296,Mensal!AG5:AG296)</f>
        <v>12410928.061779132</v>
      </c>
      <c r="AG7" s="65">
        <f>_xlfn.XLOOKUP($A7,Mensal!$B$5:$B$296,Mensal!AH5:AH296)</f>
        <v>8182110.7322429074</v>
      </c>
      <c r="AH7" s="65">
        <f>_xlfn.XLOOKUP($A7,Mensal!$B$5:$B$296,Mensal!AI5:AI296)</f>
        <v>8966193.0487404</v>
      </c>
      <c r="AI7" s="65">
        <f>_xlfn.XLOOKUP($A7,Mensal!$B$5:$B$296,Mensal!AJ5:AJ296)</f>
        <v>5919826.2795152934</v>
      </c>
      <c r="AJ7" s="65">
        <f>_xlfn.XLOOKUP($A7,Mensal!$B$5:$B$296,Mensal!AK5:AK296)</f>
        <v>7556363.508670846</v>
      </c>
      <c r="AK7" s="65">
        <f>_xlfn.XLOOKUP($A7,Mensal!$B$5:$B$296,Mensal!AL5:AL296)</f>
        <v>6220863.8095563352</v>
      </c>
      <c r="AL7" s="65">
        <f>_xlfn.XLOOKUP($A7,Mensal!$B$5:$B$296,Mensal!AM5:AM296)</f>
        <v>9406332.7823491246</v>
      </c>
      <c r="AM7" s="65">
        <f>_xlfn.XLOOKUP($A7,Mensal!$B$5:$B$296,Mensal!AN5:AN296)</f>
        <v>24171379.167339355</v>
      </c>
      <c r="AN7" s="65">
        <f>_xlfn.XLOOKUP($A7,Mensal!$B$5:$B$296,Mensal!AO5:AO296)</f>
        <v>13206252.413093256</v>
      </c>
      <c r="AO7" s="65">
        <f>_xlfn.XLOOKUP($A7,Mensal!$B$5:$B$296,Mensal!AP5:AP296)</f>
        <v>14820863.26480837</v>
      </c>
      <c r="AP7" s="65">
        <f>_xlfn.XLOOKUP($A7,Mensal!$B$5:$B$296,Mensal!AQ5:AQ296)</f>
        <v>13256413.420065833</v>
      </c>
      <c r="AQ7" s="65">
        <f>_xlfn.XLOOKUP($A7,Mensal!$B$5:$B$296,Mensal!AR5:AR296)</f>
        <v>13400770.827849159</v>
      </c>
      <c r="AR7" s="65">
        <f>_xlfn.XLOOKUP($A7,Mensal!$B$5:$B$296,Mensal!AS5:AS296)</f>
        <v>137518297.31601003</v>
      </c>
      <c r="AS7" s="65">
        <f>_xlfn.XLOOKUP($A7,Mensal!$B$5:$B$296,Mensal!AT5:AT296)</f>
        <v>12783255.903632505</v>
      </c>
      <c r="AT7" s="65">
        <f>_xlfn.XLOOKUP($A7,Mensal!$B$5:$B$296,Mensal!AU5:AU296)</f>
        <v>8427574.0542101935</v>
      </c>
      <c r="AU7" s="65">
        <f>_xlfn.XLOOKUP($A7,Mensal!$B$5:$B$296,Mensal!AV5:AV296)</f>
        <v>9235178.8402026128</v>
      </c>
      <c r="AV7" s="65">
        <f>_xlfn.XLOOKUP($A7,Mensal!$B$5:$B$296,Mensal!AW5:AW296)</f>
        <v>6097421.0679007517</v>
      </c>
      <c r="AW7" s="65">
        <f>_xlfn.XLOOKUP($A7,Mensal!$B$5:$B$296,Mensal!AX5:AX296)</f>
        <v>7783054.4139309712</v>
      </c>
      <c r="AX7" s="65">
        <f>_xlfn.XLOOKUP($A7,Mensal!$B$5:$B$296,Mensal!AY5:AY296)</f>
        <v>6407489.723843025</v>
      </c>
      <c r="AY7" s="65">
        <f>_xlfn.XLOOKUP($A7,Mensal!$B$5:$B$296,Mensal!AZ5:AZ296)</f>
        <v>9688522.7658195961</v>
      </c>
      <c r="AZ7" s="65">
        <f>_xlfn.XLOOKUP($A7,Mensal!$B$5:$B$296,Mensal!BA5:BA296)</f>
        <v>24896520.542359535</v>
      </c>
      <c r="BA7" s="65">
        <f>_xlfn.XLOOKUP($A7,Mensal!$B$5:$B$296,Mensal!BB5:BB296)</f>
        <v>13602439.985486053</v>
      </c>
      <c r="BB7" s="65">
        <f>_xlfn.XLOOKUP($A7,Mensal!$B$5:$B$296,Mensal!BC5:BC296)</f>
        <v>15265489.162752621</v>
      </c>
      <c r="BC7" s="65">
        <f>_xlfn.XLOOKUP($A7,Mensal!$B$5:$B$296,Mensal!BD5:BD296)</f>
        <v>13654105.822667807</v>
      </c>
      <c r="BD7" s="65">
        <f>_xlfn.XLOOKUP($A7,Mensal!$B$5:$B$296,Mensal!BE5:BE296)</f>
        <v>13802793.952684633</v>
      </c>
      <c r="BE7" s="65">
        <f>_xlfn.XLOOKUP($A7,Mensal!$B$5:$B$296,Mensal!BF5:BF296)</f>
        <v>141643846.23549032</v>
      </c>
      <c r="BF7" s="65">
        <f>_xlfn.XLOOKUP($A7,Mensal!$B$5:$B$296,Mensal!BG5:BG296)</f>
        <v>13166753.580741482</v>
      </c>
      <c r="BG7" s="65">
        <f>_xlfn.XLOOKUP($A7,Mensal!$B$5:$B$296,Mensal!BH5:BH296)</f>
        <v>8680401.2758365013</v>
      </c>
      <c r="BH7" s="65">
        <f>_xlfn.XLOOKUP($A7,Mensal!$B$5:$B$296,Mensal!BI5:BI296)</f>
        <v>9512234.2054086924</v>
      </c>
      <c r="BI7" s="65">
        <f>_xlfn.XLOOKUP($A7,Mensal!$B$5:$B$296,Mensal!BJ5:BJ296)</f>
        <v>6280343.6999377757</v>
      </c>
      <c r="BJ7" s="65">
        <f>_xlfn.XLOOKUP($A7,Mensal!$B$5:$B$296,Mensal!BK5:BK296)</f>
        <v>8016546.0463489005</v>
      </c>
      <c r="BK7" s="65">
        <f>_xlfn.XLOOKUP($A7,Mensal!$B$5:$B$296,Mensal!BL5:BL296)</f>
        <v>6599714.4155583167</v>
      </c>
      <c r="BL7" s="65">
        <f>_xlfn.XLOOKUP($A7,Mensal!$B$5:$B$296,Mensal!BM5:BM296)</f>
        <v>9979178.4487941861</v>
      </c>
      <c r="BM7" s="65">
        <f>_xlfn.XLOOKUP($A7,Mensal!$B$5:$B$296,Mensal!BN5:BN296)</f>
        <v>25643416.158630323</v>
      </c>
      <c r="BN7" s="65">
        <f>_xlfn.XLOOKUP($A7,Mensal!$B$5:$B$296,Mensal!BO5:BO296)</f>
        <v>14010513.185050635</v>
      </c>
      <c r="BO7" s="65">
        <f>_xlfn.XLOOKUP($A7,Mensal!$B$5:$B$296,Mensal!BP5:BP296)</f>
        <v>15723453.8376352</v>
      </c>
      <c r="BP7" s="65">
        <f>_xlfn.XLOOKUP($A7,Mensal!$B$5:$B$296,Mensal!BQ5:BQ296)</f>
        <v>14063728.997347843</v>
      </c>
      <c r="BQ7" s="65">
        <f>_xlfn.XLOOKUP($A7,Mensal!$B$5:$B$296,Mensal!BR5:BR296)</f>
        <v>14216877.771265173</v>
      </c>
      <c r="BR7" s="65">
        <f>_xlfn.XLOOKUP($A7,Mensal!$B$5:$B$296,Mensal!BS5:BS296)</f>
        <v>145893161.62255505</v>
      </c>
      <c r="BS7" s="65">
        <f>_xlfn.XLOOKUP($A7,Mensal!$B$5:$B$296,Mensal!BT5:BT296)</f>
        <v>13561756.188163726</v>
      </c>
      <c r="BT7" s="65">
        <f>_xlfn.XLOOKUP($A7,Mensal!$B$5:$B$296,Mensal!BU5:BU296)</f>
        <v>8940813.314111596</v>
      </c>
      <c r="BU7" s="65">
        <f>_xlfn.XLOOKUP($A7,Mensal!$B$5:$B$296,Mensal!BV5:BV296)</f>
        <v>9797601.2315709535</v>
      </c>
      <c r="BV7" s="65">
        <f>_xlfn.XLOOKUP($A7,Mensal!$B$5:$B$296,Mensal!BW5:BW296)</f>
        <v>6468754.0109359082</v>
      </c>
      <c r="BW7" s="65">
        <f>_xlfn.XLOOKUP($A7,Mensal!$B$5:$B$296,Mensal!BX5:BX296)</f>
        <v>8257042.4277393678</v>
      </c>
      <c r="BX7" s="65">
        <f>_xlfn.XLOOKUP($A7,Mensal!$B$5:$B$296,Mensal!BY5:BY296)</f>
        <v>6797705.8480250658</v>
      </c>
      <c r="BY7" s="65">
        <f>_xlfn.XLOOKUP($A7,Mensal!$B$5:$B$296,Mensal!BZ5:BZ296)</f>
        <v>10278553.802258011</v>
      </c>
      <c r="BZ7" s="65">
        <f>_xlfn.XLOOKUP($A7,Mensal!$B$5:$B$296,Mensal!CA5:CA296)</f>
        <v>26412718.643389232</v>
      </c>
      <c r="CA7" s="65">
        <f>_xlfn.XLOOKUP($A7,Mensal!$B$5:$B$296,Mensal!CB5:CB296)</f>
        <v>14430828.580602154</v>
      </c>
      <c r="CB7" s="65">
        <f>_xlfn.XLOOKUP($A7,Mensal!$B$5:$B$296,Mensal!CC5:CC296)</f>
        <v>16195157.452764256</v>
      </c>
      <c r="CC7" s="65">
        <f>_xlfn.XLOOKUP($A7,Mensal!$B$5:$B$296,Mensal!CD5:CD296)</f>
        <v>14485640.867268277</v>
      </c>
      <c r="CD7" s="65">
        <f>_xlfn.XLOOKUP($A7,Mensal!$B$5:$B$296,Mensal!CE5:CE296)</f>
        <v>14643384.104403129</v>
      </c>
      <c r="CE7" s="65">
        <f>_xlfn.XLOOKUP($A7,Mensal!$B$5:$B$296,Mensal!CF5:CF296)</f>
        <v>150269956.47123167</v>
      </c>
      <c r="CF7" s="65">
        <f>_xlfn.XLOOKUP($A7,Mensal!$B$5:$B$296,Mensal!CG5:CG296)</f>
        <v>13968608.873808641</v>
      </c>
      <c r="CG7" s="65">
        <f>_xlfn.XLOOKUP($A7,Mensal!$B$5:$B$296,Mensal!CH5:CH296)</f>
        <v>9209037.7135349456</v>
      </c>
      <c r="CH7" s="65">
        <f>_xlfn.XLOOKUP($A7,Mensal!$B$5:$B$296,Mensal!CI5:CI296)</f>
        <v>10091529.268518083</v>
      </c>
      <c r="CI7" s="65">
        <f>_xlfn.XLOOKUP($A7,Mensal!$B$5:$B$296,Mensal!CJ5:CJ296)</f>
        <v>6662816.6312639872</v>
      </c>
      <c r="CJ7" s="65">
        <f>_xlfn.XLOOKUP($A7,Mensal!$B$5:$B$296,Mensal!CK5:CK296)</f>
        <v>8504753.7005715501</v>
      </c>
      <c r="CK7" s="65">
        <f>_xlfn.XLOOKUP($A7,Mensal!$B$5:$B$296,Mensal!CL5:CL296)</f>
        <v>7001637.0234658197</v>
      </c>
      <c r="CL7" s="65">
        <f>_xlfn.XLOOKUP($A7,Mensal!$B$5:$B$296,Mensal!CM5:CM296)</f>
        <v>10586910.416325754</v>
      </c>
      <c r="CM7" s="65">
        <f>_xlfn.XLOOKUP($A7,Mensal!$B$5:$B$296,Mensal!CN5:CN296)</f>
        <v>27205100.202690914</v>
      </c>
      <c r="CN7" s="65">
        <f>_xlfn.XLOOKUP($A7,Mensal!$B$5:$B$296,Mensal!CO5:CO296)</f>
        <v>14863753.438020222</v>
      </c>
      <c r="CO7" s="65">
        <f>_xlfn.XLOOKUP($A7,Mensal!$B$5:$B$296,Mensal!CP5:CP296)</f>
        <v>16681012.176347187</v>
      </c>
      <c r="CP7" s="65">
        <f>_xlfn.XLOOKUP($A7,Mensal!$B$5:$B$296,Mensal!CQ5:CQ296)</f>
        <v>14920210.09328633</v>
      </c>
      <c r="CQ7" s="65">
        <f>_xlfn.XLOOKUP($A7,Mensal!$B$5:$B$296,Mensal!CR5:CR296)</f>
        <v>15082685.627535226</v>
      </c>
      <c r="CR7" s="65">
        <f>_xlfn.XLOOKUP($A7,Mensal!$B$5:$B$296,Mensal!CS5:CS296)</f>
        <v>154778055.16536865</v>
      </c>
      <c r="CS7" s="65">
        <f>_xlfn.XLOOKUP($A7,Mensal!$B$5:$B$296,Mensal!CT5:CT296)</f>
        <v>14387667.140022898</v>
      </c>
      <c r="CT7" s="65">
        <f>_xlfn.XLOOKUP($A7,Mensal!$B$5:$B$296,Mensal!CU5:CU296)</f>
        <v>9485308.8449409939</v>
      </c>
      <c r="CU7" s="65">
        <f>_xlfn.XLOOKUP($A7,Mensal!$B$5:$B$296,Mensal!CV5:CV296)</f>
        <v>10394275.146573626</v>
      </c>
      <c r="CV7" s="65">
        <f>_xlfn.XLOOKUP($A7,Mensal!$B$5:$B$296,Mensal!CW5:CW296)</f>
        <v>6862701.130201906</v>
      </c>
      <c r="CW7" s="65">
        <f>_xlfn.XLOOKUP($A7,Mensal!$B$5:$B$296,Mensal!CX5:CX296)</f>
        <v>8759896.3115886971</v>
      </c>
      <c r="CX7" s="65">
        <f>_xlfn.XLOOKUP($A7,Mensal!$B$5:$B$296,Mensal!CY5:CY296)</f>
        <v>7211686.1341697937</v>
      </c>
      <c r="CY7" s="65">
        <f>_xlfn.XLOOKUP($A7,Mensal!$B$5:$B$296,Mensal!CZ5:CZ296)</f>
        <v>10904517.728815526</v>
      </c>
      <c r="CZ7" s="65">
        <f>_xlfn.XLOOKUP($A7,Mensal!$B$5:$B$296,Mensal!DA5:DA296)</f>
        <v>28021253.208771639</v>
      </c>
      <c r="DA7" s="65">
        <f>_xlfn.XLOOKUP($A7,Mensal!$B$5:$B$296,Mensal!DB5:DB296)</f>
        <v>15309666.041160828</v>
      </c>
      <c r="DB7" s="65">
        <f>_xlfn.XLOOKUP($A7,Mensal!$B$5:$B$296,Mensal!DC5:DC296)</f>
        <v>17181442.541637603</v>
      </c>
      <c r="DC7" s="65">
        <f>_xlfn.XLOOKUP($A7,Mensal!$B$5:$B$296,Mensal!DD5:DD296)</f>
        <v>15367816.396084918</v>
      </c>
      <c r="DD7" s="65">
        <f>_xlfn.XLOOKUP($A7,Mensal!$B$5:$B$296,Mensal!DE5:DE296)</f>
        <v>15535166.196361281</v>
      </c>
      <c r="DE7" s="65">
        <f>_xlfn.XLOOKUP($A7,Mensal!$B$5:$B$296,Mensal!DF5:DF296)</f>
        <v>159421396.8203297</v>
      </c>
      <c r="DF7" s="65">
        <f>_xlfn.XLOOKUP($A7,Mensal!$B$5:$B$296,Mensal!DG5:DG296)</f>
        <v>14819297.154223584</v>
      </c>
      <c r="DG7" s="65">
        <f>_xlfn.XLOOKUP($A7,Mensal!$B$5:$B$296,Mensal!DH5:DH296)</f>
        <v>9769868.1102892216</v>
      </c>
      <c r="DH7" s="65">
        <f>_xlfn.XLOOKUP($A7,Mensal!$B$5:$B$296,Mensal!DI5:DI296)</f>
        <v>10706103.400970832</v>
      </c>
      <c r="DI7" s="65">
        <f>_xlfn.XLOOKUP($A7,Mensal!$B$5:$B$296,Mensal!DJ5:DJ296)</f>
        <v>7068582.1641079616</v>
      </c>
      <c r="DJ7" s="65">
        <f>_xlfn.XLOOKUP($A7,Mensal!$B$5:$B$296,Mensal!DK5:DK296)</f>
        <v>9022693.2009363547</v>
      </c>
      <c r="DK7" s="65">
        <f>_xlfn.XLOOKUP($A7,Mensal!$B$5:$B$296,Mensal!DL5:DL296)</f>
        <v>7428036.7181948861</v>
      </c>
      <c r="DL7" s="65">
        <f>_xlfn.XLOOKUP($A7,Mensal!$B$5:$B$296,Mensal!DM5:DM296)</f>
        <v>11231653.260679988</v>
      </c>
      <c r="DM7" s="65">
        <f>_xlfn.XLOOKUP($A7,Mensal!$B$5:$B$296,Mensal!DN5:DN296)</f>
        <v>28861890.805034783</v>
      </c>
      <c r="DN7" s="65">
        <f>_xlfn.XLOOKUP($A7,Mensal!$B$5:$B$296,Mensal!DO5:DO296)</f>
        <v>15768956.02239565</v>
      </c>
      <c r="DO7" s="65">
        <f>_xlfn.XLOOKUP($A7,Mensal!$B$5:$B$296,Mensal!DP5:DP296)</f>
        <v>17696885.817886725</v>
      </c>
      <c r="DP7" s="65">
        <f>_xlfn.XLOOKUP($A7,Mensal!$B$5:$B$296,Mensal!DQ5:DQ296)</f>
        <v>15828850.887967462</v>
      </c>
      <c r="DQ7" s="65">
        <f>_xlfn.XLOOKUP($A7,Mensal!$B$5:$B$296,Mensal!DR5:DR296)</f>
        <v>16001221.182252117</v>
      </c>
      <c r="DR7" s="65">
        <f>_xlfn.XLOOKUP($A7,Mensal!$B$5:$B$296,Mensal!DS5:DS296)</f>
        <v>164204038.72493955</v>
      </c>
      <c r="DS7" s="65">
        <f>_xlfn.XLOOKUP($A7,Mensal!$B$5:$B$296,Mensal!DT5:DT296)</f>
        <v>15263876.068850292</v>
      </c>
      <c r="DT7" s="65">
        <f>_xlfn.XLOOKUP($A7,Mensal!$B$5:$B$296,Mensal!DU5:DU296)</f>
        <v>10062964.153597899</v>
      </c>
      <c r="DU7" s="65">
        <f>_xlfn.XLOOKUP($A7,Mensal!$B$5:$B$296,Mensal!DV5:DV296)</f>
        <v>11027286.502999958</v>
      </c>
      <c r="DV7" s="65">
        <f>_xlfn.XLOOKUP($A7,Mensal!$B$5:$B$296,Mensal!DW5:DW296)</f>
        <v>7280639.6290312018</v>
      </c>
      <c r="DW7" s="65">
        <f>_xlfn.XLOOKUP($A7,Mensal!$B$5:$B$296,Mensal!DX5:DX296)</f>
        <v>9293373.9969644472</v>
      </c>
      <c r="DX7" s="65">
        <f>_xlfn.XLOOKUP($A7,Mensal!$B$5:$B$296,Mensal!DY5:DY296)</f>
        <v>7650877.8197407331</v>
      </c>
      <c r="DY7" s="65">
        <f>_xlfn.XLOOKUP($A7,Mensal!$B$5:$B$296,Mensal!DZ5:DZ296)</f>
        <v>11568602.858500389</v>
      </c>
      <c r="DZ7" s="65">
        <f>_xlfn.XLOOKUP($A7,Mensal!$B$5:$B$296,Mensal!EA5:EA296)</f>
        <v>29727747.529185828</v>
      </c>
      <c r="EA7" s="65">
        <f>_xlfn.XLOOKUP($A7,Mensal!$B$5:$B$296,Mensal!EB5:EB296)</f>
        <v>16242024.703067521</v>
      </c>
      <c r="EB7" s="65">
        <f>_xlfn.XLOOKUP($A7,Mensal!$B$5:$B$296,Mensal!EC5:EC296)</f>
        <v>18227792.392423328</v>
      </c>
      <c r="EC7" s="65">
        <f>_xlfn.XLOOKUP($A7,Mensal!$B$5:$B$296,Mensal!ED5:ED296)</f>
        <v>16303716.414606487</v>
      </c>
      <c r="ED7" s="65">
        <f>_xlfn.XLOOKUP($A7,Mensal!$B$5:$B$296,Mensal!EE5:EE296)</f>
        <v>16481257.817719681</v>
      </c>
      <c r="EE7" s="65">
        <f>_xlfn.XLOOKUP($A7,Mensal!$B$5:$B$296,Mensal!EF5:EF296)</f>
        <v>169130159.88668776</v>
      </c>
      <c r="EF7" s="65">
        <f>_xlfn.XLOOKUP($A7,Mensal!$B$5:$B$296,Mensal!EG5:EG296)</f>
        <v>15721792.350915801</v>
      </c>
      <c r="EG7" s="65">
        <f>_xlfn.XLOOKUP($A7,Mensal!$B$5:$B$296,Mensal!EH5:EH296)</f>
        <v>10364853.078205835</v>
      </c>
      <c r="EH7" s="65">
        <f>_xlfn.XLOOKUP($A7,Mensal!$B$5:$B$296,Mensal!EI5:EI296)</f>
        <v>11358105.098089956</v>
      </c>
      <c r="EI7" s="65">
        <f>_xlfn.XLOOKUP($A7,Mensal!$B$5:$B$296,Mensal!EJ5:EJ296)</f>
        <v>7499058.8179021375</v>
      </c>
      <c r="EJ7" s="65">
        <f>_xlfn.XLOOKUP($A7,Mensal!$B$5:$B$296,Mensal!EK5:EK296)</f>
        <v>9572175.2168733813</v>
      </c>
      <c r="EK7" s="65">
        <f>_xlfn.XLOOKUP($A7,Mensal!$B$5:$B$296,Mensal!EL5:EL296)</f>
        <v>7880404.1543329554</v>
      </c>
      <c r="EL7" s="65">
        <f>_xlfn.XLOOKUP($A7,Mensal!$B$5:$B$296,Mensal!EM5:EM296)</f>
        <v>11915660.944255402</v>
      </c>
      <c r="EM7" s="65">
        <f>_xlfn.XLOOKUP($A7,Mensal!$B$5:$B$296,Mensal!EN5:EN296)</f>
        <v>30619579.955061406</v>
      </c>
      <c r="EN7" s="65">
        <f>_xlfn.XLOOKUP($A7,Mensal!$B$5:$B$296,Mensal!EO5:EO296)</f>
        <v>16729285.444159547</v>
      </c>
      <c r="EO7" s="65">
        <f>_xlfn.XLOOKUP($A7,Mensal!$B$5:$B$296,Mensal!EP5:EP296)</f>
        <v>18774626.164196029</v>
      </c>
      <c r="EP7" s="65">
        <f>_xlfn.XLOOKUP($A7,Mensal!$B$5:$B$296,Mensal!EQ5:EQ296)</f>
        <v>16792827.907044683</v>
      </c>
      <c r="EQ7" s="65">
        <f>_xlfn.XLOOKUP($A7,Mensal!$B$5:$B$296,Mensal!ER5:ER296)</f>
        <v>16975695.552251272</v>
      </c>
      <c r="ER7" s="65">
        <f>_xlfn.XLOOKUP($A7,Mensal!$B$5:$B$296,Mensal!ES5:ES296)</f>
        <v>174204064.68328843</v>
      </c>
    </row>
    <row r="8" spans="1:148" s="3" customFormat="1" ht="12">
      <c r="A8" s="231" t="str">
        <f t="shared" si="0"/>
        <v>111252010200023</v>
      </c>
      <c r="B8" s="231">
        <v>1112520102000</v>
      </c>
      <c r="C8" s="35">
        <v>23</v>
      </c>
      <c r="D8" s="37" t="s">
        <v>32</v>
      </c>
      <c r="E8" s="65">
        <f>_xlfn.XLOOKUP($A8,Mensal!$B$5:$B$296,Mensal!F5:F296)</f>
        <v>336519362.65999997</v>
      </c>
      <c r="F8" s="65">
        <f>_xlfn.XLOOKUP($A8,Mensal!$B$5:$B$296,Mensal!G5:G296)</f>
        <v>19130578.27813039</v>
      </c>
      <c r="G8" s="65">
        <f>_xlfn.XLOOKUP($A8,Mensal!$B$5:$B$296,Mensal!H5:H296)</f>
        <v>21764246.886254042</v>
      </c>
      <c r="H8" s="65">
        <f>_xlfn.XLOOKUP($A8,Mensal!$B$5:$B$296,Mensal!I5:I296)</f>
        <v>31599386.248046041</v>
      </c>
      <c r="I8" s="65">
        <f>_xlfn.XLOOKUP($A8,Mensal!$B$5:$B$296,Mensal!J5:J296)</f>
        <v>26529396.835529797</v>
      </c>
      <c r="J8" s="65">
        <f>_xlfn.XLOOKUP($A8,Mensal!$B$5:$B$296,Mensal!K5:K296)</f>
        <v>27442864.611259915</v>
      </c>
      <c r="K8" s="65">
        <f>_xlfn.XLOOKUP($A8,Mensal!$B$5:$B$296,Mensal!L5:L296)</f>
        <v>25384313.582064856</v>
      </c>
      <c r="L8" s="65">
        <f>_xlfn.XLOOKUP($A8,Mensal!$B$5:$B$296,Mensal!M5:M296)</f>
        <v>27741330.593382861</v>
      </c>
      <c r="M8" s="65">
        <f>_xlfn.XLOOKUP($A8,Mensal!$B$5:$B$296,Mensal!N5:N296)</f>
        <v>31061481.37612899</v>
      </c>
      <c r="N8" s="65">
        <f>_xlfn.XLOOKUP($A8,Mensal!$B$5:$B$296,Mensal!O5:O296)</f>
        <v>31890413.515059575</v>
      </c>
      <c r="O8" s="65">
        <f>_xlfn.XLOOKUP($A8,Mensal!$B$5:$B$296,Mensal!P5:P296)</f>
        <v>30925873.57403852</v>
      </c>
      <c r="P8" s="65">
        <f>_xlfn.XLOOKUP($A8,Mensal!$B$5:$B$296,Mensal!Q5:Q296)</f>
        <v>32051849.648085672</v>
      </c>
      <c r="Q8" s="65">
        <f>_xlfn.XLOOKUP($A8,Mensal!$B$5:$B$296,Mensal!R5:R296)</f>
        <v>41084481.603012681</v>
      </c>
      <c r="R8" s="65">
        <f>_xlfn.XLOOKUP($A8,Mensal!$B$5:$B$296,Mensal!S5:S296)</f>
        <v>346606216.75099331</v>
      </c>
      <c r="S8" s="65">
        <f>_xlfn.XLOOKUP($A8,Mensal!$B$5:$B$296,Mensal!T5:T296)</f>
        <v>17227014.767634328</v>
      </c>
      <c r="T8" s="65">
        <f>_xlfn.XLOOKUP($A8,Mensal!$B$5:$B$296,Mensal!U5:U296)</f>
        <v>19598623.578700289</v>
      </c>
      <c r="U8" s="65">
        <f>_xlfn.XLOOKUP($A8,Mensal!$B$5:$B$296,Mensal!V5:V296)</f>
        <v>28455130.086975612</v>
      </c>
      <c r="V8" s="65">
        <f>_xlfn.XLOOKUP($A8,Mensal!$B$5:$B$296,Mensal!W5:W296)</f>
        <v>23889623.429970227</v>
      </c>
      <c r="W8" s="65">
        <f>_xlfn.XLOOKUP($A8,Mensal!$B$5:$B$296,Mensal!X5:X296)</f>
        <v>24712197.773175009</v>
      </c>
      <c r="X8" s="65">
        <f>_xlfn.XLOOKUP($A8,Mensal!$B$5:$B$296,Mensal!Y5:Y296)</f>
        <v>22858480.208326895</v>
      </c>
      <c r="Y8" s="65">
        <f>_xlfn.XLOOKUP($A8,Mensal!$B$5:$B$296,Mensal!Z5:Z296)</f>
        <v>24980965.282808855</v>
      </c>
      <c r="Z8" s="65">
        <f>_xlfn.XLOOKUP($A8,Mensal!$B$5:$B$296,Mensal!AA5:AA296)</f>
        <v>27970748.745367624</v>
      </c>
      <c r="AA8" s="65">
        <f>_xlfn.XLOOKUP($A8,Mensal!$B$5:$B$296,Mensal!AB5:AB296)</f>
        <v>28717199.06125005</v>
      </c>
      <c r="AB8" s="65">
        <f>_xlfn.XLOOKUP($A8,Mensal!$B$5:$B$296,Mensal!AC5:AC296)</f>
        <v>27848634.422671504</v>
      </c>
      <c r="AC8" s="65">
        <f>_xlfn.XLOOKUP($A8,Mensal!$B$5:$B$296,Mensal!AD5:AD296)</f>
        <v>28862571.700134136</v>
      </c>
      <c r="AD8" s="65">
        <f>_xlfn.XLOOKUP($A8,Mensal!$B$5:$B$296,Mensal!AE5:AE296)</f>
        <v>36996423.265719973</v>
      </c>
      <c r="AE8" s="65">
        <f>_xlfn.XLOOKUP($A8,Mensal!$B$5:$B$296,Mensal!AF5:AF296)</f>
        <v>312117612.32273453</v>
      </c>
      <c r="AF8" s="65">
        <f>_xlfn.XLOOKUP($A8,Mensal!$B$5:$B$296,Mensal!AG5:AG296)</f>
        <v>17916095.358339697</v>
      </c>
      <c r="AG8" s="65">
        <f>_xlfn.XLOOKUP($A8,Mensal!$B$5:$B$296,Mensal!AH5:AH296)</f>
        <v>20382568.521848299</v>
      </c>
      <c r="AH8" s="65">
        <f>_xlfn.XLOOKUP($A8,Mensal!$B$5:$B$296,Mensal!AI5:AI296)</f>
        <v>29593335.290454634</v>
      </c>
      <c r="AI8" s="65">
        <f>_xlfn.XLOOKUP($A8,Mensal!$B$5:$B$296,Mensal!AJ5:AJ296)</f>
        <v>24845208.367169034</v>
      </c>
      <c r="AJ8" s="65">
        <f>_xlfn.XLOOKUP($A8,Mensal!$B$5:$B$296,Mensal!AK5:AK296)</f>
        <v>25700685.684102006</v>
      </c>
      <c r="AK8" s="65">
        <f>_xlfn.XLOOKUP($A8,Mensal!$B$5:$B$296,Mensal!AL5:AL296)</f>
        <v>23772819.416659966</v>
      </c>
      <c r="AL8" s="65">
        <f>_xlfn.XLOOKUP($A8,Mensal!$B$5:$B$296,Mensal!AM5:AM296)</f>
        <v>25980203.894121204</v>
      </c>
      <c r="AM8" s="65">
        <f>_xlfn.XLOOKUP($A8,Mensal!$B$5:$B$296,Mensal!AN5:AN296)</f>
        <v>29089578.695182323</v>
      </c>
      <c r="AN8" s="65">
        <f>_xlfn.XLOOKUP($A8,Mensal!$B$5:$B$296,Mensal!AO5:AO296)</f>
        <v>29865887.023700047</v>
      </c>
      <c r="AO8" s="65">
        <f>_xlfn.XLOOKUP($A8,Mensal!$B$5:$B$296,Mensal!AP5:AP296)</f>
        <v>28962579.799578357</v>
      </c>
      <c r="AP8" s="65">
        <f>_xlfn.XLOOKUP($A8,Mensal!$B$5:$B$296,Mensal!AQ5:AQ296)</f>
        <v>30017074.568139493</v>
      </c>
      <c r="AQ8" s="65">
        <f>_xlfn.XLOOKUP($A8,Mensal!$B$5:$B$296,Mensal!AR5:AR296)</f>
        <v>38476280.196348764</v>
      </c>
      <c r="AR8" s="65">
        <f>_xlfn.XLOOKUP($A8,Mensal!$B$5:$B$296,Mensal!AS5:AS296)</f>
        <v>324602316.81564391</v>
      </c>
      <c r="AS8" s="65">
        <f>_xlfn.XLOOKUP($A8,Mensal!$B$5:$B$296,Mensal!AT5:AT296)</f>
        <v>18453578.219089888</v>
      </c>
      <c r="AT8" s="65">
        <f>_xlfn.XLOOKUP($A8,Mensal!$B$5:$B$296,Mensal!AU5:AU296)</f>
        <v>20994045.577503745</v>
      </c>
      <c r="AU8" s="65">
        <f>_xlfn.XLOOKUP($A8,Mensal!$B$5:$B$296,Mensal!AV5:AV296)</f>
        <v>30481135.349168271</v>
      </c>
      <c r="AV8" s="65">
        <f>_xlfn.XLOOKUP($A8,Mensal!$B$5:$B$296,Mensal!AW5:AW296)</f>
        <v>25590564.618184105</v>
      </c>
      <c r="AW8" s="65">
        <f>_xlfn.XLOOKUP($A8,Mensal!$B$5:$B$296,Mensal!AX5:AX296)</f>
        <v>26471706.254625067</v>
      </c>
      <c r="AX8" s="65">
        <f>_xlfn.XLOOKUP($A8,Mensal!$B$5:$B$296,Mensal!AY5:AY296)</f>
        <v>24486003.999159764</v>
      </c>
      <c r="AY8" s="65">
        <f>_xlfn.XLOOKUP($A8,Mensal!$B$5:$B$296,Mensal!AZ5:AZ296)</f>
        <v>26759610.01094484</v>
      </c>
      <c r="AZ8" s="65">
        <f>_xlfn.XLOOKUP($A8,Mensal!$B$5:$B$296,Mensal!BA5:BA296)</f>
        <v>29962266.056037799</v>
      </c>
      <c r="BA8" s="65">
        <f>_xlfn.XLOOKUP($A8,Mensal!$B$5:$B$296,Mensal!BB5:BB296)</f>
        <v>30761863.634411052</v>
      </c>
      <c r="BB8" s="65">
        <f>_xlfn.XLOOKUP($A8,Mensal!$B$5:$B$296,Mensal!BC5:BC296)</f>
        <v>29831457.193565711</v>
      </c>
      <c r="BC8" s="65">
        <f>_xlfn.XLOOKUP($A8,Mensal!$B$5:$B$296,Mensal!BD5:BD296)</f>
        <v>30917586.805183679</v>
      </c>
      <c r="BD8" s="65">
        <f>_xlfn.XLOOKUP($A8,Mensal!$B$5:$B$296,Mensal!BE5:BE296)</f>
        <v>39630568.602239229</v>
      </c>
      <c r="BE8" s="65">
        <f>_xlfn.XLOOKUP($A8,Mensal!$B$5:$B$296,Mensal!BF5:BF296)</f>
        <v>334340386.32011318</v>
      </c>
      <c r="BF8" s="65">
        <f>_xlfn.XLOOKUP($A8,Mensal!$B$5:$B$296,Mensal!BG5:BG296)</f>
        <v>19007185.565662585</v>
      </c>
      <c r="BG8" s="65">
        <f>_xlfn.XLOOKUP($A8,Mensal!$B$5:$B$296,Mensal!BH5:BH296)</f>
        <v>21623866.94482886</v>
      </c>
      <c r="BH8" s="65">
        <f>_xlfn.XLOOKUP($A8,Mensal!$B$5:$B$296,Mensal!BI5:BI296)</f>
        <v>31395569.409643322</v>
      </c>
      <c r="BI8" s="65">
        <f>_xlfn.XLOOKUP($A8,Mensal!$B$5:$B$296,Mensal!BJ5:BJ296)</f>
        <v>26358281.55672963</v>
      </c>
      <c r="BJ8" s="65">
        <f>_xlfn.XLOOKUP($A8,Mensal!$B$5:$B$296,Mensal!BK5:BK296)</f>
        <v>27265857.442263819</v>
      </c>
      <c r="BK8" s="65">
        <f>_xlfn.XLOOKUP($A8,Mensal!$B$5:$B$296,Mensal!BL5:BL296)</f>
        <v>25220584.11913456</v>
      </c>
      <c r="BL8" s="65">
        <f>_xlfn.XLOOKUP($A8,Mensal!$B$5:$B$296,Mensal!BM5:BM296)</f>
        <v>27562398.311273187</v>
      </c>
      <c r="BM8" s="65">
        <f>_xlfn.XLOOKUP($A8,Mensal!$B$5:$B$296,Mensal!BN5:BN296)</f>
        <v>30861134.037718929</v>
      </c>
      <c r="BN8" s="65">
        <f>_xlfn.XLOOKUP($A8,Mensal!$B$5:$B$296,Mensal!BO5:BO296)</f>
        <v>31684719.543443382</v>
      </c>
      <c r="BO8" s="65">
        <f>_xlfn.XLOOKUP($A8,Mensal!$B$5:$B$296,Mensal!BP5:BP296)</f>
        <v>30726400.909372684</v>
      </c>
      <c r="BP8" s="65">
        <f>_xlfn.XLOOKUP($A8,Mensal!$B$5:$B$296,Mensal!BQ5:BQ296)</f>
        <v>31845114.40933919</v>
      </c>
      <c r="BQ8" s="65">
        <f>_xlfn.XLOOKUP($A8,Mensal!$B$5:$B$296,Mensal!BR5:BR296)</f>
        <v>40819485.660306409</v>
      </c>
      <c r="BR8" s="65">
        <f>_xlfn.XLOOKUP($A8,Mensal!$B$5:$B$296,Mensal!BS5:BS296)</f>
        <v>344370597.90971655</v>
      </c>
      <c r="BS8" s="65">
        <f>_xlfn.XLOOKUP($A8,Mensal!$B$5:$B$296,Mensal!BT5:BT296)</f>
        <v>19577401.132632464</v>
      </c>
      <c r="BT8" s="65">
        <f>_xlfn.XLOOKUP($A8,Mensal!$B$5:$B$296,Mensal!BU5:BU296)</f>
        <v>22272582.953173727</v>
      </c>
      <c r="BU8" s="65">
        <f>_xlfn.XLOOKUP($A8,Mensal!$B$5:$B$296,Mensal!BV5:BV296)</f>
        <v>32337436.491932627</v>
      </c>
      <c r="BV8" s="65">
        <f>_xlfn.XLOOKUP($A8,Mensal!$B$5:$B$296,Mensal!BW5:BW296)</f>
        <v>27149030.003431518</v>
      </c>
      <c r="BW8" s="65">
        <f>_xlfn.XLOOKUP($A8,Mensal!$B$5:$B$296,Mensal!BX5:BX296)</f>
        <v>28083833.16553174</v>
      </c>
      <c r="BX8" s="65">
        <f>_xlfn.XLOOKUP($A8,Mensal!$B$5:$B$296,Mensal!BY5:BY296)</f>
        <v>25977201.6427086</v>
      </c>
      <c r="BY8" s="65">
        <f>_xlfn.XLOOKUP($A8,Mensal!$B$5:$B$296,Mensal!BZ5:BZ296)</f>
        <v>28389270.260611385</v>
      </c>
      <c r="BZ8" s="65">
        <f>_xlfn.XLOOKUP($A8,Mensal!$B$5:$B$296,Mensal!CA5:CA296)</f>
        <v>31786968.058850504</v>
      </c>
      <c r="CA8" s="65">
        <f>_xlfn.XLOOKUP($A8,Mensal!$B$5:$B$296,Mensal!CB5:CB296)</f>
        <v>32635261.12974669</v>
      </c>
      <c r="CB8" s="65">
        <f>_xlfn.XLOOKUP($A8,Mensal!$B$5:$B$296,Mensal!CC5:CC296)</f>
        <v>31648192.936653867</v>
      </c>
      <c r="CC8" s="65">
        <f>_xlfn.XLOOKUP($A8,Mensal!$B$5:$B$296,Mensal!CD5:CD296)</f>
        <v>32800467.841619369</v>
      </c>
      <c r="CD8" s="65">
        <f>_xlfn.XLOOKUP($A8,Mensal!$B$5:$B$296,Mensal!CE5:CE296)</f>
        <v>42044070.2301156</v>
      </c>
      <c r="CE8" s="65">
        <f>_xlfn.XLOOKUP($A8,Mensal!$B$5:$B$296,Mensal!CF5:CF296)</f>
        <v>354701715.84700805</v>
      </c>
      <c r="CF8" s="65">
        <f>_xlfn.XLOOKUP($A8,Mensal!$B$5:$B$296,Mensal!CG5:CG296)</f>
        <v>20164723.166611437</v>
      </c>
      <c r="CG8" s="65">
        <f>_xlfn.XLOOKUP($A8,Mensal!$B$5:$B$296,Mensal!CH5:CH296)</f>
        <v>22940760.441768941</v>
      </c>
      <c r="CH8" s="65">
        <f>_xlfn.XLOOKUP($A8,Mensal!$B$5:$B$296,Mensal!CI5:CI296)</f>
        <v>33307559.586690601</v>
      </c>
      <c r="CI8" s="65">
        <f>_xlfn.XLOOKUP($A8,Mensal!$B$5:$B$296,Mensal!CJ5:CJ296)</f>
        <v>27963500.903534461</v>
      </c>
      <c r="CJ8" s="65">
        <f>_xlfn.XLOOKUP($A8,Mensal!$B$5:$B$296,Mensal!CK5:CK296)</f>
        <v>28926348.160497684</v>
      </c>
      <c r="CK8" s="65">
        <f>_xlfn.XLOOKUP($A8,Mensal!$B$5:$B$296,Mensal!CL5:CL296)</f>
        <v>26756517.691989854</v>
      </c>
      <c r="CL8" s="65">
        <f>_xlfn.XLOOKUP($A8,Mensal!$B$5:$B$296,Mensal!CM5:CM296)</f>
        <v>29240948.368429728</v>
      </c>
      <c r="CM8" s="65">
        <f>_xlfn.XLOOKUP($A8,Mensal!$B$5:$B$296,Mensal!CN5:CN296)</f>
        <v>32740577.100616015</v>
      </c>
      <c r="CN8" s="65">
        <f>_xlfn.XLOOKUP($A8,Mensal!$B$5:$B$296,Mensal!CO5:CO296)</f>
        <v>33614318.963639088</v>
      </c>
      <c r="CO8" s="65">
        <f>_xlfn.XLOOKUP($A8,Mensal!$B$5:$B$296,Mensal!CP5:CP296)</f>
        <v>32597638.724753484</v>
      </c>
      <c r="CP8" s="65">
        <f>_xlfn.XLOOKUP($A8,Mensal!$B$5:$B$296,Mensal!CQ5:CQ296)</f>
        <v>33784481.876867943</v>
      </c>
      <c r="CQ8" s="65">
        <f>_xlfn.XLOOKUP($A8,Mensal!$B$5:$B$296,Mensal!CR5:CR296)</f>
        <v>43305392.337019071</v>
      </c>
      <c r="CR8" s="65">
        <f>_xlfn.XLOOKUP($A8,Mensal!$B$5:$B$296,Mensal!CS5:CS296)</f>
        <v>365342767.32241827</v>
      </c>
      <c r="CS8" s="65">
        <f>_xlfn.XLOOKUP($A8,Mensal!$B$5:$B$296,Mensal!CT5:CT296)</f>
        <v>20769664.861609783</v>
      </c>
      <c r="CT8" s="65">
        <f>_xlfn.XLOOKUP($A8,Mensal!$B$5:$B$296,Mensal!CU5:CU296)</f>
        <v>23628983.255022008</v>
      </c>
      <c r="CU8" s="65">
        <f>_xlfn.XLOOKUP($A8,Mensal!$B$5:$B$296,Mensal!CV5:CV296)</f>
        <v>34306786.374291323</v>
      </c>
      <c r="CV8" s="65">
        <f>_xlfn.XLOOKUP($A8,Mensal!$B$5:$B$296,Mensal!CW5:CW296)</f>
        <v>28802405.930640504</v>
      </c>
      <c r="CW8" s="65">
        <f>_xlfn.XLOOKUP($A8,Mensal!$B$5:$B$296,Mensal!CX5:CX296)</f>
        <v>29794138.605312623</v>
      </c>
      <c r="CX8" s="65">
        <f>_xlfn.XLOOKUP($A8,Mensal!$B$5:$B$296,Mensal!CY5:CY296)</f>
        <v>27559213.222749557</v>
      </c>
      <c r="CY8" s="65">
        <f>_xlfn.XLOOKUP($A8,Mensal!$B$5:$B$296,Mensal!CZ5:CZ296)</f>
        <v>30118176.819482621</v>
      </c>
      <c r="CZ8" s="65">
        <f>_xlfn.XLOOKUP($A8,Mensal!$B$5:$B$296,Mensal!DA5:DA296)</f>
        <v>33722794.413634501</v>
      </c>
      <c r="DA8" s="65">
        <f>_xlfn.XLOOKUP($A8,Mensal!$B$5:$B$296,Mensal!DB5:DB296)</f>
        <v>34622748.532548264</v>
      </c>
      <c r="DB8" s="65">
        <f>_xlfn.XLOOKUP($A8,Mensal!$B$5:$B$296,Mensal!DC5:DC296)</f>
        <v>33575567.886496089</v>
      </c>
      <c r="DC8" s="65">
        <f>_xlfn.XLOOKUP($A8,Mensal!$B$5:$B$296,Mensal!DD5:DD296)</f>
        <v>34798016.33317399</v>
      </c>
      <c r="DD8" s="65">
        <f>_xlfn.XLOOKUP($A8,Mensal!$B$5:$B$296,Mensal!DE5:DE296)</f>
        <v>44604554.107129648</v>
      </c>
      <c r="DE8" s="65">
        <f>_xlfn.XLOOKUP($A8,Mensal!$B$5:$B$296,Mensal!DF5:DF296)</f>
        <v>376303050.3420909</v>
      </c>
      <c r="DF8" s="65">
        <f>_xlfn.XLOOKUP($A8,Mensal!$B$5:$B$296,Mensal!DG5:DG296)</f>
        <v>21392754.807458073</v>
      </c>
      <c r="DG8" s="65">
        <f>_xlfn.XLOOKUP($A8,Mensal!$B$5:$B$296,Mensal!DH5:DH296)</f>
        <v>24337852.752672665</v>
      </c>
      <c r="DH8" s="65">
        <f>_xlfn.XLOOKUP($A8,Mensal!$B$5:$B$296,Mensal!DI5:DI296)</f>
        <v>35335989.965520062</v>
      </c>
      <c r="DI8" s="65">
        <f>_xlfn.XLOOKUP($A8,Mensal!$B$5:$B$296,Mensal!DJ5:DJ296)</f>
        <v>29666478.108559713</v>
      </c>
      <c r="DJ8" s="65">
        <f>_xlfn.XLOOKUP($A8,Mensal!$B$5:$B$296,Mensal!DK5:DK296)</f>
        <v>30687962.763471991</v>
      </c>
      <c r="DK8" s="65">
        <f>_xlfn.XLOOKUP($A8,Mensal!$B$5:$B$296,Mensal!DL5:DL296)</f>
        <v>28385989.61943204</v>
      </c>
      <c r="DL8" s="65">
        <f>_xlfn.XLOOKUP($A8,Mensal!$B$5:$B$296,Mensal!DM5:DM296)</f>
        <v>31021722.124067094</v>
      </c>
      <c r="DM8" s="65">
        <f>_xlfn.XLOOKUP($A8,Mensal!$B$5:$B$296,Mensal!DN5:DN296)</f>
        <v>34734478.246043526</v>
      </c>
      <c r="DN8" s="65">
        <f>_xlfn.XLOOKUP($A8,Mensal!$B$5:$B$296,Mensal!DO5:DO296)</f>
        <v>35661430.988524705</v>
      </c>
      <c r="DO8" s="65">
        <f>_xlfn.XLOOKUP($A8,Mensal!$B$5:$B$296,Mensal!DP5:DP296)</f>
        <v>34582834.923090965</v>
      </c>
      <c r="DP8" s="65">
        <f>_xlfn.XLOOKUP($A8,Mensal!$B$5:$B$296,Mensal!DQ5:DQ296)</f>
        <v>35841956.823169202</v>
      </c>
      <c r="DQ8" s="65">
        <f>_xlfn.XLOOKUP($A8,Mensal!$B$5:$B$296,Mensal!DR5:DR296)</f>
        <v>45942690.730343528</v>
      </c>
      <c r="DR8" s="65">
        <f>_xlfn.XLOOKUP($A8,Mensal!$B$5:$B$296,Mensal!DS5:DS296)</f>
        <v>387592141.85235351</v>
      </c>
      <c r="DS8" s="65">
        <f>_xlfn.XLOOKUP($A8,Mensal!$B$5:$B$296,Mensal!DT5:DT296)</f>
        <v>22034537.451681815</v>
      </c>
      <c r="DT8" s="65">
        <f>_xlfn.XLOOKUP($A8,Mensal!$B$5:$B$296,Mensal!DU5:DU296)</f>
        <v>25067988.335252848</v>
      </c>
      <c r="DU8" s="65">
        <f>_xlfn.XLOOKUP($A8,Mensal!$B$5:$B$296,Mensal!DV5:DV296)</f>
        <v>36396069.664485656</v>
      </c>
      <c r="DV8" s="65">
        <f>_xlfn.XLOOKUP($A8,Mensal!$B$5:$B$296,Mensal!DW5:DW296)</f>
        <v>30556472.451816499</v>
      </c>
      <c r="DW8" s="65">
        <f>_xlfn.XLOOKUP($A8,Mensal!$B$5:$B$296,Mensal!DX5:DX296)</f>
        <v>31608601.646376152</v>
      </c>
      <c r="DX8" s="65">
        <f>_xlfn.XLOOKUP($A8,Mensal!$B$5:$B$296,Mensal!DY5:DY296)</f>
        <v>29237569.308014996</v>
      </c>
      <c r="DY8" s="65">
        <f>_xlfn.XLOOKUP($A8,Mensal!$B$5:$B$296,Mensal!DZ5:DZ296)</f>
        <v>31952373.787789106</v>
      </c>
      <c r="DZ8" s="65">
        <f>_xlfn.XLOOKUP($A8,Mensal!$B$5:$B$296,Mensal!EA5:EA296)</f>
        <v>35776512.593424834</v>
      </c>
      <c r="EA8" s="65">
        <f>_xlfn.XLOOKUP($A8,Mensal!$B$5:$B$296,Mensal!EB5:EB296)</f>
        <v>36731273.918180451</v>
      </c>
      <c r="EB8" s="65">
        <f>_xlfn.XLOOKUP($A8,Mensal!$B$5:$B$296,Mensal!EC5:EC296)</f>
        <v>35620319.970783696</v>
      </c>
      <c r="EC8" s="65">
        <f>_xlfn.XLOOKUP($A8,Mensal!$B$5:$B$296,Mensal!ED5:ED296)</f>
        <v>36917215.527864277</v>
      </c>
      <c r="ED8" s="65">
        <f>_xlfn.XLOOKUP($A8,Mensal!$B$5:$B$296,Mensal!EE5:EE296)</f>
        <v>47320971.452253833</v>
      </c>
      <c r="EE8" s="65">
        <f>_xlfn.XLOOKUP($A8,Mensal!$B$5:$B$296,Mensal!EF5:EF296)</f>
        <v>399219906.10792416</v>
      </c>
      <c r="EF8" s="65">
        <f>_xlfn.XLOOKUP($A8,Mensal!$B$5:$B$296,Mensal!EG5:EG296)</f>
        <v>22695573.575232275</v>
      </c>
      <c r="EG8" s="65">
        <f>_xlfn.XLOOKUP($A8,Mensal!$B$5:$B$296,Mensal!EH5:EH296)</f>
        <v>25820027.985310435</v>
      </c>
      <c r="EH8" s="65">
        <f>_xlfn.XLOOKUP($A8,Mensal!$B$5:$B$296,Mensal!EI5:EI296)</f>
        <v>37487951.754420243</v>
      </c>
      <c r="EI8" s="65">
        <f>_xlfn.XLOOKUP($A8,Mensal!$B$5:$B$296,Mensal!EJ5:EJ296)</f>
        <v>31473166.625371005</v>
      </c>
      <c r="EJ8" s="65">
        <f>_xlfn.XLOOKUP($A8,Mensal!$B$5:$B$296,Mensal!EK5:EK296)</f>
        <v>32556859.695767447</v>
      </c>
      <c r="EK8" s="65">
        <f>_xlfn.XLOOKUP($A8,Mensal!$B$5:$B$296,Mensal!EL5:EL296)</f>
        <v>30114696.387255456</v>
      </c>
      <c r="EL8" s="65">
        <f>_xlfn.XLOOKUP($A8,Mensal!$B$5:$B$296,Mensal!EM5:EM296)</f>
        <v>32910945.001422789</v>
      </c>
      <c r="EM8" s="65">
        <f>_xlfn.XLOOKUP($A8,Mensal!$B$5:$B$296,Mensal!EN5:EN296)</f>
        <v>36849807.971227586</v>
      </c>
      <c r="EN8" s="65">
        <f>_xlfn.XLOOKUP($A8,Mensal!$B$5:$B$296,Mensal!EO5:EO296)</f>
        <v>37833212.135725871</v>
      </c>
      <c r="EO8" s="65">
        <f>_xlfn.XLOOKUP($A8,Mensal!$B$5:$B$296,Mensal!EP5:EP296)</f>
        <v>36688929.569907218</v>
      </c>
      <c r="EP8" s="65">
        <f>_xlfn.XLOOKUP($A8,Mensal!$B$5:$B$296,Mensal!EQ5:EQ296)</f>
        <v>38024731.993700221</v>
      </c>
      <c r="EQ8" s="65">
        <f>_xlfn.XLOOKUP($A8,Mensal!$B$5:$B$296,Mensal!ER5:ER296)</f>
        <v>48740600.595821463</v>
      </c>
      <c r="ER8" s="65">
        <f>_xlfn.XLOOKUP($A8,Mensal!$B$5:$B$296,Mensal!ES5:ES296)</f>
        <v>411196503.29116201</v>
      </c>
    </row>
    <row r="9" spans="1:148" s="3" customFormat="1" ht="12">
      <c r="A9" s="231" t="str">
        <f t="shared" si="0"/>
        <v>111252020200023</v>
      </c>
      <c r="B9" s="231">
        <v>1112520202000</v>
      </c>
      <c r="C9" s="35">
        <v>23</v>
      </c>
      <c r="D9" s="37" t="s">
        <v>34</v>
      </c>
      <c r="E9" s="65">
        <f>_xlfn.XLOOKUP($A9,Mensal!$B$5:$B$296,Mensal!F5:F296)</f>
        <v>31723814.380000003</v>
      </c>
      <c r="F9" s="65">
        <f>_xlfn.XLOOKUP($A9,Mensal!$B$5:$B$296,Mensal!G5:G296)</f>
        <v>1469995.1640328132</v>
      </c>
      <c r="G9" s="65">
        <f>_xlfn.XLOOKUP($A9,Mensal!$B$5:$B$296,Mensal!H5:H296)</f>
        <v>1672366.4703948679</v>
      </c>
      <c r="H9" s="65">
        <f>_xlfn.XLOOKUP($A9,Mensal!$B$5:$B$296,Mensal!I5:I296)</f>
        <v>2428099.3650952126</v>
      </c>
      <c r="I9" s="65">
        <f>_xlfn.XLOOKUP($A9,Mensal!$B$5:$B$296,Mensal!J5:J296)</f>
        <v>2038520.9733841592</v>
      </c>
      <c r="J9" s="65">
        <f>_xlfn.XLOOKUP($A9,Mensal!$B$5:$B$296,Mensal!K5:K296)</f>
        <v>2108711.9102863716</v>
      </c>
      <c r="K9" s="65">
        <f>_xlfn.XLOOKUP($A9,Mensal!$B$5:$B$296,Mensal!L5:L296)</f>
        <v>1950532.6846593646</v>
      </c>
      <c r="L9" s="65">
        <f>_xlfn.XLOOKUP($A9,Mensal!$B$5:$B$296,Mensal!M5:M296)</f>
        <v>2131646.0602096175</v>
      </c>
      <c r="M9" s="65">
        <f>_xlfn.XLOOKUP($A9,Mensal!$B$5:$B$296,Mensal!N5:N296)</f>
        <v>2386766.7117414097</v>
      </c>
      <c r="N9" s="65">
        <f>_xlfn.XLOOKUP($A9,Mensal!$B$5:$B$296,Mensal!O5:O296)</f>
        <v>2450461.9235548615</v>
      </c>
      <c r="O9" s="65">
        <f>_xlfn.XLOOKUP($A9,Mensal!$B$5:$B$296,Mensal!P5:P296)</f>
        <v>2376346.5973894037</v>
      </c>
      <c r="P9" s="65">
        <f>_xlfn.XLOOKUP($A9,Mensal!$B$5:$B$296,Mensal!Q5:Q296)</f>
        <v>2462866.6889204648</v>
      </c>
      <c r="Q9" s="65">
        <f>_xlfn.XLOOKUP($A9,Mensal!$B$5:$B$296,Mensal!R5:R296)</f>
        <v>3156934.8503314541</v>
      </c>
      <c r="R9" s="65">
        <f>_xlfn.XLOOKUP($A9,Mensal!$B$5:$B$296,Mensal!S5:S296)</f>
        <v>26633249.400000002</v>
      </c>
      <c r="S9" s="65">
        <f>_xlfn.XLOOKUP($A9,Mensal!$B$5:$B$296,Mensal!T5:T296)</f>
        <v>1528794.975623549</v>
      </c>
      <c r="T9" s="65">
        <f>_xlfn.XLOOKUP($A9,Mensal!$B$5:$B$296,Mensal!U5:U296)</f>
        <v>1739261.134932477</v>
      </c>
      <c r="U9" s="65">
        <f>_xlfn.XLOOKUP($A9,Mensal!$B$5:$B$296,Mensal!V5:V296)</f>
        <v>2525223.3480064906</v>
      </c>
      <c r="V9" s="65">
        <f>_xlfn.XLOOKUP($A9,Mensal!$B$5:$B$296,Mensal!W5:W296)</f>
        <v>2120061.8192940964</v>
      </c>
      <c r="W9" s="65">
        <f>_xlfn.XLOOKUP($A9,Mensal!$B$5:$B$296,Mensal!X5:X296)</f>
        <v>2193060.3939125477</v>
      </c>
      <c r="X9" s="65">
        <f>_xlfn.XLOOKUP($A9,Mensal!$B$5:$B$296,Mensal!Y5:Y296)</f>
        <v>2028553.998719268</v>
      </c>
      <c r="Y9" s="65">
        <f>_xlfn.XLOOKUP($A9,Mensal!$B$5:$B$296,Mensal!Z5:Z296)</f>
        <v>2216911.9099111902</v>
      </c>
      <c r="Z9" s="65">
        <f>_xlfn.XLOOKUP($A9,Mensal!$B$5:$B$296,Mensal!AA5:AA296)</f>
        <v>2482237.3883771203</v>
      </c>
      <c r="AA9" s="65">
        <f>_xlfn.XLOOKUP($A9,Mensal!$B$5:$B$296,Mensal!AB5:AB296)</f>
        <v>2548480.4088810366</v>
      </c>
      <c r="AB9" s="65">
        <f>_xlfn.XLOOKUP($A9,Mensal!$B$5:$B$296,Mensal!AC5:AC296)</f>
        <v>2471400.4694153829</v>
      </c>
      <c r="AC9" s="65">
        <f>_xlfn.XLOOKUP($A9,Mensal!$B$5:$B$296,Mensal!AD5:AD296)</f>
        <v>2561381.3649037052</v>
      </c>
      <c r="AD9" s="65">
        <f>_xlfn.XLOOKUP($A9,Mensal!$B$5:$B$296,Mensal!AE5:AE296)</f>
        <v>3283212.2551458101</v>
      </c>
      <c r="AE9" s="65">
        <f>_xlfn.XLOOKUP($A9,Mensal!$B$5:$B$296,Mensal!AF5:AF296)</f>
        <v>27698579.467122667</v>
      </c>
      <c r="AF9" s="65">
        <f>_xlfn.XLOOKUP($A9,Mensal!$B$5:$B$296,Mensal!AG5:AG296)</f>
        <v>1589946.7746484913</v>
      </c>
      <c r="AG9" s="65">
        <f>_xlfn.XLOOKUP($A9,Mensal!$B$5:$B$296,Mensal!AH5:AH296)</f>
        <v>1808831.5803297767</v>
      </c>
      <c r="AH9" s="65">
        <f>_xlfn.XLOOKUP($A9,Mensal!$B$5:$B$296,Mensal!AI5:AI296)</f>
        <v>2626232.2819267507</v>
      </c>
      <c r="AI9" s="65">
        <f>_xlfn.XLOOKUP($A9,Mensal!$B$5:$B$296,Mensal!AJ5:AJ296)</f>
        <v>2204864.2920658612</v>
      </c>
      <c r="AJ9" s="65">
        <f>_xlfn.XLOOKUP($A9,Mensal!$B$5:$B$296,Mensal!AK5:AK296)</f>
        <v>2280782.8096690504</v>
      </c>
      <c r="AK9" s="65">
        <f>_xlfn.XLOOKUP($A9,Mensal!$B$5:$B$296,Mensal!AL5:AL296)</f>
        <v>2109696.1586680389</v>
      </c>
      <c r="AL9" s="65">
        <f>_xlfn.XLOOKUP($A9,Mensal!$B$5:$B$296,Mensal!AM5:AM296)</f>
        <v>2305588.3863076381</v>
      </c>
      <c r="AM9" s="65">
        <f>_xlfn.XLOOKUP($A9,Mensal!$B$5:$B$296,Mensal!AN5:AN296)</f>
        <v>2581526.8839122057</v>
      </c>
      <c r="AN9" s="65">
        <f>_xlfn.XLOOKUP($A9,Mensal!$B$5:$B$296,Mensal!AO5:AO296)</f>
        <v>2650419.6252362784</v>
      </c>
      <c r="AO9" s="65">
        <f>_xlfn.XLOOKUP($A9,Mensal!$B$5:$B$296,Mensal!AP5:AP296)</f>
        <v>2570256.4881919995</v>
      </c>
      <c r="AP9" s="65">
        <f>_xlfn.XLOOKUP($A9,Mensal!$B$5:$B$296,Mensal!AQ5:AQ296)</f>
        <v>2663836.6194998543</v>
      </c>
      <c r="AQ9" s="65">
        <f>_xlfn.XLOOKUP($A9,Mensal!$B$5:$B$296,Mensal!AR5:AR296)</f>
        <v>3414540.7453516433</v>
      </c>
      <c r="AR9" s="65">
        <f>_xlfn.XLOOKUP($A9,Mensal!$B$5:$B$296,Mensal!AS5:AS296)</f>
        <v>28806522.645807587</v>
      </c>
      <c r="AS9" s="65">
        <f>_xlfn.XLOOKUP($A9,Mensal!$B$5:$B$296,Mensal!AT5:AT296)</f>
        <v>1637645.1778879464</v>
      </c>
      <c r="AT9" s="65">
        <f>_xlfn.XLOOKUP($A9,Mensal!$B$5:$B$296,Mensal!AU5:AU296)</f>
        <v>1863096.5277396701</v>
      </c>
      <c r="AU9" s="65">
        <f>_xlfn.XLOOKUP($A9,Mensal!$B$5:$B$296,Mensal!AV5:AV296)</f>
        <v>2705019.2503845533</v>
      </c>
      <c r="AV9" s="65">
        <f>_xlfn.XLOOKUP($A9,Mensal!$B$5:$B$296,Mensal!AW5:AW296)</f>
        <v>2271010.220827837</v>
      </c>
      <c r="AW9" s="65">
        <f>_xlfn.XLOOKUP($A9,Mensal!$B$5:$B$296,Mensal!AX5:AX296)</f>
        <v>2349206.2939591217</v>
      </c>
      <c r="AX9" s="65">
        <f>_xlfn.XLOOKUP($A9,Mensal!$B$5:$B$296,Mensal!AY5:AY296)</f>
        <v>2172987.0434280806</v>
      </c>
      <c r="AY9" s="65">
        <f>_xlfn.XLOOKUP($A9,Mensal!$B$5:$B$296,Mensal!AZ5:AZ296)</f>
        <v>2374756.0378968674</v>
      </c>
      <c r="AZ9" s="65">
        <f>_xlfn.XLOOKUP($A9,Mensal!$B$5:$B$296,Mensal!BA5:BA296)</f>
        <v>2658972.690429572</v>
      </c>
      <c r="BA9" s="65">
        <f>_xlfn.XLOOKUP($A9,Mensal!$B$5:$B$296,Mensal!BB5:BB296)</f>
        <v>2729932.2139933668</v>
      </c>
      <c r="BB9" s="65">
        <f>_xlfn.XLOOKUP($A9,Mensal!$B$5:$B$296,Mensal!BC5:BC296)</f>
        <v>2647364.1828377596</v>
      </c>
      <c r="BC9" s="65">
        <f>_xlfn.XLOOKUP($A9,Mensal!$B$5:$B$296,Mensal!BD5:BD296)</f>
        <v>2743751.7180848499</v>
      </c>
      <c r="BD9" s="65">
        <f>_xlfn.XLOOKUP($A9,Mensal!$B$5:$B$296,Mensal!BE5:BE296)</f>
        <v>3516976.9677121933</v>
      </c>
      <c r="BE9" s="65">
        <f>_xlfn.XLOOKUP($A9,Mensal!$B$5:$B$296,Mensal!BF5:BF296)</f>
        <v>29670718.325181819</v>
      </c>
      <c r="BF9" s="65">
        <f>_xlfn.XLOOKUP($A9,Mensal!$B$5:$B$296,Mensal!BG5:BG296)</f>
        <v>1686774.5332245843</v>
      </c>
      <c r="BG9" s="65">
        <f>_xlfn.XLOOKUP($A9,Mensal!$B$5:$B$296,Mensal!BH5:BH296)</f>
        <v>1918989.4235718597</v>
      </c>
      <c r="BH9" s="65">
        <f>_xlfn.XLOOKUP($A9,Mensal!$B$5:$B$296,Mensal!BI5:BI296)</f>
        <v>2786169.8278960893</v>
      </c>
      <c r="BI9" s="65">
        <f>_xlfn.XLOOKUP($A9,Mensal!$B$5:$B$296,Mensal!BJ5:BJ296)</f>
        <v>2339140.5274526714</v>
      </c>
      <c r="BJ9" s="65">
        <f>_xlfn.XLOOKUP($A9,Mensal!$B$5:$B$296,Mensal!BK5:BK296)</f>
        <v>2419682.4827778949</v>
      </c>
      <c r="BK9" s="65">
        <f>_xlfn.XLOOKUP($A9,Mensal!$B$5:$B$296,Mensal!BL5:BL296)</f>
        <v>2238176.6547309225</v>
      </c>
      <c r="BL9" s="65">
        <f>_xlfn.XLOOKUP($A9,Mensal!$B$5:$B$296,Mensal!BM5:BM296)</f>
        <v>2445998.7190337731</v>
      </c>
      <c r="BM9" s="65">
        <f>_xlfn.XLOOKUP($A9,Mensal!$B$5:$B$296,Mensal!BN5:BN296)</f>
        <v>2738741.8711424586</v>
      </c>
      <c r="BN9" s="65">
        <f>_xlfn.XLOOKUP($A9,Mensal!$B$5:$B$296,Mensal!BO5:BO296)</f>
        <v>2811830.1804131679</v>
      </c>
      <c r="BO9" s="65">
        <f>_xlfn.XLOOKUP($A9,Mensal!$B$5:$B$296,Mensal!BP5:BP296)</f>
        <v>2726785.1083228919</v>
      </c>
      <c r="BP9" s="65">
        <f>_xlfn.XLOOKUP($A9,Mensal!$B$5:$B$296,Mensal!BQ5:BQ296)</f>
        <v>2826064.2696273951</v>
      </c>
      <c r="BQ9" s="65">
        <f>_xlfn.XLOOKUP($A9,Mensal!$B$5:$B$296,Mensal!BR5:BR296)</f>
        <v>3622486.2767435582</v>
      </c>
      <c r="BR9" s="65">
        <f>_xlfn.XLOOKUP($A9,Mensal!$B$5:$B$296,Mensal!BS5:BS296)</f>
        <v>30560839.87493727</v>
      </c>
      <c r="BS9" s="65">
        <f>_xlfn.XLOOKUP($A9,Mensal!$B$5:$B$296,Mensal!BT5:BT296)</f>
        <v>1737377.7692213219</v>
      </c>
      <c r="BT9" s="65">
        <f>_xlfn.XLOOKUP($A9,Mensal!$B$5:$B$296,Mensal!BU5:BU296)</f>
        <v>1976559.1062790155</v>
      </c>
      <c r="BU9" s="65">
        <f>_xlfn.XLOOKUP($A9,Mensal!$B$5:$B$296,Mensal!BV5:BV296)</f>
        <v>2869754.9227329721</v>
      </c>
      <c r="BV9" s="65">
        <f>_xlfn.XLOOKUP($A9,Mensal!$B$5:$B$296,Mensal!BW5:BW296)</f>
        <v>2409314.7432762519</v>
      </c>
      <c r="BW9" s="65">
        <f>_xlfn.XLOOKUP($A9,Mensal!$B$5:$B$296,Mensal!BX5:BX296)</f>
        <v>2492272.9572612322</v>
      </c>
      <c r="BX9" s="65">
        <f>_xlfn.XLOOKUP($A9,Mensal!$B$5:$B$296,Mensal!BY5:BY296)</f>
        <v>2305321.9543728502</v>
      </c>
      <c r="BY9" s="65">
        <f>_xlfn.XLOOKUP($A9,Mensal!$B$5:$B$296,Mensal!BZ5:BZ296)</f>
        <v>2519378.6806047861</v>
      </c>
      <c r="BZ9" s="65">
        <f>_xlfn.XLOOKUP($A9,Mensal!$B$5:$B$296,Mensal!CA5:CA296)</f>
        <v>2820904.1272767331</v>
      </c>
      <c r="CA9" s="65">
        <f>_xlfn.XLOOKUP($A9,Mensal!$B$5:$B$296,Mensal!CB5:CB296)</f>
        <v>2896185.0858255625</v>
      </c>
      <c r="CB9" s="65">
        <f>_xlfn.XLOOKUP($A9,Mensal!$B$5:$B$296,Mensal!CC5:CC296)</f>
        <v>2808588.6615725784</v>
      </c>
      <c r="CC9" s="65">
        <f>_xlfn.XLOOKUP($A9,Mensal!$B$5:$B$296,Mensal!CD5:CD296)</f>
        <v>2910846.197716217</v>
      </c>
      <c r="CD9" s="65">
        <f>_xlfn.XLOOKUP($A9,Mensal!$B$5:$B$296,Mensal!CE5:CE296)</f>
        <v>3731160.8650458651</v>
      </c>
      <c r="CE9" s="65">
        <f>_xlfn.XLOOKUP($A9,Mensal!$B$5:$B$296,Mensal!CF5:CF296)</f>
        <v>31477665.071185388</v>
      </c>
      <c r="CF9" s="65">
        <f>_xlfn.XLOOKUP($A9,Mensal!$B$5:$B$296,Mensal!CG5:CG296)</f>
        <v>1789499.1022979617</v>
      </c>
      <c r="CG9" s="65">
        <f>_xlfn.XLOOKUP($A9,Mensal!$B$5:$B$296,Mensal!CH5:CH296)</f>
        <v>2035855.8794673865</v>
      </c>
      <c r="CH9" s="65">
        <f>_xlfn.XLOOKUP($A9,Mensal!$B$5:$B$296,Mensal!CI5:CI296)</f>
        <v>2955847.5704149613</v>
      </c>
      <c r="CI9" s="65">
        <f>_xlfn.XLOOKUP($A9,Mensal!$B$5:$B$296,Mensal!CJ5:CJ296)</f>
        <v>2481594.1855745399</v>
      </c>
      <c r="CJ9" s="65">
        <f>_xlfn.XLOOKUP($A9,Mensal!$B$5:$B$296,Mensal!CK5:CK296)</f>
        <v>2567041.1459790692</v>
      </c>
      <c r="CK9" s="65">
        <f>_xlfn.XLOOKUP($A9,Mensal!$B$5:$B$296,Mensal!CL5:CL296)</f>
        <v>2374481.6130040358</v>
      </c>
      <c r="CL9" s="65">
        <f>_xlfn.XLOOKUP($A9,Mensal!$B$5:$B$296,Mensal!CM5:CM296)</f>
        <v>2594960.0410229303</v>
      </c>
      <c r="CM9" s="65">
        <f>_xlfn.XLOOKUP($A9,Mensal!$B$5:$B$296,Mensal!CN5:CN296)</f>
        <v>2905531.2510950346</v>
      </c>
      <c r="CN9" s="65">
        <f>_xlfn.XLOOKUP($A9,Mensal!$B$5:$B$296,Mensal!CO5:CO296)</f>
        <v>2983070.6384003297</v>
      </c>
      <c r="CO9" s="65">
        <f>_xlfn.XLOOKUP($A9,Mensal!$B$5:$B$296,Mensal!CP5:CP296)</f>
        <v>2892846.3214197559</v>
      </c>
      <c r="CP9" s="65">
        <f>_xlfn.XLOOKUP($A9,Mensal!$B$5:$B$296,Mensal!CQ5:CQ296)</f>
        <v>2998171.5836477038</v>
      </c>
      <c r="CQ9" s="65">
        <f>_xlfn.XLOOKUP($A9,Mensal!$B$5:$B$296,Mensal!CR5:CR296)</f>
        <v>3843095.6909972411</v>
      </c>
      <c r="CR9" s="65">
        <f>_xlfn.XLOOKUP($A9,Mensal!$B$5:$B$296,Mensal!CS5:CS296)</f>
        <v>32421995.023320951</v>
      </c>
      <c r="CS9" s="65">
        <f>_xlfn.XLOOKUP($A9,Mensal!$B$5:$B$296,Mensal!CT5:CT296)</f>
        <v>1843184.0753669005</v>
      </c>
      <c r="CT9" s="65">
        <f>_xlfn.XLOOKUP($A9,Mensal!$B$5:$B$296,Mensal!CU5:CU296)</f>
        <v>2096931.5558514078</v>
      </c>
      <c r="CU9" s="65">
        <f>_xlfn.XLOOKUP($A9,Mensal!$B$5:$B$296,Mensal!CV5:CV296)</f>
        <v>3044522.9975274103</v>
      </c>
      <c r="CV9" s="65">
        <f>_xlfn.XLOOKUP($A9,Mensal!$B$5:$B$296,Mensal!CW5:CW296)</f>
        <v>2556042.0111417756</v>
      </c>
      <c r="CW9" s="65">
        <f>_xlfn.XLOOKUP($A9,Mensal!$B$5:$B$296,Mensal!CX5:CX296)</f>
        <v>2644052.3803584408</v>
      </c>
      <c r="CX9" s="65">
        <f>_xlfn.XLOOKUP($A9,Mensal!$B$5:$B$296,Mensal!CY5:CY296)</f>
        <v>2445716.0613941569</v>
      </c>
      <c r="CY9" s="65">
        <f>_xlfn.XLOOKUP($A9,Mensal!$B$5:$B$296,Mensal!CZ5:CZ296)</f>
        <v>2672808.8422536179</v>
      </c>
      <c r="CZ9" s="65">
        <f>_xlfn.XLOOKUP($A9,Mensal!$B$5:$B$296,Mensal!DA5:DA296)</f>
        <v>2992697.1886278857</v>
      </c>
      <c r="DA9" s="65">
        <f>_xlfn.XLOOKUP($A9,Mensal!$B$5:$B$296,Mensal!DB5:DB296)</f>
        <v>3072562.7575523397</v>
      </c>
      <c r="DB9" s="65">
        <f>_xlfn.XLOOKUP($A9,Mensal!$B$5:$B$296,Mensal!DC5:DC296)</f>
        <v>2979631.7110623484</v>
      </c>
      <c r="DC9" s="65">
        <f>_xlfn.XLOOKUP($A9,Mensal!$B$5:$B$296,Mensal!DD5:DD296)</f>
        <v>3088116.7311571348</v>
      </c>
      <c r="DD9" s="65">
        <f>_xlfn.XLOOKUP($A9,Mensal!$B$5:$B$296,Mensal!DE5:DE296)</f>
        <v>3958388.5617271583</v>
      </c>
      <c r="DE9" s="65">
        <f>_xlfn.XLOOKUP($A9,Mensal!$B$5:$B$296,Mensal!DF5:DF296)</f>
        <v>33394654.87402058</v>
      </c>
      <c r="DF9" s="65">
        <f>_xlfn.XLOOKUP($A9,Mensal!$B$5:$B$296,Mensal!DG5:DG296)</f>
        <v>1898479.5976279073</v>
      </c>
      <c r="DG9" s="65">
        <f>_xlfn.XLOOKUP($A9,Mensal!$B$5:$B$296,Mensal!DH5:DH296)</f>
        <v>2159839.5025269496</v>
      </c>
      <c r="DH9" s="65">
        <f>_xlfn.XLOOKUP($A9,Mensal!$B$5:$B$296,Mensal!DI5:DI296)</f>
        <v>3135858.6874532322</v>
      </c>
      <c r="DI9" s="65">
        <f>_xlfn.XLOOKUP($A9,Mensal!$B$5:$B$296,Mensal!DJ5:DJ296)</f>
        <v>2632723.2714760285</v>
      </c>
      <c r="DJ9" s="65">
        <f>_xlfn.XLOOKUP($A9,Mensal!$B$5:$B$296,Mensal!DK5:DK296)</f>
        <v>2723373.9517691941</v>
      </c>
      <c r="DK9" s="65">
        <f>_xlfn.XLOOKUP($A9,Mensal!$B$5:$B$296,Mensal!DL5:DL296)</f>
        <v>2519087.5432359814</v>
      </c>
      <c r="DL9" s="65">
        <f>_xlfn.XLOOKUP($A9,Mensal!$B$5:$B$296,Mensal!DM5:DM296)</f>
        <v>2752993.1075212262</v>
      </c>
      <c r="DM9" s="65">
        <f>_xlfn.XLOOKUP($A9,Mensal!$B$5:$B$296,Mensal!DN5:DN296)</f>
        <v>3082478.1042867219</v>
      </c>
      <c r="DN9" s="65">
        <f>_xlfn.XLOOKUP($A9,Mensal!$B$5:$B$296,Mensal!DO5:DO296)</f>
        <v>3164739.6402789094</v>
      </c>
      <c r="DO9" s="65">
        <f>_xlfn.XLOOKUP($A9,Mensal!$B$5:$B$296,Mensal!DP5:DP296)</f>
        <v>3069020.6623942186</v>
      </c>
      <c r="DP9" s="65">
        <f>_xlfn.XLOOKUP($A9,Mensal!$B$5:$B$296,Mensal!DQ5:DQ296)</f>
        <v>3180760.233091848</v>
      </c>
      <c r="DQ9" s="65">
        <f>_xlfn.XLOOKUP($A9,Mensal!$B$5:$B$296,Mensal!DR5:DR296)</f>
        <v>4077140.2185789719</v>
      </c>
      <c r="DR9" s="65">
        <f>_xlfn.XLOOKUP($A9,Mensal!$B$5:$B$296,Mensal!DS5:DS296)</f>
        <v>34396494.520241186</v>
      </c>
      <c r="DS9" s="65">
        <f>_xlfn.XLOOKUP($A9,Mensal!$B$5:$B$296,Mensal!DT5:DT296)</f>
        <v>1955433.9855567452</v>
      </c>
      <c r="DT9" s="65">
        <f>_xlfn.XLOOKUP($A9,Mensal!$B$5:$B$296,Mensal!DU5:DU296)</f>
        <v>2224634.6876027589</v>
      </c>
      <c r="DU9" s="65">
        <f>_xlfn.XLOOKUP($A9,Mensal!$B$5:$B$296,Mensal!DV5:DV296)</f>
        <v>3229934.4480768302</v>
      </c>
      <c r="DV9" s="65">
        <f>_xlfn.XLOOKUP($A9,Mensal!$B$5:$B$296,Mensal!DW5:DW296)</f>
        <v>2711704.9696203107</v>
      </c>
      <c r="DW9" s="65">
        <f>_xlfn.XLOOKUP($A9,Mensal!$B$5:$B$296,Mensal!DX5:DX296)</f>
        <v>2805075.1703222711</v>
      </c>
      <c r="DX9" s="65">
        <f>_xlfn.XLOOKUP($A9,Mensal!$B$5:$B$296,Mensal!DY5:DY296)</f>
        <v>2594660.1695330618</v>
      </c>
      <c r="DY9" s="65">
        <f>_xlfn.XLOOKUP($A9,Mensal!$B$5:$B$296,Mensal!DZ5:DZ296)</f>
        <v>2835582.9007468638</v>
      </c>
      <c r="DZ9" s="65">
        <f>_xlfn.XLOOKUP($A9,Mensal!$B$5:$B$296,Mensal!EA5:EA296)</f>
        <v>3174952.4474153249</v>
      </c>
      <c r="EA9" s="65">
        <f>_xlfn.XLOOKUP($A9,Mensal!$B$5:$B$296,Mensal!EB5:EB296)</f>
        <v>3259681.8294872777</v>
      </c>
      <c r="EB9" s="65">
        <f>_xlfn.XLOOKUP($A9,Mensal!$B$5:$B$296,Mensal!EC5:EC296)</f>
        <v>3161091.2822660464</v>
      </c>
      <c r="EC9" s="65">
        <f>_xlfn.XLOOKUP($A9,Mensal!$B$5:$B$296,Mensal!ED5:ED296)</f>
        <v>3276183.0400846051</v>
      </c>
      <c r="ED9" s="65">
        <f>_xlfn.XLOOKUP($A9,Mensal!$B$5:$B$296,Mensal!EE5:EE296)</f>
        <v>4199454.4251363426</v>
      </c>
      <c r="EE9" s="65">
        <f>_xlfn.XLOOKUP($A9,Mensal!$B$5:$B$296,Mensal!EF5:EF296)</f>
        <v>35428389.355848439</v>
      </c>
      <c r="EF9" s="65">
        <f>_xlfn.XLOOKUP($A9,Mensal!$B$5:$B$296,Mensal!EG5:EG296)</f>
        <v>2014097.0051234474</v>
      </c>
      <c r="EG9" s="65">
        <f>_xlfn.XLOOKUP($A9,Mensal!$B$5:$B$296,Mensal!EH5:EH296)</f>
        <v>2291373.7282308415</v>
      </c>
      <c r="EH9" s="65">
        <f>_xlfn.XLOOKUP($A9,Mensal!$B$5:$B$296,Mensal!EI5:EI296)</f>
        <v>3326832.4815191347</v>
      </c>
      <c r="EI9" s="65">
        <f>_xlfn.XLOOKUP($A9,Mensal!$B$5:$B$296,Mensal!EJ5:EJ296)</f>
        <v>2793056.1187089197</v>
      </c>
      <c r="EJ9" s="65">
        <f>_xlfn.XLOOKUP($A9,Mensal!$B$5:$B$296,Mensal!EK5:EK296)</f>
        <v>2889227.4254319388</v>
      </c>
      <c r="EK9" s="65">
        <f>_xlfn.XLOOKUP($A9,Mensal!$B$5:$B$296,Mensal!EL5:EL296)</f>
        <v>2672499.9746190533</v>
      </c>
      <c r="EL9" s="65">
        <f>_xlfn.XLOOKUP($A9,Mensal!$B$5:$B$296,Mensal!EM5:EM296)</f>
        <v>2920650.3877692693</v>
      </c>
      <c r="EM9" s="65">
        <f>_xlfn.XLOOKUP($A9,Mensal!$B$5:$B$296,Mensal!EN5:EN296)</f>
        <v>3270201.0208377838</v>
      </c>
      <c r="EN9" s="65">
        <f>_xlfn.XLOOKUP($A9,Mensal!$B$5:$B$296,Mensal!EO5:EO296)</f>
        <v>3357472.2843718957</v>
      </c>
      <c r="EO9" s="65">
        <f>_xlfn.XLOOKUP($A9,Mensal!$B$5:$B$296,Mensal!EP5:EP296)</f>
        <v>3255924.020734027</v>
      </c>
      <c r="EP9" s="65">
        <f>_xlfn.XLOOKUP($A9,Mensal!$B$5:$B$296,Mensal!EQ5:EQ296)</f>
        <v>3374468.531287143</v>
      </c>
      <c r="EQ9" s="65">
        <f>_xlfn.XLOOKUP($A9,Mensal!$B$5:$B$296,Mensal!ER5:ER296)</f>
        <v>4325438.0578904329</v>
      </c>
      <c r="ER9" s="65">
        <f>_xlfn.XLOOKUP($A9,Mensal!$B$5:$B$296,Mensal!ES5:ES296)</f>
        <v>36491241.036523886</v>
      </c>
    </row>
    <row r="10" spans="1:148" s="3" customFormat="1" ht="12">
      <c r="A10" s="231" t="str">
        <f t="shared" si="0"/>
        <v>111252030200023</v>
      </c>
      <c r="B10" s="231">
        <v>1112520302000</v>
      </c>
      <c r="C10" s="35">
        <v>23</v>
      </c>
      <c r="D10" s="37" t="s">
        <v>36</v>
      </c>
      <c r="E10" s="65">
        <f>_xlfn.XLOOKUP($A10,Mensal!$B$5:$B$296,Mensal!F5:F296)</f>
        <v>3909353.54</v>
      </c>
      <c r="F10" s="65">
        <f>_xlfn.XLOOKUP($A10,Mensal!$B$5:$B$296,Mensal!G5:G296)</f>
        <v>143983.4333737019</v>
      </c>
      <c r="G10" s="65">
        <f>_xlfn.XLOOKUP($A10,Mensal!$B$5:$B$296,Mensal!H5:H296)</f>
        <v>163805.34586652389</v>
      </c>
      <c r="H10" s="65">
        <f>_xlfn.XLOOKUP($A10,Mensal!$B$5:$B$296,Mensal!I5:I296)</f>
        <v>237828.04985548274</v>
      </c>
      <c r="I10" s="65">
        <f>_xlfn.XLOOKUP($A10,Mensal!$B$5:$B$296,Mensal!J5:J296)</f>
        <v>199669.53356970381</v>
      </c>
      <c r="J10" s="65">
        <f>_xlfn.XLOOKUP($A10,Mensal!$B$5:$B$296,Mensal!K5:K296)</f>
        <v>206544.61202858223</v>
      </c>
      <c r="K10" s="65">
        <f>_xlfn.XLOOKUP($A10,Mensal!$B$5:$B$296,Mensal!L5:L296)</f>
        <v>191051.2358927805</v>
      </c>
      <c r="L10" s="65">
        <f>_xlfn.XLOOKUP($A10,Mensal!$B$5:$B$296,Mensal!M5:M296)</f>
        <v>208790.97155972314</v>
      </c>
      <c r="M10" s="65">
        <f>_xlfn.XLOOKUP($A10,Mensal!$B$5:$B$296,Mensal!N5:N296)</f>
        <v>233779.5893666748</v>
      </c>
      <c r="N10" s="65">
        <f>_xlfn.XLOOKUP($A10,Mensal!$B$5:$B$296,Mensal!O5:O296)</f>
        <v>240018.42301100181</v>
      </c>
      <c r="O10" s="65">
        <f>_xlfn.XLOOKUP($A10,Mensal!$B$5:$B$296,Mensal!P5:P296)</f>
        <v>232758.95754606911</v>
      </c>
      <c r="P10" s="65">
        <f>_xlfn.XLOOKUP($A10,Mensal!$B$5:$B$296,Mensal!Q5:Q296)</f>
        <v>241233.44789763808</v>
      </c>
      <c r="Q10" s="65">
        <f>_xlfn.XLOOKUP($A10,Mensal!$B$5:$B$296,Mensal!R5:R296)</f>
        <v>309216.20003211801</v>
      </c>
      <c r="R10" s="65">
        <f>_xlfn.XLOOKUP($A10,Mensal!$B$5:$B$296,Mensal!S5:S296)</f>
        <v>2608679.7999999998</v>
      </c>
      <c r="S10" s="65">
        <f>_xlfn.XLOOKUP($A10,Mensal!$B$5:$B$296,Mensal!T5:T296)</f>
        <v>149742.77194697366</v>
      </c>
      <c r="T10" s="65">
        <f>_xlfn.XLOOKUP($A10,Mensal!$B$5:$B$296,Mensal!U5:U296)</f>
        <v>170357.56110998613</v>
      </c>
      <c r="U10" s="65">
        <f>_xlfn.XLOOKUP($A10,Mensal!$B$5:$B$296,Mensal!V5:V296)</f>
        <v>247341.17389513255</v>
      </c>
      <c r="V10" s="65">
        <f>_xlfn.XLOOKUP($A10,Mensal!$B$5:$B$296,Mensal!W5:W296)</f>
        <v>207656.31662974172</v>
      </c>
      <c r="W10" s="65">
        <f>_xlfn.XLOOKUP($A10,Mensal!$B$5:$B$296,Mensal!X5:X296)</f>
        <v>214806.39828610409</v>
      </c>
      <c r="X10" s="65">
        <f>_xlfn.XLOOKUP($A10,Mensal!$B$5:$B$296,Mensal!Y5:Y296)</f>
        <v>198693.28697162014</v>
      </c>
      <c r="Y10" s="65">
        <f>_xlfn.XLOOKUP($A10,Mensal!$B$5:$B$296,Mensal!Z5:Z296)</f>
        <v>217142.61221781035</v>
      </c>
      <c r="Z10" s="65">
        <f>_xlfn.XLOOKUP($A10,Mensal!$B$5:$B$296,Mensal!AA5:AA296)</f>
        <v>243130.77495195367</v>
      </c>
      <c r="AA10" s="65">
        <f>_xlfn.XLOOKUP($A10,Mensal!$B$5:$B$296,Mensal!AB5:AB296)</f>
        <v>249619.16199571063</v>
      </c>
      <c r="AB10" s="65">
        <f>_xlfn.XLOOKUP($A10,Mensal!$B$5:$B$296,Mensal!AC5:AC296)</f>
        <v>242069.31784974586</v>
      </c>
      <c r="AC10" s="65">
        <f>_xlfn.XLOOKUP($A10,Mensal!$B$5:$B$296,Mensal!AD5:AD296)</f>
        <v>250882.78788826207</v>
      </c>
      <c r="AD10" s="65">
        <f>_xlfn.XLOOKUP($A10,Mensal!$B$5:$B$296,Mensal!AE5:AE296)</f>
        <v>321584.85069280409</v>
      </c>
      <c r="AE10" s="65">
        <f>_xlfn.XLOOKUP($A10,Mensal!$B$5:$B$296,Mensal!AF5:AF296)</f>
        <v>2713027.0144358445</v>
      </c>
      <c r="AF10" s="65">
        <f>_xlfn.XLOOKUP($A10,Mensal!$B$5:$B$296,Mensal!AG5:AG296)</f>
        <v>155732.48282485266</v>
      </c>
      <c r="AG10" s="65">
        <f>_xlfn.XLOOKUP($A10,Mensal!$B$5:$B$296,Mensal!AH5:AH296)</f>
        <v>177171.86355438567</v>
      </c>
      <c r="AH10" s="65">
        <f>_xlfn.XLOOKUP($A10,Mensal!$B$5:$B$296,Mensal!AI5:AI296)</f>
        <v>257234.82085093798</v>
      </c>
      <c r="AI10" s="65">
        <f>_xlfn.XLOOKUP($A10,Mensal!$B$5:$B$296,Mensal!AJ5:AJ296)</f>
        <v>215962.56929493151</v>
      </c>
      <c r="AJ10" s="65">
        <f>_xlfn.XLOOKUP($A10,Mensal!$B$5:$B$296,Mensal!AK5:AK296)</f>
        <v>223398.65421754835</v>
      </c>
      <c r="AK10" s="65">
        <f>_xlfn.XLOOKUP($A10,Mensal!$B$5:$B$296,Mensal!AL5:AL296)</f>
        <v>206641.01845048505</v>
      </c>
      <c r="AL10" s="65">
        <f>_xlfn.XLOOKUP($A10,Mensal!$B$5:$B$296,Mensal!AM5:AM296)</f>
        <v>225828.31670652283</v>
      </c>
      <c r="AM10" s="65">
        <f>_xlfn.XLOOKUP($A10,Mensal!$B$5:$B$296,Mensal!AN5:AN296)</f>
        <v>252856.00595003195</v>
      </c>
      <c r="AN10" s="65">
        <f>_xlfn.XLOOKUP($A10,Mensal!$B$5:$B$296,Mensal!AO5:AO296)</f>
        <v>259603.9284755392</v>
      </c>
      <c r="AO10" s="65">
        <f>_xlfn.XLOOKUP($A10,Mensal!$B$5:$B$296,Mensal!AP5:AP296)</f>
        <v>251752.09056373584</v>
      </c>
      <c r="AP10" s="65">
        <f>_xlfn.XLOOKUP($A10,Mensal!$B$5:$B$296,Mensal!AQ5:AQ296)</f>
        <v>260918.09940379273</v>
      </c>
      <c r="AQ10" s="65">
        <f>_xlfn.XLOOKUP($A10,Mensal!$B$5:$B$296,Mensal!AR5:AR296)</f>
        <v>334448.24472051649</v>
      </c>
      <c r="AR10" s="65">
        <f>_xlfn.XLOOKUP($A10,Mensal!$B$5:$B$296,Mensal!AS5:AS296)</f>
        <v>2821548.0950132804</v>
      </c>
      <c r="AS10" s="65">
        <f>_xlfn.XLOOKUP($A10,Mensal!$B$5:$B$296,Mensal!AT5:AT296)</f>
        <v>160404.45730959825</v>
      </c>
      <c r="AT10" s="65">
        <f>_xlfn.XLOOKUP($A10,Mensal!$B$5:$B$296,Mensal!AU5:AU296)</f>
        <v>182487.01946101722</v>
      </c>
      <c r="AU10" s="65">
        <f>_xlfn.XLOOKUP($A10,Mensal!$B$5:$B$296,Mensal!AV5:AV296)</f>
        <v>264951.86547646613</v>
      </c>
      <c r="AV10" s="65">
        <f>_xlfn.XLOOKUP($A10,Mensal!$B$5:$B$296,Mensal!AW5:AW296)</f>
        <v>222441.44637377944</v>
      </c>
      <c r="AW10" s="65">
        <f>_xlfn.XLOOKUP($A10,Mensal!$B$5:$B$296,Mensal!AX5:AX296)</f>
        <v>230100.61384407477</v>
      </c>
      <c r="AX10" s="65">
        <f>_xlfn.XLOOKUP($A10,Mensal!$B$5:$B$296,Mensal!AY5:AY296)</f>
        <v>212840.2490039996</v>
      </c>
      <c r="AY10" s="65">
        <f>_xlfn.XLOOKUP($A10,Mensal!$B$5:$B$296,Mensal!AZ5:AZ296)</f>
        <v>232603.16620771855</v>
      </c>
      <c r="AZ10" s="65">
        <f>_xlfn.XLOOKUP($A10,Mensal!$B$5:$B$296,Mensal!BA5:BA296)</f>
        <v>260441.68612853289</v>
      </c>
      <c r="BA10" s="65">
        <f>_xlfn.XLOOKUP($A10,Mensal!$B$5:$B$296,Mensal!BB5:BB296)</f>
        <v>267392.04632980534</v>
      </c>
      <c r="BB10" s="65">
        <f>_xlfn.XLOOKUP($A10,Mensal!$B$5:$B$296,Mensal!BC5:BC296)</f>
        <v>259304.65328064791</v>
      </c>
      <c r="BC10" s="65">
        <f>_xlfn.XLOOKUP($A10,Mensal!$B$5:$B$296,Mensal!BD5:BD296)</f>
        <v>268745.64238590648</v>
      </c>
      <c r="BD10" s="65">
        <f>_xlfn.XLOOKUP($A10,Mensal!$B$5:$B$296,Mensal!BE5:BE296)</f>
        <v>344481.69206213194</v>
      </c>
      <c r="BE10" s="65">
        <f>_xlfn.XLOOKUP($A10,Mensal!$B$5:$B$296,Mensal!BF5:BF296)</f>
        <v>2906194.5378636788</v>
      </c>
      <c r="BF10" s="65">
        <f>_xlfn.XLOOKUP($A10,Mensal!$B$5:$B$296,Mensal!BG5:BG296)</f>
        <v>165216.59102888618</v>
      </c>
      <c r="BG10" s="65">
        <f>_xlfn.XLOOKUP($A10,Mensal!$B$5:$B$296,Mensal!BH5:BH296)</f>
        <v>187961.63004484773</v>
      </c>
      <c r="BH10" s="65">
        <f>_xlfn.XLOOKUP($A10,Mensal!$B$5:$B$296,Mensal!BI5:BI296)</f>
        <v>272900.42144076008</v>
      </c>
      <c r="BI10" s="65">
        <f>_xlfn.XLOOKUP($A10,Mensal!$B$5:$B$296,Mensal!BJ5:BJ296)</f>
        <v>229114.6897649928</v>
      </c>
      <c r="BJ10" s="65">
        <f>_xlfn.XLOOKUP($A10,Mensal!$B$5:$B$296,Mensal!BK5:BK296)</f>
        <v>237003.63225939704</v>
      </c>
      <c r="BK10" s="65">
        <f>_xlfn.XLOOKUP($A10,Mensal!$B$5:$B$296,Mensal!BL5:BL296)</f>
        <v>219225.45647411956</v>
      </c>
      <c r="BL10" s="65">
        <f>_xlfn.XLOOKUP($A10,Mensal!$B$5:$B$296,Mensal!BM5:BM296)</f>
        <v>239581.26119395008</v>
      </c>
      <c r="BM10" s="65">
        <f>_xlfn.XLOOKUP($A10,Mensal!$B$5:$B$296,Mensal!BN5:BN296)</f>
        <v>268254.93671238882</v>
      </c>
      <c r="BN10" s="65">
        <f>_xlfn.XLOOKUP($A10,Mensal!$B$5:$B$296,Mensal!BO5:BO296)</f>
        <v>275413.80771969951</v>
      </c>
      <c r="BO10" s="65">
        <f>_xlfn.XLOOKUP($A10,Mensal!$B$5:$B$296,Mensal!BP5:BP296)</f>
        <v>267083.7928790673</v>
      </c>
      <c r="BP10" s="65">
        <f>_xlfn.XLOOKUP($A10,Mensal!$B$5:$B$296,Mensal!BQ5:BQ296)</f>
        <v>276808.01165748364</v>
      </c>
      <c r="BQ10" s="65">
        <f>_xlfn.XLOOKUP($A10,Mensal!$B$5:$B$296,Mensal!BR5:BR296)</f>
        <v>354816.14282399585</v>
      </c>
      <c r="BR10" s="65">
        <f>_xlfn.XLOOKUP($A10,Mensal!$B$5:$B$296,Mensal!BS5:BS296)</f>
        <v>2993380.3739995891</v>
      </c>
      <c r="BS10" s="65">
        <f>_xlfn.XLOOKUP($A10,Mensal!$B$5:$B$296,Mensal!BT5:BT296)</f>
        <v>170173.08875975281</v>
      </c>
      <c r="BT10" s="65">
        <f>_xlfn.XLOOKUP($A10,Mensal!$B$5:$B$296,Mensal!BU5:BU296)</f>
        <v>193600.47894619321</v>
      </c>
      <c r="BU10" s="65">
        <f>_xlfn.XLOOKUP($A10,Mensal!$B$5:$B$296,Mensal!BV5:BV296)</f>
        <v>281087.43408398295</v>
      </c>
      <c r="BV10" s="65">
        <f>_xlfn.XLOOKUP($A10,Mensal!$B$5:$B$296,Mensal!BW5:BW296)</f>
        <v>235988.13045794267</v>
      </c>
      <c r="BW10" s="65">
        <f>_xlfn.XLOOKUP($A10,Mensal!$B$5:$B$296,Mensal!BX5:BX296)</f>
        <v>244113.74122717898</v>
      </c>
      <c r="BX10" s="65">
        <f>_xlfn.XLOOKUP($A10,Mensal!$B$5:$B$296,Mensal!BY5:BY296)</f>
        <v>225802.22016834319</v>
      </c>
      <c r="BY10" s="65">
        <f>_xlfn.XLOOKUP($A10,Mensal!$B$5:$B$296,Mensal!BZ5:BZ296)</f>
        <v>246768.69902976864</v>
      </c>
      <c r="BZ10" s="65">
        <f>_xlfn.XLOOKUP($A10,Mensal!$B$5:$B$296,Mensal!CA5:CA296)</f>
        <v>276302.58481376059</v>
      </c>
      <c r="CA10" s="65">
        <f>_xlfn.XLOOKUP($A10,Mensal!$B$5:$B$296,Mensal!CB5:CB296)</f>
        <v>283676.22195129056</v>
      </c>
      <c r="CB10" s="65">
        <f>_xlfn.XLOOKUP($A10,Mensal!$B$5:$B$296,Mensal!CC5:CC296)</f>
        <v>275096.30666543939</v>
      </c>
      <c r="CC10" s="65">
        <f>_xlfn.XLOOKUP($A10,Mensal!$B$5:$B$296,Mensal!CD5:CD296)</f>
        <v>285112.25200720824</v>
      </c>
      <c r="CD10" s="65">
        <f>_xlfn.XLOOKUP($A10,Mensal!$B$5:$B$296,Mensal!CE5:CE296)</f>
        <v>365460.62710871582</v>
      </c>
      <c r="CE10" s="65">
        <f>_xlfn.XLOOKUP($A10,Mensal!$B$5:$B$296,Mensal!CF5:CF296)</f>
        <v>3083181.7852195771</v>
      </c>
      <c r="CF10" s="65">
        <f>_xlfn.XLOOKUP($A10,Mensal!$B$5:$B$296,Mensal!CG5:CG296)</f>
        <v>175278.28142254538</v>
      </c>
      <c r="CG10" s="65">
        <f>_xlfn.XLOOKUP($A10,Mensal!$B$5:$B$296,Mensal!CH5:CH296)</f>
        <v>199408.49331457895</v>
      </c>
      <c r="CH10" s="65">
        <f>_xlfn.XLOOKUP($A10,Mensal!$B$5:$B$296,Mensal!CI5:CI296)</f>
        <v>289520.05710650235</v>
      </c>
      <c r="CI10" s="65">
        <f>_xlfn.XLOOKUP($A10,Mensal!$B$5:$B$296,Mensal!CJ5:CJ296)</f>
        <v>243067.77437168092</v>
      </c>
      <c r="CJ10" s="65">
        <f>_xlfn.XLOOKUP($A10,Mensal!$B$5:$B$296,Mensal!CK5:CK296)</f>
        <v>251437.1534639943</v>
      </c>
      <c r="CK10" s="65">
        <f>_xlfn.XLOOKUP($A10,Mensal!$B$5:$B$296,Mensal!CL5:CL296)</f>
        <v>232576.28677339345</v>
      </c>
      <c r="CL10" s="65">
        <f>_xlfn.XLOOKUP($A10,Mensal!$B$5:$B$296,Mensal!CM5:CM296)</f>
        <v>254171.76000066163</v>
      </c>
      <c r="CM10" s="65">
        <f>_xlfn.XLOOKUP($A10,Mensal!$B$5:$B$296,Mensal!CN5:CN296)</f>
        <v>284591.66235817334</v>
      </c>
      <c r="CN10" s="65">
        <f>_xlfn.XLOOKUP($A10,Mensal!$B$5:$B$296,Mensal!CO5:CO296)</f>
        <v>292186.50860982924</v>
      </c>
      <c r="CO10" s="65">
        <f>_xlfn.XLOOKUP($A10,Mensal!$B$5:$B$296,Mensal!CP5:CP296)</f>
        <v>283349.19586540252</v>
      </c>
      <c r="CP10" s="65">
        <f>_xlfn.XLOOKUP($A10,Mensal!$B$5:$B$296,Mensal!CQ5:CQ296)</f>
        <v>293665.61956742441</v>
      </c>
      <c r="CQ10" s="65">
        <f>_xlfn.XLOOKUP($A10,Mensal!$B$5:$B$296,Mensal!CR5:CR296)</f>
        <v>376424.44592197723</v>
      </c>
      <c r="CR10" s="65">
        <f>_xlfn.XLOOKUP($A10,Mensal!$B$5:$B$296,Mensal!CS5:CS296)</f>
        <v>3175677.2387761637</v>
      </c>
      <c r="CS10" s="65">
        <f>_xlfn.XLOOKUP($A10,Mensal!$B$5:$B$296,Mensal!CT5:CT296)</f>
        <v>180536.62986522174</v>
      </c>
      <c r="CT10" s="65">
        <f>_xlfn.XLOOKUP($A10,Mensal!$B$5:$B$296,Mensal!CU5:CU296)</f>
        <v>205390.74811401634</v>
      </c>
      <c r="CU10" s="65">
        <f>_xlfn.XLOOKUP($A10,Mensal!$B$5:$B$296,Mensal!CV5:CV296)</f>
        <v>298205.65881969745</v>
      </c>
      <c r="CV10" s="65">
        <f>_xlfn.XLOOKUP($A10,Mensal!$B$5:$B$296,Mensal!CW5:CW296)</f>
        <v>250359.80760283131</v>
      </c>
      <c r="CW10" s="65">
        <f>_xlfn.XLOOKUP($A10,Mensal!$B$5:$B$296,Mensal!CX5:CX296)</f>
        <v>258980.26806791412</v>
      </c>
      <c r="CX10" s="65">
        <f>_xlfn.XLOOKUP($A10,Mensal!$B$5:$B$296,Mensal!CY5:CY296)</f>
        <v>239553.57537659525</v>
      </c>
      <c r="CY10" s="65">
        <f>_xlfn.XLOOKUP($A10,Mensal!$B$5:$B$296,Mensal!CZ5:CZ296)</f>
        <v>261796.91280068152</v>
      </c>
      <c r="CZ10" s="65">
        <f>_xlfn.XLOOKUP($A10,Mensal!$B$5:$B$296,Mensal!DA5:DA296)</f>
        <v>293129.41222891858</v>
      </c>
      <c r="DA10" s="65">
        <f>_xlfn.XLOOKUP($A10,Mensal!$B$5:$B$296,Mensal!DB5:DB296)</f>
        <v>300952.10386812408</v>
      </c>
      <c r="DB10" s="65">
        <f>_xlfn.XLOOKUP($A10,Mensal!$B$5:$B$296,Mensal!DC5:DC296)</f>
        <v>291849.67174136458</v>
      </c>
      <c r="DC10" s="65">
        <f>_xlfn.XLOOKUP($A10,Mensal!$B$5:$B$296,Mensal!DD5:DD296)</f>
        <v>302475.58815444715</v>
      </c>
      <c r="DD10" s="65">
        <f>_xlfn.XLOOKUP($A10,Mensal!$B$5:$B$296,Mensal!DE5:DE296)</f>
        <v>387717.17929963651</v>
      </c>
      <c r="DE10" s="65">
        <f>_xlfn.XLOOKUP($A10,Mensal!$B$5:$B$296,Mensal!DF5:DF296)</f>
        <v>3270947.555939449</v>
      </c>
      <c r="DF10" s="65">
        <f>_xlfn.XLOOKUP($A10,Mensal!$B$5:$B$296,Mensal!DG5:DG296)</f>
        <v>185952.72876117841</v>
      </c>
      <c r="DG10" s="65">
        <f>_xlfn.XLOOKUP($A10,Mensal!$B$5:$B$296,Mensal!DH5:DH296)</f>
        <v>211552.47055743681</v>
      </c>
      <c r="DH10" s="65">
        <f>_xlfn.XLOOKUP($A10,Mensal!$B$5:$B$296,Mensal!DI5:DI296)</f>
        <v>307151.82858428842</v>
      </c>
      <c r="DI10" s="65">
        <f>_xlfn.XLOOKUP($A10,Mensal!$B$5:$B$296,Mensal!DJ5:DJ296)</f>
        <v>257870.60183091625</v>
      </c>
      <c r="DJ10" s="65">
        <f>_xlfn.XLOOKUP($A10,Mensal!$B$5:$B$296,Mensal!DK5:DK296)</f>
        <v>266749.67610995157</v>
      </c>
      <c r="DK10" s="65">
        <f>_xlfn.XLOOKUP($A10,Mensal!$B$5:$B$296,Mensal!DL5:DL296)</f>
        <v>246740.18263789313</v>
      </c>
      <c r="DL10" s="65">
        <f>_xlfn.XLOOKUP($A10,Mensal!$B$5:$B$296,Mensal!DM5:DM296)</f>
        <v>269650.820184702</v>
      </c>
      <c r="DM10" s="65">
        <f>_xlfn.XLOOKUP($A10,Mensal!$B$5:$B$296,Mensal!DN5:DN296)</f>
        <v>301923.29459578614</v>
      </c>
      <c r="DN10" s="65">
        <f>_xlfn.XLOOKUP($A10,Mensal!$B$5:$B$296,Mensal!DO5:DO296)</f>
        <v>309980.66698416782</v>
      </c>
      <c r="DO10" s="65">
        <f>_xlfn.XLOOKUP($A10,Mensal!$B$5:$B$296,Mensal!DP5:DP296)</f>
        <v>300605.16189360555</v>
      </c>
      <c r="DP10" s="65">
        <f>_xlfn.XLOOKUP($A10,Mensal!$B$5:$B$296,Mensal!DQ5:DQ296)</f>
        <v>311549.85579908057</v>
      </c>
      <c r="DQ10" s="65">
        <f>_xlfn.XLOOKUP($A10,Mensal!$B$5:$B$296,Mensal!DR5:DR296)</f>
        <v>399348.69467862567</v>
      </c>
      <c r="DR10" s="65">
        <f>_xlfn.XLOOKUP($A10,Mensal!$B$5:$B$296,Mensal!DS5:DS296)</f>
        <v>3369075.982617632</v>
      </c>
      <c r="DS10" s="65">
        <f>_xlfn.XLOOKUP($A10,Mensal!$B$5:$B$296,Mensal!DT5:DT296)</f>
        <v>191531.31062401377</v>
      </c>
      <c r="DT10" s="65">
        <f>_xlfn.XLOOKUP($A10,Mensal!$B$5:$B$296,Mensal!DU5:DU296)</f>
        <v>217899.04467415993</v>
      </c>
      <c r="DU10" s="65">
        <f>_xlfn.XLOOKUP($A10,Mensal!$B$5:$B$296,Mensal!DV5:DV296)</f>
        <v>316366.38344181702</v>
      </c>
      <c r="DV10" s="65">
        <f>_xlfn.XLOOKUP($A10,Mensal!$B$5:$B$296,Mensal!DW5:DW296)</f>
        <v>265606.71988584375</v>
      </c>
      <c r="DW10" s="65">
        <f>_xlfn.XLOOKUP($A10,Mensal!$B$5:$B$296,Mensal!DX5:DX296)</f>
        <v>274752.16639325017</v>
      </c>
      <c r="DX10" s="65">
        <f>_xlfn.XLOOKUP($A10,Mensal!$B$5:$B$296,Mensal!DY5:DY296)</f>
        <v>254142.38811702994</v>
      </c>
      <c r="DY10" s="65">
        <f>_xlfn.XLOOKUP($A10,Mensal!$B$5:$B$296,Mensal!DZ5:DZ296)</f>
        <v>277740.34479024302</v>
      </c>
      <c r="DZ10" s="65">
        <f>_xlfn.XLOOKUP($A10,Mensal!$B$5:$B$296,Mensal!EA5:EA296)</f>
        <v>310980.99343365972</v>
      </c>
      <c r="EA10" s="65">
        <f>_xlfn.XLOOKUP($A10,Mensal!$B$5:$B$296,Mensal!EB5:EB296)</f>
        <v>319280.08699369291</v>
      </c>
      <c r="EB10" s="65">
        <f>_xlfn.XLOOKUP($A10,Mensal!$B$5:$B$296,Mensal!EC5:EC296)</f>
        <v>309623.31675041368</v>
      </c>
      <c r="EC10" s="65">
        <f>_xlfn.XLOOKUP($A10,Mensal!$B$5:$B$296,Mensal!ED5:ED296)</f>
        <v>320896.35147305299</v>
      </c>
      <c r="ED10" s="65">
        <f>_xlfn.XLOOKUP($A10,Mensal!$B$5:$B$296,Mensal!EE5:EE296)</f>
        <v>411329.15551898442</v>
      </c>
      <c r="EE10" s="65">
        <f>_xlfn.XLOOKUP($A10,Mensal!$B$5:$B$296,Mensal!EF5:EF296)</f>
        <v>3470148.2620961615</v>
      </c>
      <c r="EF10" s="65">
        <f>_xlfn.XLOOKUP($A10,Mensal!$B$5:$B$296,Mensal!EG5:EG296)</f>
        <v>197277.2499427342</v>
      </c>
      <c r="EG10" s="65">
        <f>_xlfn.XLOOKUP($A10,Mensal!$B$5:$B$296,Mensal!EH5:EH296)</f>
        <v>224436.01601438478</v>
      </c>
      <c r="EH10" s="65">
        <f>_xlfn.XLOOKUP($A10,Mensal!$B$5:$B$296,Mensal!EI5:EI296)</f>
        <v>325857.37494507158</v>
      </c>
      <c r="EI10" s="65">
        <f>_xlfn.XLOOKUP($A10,Mensal!$B$5:$B$296,Mensal!EJ5:EJ296)</f>
        <v>273574.92148241907</v>
      </c>
      <c r="EJ10" s="65">
        <f>_xlfn.XLOOKUP($A10,Mensal!$B$5:$B$296,Mensal!EK5:EK296)</f>
        <v>282994.73138504766</v>
      </c>
      <c r="EK10" s="65">
        <f>_xlfn.XLOOKUP($A10,Mensal!$B$5:$B$296,Mensal!EL5:EL296)</f>
        <v>261766.65976054082</v>
      </c>
      <c r="EL10" s="65">
        <f>_xlfn.XLOOKUP($A10,Mensal!$B$5:$B$296,Mensal!EM5:EM296)</f>
        <v>286072.55513395037</v>
      </c>
      <c r="EM10" s="65">
        <f>_xlfn.XLOOKUP($A10,Mensal!$B$5:$B$296,Mensal!EN5:EN296)</f>
        <v>320310.42323666957</v>
      </c>
      <c r="EN10" s="65">
        <f>_xlfn.XLOOKUP($A10,Mensal!$B$5:$B$296,Mensal!EO5:EO296)</f>
        <v>328858.48960350372</v>
      </c>
      <c r="EO10" s="65">
        <f>_xlfn.XLOOKUP($A10,Mensal!$B$5:$B$296,Mensal!EP5:EP296)</f>
        <v>318912.01625292614</v>
      </c>
      <c r="EP10" s="65">
        <f>_xlfn.XLOOKUP($A10,Mensal!$B$5:$B$296,Mensal!EQ5:EQ296)</f>
        <v>330523.24201724463</v>
      </c>
      <c r="EQ10" s="65">
        <f>_xlfn.XLOOKUP($A10,Mensal!$B$5:$B$296,Mensal!ER5:ER296)</f>
        <v>423669.03018455405</v>
      </c>
      <c r="ER10" s="65">
        <f>_xlfn.XLOOKUP($A10,Mensal!$B$5:$B$296,Mensal!ES5:ES296)</f>
        <v>3574252.709959046</v>
      </c>
    </row>
    <row r="11" spans="1:148" s="3" customFormat="1" ht="12">
      <c r="A11" s="231" t="str">
        <f t="shared" si="0"/>
        <v>111450110300023</v>
      </c>
      <c r="B11" s="231">
        <v>1114501103000</v>
      </c>
      <c r="C11" s="35">
        <v>23</v>
      </c>
      <c r="D11" s="37" t="s">
        <v>40</v>
      </c>
      <c r="E11" s="65">
        <f>_xlfn.XLOOKUP($A11,Mensal!$B$5:$B$296,Mensal!F5:F296)</f>
        <v>10605798827.85</v>
      </c>
      <c r="F11" s="65">
        <f>_xlfn.XLOOKUP($A11,Mensal!$B$5:$B$296,Mensal!G5:G296)</f>
        <v>949386142.6761961</v>
      </c>
      <c r="G11" s="65">
        <f>_xlfn.XLOOKUP($A11,Mensal!$B$5:$B$296,Mensal!H5:H296)</f>
        <v>855960008.20951605</v>
      </c>
      <c r="H11" s="65">
        <f>_xlfn.XLOOKUP($A11,Mensal!$B$5:$B$296,Mensal!I5:I296)</f>
        <v>876546313.80845439</v>
      </c>
      <c r="I11" s="65">
        <f>_xlfn.XLOOKUP($A11,Mensal!$B$5:$B$296,Mensal!J5:J296)</f>
        <v>949525132.32680428</v>
      </c>
      <c r="J11" s="65">
        <f>_xlfn.XLOOKUP($A11,Mensal!$B$5:$B$296,Mensal!K5:K296)</f>
        <v>903928223.2285881</v>
      </c>
      <c r="K11" s="65">
        <f>_xlfn.XLOOKUP($A11,Mensal!$B$5:$B$296,Mensal!L5:L296)</f>
        <v>948250245.33285284</v>
      </c>
      <c r="L11" s="65">
        <f>_xlfn.XLOOKUP($A11,Mensal!$B$5:$B$296,Mensal!M5:M296)</f>
        <v>971135966.93906832</v>
      </c>
      <c r="M11" s="65">
        <f>_xlfn.XLOOKUP($A11,Mensal!$B$5:$B$296,Mensal!N5:N296)</f>
        <v>963939152.29646659</v>
      </c>
      <c r="N11" s="65">
        <f>_xlfn.XLOOKUP($A11,Mensal!$B$5:$B$296,Mensal!O5:O296)</f>
        <v>1000798979.9885539</v>
      </c>
      <c r="O11" s="65">
        <f>_xlfn.XLOOKUP($A11,Mensal!$B$5:$B$296,Mensal!P5:P296)</f>
        <v>990328050.25953519</v>
      </c>
      <c r="P11" s="65">
        <f>_xlfn.XLOOKUP($A11,Mensal!$B$5:$B$296,Mensal!Q5:Q296)</f>
        <v>985047614.9198103</v>
      </c>
      <c r="Q11" s="65">
        <f>_xlfn.XLOOKUP($A11,Mensal!$B$5:$B$296,Mensal!R5:R296)</f>
        <v>1005786208.5282871</v>
      </c>
      <c r="R11" s="65">
        <f>_xlfn.XLOOKUP($A11,Mensal!$B$5:$B$296,Mensal!S5:S296)</f>
        <v>11400632038.514135</v>
      </c>
      <c r="S11" s="65">
        <f>_xlfn.XLOOKUP($A11,Mensal!$B$5:$B$296,Mensal!T5:T296)</f>
        <v>1018998439.5162259</v>
      </c>
      <c r="T11" s="65">
        <f>_xlfn.XLOOKUP($A11,Mensal!$B$5:$B$296,Mensal!U5:U296)</f>
        <v>918798621.82940054</v>
      </c>
      <c r="U11" s="65">
        <f>_xlfn.XLOOKUP($A11,Mensal!$B$5:$B$296,Mensal!V5:V296)</f>
        <v>940877498.14847326</v>
      </c>
      <c r="V11" s="65">
        <f>_xlfn.XLOOKUP($A11,Mensal!$B$5:$B$296,Mensal!W5:W296)</f>
        <v>1019147506.3456608</v>
      </c>
      <c r="W11" s="65">
        <f>_xlfn.XLOOKUP($A11,Mensal!$B$5:$B$296,Mensal!X5:X296)</f>
        <v>970244680.54852307</v>
      </c>
      <c r="X11" s="65">
        <f>_xlfn.XLOOKUP($A11,Mensal!$B$5:$B$296,Mensal!Y5:Y296)</f>
        <v>1017780186.108187</v>
      </c>
      <c r="Y11" s="65">
        <f>_xlfn.XLOOKUP($A11,Mensal!$B$5:$B$296,Mensal!Z5:Z296)</f>
        <v>1042325193.1949575</v>
      </c>
      <c r="Z11" s="65">
        <f>_xlfn.XLOOKUP($A11,Mensal!$B$5:$B$296,Mensal!AA5:AA296)</f>
        <v>1034606587.2692059</v>
      </c>
      <c r="AA11" s="65">
        <f>_xlfn.XLOOKUP($A11,Mensal!$B$5:$B$296,Mensal!AB5:AB296)</f>
        <v>1074138866.2808373</v>
      </c>
      <c r="AB11" s="65">
        <f>_xlfn.XLOOKUP($A11,Mensal!$B$5:$B$296,Mensal!AC5:AC296)</f>
        <v>1062908761.815438</v>
      </c>
      <c r="AC11" s="65">
        <f>_xlfn.XLOOKUP($A11,Mensal!$B$5:$B$296,Mensal!AD5:AD296)</f>
        <v>1057245478.6092149</v>
      </c>
      <c r="AD11" s="65">
        <f>_xlfn.XLOOKUP($A11,Mensal!$B$5:$B$296,Mensal!AE5:AE296)</f>
        <v>1079487684.2887363</v>
      </c>
      <c r="AE11" s="65">
        <f>_xlfn.XLOOKUP($A11,Mensal!$B$5:$B$296,Mensal!AF5:AF296)</f>
        <v>12236559503.954861</v>
      </c>
      <c r="AF11" s="65">
        <f>_xlfn.XLOOKUP($A11,Mensal!$B$5:$B$296,Mensal!AG5:AG296)</f>
        <v>1079943432.5539927</v>
      </c>
      <c r="AG11" s="65">
        <f>_xlfn.XLOOKUP($A11,Mensal!$B$5:$B$296,Mensal!AH5:AH296)</f>
        <v>973758133.2576592</v>
      </c>
      <c r="AH11" s="65">
        <f>_xlfn.XLOOKUP($A11,Mensal!$B$5:$B$296,Mensal!AI5:AI296)</f>
        <v>997155901.27950382</v>
      </c>
      <c r="AI11" s="65">
        <f>_xlfn.XLOOKUP($A11,Mensal!$B$5:$B$296,Mensal!AJ5:AJ296)</f>
        <v>1080101403.958174</v>
      </c>
      <c r="AJ11" s="65">
        <f>_xlfn.XLOOKUP($A11,Mensal!$B$5:$B$296,Mensal!AK5:AK296)</f>
        <v>1028277345.6556379</v>
      </c>
      <c r="AK11" s="65">
        <f>_xlfn.XLOOKUP($A11,Mensal!$B$5:$B$296,Mensal!AL5:AL296)</f>
        <v>1078652406.2254248</v>
      </c>
      <c r="AL11" s="65">
        <f>_xlfn.XLOOKUP($A11,Mensal!$B$5:$B$296,Mensal!AM5:AM296)</f>
        <v>1104663620.4562273</v>
      </c>
      <c r="AM11" s="65">
        <f>_xlfn.XLOOKUP($A11,Mensal!$B$5:$B$296,Mensal!AN5:AN296)</f>
        <v>1096483940.1005399</v>
      </c>
      <c r="AN11" s="65">
        <f>_xlfn.XLOOKUP($A11,Mensal!$B$5:$B$296,Mensal!AO5:AO296)</f>
        <v>1138377697.7502422</v>
      </c>
      <c r="AO11" s="65">
        <f>_xlfn.XLOOKUP($A11,Mensal!$B$5:$B$296,Mensal!AP5:AP296)</f>
        <v>1126476757.8950963</v>
      </c>
      <c r="AP11" s="65">
        <f>_xlfn.XLOOKUP($A11,Mensal!$B$5:$B$296,Mensal!AQ5:AQ296)</f>
        <v>1120475175.8948951</v>
      </c>
      <c r="AQ11" s="65">
        <f>_xlfn.XLOOKUP($A11,Mensal!$B$5:$B$296,Mensal!AR5:AR296)</f>
        <v>1144046029.8307014</v>
      </c>
      <c r="AR11" s="65">
        <f>_xlfn.XLOOKUP($A11,Mensal!$B$5:$B$296,Mensal!AS5:AS296)</f>
        <v>12968411844.858095</v>
      </c>
      <c r="AS11" s="65">
        <f>_xlfn.XLOOKUP($A11,Mensal!$B$5:$B$296,Mensal!AT5:AT296)</f>
        <v>1156275036.735528</v>
      </c>
      <c r="AT11" s="65">
        <f>_xlfn.XLOOKUP($A11,Mensal!$B$5:$B$296,Mensal!AU5:AU296)</f>
        <v>1043822150.2955354</v>
      </c>
      <c r="AU11" s="65">
        <f>_xlfn.XLOOKUP($A11,Mensal!$B$5:$B$296,Mensal!AV5:AV296)</f>
        <v>1068600971.5424105</v>
      </c>
      <c r="AV11" s="65">
        <f>_xlfn.XLOOKUP($A11,Mensal!$B$5:$B$296,Mensal!AW5:AW296)</f>
        <v>1156442332.4016218</v>
      </c>
      <c r="AW11" s="65">
        <f>_xlfn.XLOOKUP($A11,Mensal!$B$5:$B$296,Mensal!AX5:AX296)</f>
        <v>1101559359.1296721</v>
      </c>
      <c r="AX11" s="65">
        <f>_xlfn.XLOOKUP($A11,Mensal!$B$5:$B$296,Mensal!AY5:AY296)</f>
        <v>1154907807.5797074</v>
      </c>
      <c r="AY11" s="65">
        <f>_xlfn.XLOOKUP($A11,Mensal!$B$5:$B$296,Mensal!AZ5:AZ296)</f>
        <v>1182454333.6943982</v>
      </c>
      <c r="AZ11" s="65">
        <f>_xlfn.XLOOKUP($A11,Mensal!$B$5:$B$296,Mensal!BA5:BA296)</f>
        <v>1173791847.7170639</v>
      </c>
      <c r="BA11" s="65">
        <f>_xlfn.XLOOKUP($A11,Mensal!$B$5:$B$296,Mensal!BB5:BB296)</f>
        <v>1218158384.3539221</v>
      </c>
      <c r="BB11" s="65">
        <f>_xlfn.XLOOKUP($A11,Mensal!$B$5:$B$296,Mensal!BC5:BC296)</f>
        <v>1205554991.5403359</v>
      </c>
      <c r="BC11" s="65">
        <f>_xlfn.XLOOKUP($A11,Mensal!$B$5:$B$296,Mensal!BD5:BD296)</f>
        <v>1199199166.1708987</v>
      </c>
      <c r="BD11" s="65">
        <f>_xlfn.XLOOKUP($A11,Mensal!$B$5:$B$296,Mensal!BE5:BE296)</f>
        <v>1224161289.727567</v>
      </c>
      <c r="BE11" s="65">
        <f>_xlfn.XLOOKUP($A11,Mensal!$B$5:$B$296,Mensal!BF5:BF296)</f>
        <v>13884927670.88866</v>
      </c>
      <c r="BF11" s="65">
        <f>_xlfn.XLOOKUP($A11,Mensal!$B$5:$B$296,Mensal!BG5:BG296)</f>
        <v>1225491942.5988092</v>
      </c>
      <c r="BG11" s="65">
        <f>_xlfn.XLOOKUP($A11,Mensal!$B$5:$B$296,Mensal!BH5:BH296)</f>
        <v>1106307404.4258983</v>
      </c>
      <c r="BH11" s="65">
        <f>_xlfn.XLOOKUP($A11,Mensal!$B$5:$B$296,Mensal!BI5:BI296)</f>
        <v>1132569534.8190906</v>
      </c>
      <c r="BI11" s="65">
        <f>_xlfn.XLOOKUP($A11,Mensal!$B$5:$B$296,Mensal!BJ5:BJ296)</f>
        <v>1225669252.9136703</v>
      </c>
      <c r="BJ11" s="65">
        <f>_xlfn.XLOOKUP($A11,Mensal!$B$5:$B$296,Mensal!BK5:BK296)</f>
        <v>1167500876.5379863</v>
      </c>
      <c r="BK11" s="65">
        <f>_xlfn.XLOOKUP($A11,Mensal!$B$5:$B$296,Mensal!BL5:BL296)</f>
        <v>1224042868.4071922</v>
      </c>
      <c r="BL11" s="65">
        <f>_xlfn.XLOOKUP($A11,Mensal!$B$5:$B$296,Mensal!BM5:BM296)</f>
        <v>1253238383.9442651</v>
      </c>
      <c r="BM11" s="65">
        <f>_xlfn.XLOOKUP($A11,Mensal!$B$5:$B$296,Mensal!BN5:BN296)</f>
        <v>1244057344.4589972</v>
      </c>
      <c r="BN11" s="65">
        <f>_xlfn.XLOOKUP($A11,Mensal!$B$5:$B$296,Mensal!BO5:BO296)</f>
        <v>1291079749.5461016</v>
      </c>
      <c r="BO11" s="65">
        <f>_xlfn.XLOOKUP($A11,Mensal!$B$5:$B$296,Mensal!BP5:BP296)</f>
        <v>1277721892.7631135</v>
      </c>
      <c r="BP11" s="65">
        <f>_xlfn.XLOOKUP($A11,Mensal!$B$5:$B$296,Mensal!BQ5:BQ296)</f>
        <v>1270985595.1424358</v>
      </c>
      <c r="BQ11" s="65">
        <f>_xlfn.XLOOKUP($A11,Mensal!$B$5:$B$296,Mensal!BR5:BR296)</f>
        <v>1297442000.6834733</v>
      </c>
      <c r="BR11" s="65">
        <f>_xlfn.XLOOKUP($A11,Mensal!$B$5:$B$296,Mensal!BS5:BS296)</f>
        <v>14716106846.241034</v>
      </c>
      <c r="BS11" s="65">
        <f>_xlfn.XLOOKUP($A11,Mensal!$B$5:$B$296,Mensal!BT5:BT296)</f>
        <v>1299314886.8531287</v>
      </c>
      <c r="BT11" s="65">
        <f>_xlfn.XLOOKUP($A11,Mensal!$B$5:$B$296,Mensal!BU5:BU296)</f>
        <v>1172950739.2420216</v>
      </c>
      <c r="BU11" s="65">
        <f>_xlfn.XLOOKUP($A11,Mensal!$B$5:$B$296,Mensal!BV5:BV296)</f>
        <v>1200794885.5756083</v>
      </c>
      <c r="BV11" s="65">
        <f>_xlfn.XLOOKUP($A11,Mensal!$B$5:$B$296,Mensal!BW5:BW296)</f>
        <v>1299502878.2414711</v>
      </c>
      <c r="BW11" s="65">
        <f>_xlfn.XLOOKUP($A11,Mensal!$B$5:$B$296,Mensal!BX5:BX296)</f>
        <v>1237830471.6414511</v>
      </c>
      <c r="BX11" s="65">
        <f>_xlfn.XLOOKUP($A11,Mensal!$B$5:$B$296,Mensal!BY5:BY296)</f>
        <v>1297778521.2485292</v>
      </c>
      <c r="BY11" s="65">
        <f>_xlfn.XLOOKUP($A11,Mensal!$B$5:$B$296,Mensal!BZ5:BZ296)</f>
        <v>1328732758.1945727</v>
      </c>
      <c r="BZ11" s="65">
        <f>_xlfn.XLOOKUP($A11,Mensal!$B$5:$B$296,Mensal!CA5:CA296)</f>
        <v>1318998658.062753</v>
      </c>
      <c r="CA11" s="65">
        <f>_xlfn.XLOOKUP($A11,Mensal!$B$5:$B$296,Mensal!CB5:CB296)</f>
        <v>1368853666.3427336</v>
      </c>
      <c r="CB11" s="65">
        <f>_xlfn.XLOOKUP($A11,Mensal!$B$5:$B$296,Mensal!CC5:CC296)</f>
        <v>1354691139.7921445</v>
      </c>
      <c r="CC11" s="65">
        <f>_xlfn.XLOOKUP($A11,Mensal!$B$5:$B$296,Mensal!CD5:CD296)</f>
        <v>1347549051.3976185</v>
      </c>
      <c r="CD11" s="65">
        <f>_xlfn.XLOOKUP($A11,Mensal!$B$5:$B$296,Mensal!CE5:CE296)</f>
        <v>1375599175.9045136</v>
      </c>
      <c r="CE11" s="65">
        <f>_xlfn.XLOOKUP($A11,Mensal!$B$5:$B$296,Mensal!CF5:CF296)</f>
        <v>15602596832.496548</v>
      </c>
      <c r="CF11" s="65">
        <f>_xlfn.XLOOKUP($A11,Mensal!$B$5:$B$296,Mensal!CG5:CG296)</f>
        <v>1377736849.8572075</v>
      </c>
      <c r="CG11" s="65">
        <f>_xlfn.XLOOKUP($A11,Mensal!$B$5:$B$296,Mensal!CH5:CH296)</f>
        <v>1243745817.7939403</v>
      </c>
      <c r="CH11" s="65">
        <f>_xlfn.XLOOKUP($A11,Mensal!$B$5:$B$296,Mensal!CI5:CI296)</f>
        <v>1273270536.432014</v>
      </c>
      <c r="CI11" s="65">
        <f>_xlfn.XLOOKUP($A11,Mensal!$B$5:$B$296,Mensal!CJ5:CJ296)</f>
        <v>1377936187.7281086</v>
      </c>
      <c r="CJ11" s="65">
        <f>_xlfn.XLOOKUP($A11,Mensal!$B$5:$B$296,Mensal!CK5:CK296)</f>
        <v>1312541456.9727232</v>
      </c>
      <c r="CK11" s="65">
        <f>_xlfn.XLOOKUP($A11,Mensal!$B$5:$B$296,Mensal!CL5:CL296)</f>
        <v>1376107754.7627642</v>
      </c>
      <c r="CL11" s="65">
        <f>_xlfn.XLOOKUP($A11,Mensal!$B$5:$B$296,Mensal!CM5:CM296)</f>
        <v>1408930277.8718956</v>
      </c>
      <c r="CM11" s="65">
        <f>_xlfn.XLOOKUP($A11,Mensal!$B$5:$B$296,Mensal!CN5:CN296)</f>
        <v>1398608662.5440757</v>
      </c>
      <c r="CN11" s="65">
        <f>_xlfn.XLOOKUP($A11,Mensal!$B$5:$B$296,Mensal!CO5:CO296)</f>
        <v>1451472739.4143269</v>
      </c>
      <c r="CO11" s="65">
        <f>_xlfn.XLOOKUP($A11,Mensal!$B$5:$B$296,Mensal!CP5:CP296)</f>
        <v>1436455413.8119972</v>
      </c>
      <c r="CP11" s="65">
        <f>_xlfn.XLOOKUP($A11,Mensal!$B$5:$B$296,Mensal!CQ5:CQ296)</f>
        <v>1428882254.7066569</v>
      </c>
      <c r="CQ11" s="65">
        <f>_xlfn.XLOOKUP($A11,Mensal!$B$5:$B$296,Mensal!CR5:CR296)</f>
        <v>1458625383.6181018</v>
      </c>
      <c r="CR11" s="65">
        <f>_xlfn.XLOOKUP($A11,Mensal!$B$5:$B$296,Mensal!CS5:CS296)</f>
        <v>16544313335.513811</v>
      </c>
      <c r="CS11" s="65">
        <f>_xlfn.XLOOKUP($A11,Mensal!$B$5:$B$296,Mensal!CT5:CT296)</f>
        <v>1461421621.6138871</v>
      </c>
      <c r="CT11" s="65">
        <f>_xlfn.XLOOKUP($A11,Mensal!$B$5:$B$296,Mensal!CU5:CU296)</f>
        <v>1319291873.5564744</v>
      </c>
      <c r="CU11" s="65">
        <f>_xlfn.XLOOKUP($A11,Mensal!$B$5:$B$296,Mensal!CV5:CV296)</f>
        <v>1350609945.7951744</v>
      </c>
      <c r="CV11" s="65">
        <f>_xlfn.XLOOKUP($A11,Mensal!$B$5:$B$296,Mensal!CW5:CW296)</f>
        <v>1461633067.4168875</v>
      </c>
      <c r="CW11" s="65">
        <f>_xlfn.XLOOKUP($A11,Mensal!$B$5:$B$296,Mensal!CX5:CX296)</f>
        <v>1392266211.5652466</v>
      </c>
      <c r="CX11" s="65">
        <f>_xlfn.XLOOKUP($A11,Mensal!$B$5:$B$296,Mensal!CY5:CY296)</f>
        <v>1459693574.0589917</v>
      </c>
      <c r="CY11" s="65">
        <f>_xlfn.XLOOKUP($A11,Mensal!$B$5:$B$296,Mensal!CZ5:CZ296)</f>
        <v>1494509761.8909261</v>
      </c>
      <c r="CZ11" s="65">
        <f>_xlfn.XLOOKUP($A11,Mensal!$B$5:$B$296,Mensal!DA5:DA296)</f>
        <v>1483561203.8904483</v>
      </c>
      <c r="DA11" s="65">
        <f>_xlfn.XLOOKUP($A11,Mensal!$B$5:$B$296,Mensal!DB5:DB296)</f>
        <v>1539636284.5220294</v>
      </c>
      <c r="DB11" s="65">
        <f>_xlfn.XLOOKUP($A11,Mensal!$B$5:$B$296,Mensal!DC5:DC296)</f>
        <v>1523706795.2757087</v>
      </c>
      <c r="DC11" s="65">
        <f>_xlfn.XLOOKUP($A11,Mensal!$B$5:$B$296,Mensal!DD5:DD296)</f>
        <v>1515673636.7943826</v>
      </c>
      <c r="DD11" s="65">
        <f>_xlfn.XLOOKUP($A11,Mensal!$B$5:$B$296,Mensal!DE5:DE296)</f>
        <v>1547223385.7106142</v>
      </c>
      <c r="DE11" s="65">
        <f>_xlfn.XLOOKUP($A11,Mensal!$B$5:$B$296,Mensal!DF5:DF296)</f>
        <v>17549227362.090771</v>
      </c>
      <c r="DF11" s="65">
        <f>_xlfn.XLOOKUP($A11,Mensal!$B$5:$B$296,Mensal!DG5:DG296)</f>
        <v>1550567255.1818402</v>
      </c>
      <c r="DG11" s="65">
        <f>_xlfn.XLOOKUP($A11,Mensal!$B$5:$B$296,Mensal!DH5:DH296)</f>
        <v>1399767698.0480847</v>
      </c>
      <c r="DH11" s="65">
        <f>_xlfn.XLOOKUP($A11,Mensal!$B$5:$B$296,Mensal!DI5:DI296)</f>
        <v>1432996149.434428</v>
      </c>
      <c r="DI11" s="65">
        <f>_xlfn.XLOOKUP($A11,Mensal!$B$5:$B$296,Mensal!DJ5:DJ296)</f>
        <v>1550791599.0217896</v>
      </c>
      <c r="DJ11" s="65">
        <f>_xlfn.XLOOKUP($A11,Mensal!$B$5:$B$296,Mensal!DK5:DK296)</f>
        <v>1477193416.4797151</v>
      </c>
      <c r="DK11" s="65">
        <f>_xlfn.XLOOKUP($A11,Mensal!$B$5:$B$296,Mensal!DL5:DL296)</f>
        <v>1548733798.0094612</v>
      </c>
      <c r="DL11" s="65">
        <f>_xlfn.XLOOKUP($A11,Mensal!$B$5:$B$296,Mensal!DM5:DM296)</f>
        <v>1585673747.4422886</v>
      </c>
      <c r="DM11" s="65">
        <f>_xlfn.XLOOKUP($A11,Mensal!$B$5:$B$296,Mensal!DN5:DN296)</f>
        <v>1574057335.5349209</v>
      </c>
      <c r="DN11" s="65">
        <f>_xlfn.XLOOKUP($A11,Mensal!$B$5:$B$296,Mensal!DO5:DO296)</f>
        <v>1633552954.439883</v>
      </c>
      <c r="DO11" s="65">
        <f>_xlfn.XLOOKUP($A11,Mensal!$B$5:$B$296,Mensal!DP5:DP296)</f>
        <v>1616651778.1798522</v>
      </c>
      <c r="DP11" s="65">
        <f>_xlfn.XLOOKUP($A11,Mensal!$B$5:$B$296,Mensal!DQ5:DQ296)</f>
        <v>1608128602.9971316</v>
      </c>
      <c r="DQ11" s="65">
        <f>_xlfn.XLOOKUP($A11,Mensal!$B$5:$B$296,Mensal!DR5:DR296)</f>
        <v>1641602863.1662772</v>
      </c>
      <c r="DR11" s="65">
        <f>_xlfn.XLOOKUP($A11,Mensal!$B$5:$B$296,Mensal!DS5:DS296)</f>
        <v>18619717197.935673</v>
      </c>
      <c r="DS11" s="65">
        <f>_xlfn.XLOOKUP($A11,Mensal!$B$5:$B$296,Mensal!DT5:DT296)</f>
        <v>1645483420.9644418</v>
      </c>
      <c r="DT11" s="65">
        <f>_xlfn.XLOOKUP($A11,Mensal!$B$5:$B$296,Mensal!DU5:DU296)</f>
        <v>1485452844.8490741</v>
      </c>
      <c r="DU11" s="65">
        <f>_xlfn.XLOOKUP($A11,Mensal!$B$5:$B$296,Mensal!DV5:DV296)</f>
        <v>1520715337.125901</v>
      </c>
      <c r="DV11" s="65">
        <f>_xlfn.XLOOKUP($A11,Mensal!$B$5:$B$296,Mensal!DW5:DW296)</f>
        <v>1645721497.7508559</v>
      </c>
      <c r="DW11" s="65">
        <f>_xlfn.XLOOKUP($A11,Mensal!$B$5:$B$296,Mensal!DX5:DX296)</f>
        <v>1567618088.317064</v>
      </c>
      <c r="DX11" s="65">
        <f>_xlfn.XLOOKUP($A11,Mensal!$B$5:$B$296,Mensal!DY5:DY296)</f>
        <v>1643537730.8499916</v>
      </c>
      <c r="DY11" s="65">
        <f>_xlfn.XLOOKUP($A11,Mensal!$B$5:$B$296,Mensal!DZ5:DZ296)</f>
        <v>1682738916.1967402</v>
      </c>
      <c r="DZ11" s="65">
        <f>_xlfn.XLOOKUP($A11,Mensal!$B$5:$B$296,Mensal!EA5:EA296)</f>
        <v>1670411419.1850574</v>
      </c>
      <c r="EA11" s="65">
        <f>_xlfn.XLOOKUP($A11,Mensal!$B$5:$B$296,Mensal!EB5:EB296)</f>
        <v>1733548992.9993916</v>
      </c>
      <c r="EB11" s="65">
        <f>_xlfn.XLOOKUP($A11,Mensal!$B$5:$B$296,Mensal!EC5:EC296)</f>
        <v>1715613230.9498978</v>
      </c>
      <c r="EC11" s="65">
        <f>_xlfn.XLOOKUP($A11,Mensal!$B$5:$B$296,Mensal!ED5:ED296)</f>
        <v>1706568319.5406873</v>
      </c>
      <c r="ED11" s="65">
        <f>_xlfn.XLOOKUP($A11,Mensal!$B$5:$B$296,Mensal!EE5:EE296)</f>
        <v>1742091667.4982188</v>
      </c>
      <c r="EE11" s="65">
        <f>_xlfn.XLOOKUP($A11,Mensal!$B$5:$B$296,Mensal!EF5:EF296)</f>
        <v>19759501466.227322</v>
      </c>
      <c r="EF11" s="65">
        <f>_xlfn.XLOOKUP($A11,Mensal!$B$5:$B$296,Mensal!EG5:EG296)</f>
        <v>1746621793.2911398</v>
      </c>
      <c r="EG11" s="65">
        <f>_xlfn.XLOOKUP($A11,Mensal!$B$5:$B$296,Mensal!EH5:EH296)</f>
        <v>1576755060.9528637</v>
      </c>
      <c r="EH11" s="65">
        <f>_xlfn.XLOOKUP($A11,Mensal!$B$5:$B$296,Mensal!EI5:EI296)</f>
        <v>1614184935.1842113</v>
      </c>
      <c r="EI11" s="65">
        <f>_xlfn.XLOOKUP($A11,Mensal!$B$5:$B$296,Mensal!EJ5:EJ296)</f>
        <v>1746874503.2840388</v>
      </c>
      <c r="EJ11" s="65">
        <f>_xlfn.XLOOKUP($A11,Mensal!$B$5:$B$296,Mensal!EK5:EK296)</f>
        <v>1663970527.8872855</v>
      </c>
      <c r="EK11" s="65">
        <f>_xlfn.XLOOKUP($A11,Mensal!$B$5:$B$296,Mensal!EL5:EL296)</f>
        <v>1744556512.8309464</v>
      </c>
      <c r="EL11" s="65">
        <f>_xlfn.XLOOKUP($A11,Mensal!$B$5:$B$296,Mensal!EM5:EM296)</f>
        <v>1786167168.8710697</v>
      </c>
      <c r="EM11" s="65">
        <f>_xlfn.XLOOKUP($A11,Mensal!$B$5:$B$296,Mensal!EN5:EN296)</f>
        <v>1773081971.7411482</v>
      </c>
      <c r="EN11" s="65">
        <f>_xlfn.XLOOKUP($A11,Mensal!$B$5:$B$296,Mensal!EO5:EO296)</f>
        <v>1840100247.9477901</v>
      </c>
      <c r="EO11" s="65">
        <f>_xlfn.XLOOKUP($A11,Mensal!$B$5:$B$296,Mensal!EP5:EP296)</f>
        <v>1821062078.0848758</v>
      </c>
      <c r="EP11" s="65">
        <f>_xlfn.XLOOKUP($A11,Mensal!$B$5:$B$296,Mensal!EQ5:EQ296)</f>
        <v>1811461228.1556463</v>
      </c>
      <c r="EQ11" s="65">
        <f>_xlfn.XLOOKUP($A11,Mensal!$B$5:$B$296,Mensal!ER5:ER296)</f>
        <v>1849167991.3613935</v>
      </c>
      <c r="ER11" s="65">
        <f>_xlfn.XLOOKUP($A11,Mensal!$B$5:$B$296,Mensal!ES5:ES296)</f>
        <v>20974004019.592407</v>
      </c>
    </row>
    <row r="12" spans="1:148" s="3" customFormat="1" ht="12">
      <c r="A12" s="231" t="str">
        <f t="shared" si="0"/>
        <v>111450210200023</v>
      </c>
      <c r="B12" s="231">
        <v>1114502102000</v>
      </c>
      <c r="C12" s="35">
        <v>23</v>
      </c>
      <c r="D12" s="37" t="s">
        <v>52</v>
      </c>
      <c r="E12" s="65">
        <f>_xlfn.XLOOKUP($A12,Mensal!$B$5:$B$296,Mensal!F5:F296)</f>
        <v>21196896.300000001</v>
      </c>
      <c r="F12" s="65">
        <f>_xlfn.XLOOKUP($A12,Mensal!$B$5:$B$296,Mensal!G5:G296)</f>
        <v>15000000</v>
      </c>
      <c r="G12" s="65">
        <f>_xlfn.XLOOKUP($A12,Mensal!$B$5:$B$296,Mensal!H5:H296)</f>
        <v>15000000</v>
      </c>
      <c r="H12" s="65">
        <f>_xlfn.XLOOKUP($A12,Mensal!$B$5:$B$296,Mensal!I5:I296)</f>
        <v>15000000</v>
      </c>
      <c r="I12" s="65">
        <f>_xlfn.XLOOKUP($A12,Mensal!$B$5:$B$296,Mensal!J5:J296)</f>
        <v>15000000</v>
      </c>
      <c r="J12" s="65">
        <f>_xlfn.XLOOKUP($A12,Mensal!$B$5:$B$296,Mensal!K5:K296)</f>
        <v>15000000</v>
      </c>
      <c r="K12" s="65">
        <f>_xlfn.XLOOKUP($A12,Mensal!$B$5:$B$296,Mensal!L5:L296)</f>
        <v>15000000</v>
      </c>
      <c r="L12" s="65">
        <f>_xlfn.XLOOKUP($A12,Mensal!$B$5:$B$296,Mensal!M5:M296)</f>
        <v>15000000</v>
      </c>
      <c r="M12" s="65">
        <f>_xlfn.XLOOKUP($A12,Mensal!$B$5:$B$296,Mensal!N5:N296)</f>
        <v>15000000</v>
      </c>
      <c r="N12" s="65">
        <f>_xlfn.XLOOKUP($A12,Mensal!$B$5:$B$296,Mensal!O5:O296)</f>
        <v>15000000</v>
      </c>
      <c r="O12" s="65">
        <f>_xlfn.XLOOKUP($A12,Mensal!$B$5:$B$296,Mensal!P5:P296)</f>
        <v>15000000</v>
      </c>
      <c r="P12" s="65">
        <f>_xlfn.XLOOKUP($A12,Mensal!$B$5:$B$296,Mensal!Q5:Q296)</f>
        <v>15000000</v>
      </c>
      <c r="Q12" s="65">
        <f>_xlfn.XLOOKUP($A12,Mensal!$B$5:$B$296,Mensal!R5:R296)</f>
        <v>15000000</v>
      </c>
      <c r="R12" s="65">
        <f>_xlfn.XLOOKUP($A12,Mensal!$B$5:$B$296,Mensal!S5:S296)</f>
        <v>180000000</v>
      </c>
      <c r="S12" s="65">
        <f>_xlfn.XLOOKUP($A12,Mensal!$B$5:$B$296,Mensal!T5:T296)</f>
        <v>20065403.830065541</v>
      </c>
      <c r="T12" s="65">
        <f>_xlfn.XLOOKUP($A12,Mensal!$B$5:$B$296,Mensal!U5:U296)</f>
        <v>20065403.830065541</v>
      </c>
      <c r="U12" s="65">
        <f>_xlfn.XLOOKUP($A12,Mensal!$B$5:$B$296,Mensal!V5:V296)</f>
        <v>20065403.830065541</v>
      </c>
      <c r="V12" s="65">
        <f>_xlfn.XLOOKUP($A12,Mensal!$B$5:$B$296,Mensal!W5:W296)</f>
        <v>20065403.830065541</v>
      </c>
      <c r="W12" s="65">
        <f>_xlfn.XLOOKUP($A12,Mensal!$B$5:$B$296,Mensal!X5:X296)</f>
        <v>20065403.830065541</v>
      </c>
      <c r="X12" s="65">
        <f>_xlfn.XLOOKUP($A12,Mensal!$B$5:$B$296,Mensal!Y5:Y296)</f>
        <v>20065403.830065541</v>
      </c>
      <c r="Y12" s="65">
        <f>_xlfn.XLOOKUP($A12,Mensal!$B$5:$B$296,Mensal!Z5:Z296)</f>
        <v>20065403.830065541</v>
      </c>
      <c r="Z12" s="65">
        <f>_xlfn.XLOOKUP($A12,Mensal!$B$5:$B$296,Mensal!AA5:AA296)</f>
        <v>20065403.830065541</v>
      </c>
      <c r="AA12" s="65">
        <f>_xlfn.XLOOKUP($A12,Mensal!$B$5:$B$296,Mensal!AB5:AB296)</f>
        <v>20065403.830065541</v>
      </c>
      <c r="AB12" s="65">
        <f>_xlfn.XLOOKUP($A12,Mensal!$B$5:$B$296,Mensal!AC5:AC296)</f>
        <v>20065403.830065541</v>
      </c>
      <c r="AC12" s="65">
        <f>_xlfn.XLOOKUP($A12,Mensal!$B$5:$B$296,Mensal!AD5:AD296)</f>
        <v>20065403.830065541</v>
      </c>
      <c r="AD12" s="65">
        <f>_xlfn.XLOOKUP($A12,Mensal!$B$5:$B$296,Mensal!AE5:AE296)</f>
        <v>20065403.830065541</v>
      </c>
      <c r="AE12" s="65">
        <f>_xlfn.XLOOKUP($A12,Mensal!$B$5:$B$296,Mensal!AF5:AF296)</f>
        <v>240784845.96078655</v>
      </c>
      <c r="AF12" s="65">
        <f>_xlfn.XLOOKUP($A12,Mensal!$B$5:$B$296,Mensal!AG5:AG296)</f>
        <v>21131293.557240624</v>
      </c>
      <c r="AG12" s="65">
        <f>_xlfn.XLOOKUP($A12,Mensal!$B$5:$B$296,Mensal!AH5:AH296)</f>
        <v>21131293.557240624</v>
      </c>
      <c r="AH12" s="65">
        <f>_xlfn.XLOOKUP($A12,Mensal!$B$5:$B$296,Mensal!AI5:AI296)</f>
        <v>21131293.557240624</v>
      </c>
      <c r="AI12" s="65">
        <f>_xlfn.XLOOKUP($A12,Mensal!$B$5:$B$296,Mensal!AJ5:AJ296)</f>
        <v>21131293.557240624</v>
      </c>
      <c r="AJ12" s="65">
        <f>_xlfn.XLOOKUP($A12,Mensal!$B$5:$B$296,Mensal!AK5:AK296)</f>
        <v>21131293.557240624</v>
      </c>
      <c r="AK12" s="65">
        <f>_xlfn.XLOOKUP($A12,Mensal!$B$5:$B$296,Mensal!AL5:AL296)</f>
        <v>21131293.557240624</v>
      </c>
      <c r="AL12" s="65">
        <f>_xlfn.XLOOKUP($A12,Mensal!$B$5:$B$296,Mensal!AM5:AM296)</f>
        <v>21131293.557240624</v>
      </c>
      <c r="AM12" s="65">
        <f>_xlfn.XLOOKUP($A12,Mensal!$B$5:$B$296,Mensal!AN5:AN296)</f>
        <v>21131293.557240624</v>
      </c>
      <c r="AN12" s="65">
        <f>_xlfn.XLOOKUP($A12,Mensal!$B$5:$B$296,Mensal!AO5:AO296)</f>
        <v>21131293.557240624</v>
      </c>
      <c r="AO12" s="65">
        <f>_xlfn.XLOOKUP($A12,Mensal!$B$5:$B$296,Mensal!AP5:AP296)</f>
        <v>21131293.557240624</v>
      </c>
      <c r="AP12" s="65">
        <f>_xlfn.XLOOKUP($A12,Mensal!$B$5:$B$296,Mensal!AQ5:AQ296)</f>
        <v>21131293.557240624</v>
      </c>
      <c r="AQ12" s="65">
        <f>_xlfn.XLOOKUP($A12,Mensal!$B$5:$B$296,Mensal!AR5:AR296)</f>
        <v>21131293.557240624</v>
      </c>
      <c r="AR12" s="65">
        <f>_xlfn.XLOOKUP($A12,Mensal!$B$5:$B$296,Mensal!AS5:AS296)</f>
        <v>253575522.68688753</v>
      </c>
      <c r="AS12" s="65">
        <f>_xlfn.XLOOKUP($A12,Mensal!$B$5:$B$296,Mensal!AT5:AT296)</f>
        <v>0</v>
      </c>
      <c r="AT12" s="65">
        <f>_xlfn.XLOOKUP($A12,Mensal!$B$5:$B$296,Mensal!AU5:AU296)</f>
        <v>0</v>
      </c>
      <c r="AU12" s="65">
        <f>_xlfn.XLOOKUP($A12,Mensal!$B$5:$B$296,Mensal!AV5:AV296)</f>
        <v>0</v>
      </c>
      <c r="AV12" s="65">
        <f>_xlfn.XLOOKUP($A12,Mensal!$B$5:$B$296,Mensal!AW5:AW296)</f>
        <v>0</v>
      </c>
      <c r="AW12" s="65">
        <f>_xlfn.XLOOKUP($A12,Mensal!$B$5:$B$296,Mensal!AX5:AX296)</f>
        <v>0</v>
      </c>
      <c r="AX12" s="65">
        <f>_xlfn.XLOOKUP($A12,Mensal!$B$5:$B$296,Mensal!AY5:AY296)</f>
        <v>0</v>
      </c>
      <c r="AY12" s="65">
        <f>_xlfn.XLOOKUP($A12,Mensal!$B$5:$B$296,Mensal!AZ5:AZ296)</f>
        <v>0</v>
      </c>
      <c r="AZ12" s="65">
        <f>_xlfn.XLOOKUP($A12,Mensal!$B$5:$B$296,Mensal!BA5:BA296)</f>
        <v>0</v>
      </c>
      <c r="BA12" s="65">
        <f>_xlfn.XLOOKUP($A12,Mensal!$B$5:$B$296,Mensal!BB5:BB296)</f>
        <v>0</v>
      </c>
      <c r="BB12" s="65">
        <f>_xlfn.XLOOKUP($A12,Mensal!$B$5:$B$296,Mensal!BC5:BC296)</f>
        <v>0</v>
      </c>
      <c r="BC12" s="65">
        <f>_xlfn.XLOOKUP($A12,Mensal!$B$5:$B$296,Mensal!BD5:BD296)</f>
        <v>0</v>
      </c>
      <c r="BD12" s="65">
        <f>_xlfn.XLOOKUP($A12,Mensal!$B$5:$B$296,Mensal!BE5:BE296)</f>
        <v>0</v>
      </c>
      <c r="BE12" s="65">
        <f>_xlfn.XLOOKUP($A12,Mensal!$B$5:$B$296,Mensal!BF5:BF296)</f>
        <v>0</v>
      </c>
      <c r="BF12" s="65">
        <f>_xlfn.XLOOKUP($A12,Mensal!$B$5:$B$296,Mensal!BG5:BG296)</f>
        <v>0</v>
      </c>
      <c r="BG12" s="65">
        <f>_xlfn.XLOOKUP($A12,Mensal!$B$5:$B$296,Mensal!BH5:BH296)</f>
        <v>0</v>
      </c>
      <c r="BH12" s="65">
        <f>_xlfn.XLOOKUP($A12,Mensal!$B$5:$B$296,Mensal!BI5:BI296)</f>
        <v>0</v>
      </c>
      <c r="BI12" s="65">
        <f>_xlfn.XLOOKUP($A12,Mensal!$B$5:$B$296,Mensal!BJ5:BJ296)</f>
        <v>0</v>
      </c>
      <c r="BJ12" s="65">
        <f>_xlfn.XLOOKUP($A12,Mensal!$B$5:$B$296,Mensal!BK5:BK296)</f>
        <v>0</v>
      </c>
      <c r="BK12" s="65">
        <f>_xlfn.XLOOKUP($A12,Mensal!$B$5:$B$296,Mensal!BL5:BL296)</f>
        <v>0</v>
      </c>
      <c r="BL12" s="65">
        <f>_xlfn.XLOOKUP($A12,Mensal!$B$5:$B$296,Mensal!BM5:BM296)</f>
        <v>0</v>
      </c>
      <c r="BM12" s="65">
        <f>_xlfn.XLOOKUP($A12,Mensal!$B$5:$B$296,Mensal!BN5:BN296)</f>
        <v>0</v>
      </c>
      <c r="BN12" s="65">
        <f>_xlfn.XLOOKUP($A12,Mensal!$B$5:$B$296,Mensal!BO5:BO296)</f>
        <v>0</v>
      </c>
      <c r="BO12" s="65">
        <f>_xlfn.XLOOKUP($A12,Mensal!$B$5:$B$296,Mensal!BP5:BP296)</f>
        <v>0</v>
      </c>
      <c r="BP12" s="65">
        <f>_xlfn.XLOOKUP($A12,Mensal!$B$5:$B$296,Mensal!BQ5:BQ296)</f>
        <v>0</v>
      </c>
      <c r="BQ12" s="65">
        <f>_xlfn.XLOOKUP($A12,Mensal!$B$5:$B$296,Mensal!BR5:BR296)</f>
        <v>0</v>
      </c>
      <c r="BR12" s="65">
        <f>_xlfn.XLOOKUP($A12,Mensal!$B$5:$B$296,Mensal!BS5:BS296)</f>
        <v>0</v>
      </c>
      <c r="BS12" s="65">
        <f>_xlfn.XLOOKUP($A12,Mensal!$B$5:$B$296,Mensal!BT5:BT296)</f>
        <v>0</v>
      </c>
      <c r="BT12" s="65">
        <f>_xlfn.XLOOKUP($A12,Mensal!$B$5:$B$296,Mensal!BU5:BU296)</f>
        <v>0</v>
      </c>
      <c r="BU12" s="65">
        <f>_xlfn.XLOOKUP($A12,Mensal!$B$5:$B$296,Mensal!BV5:BV296)</f>
        <v>0</v>
      </c>
      <c r="BV12" s="65">
        <f>_xlfn.XLOOKUP($A12,Mensal!$B$5:$B$296,Mensal!BW5:BW296)</f>
        <v>0</v>
      </c>
      <c r="BW12" s="65">
        <f>_xlfn.XLOOKUP($A12,Mensal!$B$5:$B$296,Mensal!BX5:BX296)</f>
        <v>0</v>
      </c>
      <c r="BX12" s="65">
        <f>_xlfn.XLOOKUP($A12,Mensal!$B$5:$B$296,Mensal!BY5:BY296)</f>
        <v>0</v>
      </c>
      <c r="BY12" s="65">
        <f>_xlfn.XLOOKUP($A12,Mensal!$B$5:$B$296,Mensal!BZ5:BZ296)</f>
        <v>0</v>
      </c>
      <c r="BZ12" s="65">
        <f>_xlfn.XLOOKUP($A12,Mensal!$B$5:$B$296,Mensal!CA5:CA296)</f>
        <v>0</v>
      </c>
      <c r="CA12" s="65">
        <f>_xlfn.XLOOKUP($A12,Mensal!$B$5:$B$296,Mensal!CB5:CB296)</f>
        <v>0</v>
      </c>
      <c r="CB12" s="65">
        <f>_xlfn.XLOOKUP($A12,Mensal!$B$5:$B$296,Mensal!CC5:CC296)</f>
        <v>0</v>
      </c>
      <c r="CC12" s="65">
        <f>_xlfn.XLOOKUP($A12,Mensal!$B$5:$B$296,Mensal!CD5:CD296)</f>
        <v>0</v>
      </c>
      <c r="CD12" s="65">
        <f>_xlfn.XLOOKUP($A12,Mensal!$B$5:$B$296,Mensal!CE5:CE296)</f>
        <v>0</v>
      </c>
      <c r="CE12" s="65">
        <f>_xlfn.XLOOKUP($A12,Mensal!$B$5:$B$296,Mensal!CF5:CF296)</f>
        <v>0</v>
      </c>
      <c r="CF12" s="65">
        <f>_xlfn.XLOOKUP($A12,Mensal!$B$5:$B$296,Mensal!CG5:CG296)</f>
        <v>0</v>
      </c>
      <c r="CG12" s="65">
        <f>_xlfn.XLOOKUP($A12,Mensal!$B$5:$B$296,Mensal!CH5:CH296)</f>
        <v>0</v>
      </c>
      <c r="CH12" s="65">
        <f>_xlfn.XLOOKUP($A12,Mensal!$B$5:$B$296,Mensal!CI5:CI296)</f>
        <v>0</v>
      </c>
      <c r="CI12" s="65">
        <f>_xlfn.XLOOKUP($A12,Mensal!$B$5:$B$296,Mensal!CJ5:CJ296)</f>
        <v>0</v>
      </c>
      <c r="CJ12" s="65">
        <f>_xlfn.XLOOKUP($A12,Mensal!$B$5:$B$296,Mensal!CK5:CK296)</f>
        <v>0</v>
      </c>
      <c r="CK12" s="65">
        <f>_xlfn.XLOOKUP($A12,Mensal!$B$5:$B$296,Mensal!CL5:CL296)</f>
        <v>0</v>
      </c>
      <c r="CL12" s="65">
        <f>_xlfn.XLOOKUP($A12,Mensal!$B$5:$B$296,Mensal!CM5:CM296)</f>
        <v>0</v>
      </c>
      <c r="CM12" s="65">
        <f>_xlfn.XLOOKUP($A12,Mensal!$B$5:$B$296,Mensal!CN5:CN296)</f>
        <v>0</v>
      </c>
      <c r="CN12" s="65">
        <f>_xlfn.XLOOKUP($A12,Mensal!$B$5:$B$296,Mensal!CO5:CO296)</f>
        <v>0</v>
      </c>
      <c r="CO12" s="65">
        <f>_xlfn.XLOOKUP($A12,Mensal!$B$5:$B$296,Mensal!CP5:CP296)</f>
        <v>0</v>
      </c>
      <c r="CP12" s="65">
        <f>_xlfn.XLOOKUP($A12,Mensal!$B$5:$B$296,Mensal!CQ5:CQ296)</f>
        <v>0</v>
      </c>
      <c r="CQ12" s="65">
        <f>_xlfn.XLOOKUP($A12,Mensal!$B$5:$B$296,Mensal!CR5:CR296)</f>
        <v>0</v>
      </c>
      <c r="CR12" s="65">
        <f>_xlfn.XLOOKUP($A12,Mensal!$B$5:$B$296,Mensal!CS5:CS296)</f>
        <v>0</v>
      </c>
      <c r="CS12" s="65">
        <f>_xlfn.XLOOKUP($A12,Mensal!$B$5:$B$296,Mensal!CT5:CT296)</f>
        <v>0</v>
      </c>
      <c r="CT12" s="65">
        <f>_xlfn.XLOOKUP($A12,Mensal!$B$5:$B$296,Mensal!CU5:CU296)</f>
        <v>0</v>
      </c>
      <c r="CU12" s="65">
        <f>_xlfn.XLOOKUP($A12,Mensal!$B$5:$B$296,Mensal!CV5:CV296)</f>
        <v>0</v>
      </c>
      <c r="CV12" s="65">
        <f>_xlfn.XLOOKUP($A12,Mensal!$B$5:$B$296,Mensal!CW5:CW296)</f>
        <v>0</v>
      </c>
      <c r="CW12" s="65">
        <f>_xlfn.XLOOKUP($A12,Mensal!$B$5:$B$296,Mensal!CX5:CX296)</f>
        <v>0</v>
      </c>
      <c r="CX12" s="65">
        <f>_xlfn.XLOOKUP($A12,Mensal!$B$5:$B$296,Mensal!CY5:CY296)</f>
        <v>0</v>
      </c>
      <c r="CY12" s="65">
        <f>_xlfn.XLOOKUP($A12,Mensal!$B$5:$B$296,Mensal!CZ5:CZ296)</f>
        <v>0</v>
      </c>
      <c r="CZ12" s="65">
        <f>_xlfn.XLOOKUP($A12,Mensal!$B$5:$B$296,Mensal!DA5:DA296)</f>
        <v>0</v>
      </c>
      <c r="DA12" s="65">
        <f>_xlfn.XLOOKUP($A12,Mensal!$B$5:$B$296,Mensal!DB5:DB296)</f>
        <v>0</v>
      </c>
      <c r="DB12" s="65">
        <f>_xlfn.XLOOKUP($A12,Mensal!$B$5:$B$296,Mensal!DC5:DC296)</f>
        <v>0</v>
      </c>
      <c r="DC12" s="65">
        <f>_xlfn.XLOOKUP($A12,Mensal!$B$5:$B$296,Mensal!DD5:DD296)</f>
        <v>0</v>
      </c>
      <c r="DD12" s="65">
        <f>_xlfn.XLOOKUP($A12,Mensal!$B$5:$B$296,Mensal!DE5:DE296)</f>
        <v>0</v>
      </c>
      <c r="DE12" s="65">
        <f>_xlfn.XLOOKUP($A12,Mensal!$B$5:$B$296,Mensal!DF5:DF296)</f>
        <v>0</v>
      </c>
      <c r="DF12" s="65">
        <f>_xlfn.XLOOKUP($A12,Mensal!$B$5:$B$296,Mensal!DG5:DG296)</f>
        <v>0</v>
      </c>
      <c r="DG12" s="65">
        <f>_xlfn.XLOOKUP($A12,Mensal!$B$5:$B$296,Mensal!DH5:DH296)</f>
        <v>0</v>
      </c>
      <c r="DH12" s="65">
        <f>_xlfn.XLOOKUP($A12,Mensal!$B$5:$B$296,Mensal!DI5:DI296)</f>
        <v>0</v>
      </c>
      <c r="DI12" s="65">
        <f>_xlfn.XLOOKUP($A12,Mensal!$B$5:$B$296,Mensal!DJ5:DJ296)</f>
        <v>0</v>
      </c>
      <c r="DJ12" s="65">
        <f>_xlfn.XLOOKUP($A12,Mensal!$B$5:$B$296,Mensal!DK5:DK296)</f>
        <v>0</v>
      </c>
      <c r="DK12" s="65">
        <f>_xlfn.XLOOKUP($A12,Mensal!$B$5:$B$296,Mensal!DL5:DL296)</f>
        <v>0</v>
      </c>
      <c r="DL12" s="65">
        <f>_xlfn.XLOOKUP($A12,Mensal!$B$5:$B$296,Mensal!DM5:DM296)</f>
        <v>0</v>
      </c>
      <c r="DM12" s="65">
        <f>_xlfn.XLOOKUP($A12,Mensal!$B$5:$B$296,Mensal!DN5:DN296)</f>
        <v>0</v>
      </c>
      <c r="DN12" s="65">
        <f>_xlfn.XLOOKUP($A12,Mensal!$B$5:$B$296,Mensal!DO5:DO296)</f>
        <v>0</v>
      </c>
      <c r="DO12" s="65">
        <f>_xlfn.XLOOKUP($A12,Mensal!$B$5:$B$296,Mensal!DP5:DP296)</f>
        <v>0</v>
      </c>
      <c r="DP12" s="65">
        <f>_xlfn.XLOOKUP($A12,Mensal!$B$5:$B$296,Mensal!DQ5:DQ296)</f>
        <v>0</v>
      </c>
      <c r="DQ12" s="65">
        <f>_xlfn.XLOOKUP($A12,Mensal!$B$5:$B$296,Mensal!DR5:DR296)</f>
        <v>0</v>
      </c>
      <c r="DR12" s="65">
        <f>_xlfn.XLOOKUP($A12,Mensal!$B$5:$B$296,Mensal!DS5:DS296)</f>
        <v>0</v>
      </c>
      <c r="DS12" s="65">
        <f>_xlfn.XLOOKUP($A12,Mensal!$B$5:$B$296,Mensal!DT5:DT296)</f>
        <v>0</v>
      </c>
      <c r="DT12" s="65">
        <f>_xlfn.XLOOKUP($A12,Mensal!$B$5:$B$296,Mensal!DU5:DU296)</f>
        <v>0</v>
      </c>
      <c r="DU12" s="65">
        <f>_xlfn.XLOOKUP($A12,Mensal!$B$5:$B$296,Mensal!DV5:DV296)</f>
        <v>0</v>
      </c>
      <c r="DV12" s="65">
        <f>_xlfn.XLOOKUP($A12,Mensal!$B$5:$B$296,Mensal!DW5:DW296)</f>
        <v>0</v>
      </c>
      <c r="DW12" s="65">
        <f>_xlfn.XLOOKUP($A12,Mensal!$B$5:$B$296,Mensal!DX5:DX296)</f>
        <v>0</v>
      </c>
      <c r="DX12" s="65">
        <f>_xlfn.XLOOKUP($A12,Mensal!$B$5:$B$296,Mensal!DY5:DY296)</f>
        <v>0</v>
      </c>
      <c r="DY12" s="65">
        <f>_xlfn.XLOOKUP($A12,Mensal!$B$5:$B$296,Mensal!DZ5:DZ296)</f>
        <v>0</v>
      </c>
      <c r="DZ12" s="65">
        <f>_xlfn.XLOOKUP($A12,Mensal!$B$5:$B$296,Mensal!EA5:EA296)</f>
        <v>0</v>
      </c>
      <c r="EA12" s="65">
        <f>_xlfn.XLOOKUP($A12,Mensal!$B$5:$B$296,Mensal!EB5:EB296)</f>
        <v>0</v>
      </c>
      <c r="EB12" s="65">
        <f>_xlfn.XLOOKUP($A12,Mensal!$B$5:$B$296,Mensal!EC5:EC296)</f>
        <v>0</v>
      </c>
      <c r="EC12" s="65">
        <f>_xlfn.XLOOKUP($A12,Mensal!$B$5:$B$296,Mensal!ED5:ED296)</f>
        <v>0</v>
      </c>
      <c r="ED12" s="65">
        <f>_xlfn.XLOOKUP($A12,Mensal!$B$5:$B$296,Mensal!EE5:EE296)</f>
        <v>0</v>
      </c>
      <c r="EE12" s="65">
        <f>_xlfn.XLOOKUP($A12,Mensal!$B$5:$B$296,Mensal!EF5:EF296)</f>
        <v>0</v>
      </c>
      <c r="EF12" s="65">
        <f>_xlfn.XLOOKUP($A12,Mensal!$B$5:$B$296,Mensal!EG5:EG296)</f>
        <v>0</v>
      </c>
      <c r="EG12" s="65">
        <f>_xlfn.XLOOKUP($A12,Mensal!$B$5:$B$296,Mensal!EH5:EH296)</f>
        <v>0</v>
      </c>
      <c r="EH12" s="65">
        <f>_xlfn.XLOOKUP($A12,Mensal!$B$5:$B$296,Mensal!EI5:EI296)</f>
        <v>0</v>
      </c>
      <c r="EI12" s="65">
        <f>_xlfn.XLOOKUP($A12,Mensal!$B$5:$B$296,Mensal!EJ5:EJ296)</f>
        <v>0</v>
      </c>
      <c r="EJ12" s="65">
        <f>_xlfn.XLOOKUP($A12,Mensal!$B$5:$B$296,Mensal!EK5:EK296)</f>
        <v>0</v>
      </c>
      <c r="EK12" s="65">
        <f>_xlfn.XLOOKUP($A12,Mensal!$B$5:$B$296,Mensal!EL5:EL296)</f>
        <v>0</v>
      </c>
      <c r="EL12" s="65">
        <f>_xlfn.XLOOKUP($A12,Mensal!$B$5:$B$296,Mensal!EM5:EM296)</f>
        <v>0</v>
      </c>
      <c r="EM12" s="65">
        <f>_xlfn.XLOOKUP($A12,Mensal!$B$5:$B$296,Mensal!EN5:EN296)</f>
        <v>0</v>
      </c>
      <c r="EN12" s="65">
        <f>_xlfn.XLOOKUP($A12,Mensal!$B$5:$B$296,Mensal!EO5:EO296)</f>
        <v>0</v>
      </c>
      <c r="EO12" s="65">
        <f>_xlfn.XLOOKUP($A12,Mensal!$B$5:$B$296,Mensal!EP5:EP296)</f>
        <v>0</v>
      </c>
      <c r="EP12" s="65">
        <f>_xlfn.XLOOKUP($A12,Mensal!$B$5:$B$296,Mensal!EQ5:EQ296)</f>
        <v>0</v>
      </c>
      <c r="EQ12" s="65">
        <f>_xlfn.XLOOKUP($A12,Mensal!$B$5:$B$296,Mensal!ER5:ER296)</f>
        <v>0</v>
      </c>
      <c r="ER12" s="65">
        <f>_xlfn.XLOOKUP($A12,Mensal!$B$5:$B$296,Mensal!ES5:ES296)</f>
        <v>0</v>
      </c>
    </row>
    <row r="13" spans="1:148" s="3" customFormat="1" ht="12">
      <c r="A13" s="231" t="str">
        <f t="shared" si="0"/>
        <v>111450110200020</v>
      </c>
      <c r="B13" s="231">
        <v>1114501102000</v>
      </c>
      <c r="C13" s="35">
        <v>20</v>
      </c>
      <c r="D13" s="37" t="s">
        <v>39</v>
      </c>
      <c r="E13" s="65">
        <f>_xlfn.XLOOKUP($A13,Mensal!$B$5:$B$296,Mensal!F5:F296)</f>
        <v>17676331379.75</v>
      </c>
      <c r="F13" s="65">
        <f>_xlfn.XLOOKUP($A13,Mensal!$B$5:$B$296,Mensal!G5:G296)</f>
        <v>1582310237.7936602</v>
      </c>
      <c r="G13" s="65">
        <f>_xlfn.XLOOKUP($A13,Mensal!$B$5:$B$296,Mensal!H5:H296)</f>
        <v>1426600013.6825268</v>
      </c>
      <c r="H13" s="65">
        <f>_xlfn.XLOOKUP($A13,Mensal!$B$5:$B$296,Mensal!I5:I296)</f>
        <v>1460910523.0140908</v>
      </c>
      <c r="I13" s="65">
        <f>_xlfn.XLOOKUP($A13,Mensal!$B$5:$B$296,Mensal!J5:J296)</f>
        <v>1582541887.2113404</v>
      </c>
      <c r="J13" s="65">
        <f>_xlfn.XLOOKUP($A13,Mensal!$B$5:$B$296,Mensal!K5:K296)</f>
        <v>1506547038.7143135</v>
      </c>
      <c r="K13" s="65">
        <f>_xlfn.XLOOKUP($A13,Mensal!$B$5:$B$296,Mensal!L5:L296)</f>
        <v>1580417075.5547547</v>
      </c>
      <c r="L13" s="65">
        <f>_xlfn.XLOOKUP($A13,Mensal!$B$5:$B$296,Mensal!M5:M296)</f>
        <v>1618559944.8984473</v>
      </c>
      <c r="M13" s="65">
        <f>_xlfn.XLOOKUP($A13,Mensal!$B$5:$B$296,Mensal!N5:N296)</f>
        <v>1606565253.8274443</v>
      </c>
      <c r="N13" s="65">
        <f>_xlfn.XLOOKUP($A13,Mensal!$B$5:$B$296,Mensal!O5:O296)</f>
        <v>1667998299.9809232</v>
      </c>
      <c r="O13" s="65">
        <f>_xlfn.XLOOKUP($A13,Mensal!$B$5:$B$296,Mensal!P5:P296)</f>
        <v>1650546750.4325588</v>
      </c>
      <c r="P13" s="65">
        <f>_xlfn.XLOOKUP($A13,Mensal!$B$5:$B$296,Mensal!Q5:Q296)</f>
        <v>1641746024.8663507</v>
      </c>
      <c r="Q13" s="65">
        <f>_xlfn.XLOOKUP($A13,Mensal!$B$5:$B$296,Mensal!R5:R296)</f>
        <v>1676310347.5471451</v>
      </c>
      <c r="R13" s="65">
        <f>_xlfn.XLOOKUP($A13,Mensal!$B$5:$B$296,Mensal!S5:S296)</f>
        <v>19001053397.523556</v>
      </c>
      <c r="S13" s="65">
        <f>_xlfn.XLOOKUP($A13,Mensal!$B$5:$B$296,Mensal!T5:T296)</f>
        <v>1698330732.5270433</v>
      </c>
      <c r="T13" s="65">
        <f>_xlfn.XLOOKUP($A13,Mensal!$B$5:$B$296,Mensal!U5:U296)</f>
        <v>1531331036.3823342</v>
      </c>
      <c r="U13" s="65">
        <f>_xlfn.XLOOKUP($A13,Mensal!$B$5:$B$296,Mensal!V5:V296)</f>
        <v>1568129163.5807889</v>
      </c>
      <c r="V13" s="65">
        <f>_xlfn.XLOOKUP($A13,Mensal!$B$5:$B$296,Mensal!W5:W296)</f>
        <v>1698579177.242768</v>
      </c>
      <c r="W13" s="65">
        <f>_xlfn.XLOOKUP($A13,Mensal!$B$5:$B$296,Mensal!X5:X296)</f>
        <v>1617074467.5808718</v>
      </c>
      <c r="X13" s="65">
        <f>_xlfn.XLOOKUP($A13,Mensal!$B$5:$B$296,Mensal!Y5:Y296)</f>
        <v>1696300310.1803117</v>
      </c>
      <c r="Y13" s="65">
        <f>_xlfn.XLOOKUP($A13,Mensal!$B$5:$B$296,Mensal!Z5:Z296)</f>
        <v>1737208655.3249292</v>
      </c>
      <c r="Z13" s="65">
        <f>_xlfn.XLOOKUP($A13,Mensal!$B$5:$B$296,Mensal!AA5:AA296)</f>
        <v>1724344312.1153433</v>
      </c>
      <c r="AA13" s="65">
        <f>_xlfn.XLOOKUP($A13,Mensal!$B$5:$B$296,Mensal!AB5:AB296)</f>
        <v>1790231443.8013954</v>
      </c>
      <c r="AB13" s="65">
        <f>_xlfn.XLOOKUP($A13,Mensal!$B$5:$B$296,Mensal!AC5:AC296)</f>
        <v>1771514603.0257301</v>
      </c>
      <c r="AC13" s="65">
        <f>_xlfn.XLOOKUP($A13,Mensal!$B$5:$B$296,Mensal!AD5:AD296)</f>
        <v>1762075797.682025</v>
      </c>
      <c r="AD13" s="65">
        <f>_xlfn.XLOOKUP($A13,Mensal!$B$5:$B$296,Mensal!AE5:AE296)</f>
        <v>1799146140.4812274</v>
      </c>
      <c r="AE13" s="65">
        <f>_xlfn.XLOOKUP($A13,Mensal!$B$5:$B$296,Mensal!AF5:AF296)</f>
        <v>20394265839.924767</v>
      </c>
      <c r="AF13" s="65">
        <f>_xlfn.XLOOKUP($A13,Mensal!$B$5:$B$296,Mensal!AG5:AG296)</f>
        <v>1799905720.9233215</v>
      </c>
      <c r="AG13" s="65">
        <f>_xlfn.XLOOKUP($A13,Mensal!$B$5:$B$296,Mensal!AH5:AH296)</f>
        <v>1622930222.0960987</v>
      </c>
      <c r="AH13" s="65">
        <f>_xlfn.XLOOKUP($A13,Mensal!$B$5:$B$296,Mensal!AI5:AI296)</f>
        <v>1661926502.1325064</v>
      </c>
      <c r="AI13" s="65">
        <f>_xlfn.XLOOKUP($A13,Mensal!$B$5:$B$296,Mensal!AJ5:AJ296)</f>
        <v>1800169006.5969567</v>
      </c>
      <c r="AJ13" s="65">
        <f>_xlfn.XLOOKUP($A13,Mensal!$B$5:$B$296,Mensal!AK5:AK296)</f>
        <v>1713795576.0927298</v>
      </c>
      <c r="AK13" s="65">
        <f>_xlfn.XLOOKUP($A13,Mensal!$B$5:$B$296,Mensal!AL5:AL296)</f>
        <v>1797754010.3757081</v>
      </c>
      <c r="AL13" s="65">
        <f>_xlfn.XLOOKUP($A13,Mensal!$B$5:$B$296,Mensal!AM5:AM296)</f>
        <v>1841106034.0937121</v>
      </c>
      <c r="AM13" s="65">
        <f>_xlfn.XLOOKUP($A13,Mensal!$B$5:$B$296,Mensal!AN5:AN296)</f>
        <v>1827473233.5009</v>
      </c>
      <c r="AN13" s="65">
        <f>_xlfn.XLOOKUP($A13,Mensal!$B$5:$B$296,Mensal!AO5:AO296)</f>
        <v>1897296162.9170704</v>
      </c>
      <c r="AO13" s="65">
        <f>_xlfn.XLOOKUP($A13,Mensal!$B$5:$B$296,Mensal!AP5:AP296)</f>
        <v>1877461263.158494</v>
      </c>
      <c r="AP13" s="65">
        <f>_xlfn.XLOOKUP($A13,Mensal!$B$5:$B$296,Mensal!AQ5:AQ296)</f>
        <v>1867458626.4914918</v>
      </c>
      <c r="AQ13" s="65">
        <f>_xlfn.XLOOKUP($A13,Mensal!$B$5:$B$296,Mensal!AR5:AR296)</f>
        <v>1906743383.0511692</v>
      </c>
      <c r="AR13" s="65">
        <f>_xlfn.XLOOKUP($A13,Mensal!$B$5:$B$296,Mensal!AS5:AS296)</f>
        <v>21614019741.430161</v>
      </c>
      <c r="AS13" s="65">
        <f>_xlfn.XLOOKUP($A13,Mensal!$B$5:$B$296,Mensal!AT5:AT296)</f>
        <v>1927125061.2258799</v>
      </c>
      <c r="AT13" s="65">
        <f>_xlfn.XLOOKUP($A13,Mensal!$B$5:$B$296,Mensal!AU5:AU296)</f>
        <v>1739703583.8258924</v>
      </c>
      <c r="AU13" s="65">
        <f>_xlfn.XLOOKUP($A13,Mensal!$B$5:$B$296,Mensal!AV5:AV296)</f>
        <v>1781001619.2373509</v>
      </c>
      <c r="AV13" s="65">
        <f>_xlfn.XLOOKUP($A13,Mensal!$B$5:$B$296,Mensal!AW5:AW296)</f>
        <v>1927403887.3360364</v>
      </c>
      <c r="AW13" s="65">
        <f>_xlfn.XLOOKUP($A13,Mensal!$B$5:$B$296,Mensal!AX5:AX296)</f>
        <v>1835932265.2161202</v>
      </c>
      <c r="AX13" s="65">
        <f>_xlfn.XLOOKUP($A13,Mensal!$B$5:$B$296,Mensal!AY5:AY296)</f>
        <v>1924846345.9661789</v>
      </c>
      <c r="AY13" s="65">
        <f>_xlfn.XLOOKUP($A13,Mensal!$B$5:$B$296,Mensal!AZ5:AZ296)</f>
        <v>1970757222.823997</v>
      </c>
      <c r="AZ13" s="65">
        <f>_xlfn.XLOOKUP($A13,Mensal!$B$5:$B$296,Mensal!BA5:BA296)</f>
        <v>1956319746.1951065</v>
      </c>
      <c r="BA13" s="65">
        <f>_xlfn.XLOOKUP($A13,Mensal!$B$5:$B$296,Mensal!BB5:BB296)</f>
        <v>2030263973.9232035</v>
      </c>
      <c r="BB13" s="65">
        <f>_xlfn.XLOOKUP($A13,Mensal!$B$5:$B$296,Mensal!BC5:BC296)</f>
        <v>2009258319.2338934</v>
      </c>
      <c r="BC13" s="65">
        <f>_xlfn.XLOOKUP($A13,Mensal!$B$5:$B$296,Mensal!BD5:BD296)</f>
        <v>1998665276.9514978</v>
      </c>
      <c r="BD13" s="65">
        <f>_xlfn.XLOOKUP($A13,Mensal!$B$5:$B$296,Mensal!BE5:BE296)</f>
        <v>2040268816.2126117</v>
      </c>
      <c r="BE13" s="65">
        <f>_xlfn.XLOOKUP($A13,Mensal!$B$5:$B$296,Mensal!BF5:BF296)</f>
        <v>23141546118.14777</v>
      </c>
      <c r="BF13" s="65">
        <f>_xlfn.XLOOKUP($A13,Mensal!$B$5:$B$296,Mensal!BG5:BG296)</f>
        <v>2042486570.9980156</v>
      </c>
      <c r="BG13" s="65">
        <f>_xlfn.XLOOKUP($A13,Mensal!$B$5:$B$296,Mensal!BH5:BH296)</f>
        <v>1843845674.0431638</v>
      </c>
      <c r="BH13" s="65">
        <f>_xlfn.XLOOKUP($A13,Mensal!$B$5:$B$296,Mensal!BI5:BI296)</f>
        <v>1887615891.3651509</v>
      </c>
      <c r="BI13" s="65">
        <f>_xlfn.XLOOKUP($A13,Mensal!$B$5:$B$296,Mensal!BJ5:BJ296)</f>
        <v>2042782088.1894507</v>
      </c>
      <c r="BJ13" s="65">
        <f>_xlfn.XLOOKUP($A13,Mensal!$B$5:$B$296,Mensal!BK5:BK296)</f>
        <v>1945834794.2299774</v>
      </c>
      <c r="BK13" s="65">
        <f>_xlfn.XLOOKUP($A13,Mensal!$B$5:$B$296,Mensal!BL5:BL296)</f>
        <v>2040071447.3453205</v>
      </c>
      <c r="BL13" s="65">
        <f>_xlfn.XLOOKUP($A13,Mensal!$B$5:$B$296,Mensal!BM5:BM296)</f>
        <v>2088730639.9071085</v>
      </c>
      <c r="BM13" s="65">
        <f>_xlfn.XLOOKUP($A13,Mensal!$B$5:$B$296,Mensal!BN5:BN296)</f>
        <v>2073428907.4316621</v>
      </c>
      <c r="BN13" s="65">
        <f>_xlfn.XLOOKUP($A13,Mensal!$B$5:$B$296,Mensal!BO5:BO296)</f>
        <v>2151799582.5768361</v>
      </c>
      <c r="BO13" s="65">
        <f>_xlfn.XLOOKUP($A13,Mensal!$B$5:$B$296,Mensal!BP5:BP296)</f>
        <v>2129536487.9385226</v>
      </c>
      <c r="BP13" s="65">
        <f>_xlfn.XLOOKUP($A13,Mensal!$B$5:$B$296,Mensal!BQ5:BQ296)</f>
        <v>2118309325.2373931</v>
      </c>
      <c r="BQ13" s="65">
        <f>_xlfn.XLOOKUP($A13,Mensal!$B$5:$B$296,Mensal!BR5:BR296)</f>
        <v>2162403334.4724555</v>
      </c>
      <c r="BR13" s="65">
        <f>_xlfn.XLOOKUP($A13,Mensal!$B$5:$B$296,Mensal!BS5:BS296)</f>
        <v>24526844743.735054</v>
      </c>
      <c r="BS13" s="65">
        <f>_xlfn.XLOOKUP($A13,Mensal!$B$5:$B$296,Mensal!BT5:BT296)</f>
        <v>2165524811.4218812</v>
      </c>
      <c r="BT13" s="65">
        <f>_xlfn.XLOOKUP($A13,Mensal!$B$5:$B$296,Mensal!BU5:BU296)</f>
        <v>1954917898.7367027</v>
      </c>
      <c r="BU13" s="65">
        <f>_xlfn.XLOOKUP($A13,Mensal!$B$5:$B$296,Mensal!BV5:BV296)</f>
        <v>2001324809.2926805</v>
      </c>
      <c r="BV13" s="65">
        <f>_xlfn.XLOOKUP($A13,Mensal!$B$5:$B$296,Mensal!BW5:BW296)</f>
        <v>2165838130.402452</v>
      </c>
      <c r="BW13" s="65">
        <f>_xlfn.XLOOKUP($A13,Mensal!$B$5:$B$296,Mensal!BX5:BX296)</f>
        <v>2063050786.0690854</v>
      </c>
      <c r="BX13" s="65">
        <f>_xlfn.XLOOKUP($A13,Mensal!$B$5:$B$296,Mensal!BY5:BY296)</f>
        <v>2162964202.0808821</v>
      </c>
      <c r="BY13" s="65">
        <f>_xlfn.XLOOKUP($A13,Mensal!$B$5:$B$296,Mensal!BZ5:BZ296)</f>
        <v>2214554596.9909544</v>
      </c>
      <c r="BZ13" s="65">
        <f>_xlfn.XLOOKUP($A13,Mensal!$B$5:$B$296,Mensal!CA5:CA296)</f>
        <v>2198331096.771255</v>
      </c>
      <c r="CA13" s="65">
        <f>_xlfn.XLOOKUP($A13,Mensal!$B$5:$B$296,Mensal!CB5:CB296)</f>
        <v>2281422777.2378893</v>
      </c>
      <c r="CB13" s="65">
        <f>_xlfn.XLOOKUP($A13,Mensal!$B$5:$B$296,Mensal!CC5:CC296)</f>
        <v>2257818566.320241</v>
      </c>
      <c r="CC13" s="65">
        <f>_xlfn.XLOOKUP($A13,Mensal!$B$5:$B$296,Mensal!CD5:CD296)</f>
        <v>2245915085.6626978</v>
      </c>
      <c r="CD13" s="65">
        <f>_xlfn.XLOOKUP($A13,Mensal!$B$5:$B$296,Mensal!CE5:CE296)</f>
        <v>2292665293.1741896</v>
      </c>
      <c r="CE13" s="65">
        <f>_xlfn.XLOOKUP($A13,Mensal!$B$5:$B$296,Mensal!CF5:CF296)</f>
        <v>26004328054.160912</v>
      </c>
      <c r="CF13" s="65">
        <f>_xlfn.XLOOKUP($A13,Mensal!$B$5:$B$296,Mensal!CG5:CG296)</f>
        <v>2296228083.095346</v>
      </c>
      <c r="CG13" s="65">
        <f>_xlfn.XLOOKUP($A13,Mensal!$B$5:$B$296,Mensal!CH5:CH296)</f>
        <v>2072909696.3232341</v>
      </c>
      <c r="CH13" s="65">
        <f>_xlfn.XLOOKUP($A13,Mensal!$B$5:$B$296,Mensal!CI5:CI296)</f>
        <v>2122117560.7200234</v>
      </c>
      <c r="CI13" s="65">
        <f>_xlfn.XLOOKUP($A13,Mensal!$B$5:$B$296,Mensal!CJ5:CJ296)</f>
        <v>2296560312.8801813</v>
      </c>
      <c r="CJ13" s="65">
        <f>_xlfn.XLOOKUP($A13,Mensal!$B$5:$B$296,Mensal!CK5:CK296)</f>
        <v>2187569094.9545388</v>
      </c>
      <c r="CK13" s="65">
        <f>_xlfn.XLOOKUP($A13,Mensal!$B$5:$B$296,Mensal!CL5:CL296)</f>
        <v>2293512924.6046071</v>
      </c>
      <c r="CL13" s="65">
        <f>_xlfn.XLOOKUP($A13,Mensal!$B$5:$B$296,Mensal!CM5:CM296)</f>
        <v>2348217129.7864928</v>
      </c>
      <c r="CM13" s="65">
        <f>_xlfn.XLOOKUP($A13,Mensal!$B$5:$B$296,Mensal!CN5:CN296)</f>
        <v>2331014437.5734596</v>
      </c>
      <c r="CN13" s="65">
        <f>_xlfn.XLOOKUP($A13,Mensal!$B$5:$B$296,Mensal!CO5:CO296)</f>
        <v>2419121232.3572116</v>
      </c>
      <c r="CO13" s="65">
        <f>_xlfn.XLOOKUP($A13,Mensal!$B$5:$B$296,Mensal!CP5:CP296)</f>
        <v>2394092356.3533287</v>
      </c>
      <c r="CP13" s="65">
        <f>_xlfn.XLOOKUP($A13,Mensal!$B$5:$B$296,Mensal!CQ5:CQ296)</f>
        <v>2381470424.511095</v>
      </c>
      <c r="CQ13" s="65">
        <f>_xlfn.XLOOKUP($A13,Mensal!$B$5:$B$296,Mensal!CR5:CR296)</f>
        <v>2431042306.03017</v>
      </c>
      <c r="CR13" s="65">
        <f>_xlfn.XLOOKUP($A13,Mensal!$B$5:$B$296,Mensal!CS5:CS296)</f>
        <v>27573855559.189686</v>
      </c>
      <c r="CS13" s="65">
        <f>_xlfn.XLOOKUP($A13,Mensal!$B$5:$B$296,Mensal!CT5:CT296)</f>
        <v>2435702702.6898117</v>
      </c>
      <c r="CT13" s="65">
        <f>_xlfn.XLOOKUP($A13,Mensal!$B$5:$B$296,Mensal!CU5:CU296)</f>
        <v>2198819789.2607908</v>
      </c>
      <c r="CU13" s="65">
        <f>_xlfn.XLOOKUP($A13,Mensal!$B$5:$B$296,Mensal!CV5:CV296)</f>
        <v>2251016576.3252907</v>
      </c>
      <c r="CV13" s="65">
        <f>_xlfn.XLOOKUP($A13,Mensal!$B$5:$B$296,Mensal!CW5:CW296)</f>
        <v>2436055112.3614793</v>
      </c>
      <c r="CW13" s="65">
        <f>_xlfn.XLOOKUP($A13,Mensal!$B$5:$B$296,Mensal!CX5:CX296)</f>
        <v>2320443685.9420776</v>
      </c>
      <c r="CX13" s="65">
        <f>_xlfn.XLOOKUP($A13,Mensal!$B$5:$B$296,Mensal!CY5:CY296)</f>
        <v>2432822623.431653</v>
      </c>
      <c r="CY13" s="65">
        <f>_xlfn.XLOOKUP($A13,Mensal!$B$5:$B$296,Mensal!CZ5:CZ296)</f>
        <v>2490849603.1515436</v>
      </c>
      <c r="CZ13" s="65">
        <f>_xlfn.XLOOKUP($A13,Mensal!$B$5:$B$296,Mensal!DA5:DA296)</f>
        <v>2472602006.4840808</v>
      </c>
      <c r="DA13" s="65">
        <f>_xlfn.XLOOKUP($A13,Mensal!$B$5:$B$296,Mensal!DB5:DB296)</f>
        <v>2566060474.2033825</v>
      </c>
      <c r="DB13" s="65">
        <f>_xlfn.XLOOKUP($A13,Mensal!$B$5:$B$296,Mensal!DC5:DC296)</f>
        <v>2539511325.4595146</v>
      </c>
      <c r="DC13" s="65">
        <f>_xlfn.XLOOKUP($A13,Mensal!$B$5:$B$296,Mensal!DD5:DD296)</f>
        <v>2526122727.9906378</v>
      </c>
      <c r="DD13" s="65">
        <f>_xlfn.XLOOKUP($A13,Mensal!$B$5:$B$296,Mensal!DE5:DE296)</f>
        <v>2578705642.8510237</v>
      </c>
      <c r="DE13" s="65">
        <f>_xlfn.XLOOKUP($A13,Mensal!$B$5:$B$296,Mensal!DF5:DF296)</f>
        <v>29248712270.151291</v>
      </c>
      <c r="DF13" s="65">
        <f>_xlfn.XLOOKUP($A13,Mensal!$B$5:$B$296,Mensal!DG5:DG296)</f>
        <v>2584278758.6364002</v>
      </c>
      <c r="DG13" s="65">
        <f>_xlfn.XLOOKUP($A13,Mensal!$B$5:$B$296,Mensal!DH5:DH296)</f>
        <v>2332946163.4134746</v>
      </c>
      <c r="DH13" s="65">
        <f>_xlfn.XLOOKUP($A13,Mensal!$B$5:$B$296,Mensal!DI5:DI296)</f>
        <v>2388326915.7240467</v>
      </c>
      <c r="DI13" s="65">
        <f>_xlfn.XLOOKUP($A13,Mensal!$B$5:$B$296,Mensal!DJ5:DJ296)</f>
        <v>2584652665.0363159</v>
      </c>
      <c r="DJ13" s="65">
        <f>_xlfn.XLOOKUP($A13,Mensal!$B$5:$B$296,Mensal!DK5:DK296)</f>
        <v>2461989027.4661918</v>
      </c>
      <c r="DK13" s="65">
        <f>_xlfn.XLOOKUP($A13,Mensal!$B$5:$B$296,Mensal!DL5:DL296)</f>
        <v>2581222996.6824355</v>
      </c>
      <c r="DL13" s="65">
        <f>_xlfn.XLOOKUP($A13,Mensal!$B$5:$B$296,Mensal!DM5:DM296)</f>
        <v>2642789579.0704813</v>
      </c>
      <c r="DM13" s="65">
        <f>_xlfn.XLOOKUP($A13,Mensal!$B$5:$B$296,Mensal!DN5:DN296)</f>
        <v>2623428892.5582018</v>
      </c>
      <c r="DN13" s="65">
        <f>_xlfn.XLOOKUP($A13,Mensal!$B$5:$B$296,Mensal!DO5:DO296)</f>
        <v>2722588257.3998051</v>
      </c>
      <c r="DO13" s="65">
        <f>_xlfn.XLOOKUP($A13,Mensal!$B$5:$B$296,Mensal!DP5:DP296)</f>
        <v>2694419630.2997537</v>
      </c>
      <c r="DP13" s="65">
        <f>_xlfn.XLOOKUP($A13,Mensal!$B$5:$B$296,Mensal!DQ5:DQ296)</f>
        <v>2680214338.3285527</v>
      </c>
      <c r="DQ13" s="65">
        <f>_xlfn.XLOOKUP($A13,Mensal!$B$5:$B$296,Mensal!DR5:DR296)</f>
        <v>2736004771.9437952</v>
      </c>
      <c r="DR13" s="65">
        <f>_xlfn.XLOOKUP($A13,Mensal!$B$5:$B$296,Mensal!DS5:DS296)</f>
        <v>31032861996.559452</v>
      </c>
      <c r="DS13" s="65">
        <f>_xlfn.XLOOKUP($A13,Mensal!$B$5:$B$296,Mensal!DT5:DT296)</f>
        <v>2742472368.2740698</v>
      </c>
      <c r="DT13" s="65">
        <f>_xlfn.XLOOKUP($A13,Mensal!$B$5:$B$296,Mensal!DU5:DU296)</f>
        <v>2475754741.4151235</v>
      </c>
      <c r="DU13" s="65">
        <f>_xlfn.XLOOKUP($A13,Mensal!$B$5:$B$296,Mensal!DV5:DV296)</f>
        <v>2534525561.8765016</v>
      </c>
      <c r="DV13" s="65">
        <f>_xlfn.XLOOKUP($A13,Mensal!$B$5:$B$296,Mensal!DW5:DW296)</f>
        <v>2742869162.9180932</v>
      </c>
      <c r="DW13" s="65">
        <f>_xlfn.XLOOKUP($A13,Mensal!$B$5:$B$296,Mensal!DX5:DX296)</f>
        <v>2612696813.8617735</v>
      </c>
      <c r="DX13" s="65">
        <f>_xlfn.XLOOKUP($A13,Mensal!$B$5:$B$296,Mensal!DY5:DY296)</f>
        <v>2739229551.4166527</v>
      </c>
      <c r="DY13" s="65">
        <f>_xlfn.XLOOKUP($A13,Mensal!$B$5:$B$296,Mensal!DZ5:DZ296)</f>
        <v>2804564860.3279004</v>
      </c>
      <c r="DZ13" s="65">
        <f>_xlfn.XLOOKUP($A13,Mensal!$B$5:$B$296,Mensal!EA5:EA296)</f>
        <v>2784019031.9750957</v>
      </c>
      <c r="EA13" s="65">
        <f>_xlfn.XLOOKUP($A13,Mensal!$B$5:$B$296,Mensal!EB5:EB296)</f>
        <v>2889248321.6656528</v>
      </c>
      <c r="EB13" s="65">
        <f>_xlfn.XLOOKUP($A13,Mensal!$B$5:$B$296,Mensal!EC5:EC296)</f>
        <v>2859355384.9164963</v>
      </c>
      <c r="EC13" s="65">
        <f>_xlfn.XLOOKUP($A13,Mensal!$B$5:$B$296,Mensal!ED5:ED296)</f>
        <v>2844280532.5678124</v>
      </c>
      <c r="ED13" s="65">
        <f>_xlfn.XLOOKUP($A13,Mensal!$B$5:$B$296,Mensal!EE5:EE296)</f>
        <v>2903486112.4970312</v>
      </c>
      <c r="EE13" s="65">
        <f>_xlfn.XLOOKUP($A13,Mensal!$B$5:$B$296,Mensal!EF5:EF296)</f>
        <v>32932502443.712204</v>
      </c>
      <c r="EF13" s="65">
        <f>_xlfn.XLOOKUP($A13,Mensal!$B$5:$B$296,Mensal!EG5:EG296)</f>
        <v>2911036322.1518998</v>
      </c>
      <c r="EG13" s="65">
        <f>_xlfn.XLOOKUP($A13,Mensal!$B$5:$B$296,Mensal!EH5:EH296)</f>
        <v>2627925101.5881062</v>
      </c>
      <c r="EH13" s="65">
        <f>_xlfn.XLOOKUP($A13,Mensal!$B$5:$B$296,Mensal!EI5:EI296)</f>
        <v>2690308225.3070188</v>
      </c>
      <c r="EI13" s="65">
        <f>_xlfn.XLOOKUP($A13,Mensal!$B$5:$B$296,Mensal!EJ5:EJ296)</f>
        <v>2911457505.4733982</v>
      </c>
      <c r="EJ13" s="65">
        <f>_xlfn.XLOOKUP($A13,Mensal!$B$5:$B$296,Mensal!EK5:EK296)</f>
        <v>2773284213.1454759</v>
      </c>
      <c r="EK13" s="65">
        <f>_xlfn.XLOOKUP($A13,Mensal!$B$5:$B$296,Mensal!EL5:EL296)</f>
        <v>2907594188.0515776</v>
      </c>
      <c r="EL13" s="65">
        <f>_xlfn.XLOOKUP($A13,Mensal!$B$5:$B$296,Mensal!EM5:EM296)</f>
        <v>2976945281.4517827</v>
      </c>
      <c r="EM13" s="65">
        <f>_xlfn.XLOOKUP($A13,Mensal!$B$5:$B$296,Mensal!EN5:EN296)</f>
        <v>2955136619.5685806</v>
      </c>
      <c r="EN13" s="65">
        <f>_xlfn.XLOOKUP($A13,Mensal!$B$5:$B$296,Mensal!EO5:EO296)</f>
        <v>3066833746.5796504</v>
      </c>
      <c r="EO13" s="65">
        <f>_xlfn.XLOOKUP($A13,Mensal!$B$5:$B$296,Mensal!EP5:EP296)</f>
        <v>3035103463.474793</v>
      </c>
      <c r="EP13" s="65">
        <f>_xlfn.XLOOKUP($A13,Mensal!$B$5:$B$296,Mensal!EQ5:EQ296)</f>
        <v>3019102046.9260774</v>
      </c>
      <c r="EQ13" s="65">
        <f>_xlfn.XLOOKUP($A13,Mensal!$B$5:$B$296,Mensal!ER5:ER296)</f>
        <v>3081946652.2689891</v>
      </c>
      <c r="ER13" s="65">
        <f>_xlfn.XLOOKUP($A13,Mensal!$B$5:$B$296,Mensal!ES5:ES296)</f>
        <v>34956673365.98735</v>
      </c>
    </row>
    <row r="14" spans="1:148" s="3" customFormat="1" ht="12">
      <c r="A14" s="231" t="str">
        <f t="shared" si="0"/>
        <v>111450120300023</v>
      </c>
      <c r="B14" s="231">
        <v>1114501203000</v>
      </c>
      <c r="C14" s="35">
        <v>23</v>
      </c>
      <c r="D14" s="37" t="s">
        <v>44</v>
      </c>
      <c r="E14" s="65">
        <f>_xlfn.XLOOKUP($A14,Mensal!$B$5:$B$296,Mensal!F5:F296)</f>
        <v>97558902.390000001</v>
      </c>
      <c r="F14" s="65">
        <f>_xlfn.XLOOKUP($A14,Mensal!$B$5:$B$296,Mensal!G5:G296)</f>
        <v>7623718.75109463</v>
      </c>
      <c r="G14" s="65">
        <f>_xlfn.XLOOKUP($A14,Mensal!$B$5:$B$296,Mensal!H5:H296)</f>
        <v>6882278.2185828332</v>
      </c>
      <c r="H14" s="65">
        <f>_xlfn.XLOOKUP($A14,Mensal!$B$5:$B$296,Mensal!I5:I296)</f>
        <v>7045653.5040193843</v>
      </c>
      <c r="I14" s="65">
        <f>_xlfn.XLOOKUP($A14,Mensal!$B$5:$B$296,Mensal!J5:J296)</f>
        <v>7624821.7889239136</v>
      </c>
      <c r="J14" s="65">
        <f>_xlfn.XLOOKUP($A14,Mensal!$B$5:$B$296,Mensal!K5:K296)</f>
        <v>7262959.4818118652</v>
      </c>
      <c r="K14" s="65">
        <f>_xlfn.XLOOKUP($A14,Mensal!$B$5:$B$296,Mensal!L5:L296)</f>
        <v>7614704.1393274302</v>
      </c>
      <c r="L14" s="65">
        <f>_xlfn.XLOOKUP($A14,Mensal!$B$5:$B$296,Mensal!M5:M296)</f>
        <v>7796327.8542707143</v>
      </c>
      <c r="M14" s="65">
        <f>_xlfn.XLOOKUP($A14,Mensal!$B$5:$B$296,Mensal!N5:N296)</f>
        <v>7739213.1067596469</v>
      </c>
      <c r="N14" s="65">
        <f>_xlfn.XLOOKUP($A14,Mensal!$B$5:$B$296,Mensal!O5:O296)</f>
        <v>8031736.9324356532</v>
      </c>
      <c r="O14" s="65">
        <f>_xlfn.XLOOKUP($A14,Mensal!$B$5:$B$296,Mensal!P5:P296)</f>
        <v>7948638.4315879494</v>
      </c>
      <c r="P14" s="65">
        <f>_xlfn.XLOOKUP($A14,Mensal!$B$5:$B$296,Mensal!Q5:Q296)</f>
        <v>7906732.2903082212</v>
      </c>
      <c r="Q14" s="65">
        <f>_xlfn.XLOOKUP($A14,Mensal!$B$5:$B$296,Mensal!R5:R296)</f>
        <v>8071316.1508777551</v>
      </c>
      <c r="R14" s="65">
        <f>_xlfn.XLOOKUP($A14,Mensal!$B$5:$B$296,Mensal!S5:S296)</f>
        <v>91548100.649999991</v>
      </c>
      <c r="S14" s="65">
        <f>_xlfn.XLOOKUP($A14,Mensal!$B$5:$B$296,Mensal!T5:T296)</f>
        <v>8172626.4978009425</v>
      </c>
      <c r="T14" s="65">
        <f>_xlfn.XLOOKUP($A14,Mensal!$B$5:$B$296,Mensal!U5:U296)</f>
        <v>7377802.2472762875</v>
      </c>
      <c r="U14" s="65">
        <f>_xlfn.XLOOKUP($A14,Mensal!$B$5:$B$296,Mensal!V5:V296)</f>
        <v>7552940.5531919971</v>
      </c>
      <c r="V14" s="65">
        <f>_xlfn.XLOOKUP($A14,Mensal!$B$5:$B$296,Mensal!W5:W296)</f>
        <v>8173808.9543534471</v>
      </c>
      <c r="W14" s="65">
        <f>_xlfn.XLOOKUP($A14,Mensal!$B$5:$B$296,Mensal!X5:X296)</f>
        <v>7785892.5612894064</v>
      </c>
      <c r="X14" s="65">
        <f>_xlfn.XLOOKUP($A14,Mensal!$B$5:$B$296,Mensal!Y5:Y296)</f>
        <v>8162962.8339904938</v>
      </c>
      <c r="Y14" s="65">
        <f>_xlfn.XLOOKUP($A14,Mensal!$B$5:$B$296,Mensal!Z5:Z296)</f>
        <v>8357663.4563293485</v>
      </c>
      <c r="Z14" s="65">
        <f>_xlfn.XLOOKUP($A14,Mensal!$B$5:$B$296,Mensal!AA5:AA296)</f>
        <v>8296436.447022751</v>
      </c>
      <c r="AA14" s="65">
        <f>_xlfn.XLOOKUP($A14,Mensal!$B$5:$B$296,Mensal!AB5:AB296)</f>
        <v>8610021.9880180266</v>
      </c>
      <c r="AB14" s="65">
        <f>_xlfn.XLOOKUP($A14,Mensal!$B$5:$B$296,Mensal!AC5:AC296)</f>
        <v>8520940.3951460477</v>
      </c>
      <c r="AC14" s="65">
        <f>_xlfn.XLOOKUP($A14,Mensal!$B$5:$B$296,Mensal!AD5:AD296)</f>
        <v>8476017.0117127169</v>
      </c>
      <c r="AD14" s="65">
        <f>_xlfn.XLOOKUP($A14,Mensal!$B$5:$B$296,Mensal!AE5:AE296)</f>
        <v>8652450.9101704508</v>
      </c>
      <c r="AE14" s="65">
        <f>_xlfn.XLOOKUP($A14,Mensal!$B$5:$B$296,Mensal!AF5:AF296)</f>
        <v>98139563.856301904</v>
      </c>
      <c r="AF14" s="65">
        <f>_xlfn.XLOOKUP($A14,Mensal!$B$5:$B$296,Mensal!AG5:AG296)</f>
        <v>8761055.6056426093</v>
      </c>
      <c r="AG14" s="65">
        <f>_xlfn.XLOOKUP($A14,Mensal!$B$5:$B$296,Mensal!AH5:AH296)</f>
        <v>7909004.009080179</v>
      </c>
      <c r="AH14" s="65">
        <f>_xlfn.XLOOKUP($A14,Mensal!$B$5:$B$296,Mensal!AI5:AI296)</f>
        <v>8096752.2730218191</v>
      </c>
      <c r="AI14" s="65">
        <f>_xlfn.XLOOKUP($A14,Mensal!$B$5:$B$296,Mensal!AJ5:AJ296)</f>
        <v>8762323.1990668941</v>
      </c>
      <c r="AJ14" s="65">
        <f>_xlfn.XLOOKUP($A14,Mensal!$B$5:$B$296,Mensal!AK5:AK296)</f>
        <v>8346476.8257022426</v>
      </c>
      <c r="AK14" s="65">
        <f>_xlfn.XLOOKUP($A14,Mensal!$B$5:$B$296,Mensal!AL5:AL296)</f>
        <v>8750696.1580378078</v>
      </c>
      <c r="AL14" s="65">
        <f>_xlfn.XLOOKUP($A14,Mensal!$B$5:$B$296,Mensal!AM5:AM296)</f>
        <v>8959415.2251850609</v>
      </c>
      <c r="AM14" s="65">
        <f>_xlfn.XLOOKUP($A14,Mensal!$B$5:$B$296,Mensal!AN5:AN296)</f>
        <v>8893779.8712083884</v>
      </c>
      <c r="AN14" s="65">
        <f>_xlfn.XLOOKUP($A14,Mensal!$B$5:$B$296,Mensal!AO5:AO296)</f>
        <v>9229943.5711553246</v>
      </c>
      <c r="AO14" s="65">
        <f>_xlfn.XLOOKUP($A14,Mensal!$B$5:$B$296,Mensal!AP5:AP296)</f>
        <v>9134448.1035965625</v>
      </c>
      <c r="AP14" s="65">
        <f>_xlfn.XLOOKUP($A14,Mensal!$B$5:$B$296,Mensal!AQ5:AQ296)</f>
        <v>9086290.2365560308</v>
      </c>
      <c r="AQ14" s="65">
        <f>_xlfn.XLOOKUP($A14,Mensal!$B$5:$B$296,Mensal!AR5:AR296)</f>
        <v>9275427.375702722</v>
      </c>
      <c r="AR14" s="65">
        <f>_xlfn.XLOOKUP($A14,Mensal!$B$5:$B$296,Mensal!AS5:AS296)</f>
        <v>105205612.45395564</v>
      </c>
      <c r="AS14" s="65">
        <f>_xlfn.XLOOKUP($A14,Mensal!$B$5:$B$296,Mensal!AT5:AT296)</f>
        <v>9391851.6092488766</v>
      </c>
      <c r="AT14" s="65">
        <f>_xlfn.XLOOKUP($A14,Mensal!$B$5:$B$296,Mensal!AU5:AU296)</f>
        <v>8478452.2977339532</v>
      </c>
      <c r="AU14" s="65">
        <f>_xlfn.XLOOKUP($A14,Mensal!$B$5:$B$296,Mensal!AV5:AV296)</f>
        <v>8679718.4366793912</v>
      </c>
      <c r="AV14" s="65">
        <f>_xlfn.XLOOKUP($A14,Mensal!$B$5:$B$296,Mensal!AW5:AW296)</f>
        <v>9393210.4693997093</v>
      </c>
      <c r="AW14" s="65">
        <f>_xlfn.XLOOKUP($A14,Mensal!$B$5:$B$296,Mensal!AX5:AX296)</f>
        <v>8947423.1571528055</v>
      </c>
      <c r="AX14" s="65">
        <f>_xlfn.XLOOKUP($A14,Mensal!$B$5:$B$296,Mensal!AY5:AY296)</f>
        <v>9380746.2814165298</v>
      </c>
      <c r="AY14" s="65">
        <f>_xlfn.XLOOKUP($A14,Mensal!$B$5:$B$296,Mensal!AZ5:AZ296)</f>
        <v>9604493.1213983838</v>
      </c>
      <c r="AZ14" s="65">
        <f>_xlfn.XLOOKUP($A14,Mensal!$B$5:$B$296,Mensal!BA5:BA296)</f>
        <v>9534132.0219353922</v>
      </c>
      <c r="BA14" s="65">
        <f>_xlfn.XLOOKUP($A14,Mensal!$B$5:$B$296,Mensal!BB5:BB296)</f>
        <v>9894499.5082785077</v>
      </c>
      <c r="BB14" s="65">
        <f>_xlfn.XLOOKUP($A14,Mensal!$B$5:$B$296,Mensal!BC5:BC296)</f>
        <v>9792128.367055513</v>
      </c>
      <c r="BC14" s="65">
        <f>_xlfn.XLOOKUP($A14,Mensal!$B$5:$B$296,Mensal!BD5:BD296)</f>
        <v>9740503.1335880645</v>
      </c>
      <c r="BD14" s="65">
        <f>_xlfn.XLOOKUP($A14,Mensal!$B$5:$B$296,Mensal!BE5:BE296)</f>
        <v>9943258.1467533167</v>
      </c>
      <c r="BE14" s="65">
        <f>_xlfn.XLOOKUP($A14,Mensal!$B$5:$B$296,Mensal!BF5:BF296)</f>
        <v>112780416.55064042</v>
      </c>
      <c r="BF14" s="65">
        <f>_xlfn.XLOOKUP($A14,Mensal!$B$5:$B$296,Mensal!BG5:BG296)</f>
        <v>10068064.925114797</v>
      </c>
      <c r="BG14" s="65">
        <f>_xlfn.XLOOKUP($A14,Mensal!$B$5:$B$296,Mensal!BH5:BH296)</f>
        <v>9088900.8631707989</v>
      </c>
      <c r="BH14" s="65">
        <f>_xlfn.XLOOKUP($A14,Mensal!$B$5:$B$296,Mensal!BI5:BI296)</f>
        <v>9304658.1641203091</v>
      </c>
      <c r="BI14" s="65">
        <f>_xlfn.XLOOKUP($A14,Mensal!$B$5:$B$296,Mensal!BJ5:BJ296)</f>
        <v>10069521.623196492</v>
      </c>
      <c r="BJ14" s="65">
        <f>_xlfn.XLOOKUP($A14,Mensal!$B$5:$B$296,Mensal!BK5:BK296)</f>
        <v>9591637.6244678088</v>
      </c>
      <c r="BK14" s="65">
        <f>_xlfn.XLOOKUP($A14,Mensal!$B$5:$B$296,Mensal!BL5:BL296)</f>
        <v>10056160.013678523</v>
      </c>
      <c r="BL14" s="65">
        <f>_xlfn.XLOOKUP($A14,Mensal!$B$5:$B$296,Mensal!BM5:BM296)</f>
        <v>10296016.626139071</v>
      </c>
      <c r="BM14" s="65">
        <f>_xlfn.XLOOKUP($A14,Mensal!$B$5:$B$296,Mensal!BN5:BN296)</f>
        <v>10220589.527514743</v>
      </c>
      <c r="BN14" s="65">
        <f>_xlfn.XLOOKUP($A14,Mensal!$B$5:$B$296,Mensal!BO5:BO296)</f>
        <v>10606903.472874563</v>
      </c>
      <c r="BO14" s="65">
        <f>_xlfn.XLOOKUP($A14,Mensal!$B$5:$B$296,Mensal!BP5:BP296)</f>
        <v>10497161.609483512</v>
      </c>
      <c r="BP14" s="65">
        <f>_xlfn.XLOOKUP($A14,Mensal!$B$5:$B$296,Mensal!BQ5:BQ296)</f>
        <v>10441819.359206406</v>
      </c>
      <c r="BQ14" s="65">
        <f>_xlfn.XLOOKUP($A14,Mensal!$B$5:$B$296,Mensal!BR5:BR296)</f>
        <v>10659172.733319556</v>
      </c>
      <c r="BR14" s="65">
        <f>_xlfn.XLOOKUP($A14,Mensal!$B$5:$B$296,Mensal!BS5:BS296)</f>
        <v>120900606.54228657</v>
      </c>
      <c r="BS14" s="65">
        <f>_xlfn.XLOOKUP($A14,Mensal!$B$5:$B$296,Mensal!BT5:BT296)</f>
        <v>10792965.599723063</v>
      </c>
      <c r="BT14" s="65">
        <f>_xlfn.XLOOKUP($A14,Mensal!$B$5:$B$296,Mensal!BU5:BU296)</f>
        <v>9743301.7253190968</v>
      </c>
      <c r="BU14" s="65">
        <f>_xlfn.XLOOKUP($A14,Mensal!$B$5:$B$296,Mensal!BV5:BV296)</f>
        <v>9974593.551936971</v>
      </c>
      <c r="BV14" s="65">
        <f>_xlfn.XLOOKUP($A14,Mensal!$B$5:$B$296,Mensal!BW5:BW296)</f>
        <v>10794527.18006664</v>
      </c>
      <c r="BW14" s="65">
        <f>_xlfn.XLOOKUP($A14,Mensal!$B$5:$B$296,Mensal!BX5:BX296)</f>
        <v>10282235.53342949</v>
      </c>
      <c r="BX14" s="65">
        <f>_xlfn.XLOOKUP($A14,Mensal!$B$5:$B$296,Mensal!BY5:BY296)</f>
        <v>10780203.534663377</v>
      </c>
      <c r="BY14" s="65">
        <f>_xlfn.XLOOKUP($A14,Mensal!$B$5:$B$296,Mensal!BZ5:BZ296)</f>
        <v>11037329.823221084</v>
      </c>
      <c r="BZ14" s="65">
        <f>_xlfn.XLOOKUP($A14,Mensal!$B$5:$B$296,Mensal!CA5:CA296)</f>
        <v>10956471.973495804</v>
      </c>
      <c r="CA14" s="65">
        <f>_xlfn.XLOOKUP($A14,Mensal!$B$5:$B$296,Mensal!CB5:CB296)</f>
        <v>11370600.522921531</v>
      </c>
      <c r="CB14" s="65">
        <f>_xlfn.XLOOKUP($A14,Mensal!$B$5:$B$296,Mensal!CC5:CC296)</f>
        <v>11252957.245366327</v>
      </c>
      <c r="CC14" s="65">
        <f>_xlfn.XLOOKUP($A14,Mensal!$B$5:$B$296,Mensal!CD5:CD296)</f>
        <v>11193630.35306927</v>
      </c>
      <c r="CD14" s="65">
        <f>_xlfn.XLOOKUP($A14,Mensal!$B$5:$B$296,Mensal!CE5:CE296)</f>
        <v>11426633.170118567</v>
      </c>
      <c r="CE14" s="65">
        <f>_xlfn.XLOOKUP($A14,Mensal!$B$5:$B$296,Mensal!CF5:CF296)</f>
        <v>129605450.21333122</v>
      </c>
      <c r="CF14" s="65">
        <f>_xlfn.XLOOKUP($A14,Mensal!$B$5:$B$296,Mensal!CG5:CG296)</f>
        <v>11570059.122903125</v>
      </c>
      <c r="CG14" s="65">
        <f>_xlfn.XLOOKUP($A14,Mensal!$B$5:$B$296,Mensal!CH5:CH296)</f>
        <v>10444819.449542072</v>
      </c>
      <c r="CH14" s="65">
        <f>_xlfn.XLOOKUP($A14,Mensal!$B$5:$B$296,Mensal!CI5:CI296)</f>
        <v>10692764.287676433</v>
      </c>
      <c r="CI14" s="65">
        <f>_xlfn.XLOOKUP($A14,Mensal!$B$5:$B$296,Mensal!CJ5:CJ296)</f>
        <v>11571733.137031438</v>
      </c>
      <c r="CJ14" s="65">
        <f>_xlfn.XLOOKUP($A14,Mensal!$B$5:$B$296,Mensal!CK5:CK296)</f>
        <v>11022556.491836416</v>
      </c>
      <c r="CK14" s="65">
        <f>_xlfn.XLOOKUP($A14,Mensal!$B$5:$B$296,Mensal!CL5:CL296)</f>
        <v>11556378.18915914</v>
      </c>
      <c r="CL14" s="65">
        <f>_xlfn.XLOOKUP($A14,Mensal!$B$5:$B$296,Mensal!CM5:CM296)</f>
        <v>11832017.570493001</v>
      </c>
      <c r="CM14" s="65">
        <f>_xlfn.XLOOKUP($A14,Mensal!$B$5:$B$296,Mensal!CN5:CN296)</f>
        <v>11745337.955587501</v>
      </c>
      <c r="CN14" s="65">
        <f>_xlfn.XLOOKUP($A14,Mensal!$B$5:$B$296,Mensal!CO5:CO296)</f>
        <v>12189283.760571882</v>
      </c>
      <c r="CO14" s="65">
        <f>_xlfn.XLOOKUP($A14,Mensal!$B$5:$B$296,Mensal!CP5:CP296)</f>
        <v>12063170.167032704</v>
      </c>
      <c r="CP14" s="65">
        <f>_xlfn.XLOOKUP($A14,Mensal!$B$5:$B$296,Mensal!CQ5:CQ296)</f>
        <v>11999571.738490259</v>
      </c>
      <c r="CQ14" s="65">
        <f>_xlfn.XLOOKUP($A14,Mensal!$B$5:$B$296,Mensal!CR5:CR296)</f>
        <v>12249350.758367104</v>
      </c>
      <c r="CR14" s="65">
        <f>_xlfn.XLOOKUP($A14,Mensal!$B$5:$B$296,Mensal!CS5:CS296)</f>
        <v>138937042.62869108</v>
      </c>
      <c r="CS14" s="65">
        <f>_xlfn.XLOOKUP($A14,Mensal!$B$5:$B$296,Mensal!CT5:CT296)</f>
        <v>12403103.37975215</v>
      </c>
      <c r="CT14" s="65">
        <f>_xlfn.XLOOKUP($A14,Mensal!$B$5:$B$296,Mensal!CU5:CU296)</f>
        <v>11196846.4499091</v>
      </c>
      <c r="CU14" s="65">
        <f>_xlfn.XLOOKUP($A14,Mensal!$B$5:$B$296,Mensal!CV5:CV296)</f>
        <v>11462643.316389134</v>
      </c>
      <c r="CV14" s="65">
        <f>_xlfn.XLOOKUP($A14,Mensal!$B$5:$B$296,Mensal!CW5:CW296)</f>
        <v>12404897.9228977</v>
      </c>
      <c r="CW14" s="65">
        <f>_xlfn.XLOOKUP($A14,Mensal!$B$5:$B$296,Mensal!CX5:CX296)</f>
        <v>11816180.559248636</v>
      </c>
      <c r="CX14" s="65">
        <f>_xlfn.XLOOKUP($A14,Mensal!$B$5:$B$296,Mensal!CY5:CY296)</f>
        <v>12388437.418778596</v>
      </c>
      <c r="CY14" s="65">
        <f>_xlfn.XLOOKUP($A14,Mensal!$B$5:$B$296,Mensal!CZ5:CZ296)</f>
        <v>12683922.835568495</v>
      </c>
      <c r="CZ14" s="65">
        <f>_xlfn.XLOOKUP($A14,Mensal!$B$5:$B$296,Mensal!DA5:DA296)</f>
        <v>12591002.2883898</v>
      </c>
      <c r="DA14" s="65">
        <f>_xlfn.XLOOKUP($A14,Mensal!$B$5:$B$296,Mensal!DB5:DB296)</f>
        <v>13066912.191333055</v>
      </c>
      <c r="DB14" s="65">
        <f>_xlfn.XLOOKUP($A14,Mensal!$B$5:$B$296,Mensal!DC5:DC296)</f>
        <v>12931718.419059057</v>
      </c>
      <c r="DC14" s="65">
        <f>_xlfn.XLOOKUP($A14,Mensal!$B$5:$B$296,Mensal!DD5:DD296)</f>
        <v>12863540.903661555</v>
      </c>
      <c r="DD14" s="65">
        <f>_xlfn.XLOOKUP($A14,Mensal!$B$5:$B$296,Mensal!DE5:DE296)</f>
        <v>13131304.012969533</v>
      </c>
      <c r="DE14" s="65">
        <f>_xlfn.XLOOKUP($A14,Mensal!$B$5:$B$296,Mensal!DF5:DF296)</f>
        <v>148940509.6979568</v>
      </c>
      <c r="DF14" s="65">
        <f>_xlfn.XLOOKUP($A14,Mensal!$B$5:$B$296,Mensal!DG5:DG296)</f>
        <v>13296126.823094308</v>
      </c>
      <c r="DG14" s="65">
        <f>_xlfn.XLOOKUP($A14,Mensal!$B$5:$B$296,Mensal!DH5:DH296)</f>
        <v>12003019.39430256</v>
      </c>
      <c r="DH14" s="65">
        <f>_xlfn.XLOOKUP($A14,Mensal!$B$5:$B$296,Mensal!DI5:DI296)</f>
        <v>12287953.635169156</v>
      </c>
      <c r="DI14" s="65">
        <f>_xlfn.XLOOKUP($A14,Mensal!$B$5:$B$296,Mensal!DJ5:DJ296)</f>
        <v>13298050.573346339</v>
      </c>
      <c r="DJ14" s="65">
        <f>_xlfn.XLOOKUP($A14,Mensal!$B$5:$B$296,Mensal!DK5:DK296)</f>
        <v>12666945.559514543</v>
      </c>
      <c r="DK14" s="65">
        <f>_xlfn.XLOOKUP($A14,Mensal!$B$5:$B$296,Mensal!DL5:DL296)</f>
        <v>13280404.91293066</v>
      </c>
      <c r="DL14" s="65">
        <f>_xlfn.XLOOKUP($A14,Mensal!$B$5:$B$296,Mensal!DM5:DM296)</f>
        <v>13597165.279729433</v>
      </c>
      <c r="DM14" s="65">
        <f>_xlfn.XLOOKUP($A14,Mensal!$B$5:$B$296,Mensal!DN5:DN296)</f>
        <v>13497554.453153873</v>
      </c>
      <c r="DN14" s="65">
        <f>_xlfn.XLOOKUP($A14,Mensal!$B$5:$B$296,Mensal!DO5:DO296)</f>
        <v>14007729.86910904</v>
      </c>
      <c r="DO14" s="65">
        <f>_xlfn.XLOOKUP($A14,Mensal!$B$5:$B$296,Mensal!DP5:DP296)</f>
        <v>13862802.145231314</v>
      </c>
      <c r="DP14" s="65">
        <f>_xlfn.XLOOKUP($A14,Mensal!$B$5:$B$296,Mensal!DQ5:DQ296)</f>
        <v>13789715.848725192</v>
      </c>
      <c r="DQ14" s="65">
        <f>_xlfn.XLOOKUP($A14,Mensal!$B$5:$B$296,Mensal!DR5:DR296)</f>
        <v>14076757.901903344</v>
      </c>
      <c r="DR14" s="65">
        <f>_xlfn.XLOOKUP($A14,Mensal!$B$5:$B$296,Mensal!DS5:DS296)</f>
        <v>159664226.39620975</v>
      </c>
      <c r="DS14" s="65">
        <f>_xlfn.XLOOKUP($A14,Mensal!$B$5:$B$296,Mensal!DT5:DT296)</f>
        <v>14253447.954357097</v>
      </c>
      <c r="DT14" s="65">
        <f>_xlfn.XLOOKUP($A14,Mensal!$B$5:$B$296,Mensal!DU5:DU296)</f>
        <v>12867236.790692344</v>
      </c>
      <c r="DU14" s="65">
        <f>_xlfn.XLOOKUP($A14,Mensal!$B$5:$B$296,Mensal!DV5:DV296)</f>
        <v>13172686.296901336</v>
      </c>
      <c r="DV14" s="65">
        <f>_xlfn.XLOOKUP($A14,Mensal!$B$5:$B$296,Mensal!DW5:DW296)</f>
        <v>14255510.214627275</v>
      </c>
      <c r="DW14" s="65">
        <f>_xlfn.XLOOKUP($A14,Mensal!$B$5:$B$296,Mensal!DX5:DX296)</f>
        <v>13578965.639799589</v>
      </c>
      <c r="DX14" s="65">
        <f>_xlfn.XLOOKUP($A14,Mensal!$B$5:$B$296,Mensal!DY5:DY296)</f>
        <v>14236594.066661667</v>
      </c>
      <c r="DY14" s="65">
        <f>_xlfn.XLOOKUP($A14,Mensal!$B$5:$B$296,Mensal!DZ5:DZ296)</f>
        <v>14576161.179869952</v>
      </c>
      <c r="DZ14" s="65">
        <f>_xlfn.XLOOKUP($A14,Mensal!$B$5:$B$296,Mensal!EA5:EA296)</f>
        <v>14469378.373780949</v>
      </c>
      <c r="EA14" s="65">
        <f>_xlfn.XLOOKUP($A14,Mensal!$B$5:$B$296,Mensal!EB5:EB296)</f>
        <v>15016286.419684891</v>
      </c>
      <c r="EB14" s="65">
        <f>_xlfn.XLOOKUP($A14,Mensal!$B$5:$B$296,Mensal!EC5:EC296)</f>
        <v>14860923.899687966</v>
      </c>
      <c r="EC14" s="65">
        <f>_xlfn.XLOOKUP($A14,Mensal!$B$5:$B$296,Mensal!ED5:ED296)</f>
        <v>14782575.389833404</v>
      </c>
      <c r="ED14" s="65">
        <f>_xlfn.XLOOKUP($A14,Mensal!$B$5:$B$296,Mensal!EE5:EE296)</f>
        <v>15090284.470840387</v>
      </c>
      <c r="EE14" s="65">
        <f>_xlfn.XLOOKUP($A14,Mensal!$B$5:$B$296,Mensal!EF5:EF296)</f>
        <v>171160050.69673684</v>
      </c>
      <c r="EF14" s="65">
        <f>_xlfn.XLOOKUP($A14,Mensal!$B$5:$B$296,Mensal!EG5:EG296)</f>
        <v>15279696.207070807</v>
      </c>
      <c r="EG14" s="65">
        <f>_xlfn.XLOOKUP($A14,Mensal!$B$5:$B$296,Mensal!EH5:EH296)</f>
        <v>13793677.83962219</v>
      </c>
      <c r="EH14" s="65">
        <f>_xlfn.XLOOKUP($A14,Mensal!$B$5:$B$296,Mensal!EI5:EI296)</f>
        <v>14121119.710278232</v>
      </c>
      <c r="EI14" s="65">
        <f>_xlfn.XLOOKUP($A14,Mensal!$B$5:$B$296,Mensal!EJ5:EJ296)</f>
        <v>15281906.950080438</v>
      </c>
      <c r="EJ14" s="65">
        <f>_xlfn.XLOOKUP($A14,Mensal!$B$5:$B$296,Mensal!EK5:EK296)</f>
        <v>14556651.165865157</v>
      </c>
      <c r="EK14" s="65">
        <f>_xlfn.XLOOKUP($A14,Mensal!$B$5:$B$296,Mensal!EL5:EL296)</f>
        <v>15261628.839461304</v>
      </c>
      <c r="EL14" s="65">
        <f>_xlfn.XLOOKUP($A14,Mensal!$B$5:$B$296,Mensal!EM5:EM296)</f>
        <v>15625644.784820586</v>
      </c>
      <c r="EM14" s="65">
        <f>_xlfn.XLOOKUP($A14,Mensal!$B$5:$B$296,Mensal!EN5:EN296)</f>
        <v>15511173.616693176</v>
      </c>
      <c r="EN14" s="65">
        <f>_xlfn.XLOOKUP($A14,Mensal!$B$5:$B$296,Mensal!EO5:EO296)</f>
        <v>16097459.041902201</v>
      </c>
      <c r="EO14" s="65">
        <f>_xlfn.XLOOKUP($A14,Mensal!$B$5:$B$296,Mensal!EP5:EP296)</f>
        <v>15930910.420465499</v>
      </c>
      <c r="EP14" s="65">
        <f>_xlfn.XLOOKUP($A14,Mensal!$B$5:$B$296,Mensal!EQ5:EQ296)</f>
        <v>15846920.817901406</v>
      </c>
      <c r="EQ14" s="65">
        <f>_xlfn.XLOOKUP($A14,Mensal!$B$5:$B$296,Mensal!ER5:ER296)</f>
        <v>16176784.952740893</v>
      </c>
      <c r="ER14" s="65">
        <f>_xlfn.XLOOKUP($A14,Mensal!$B$5:$B$296,Mensal!ES5:ES296)</f>
        <v>183483574.34690189</v>
      </c>
    </row>
    <row r="15" spans="1:148" s="3" customFormat="1" ht="12">
      <c r="A15" s="231" t="str">
        <f t="shared" si="0"/>
        <v>111450220200023</v>
      </c>
      <c r="B15" s="231">
        <v>1114502202000</v>
      </c>
      <c r="C15" s="35">
        <v>23</v>
      </c>
      <c r="D15" s="37" t="s">
        <v>53</v>
      </c>
      <c r="E15" s="65">
        <f>_xlfn.XLOOKUP($A15,Mensal!$B$5:$B$296,Mensal!F5:F296)</f>
        <v>470507.3000000001</v>
      </c>
      <c r="F15" s="65">
        <f>_xlfn.XLOOKUP($A15,Mensal!$B$5:$B$296,Mensal!G5:G296)</f>
        <v>0</v>
      </c>
      <c r="G15" s="65">
        <f>_xlfn.XLOOKUP($A15,Mensal!$B$5:$B$296,Mensal!H5:H296)</f>
        <v>0</v>
      </c>
      <c r="H15" s="65">
        <f>_xlfn.XLOOKUP($A15,Mensal!$B$5:$B$296,Mensal!I5:I296)</f>
        <v>0</v>
      </c>
      <c r="I15" s="65">
        <f>_xlfn.XLOOKUP($A15,Mensal!$B$5:$B$296,Mensal!J5:J296)</f>
        <v>0</v>
      </c>
      <c r="J15" s="65">
        <f>_xlfn.XLOOKUP($A15,Mensal!$B$5:$B$296,Mensal!K5:K296)</f>
        <v>0</v>
      </c>
      <c r="K15" s="65">
        <f>_xlfn.XLOOKUP($A15,Mensal!$B$5:$B$296,Mensal!L5:L296)</f>
        <v>0</v>
      </c>
      <c r="L15" s="65">
        <f>_xlfn.XLOOKUP($A15,Mensal!$B$5:$B$296,Mensal!M5:M296)</f>
        <v>0</v>
      </c>
      <c r="M15" s="65">
        <f>_xlfn.XLOOKUP($A15,Mensal!$B$5:$B$296,Mensal!N5:N296)</f>
        <v>0</v>
      </c>
      <c r="N15" s="65">
        <f>_xlfn.XLOOKUP($A15,Mensal!$B$5:$B$296,Mensal!O5:O296)</f>
        <v>0</v>
      </c>
      <c r="O15" s="65">
        <f>_xlfn.XLOOKUP($A15,Mensal!$B$5:$B$296,Mensal!P5:P296)</f>
        <v>0</v>
      </c>
      <c r="P15" s="65">
        <f>_xlfn.XLOOKUP($A15,Mensal!$B$5:$B$296,Mensal!Q5:Q296)</f>
        <v>0</v>
      </c>
      <c r="Q15" s="65">
        <f>_xlfn.XLOOKUP($A15,Mensal!$B$5:$B$296,Mensal!R5:R296)</f>
        <v>0</v>
      </c>
      <c r="R15" s="65">
        <f>_xlfn.XLOOKUP($A15,Mensal!$B$5:$B$296,Mensal!S5:S296)</f>
        <v>0</v>
      </c>
      <c r="S15" s="65">
        <f>_xlfn.XLOOKUP($A15,Mensal!$B$5:$B$296,Mensal!T5:T296)</f>
        <v>0</v>
      </c>
      <c r="T15" s="65">
        <f>_xlfn.XLOOKUP($A15,Mensal!$B$5:$B$296,Mensal!U5:U296)</f>
        <v>0</v>
      </c>
      <c r="U15" s="65">
        <f>_xlfn.XLOOKUP($A15,Mensal!$B$5:$B$296,Mensal!V5:V296)</f>
        <v>0</v>
      </c>
      <c r="V15" s="65">
        <f>_xlfn.XLOOKUP($A15,Mensal!$B$5:$B$296,Mensal!W5:W296)</f>
        <v>0</v>
      </c>
      <c r="W15" s="65">
        <f>_xlfn.XLOOKUP($A15,Mensal!$B$5:$B$296,Mensal!X5:X296)</f>
        <v>0</v>
      </c>
      <c r="X15" s="65">
        <f>_xlfn.XLOOKUP($A15,Mensal!$B$5:$B$296,Mensal!Y5:Y296)</f>
        <v>0</v>
      </c>
      <c r="Y15" s="65">
        <f>_xlfn.XLOOKUP($A15,Mensal!$B$5:$B$296,Mensal!Z5:Z296)</f>
        <v>0</v>
      </c>
      <c r="Z15" s="65">
        <f>_xlfn.XLOOKUP($A15,Mensal!$B$5:$B$296,Mensal!AA5:AA296)</f>
        <v>0</v>
      </c>
      <c r="AA15" s="65">
        <f>_xlfn.XLOOKUP($A15,Mensal!$B$5:$B$296,Mensal!AB5:AB296)</f>
        <v>0</v>
      </c>
      <c r="AB15" s="65">
        <f>_xlfn.XLOOKUP($A15,Mensal!$B$5:$B$296,Mensal!AC5:AC296)</f>
        <v>0</v>
      </c>
      <c r="AC15" s="65">
        <f>_xlfn.XLOOKUP($A15,Mensal!$B$5:$B$296,Mensal!AD5:AD296)</f>
        <v>0</v>
      </c>
      <c r="AD15" s="65">
        <f>_xlfn.XLOOKUP($A15,Mensal!$B$5:$B$296,Mensal!AE5:AE296)</f>
        <v>0</v>
      </c>
      <c r="AE15" s="65">
        <f>_xlfn.XLOOKUP($A15,Mensal!$B$5:$B$296,Mensal!AF5:AF296)</f>
        <v>0</v>
      </c>
      <c r="AF15" s="65">
        <f>_xlfn.XLOOKUP($A15,Mensal!$B$5:$B$296,Mensal!AG5:AG296)</f>
        <v>0</v>
      </c>
      <c r="AG15" s="65">
        <f>_xlfn.XLOOKUP($A15,Mensal!$B$5:$B$296,Mensal!AH5:AH296)</f>
        <v>0</v>
      </c>
      <c r="AH15" s="65">
        <f>_xlfn.XLOOKUP($A15,Mensal!$B$5:$B$296,Mensal!AI5:AI296)</f>
        <v>0</v>
      </c>
      <c r="AI15" s="65">
        <f>_xlfn.XLOOKUP($A15,Mensal!$B$5:$B$296,Mensal!AJ5:AJ296)</f>
        <v>0</v>
      </c>
      <c r="AJ15" s="65">
        <f>_xlfn.XLOOKUP($A15,Mensal!$B$5:$B$296,Mensal!AK5:AK296)</f>
        <v>0</v>
      </c>
      <c r="AK15" s="65">
        <f>_xlfn.XLOOKUP($A15,Mensal!$B$5:$B$296,Mensal!AL5:AL296)</f>
        <v>0</v>
      </c>
      <c r="AL15" s="65">
        <f>_xlfn.XLOOKUP($A15,Mensal!$B$5:$B$296,Mensal!AM5:AM296)</f>
        <v>0</v>
      </c>
      <c r="AM15" s="65">
        <f>_xlfn.XLOOKUP($A15,Mensal!$B$5:$B$296,Mensal!AN5:AN296)</f>
        <v>0</v>
      </c>
      <c r="AN15" s="65">
        <f>_xlfn.XLOOKUP($A15,Mensal!$B$5:$B$296,Mensal!AO5:AO296)</f>
        <v>0</v>
      </c>
      <c r="AO15" s="65">
        <f>_xlfn.XLOOKUP($A15,Mensal!$B$5:$B$296,Mensal!AP5:AP296)</f>
        <v>0</v>
      </c>
      <c r="AP15" s="65">
        <f>_xlfn.XLOOKUP($A15,Mensal!$B$5:$B$296,Mensal!AQ5:AQ296)</f>
        <v>0</v>
      </c>
      <c r="AQ15" s="65">
        <f>_xlfn.XLOOKUP($A15,Mensal!$B$5:$B$296,Mensal!AR5:AR296)</f>
        <v>0</v>
      </c>
      <c r="AR15" s="65">
        <f>_xlfn.XLOOKUP($A15,Mensal!$B$5:$B$296,Mensal!AS5:AS296)</f>
        <v>0</v>
      </c>
      <c r="AS15" s="65">
        <f>_xlfn.XLOOKUP($A15,Mensal!$B$5:$B$296,Mensal!AT5:AT296)</f>
        <v>0</v>
      </c>
      <c r="AT15" s="65">
        <f>_xlfn.XLOOKUP($A15,Mensal!$B$5:$B$296,Mensal!AU5:AU296)</f>
        <v>0</v>
      </c>
      <c r="AU15" s="65">
        <f>_xlfn.XLOOKUP($A15,Mensal!$B$5:$B$296,Mensal!AV5:AV296)</f>
        <v>0</v>
      </c>
      <c r="AV15" s="65">
        <f>_xlfn.XLOOKUP($A15,Mensal!$B$5:$B$296,Mensal!AW5:AW296)</f>
        <v>0</v>
      </c>
      <c r="AW15" s="65">
        <f>_xlfn.XLOOKUP($A15,Mensal!$B$5:$B$296,Mensal!AX5:AX296)</f>
        <v>0</v>
      </c>
      <c r="AX15" s="65">
        <f>_xlfn.XLOOKUP($A15,Mensal!$B$5:$B$296,Mensal!AY5:AY296)</f>
        <v>0</v>
      </c>
      <c r="AY15" s="65">
        <f>_xlfn.XLOOKUP($A15,Mensal!$B$5:$B$296,Mensal!AZ5:AZ296)</f>
        <v>0</v>
      </c>
      <c r="AZ15" s="65">
        <f>_xlfn.XLOOKUP($A15,Mensal!$B$5:$B$296,Mensal!BA5:BA296)</f>
        <v>0</v>
      </c>
      <c r="BA15" s="65">
        <f>_xlfn.XLOOKUP($A15,Mensal!$B$5:$B$296,Mensal!BB5:BB296)</f>
        <v>0</v>
      </c>
      <c r="BB15" s="65">
        <f>_xlfn.XLOOKUP($A15,Mensal!$B$5:$B$296,Mensal!BC5:BC296)</f>
        <v>0</v>
      </c>
      <c r="BC15" s="65">
        <f>_xlfn.XLOOKUP($A15,Mensal!$B$5:$B$296,Mensal!BD5:BD296)</f>
        <v>0</v>
      </c>
      <c r="BD15" s="65">
        <f>_xlfn.XLOOKUP($A15,Mensal!$B$5:$B$296,Mensal!BE5:BE296)</f>
        <v>0</v>
      </c>
      <c r="BE15" s="65">
        <f>_xlfn.XLOOKUP($A15,Mensal!$B$5:$B$296,Mensal!BF5:BF296)</f>
        <v>0</v>
      </c>
      <c r="BF15" s="65">
        <f>_xlfn.XLOOKUP($A15,Mensal!$B$5:$B$296,Mensal!BG5:BG296)</f>
        <v>0</v>
      </c>
      <c r="BG15" s="65">
        <f>_xlfn.XLOOKUP($A15,Mensal!$B$5:$B$296,Mensal!BH5:BH296)</f>
        <v>0</v>
      </c>
      <c r="BH15" s="65">
        <f>_xlfn.XLOOKUP($A15,Mensal!$B$5:$B$296,Mensal!BI5:BI296)</f>
        <v>0</v>
      </c>
      <c r="BI15" s="65">
        <f>_xlfn.XLOOKUP($A15,Mensal!$B$5:$B$296,Mensal!BJ5:BJ296)</f>
        <v>0</v>
      </c>
      <c r="BJ15" s="65">
        <f>_xlfn.XLOOKUP($A15,Mensal!$B$5:$B$296,Mensal!BK5:BK296)</f>
        <v>0</v>
      </c>
      <c r="BK15" s="65">
        <f>_xlfn.XLOOKUP($A15,Mensal!$B$5:$B$296,Mensal!BL5:BL296)</f>
        <v>0</v>
      </c>
      <c r="BL15" s="65">
        <f>_xlfn.XLOOKUP($A15,Mensal!$B$5:$B$296,Mensal!BM5:BM296)</f>
        <v>0</v>
      </c>
      <c r="BM15" s="65">
        <f>_xlfn.XLOOKUP($A15,Mensal!$B$5:$B$296,Mensal!BN5:BN296)</f>
        <v>0</v>
      </c>
      <c r="BN15" s="65">
        <f>_xlfn.XLOOKUP($A15,Mensal!$B$5:$B$296,Mensal!BO5:BO296)</f>
        <v>0</v>
      </c>
      <c r="BO15" s="65">
        <f>_xlfn.XLOOKUP($A15,Mensal!$B$5:$B$296,Mensal!BP5:BP296)</f>
        <v>0</v>
      </c>
      <c r="BP15" s="65">
        <f>_xlfn.XLOOKUP($A15,Mensal!$B$5:$B$296,Mensal!BQ5:BQ296)</f>
        <v>0</v>
      </c>
      <c r="BQ15" s="65">
        <f>_xlfn.XLOOKUP($A15,Mensal!$B$5:$B$296,Mensal!BR5:BR296)</f>
        <v>0</v>
      </c>
      <c r="BR15" s="65">
        <f>_xlfn.XLOOKUP($A15,Mensal!$B$5:$B$296,Mensal!BS5:BS296)</f>
        <v>0</v>
      </c>
      <c r="BS15" s="65">
        <f>_xlfn.XLOOKUP($A15,Mensal!$B$5:$B$296,Mensal!BT5:BT296)</f>
        <v>0</v>
      </c>
      <c r="BT15" s="65">
        <f>_xlfn.XLOOKUP($A15,Mensal!$B$5:$B$296,Mensal!BU5:BU296)</f>
        <v>0</v>
      </c>
      <c r="BU15" s="65">
        <f>_xlfn.XLOOKUP($A15,Mensal!$B$5:$B$296,Mensal!BV5:BV296)</f>
        <v>0</v>
      </c>
      <c r="BV15" s="65">
        <f>_xlfn.XLOOKUP($A15,Mensal!$B$5:$B$296,Mensal!BW5:BW296)</f>
        <v>0</v>
      </c>
      <c r="BW15" s="65">
        <f>_xlfn.XLOOKUP($A15,Mensal!$B$5:$B$296,Mensal!BX5:BX296)</f>
        <v>0</v>
      </c>
      <c r="BX15" s="65">
        <f>_xlfn.XLOOKUP($A15,Mensal!$B$5:$B$296,Mensal!BY5:BY296)</f>
        <v>0</v>
      </c>
      <c r="BY15" s="65">
        <f>_xlfn.XLOOKUP($A15,Mensal!$B$5:$B$296,Mensal!BZ5:BZ296)</f>
        <v>0</v>
      </c>
      <c r="BZ15" s="65">
        <f>_xlfn.XLOOKUP($A15,Mensal!$B$5:$B$296,Mensal!CA5:CA296)</f>
        <v>0</v>
      </c>
      <c r="CA15" s="65">
        <f>_xlfn.XLOOKUP($A15,Mensal!$B$5:$B$296,Mensal!CB5:CB296)</f>
        <v>0</v>
      </c>
      <c r="CB15" s="65">
        <f>_xlfn.XLOOKUP($A15,Mensal!$B$5:$B$296,Mensal!CC5:CC296)</f>
        <v>0</v>
      </c>
      <c r="CC15" s="65">
        <f>_xlfn.XLOOKUP($A15,Mensal!$B$5:$B$296,Mensal!CD5:CD296)</f>
        <v>0</v>
      </c>
      <c r="CD15" s="65">
        <f>_xlfn.XLOOKUP($A15,Mensal!$B$5:$B$296,Mensal!CE5:CE296)</f>
        <v>0</v>
      </c>
      <c r="CE15" s="65">
        <f>_xlfn.XLOOKUP($A15,Mensal!$B$5:$B$296,Mensal!CF5:CF296)</f>
        <v>0</v>
      </c>
      <c r="CF15" s="65">
        <f>_xlfn.XLOOKUP($A15,Mensal!$B$5:$B$296,Mensal!CG5:CG296)</f>
        <v>0</v>
      </c>
      <c r="CG15" s="65">
        <f>_xlfn.XLOOKUP($A15,Mensal!$B$5:$B$296,Mensal!CH5:CH296)</f>
        <v>0</v>
      </c>
      <c r="CH15" s="65">
        <f>_xlfn.XLOOKUP($A15,Mensal!$B$5:$B$296,Mensal!CI5:CI296)</f>
        <v>0</v>
      </c>
      <c r="CI15" s="65">
        <f>_xlfn.XLOOKUP($A15,Mensal!$B$5:$B$296,Mensal!CJ5:CJ296)</f>
        <v>0</v>
      </c>
      <c r="CJ15" s="65">
        <f>_xlfn.XLOOKUP($A15,Mensal!$B$5:$B$296,Mensal!CK5:CK296)</f>
        <v>0</v>
      </c>
      <c r="CK15" s="65">
        <f>_xlfn.XLOOKUP($A15,Mensal!$B$5:$B$296,Mensal!CL5:CL296)</f>
        <v>0</v>
      </c>
      <c r="CL15" s="65">
        <f>_xlfn.XLOOKUP($A15,Mensal!$B$5:$B$296,Mensal!CM5:CM296)</f>
        <v>0</v>
      </c>
      <c r="CM15" s="65">
        <f>_xlfn.XLOOKUP($A15,Mensal!$B$5:$B$296,Mensal!CN5:CN296)</f>
        <v>0</v>
      </c>
      <c r="CN15" s="65">
        <f>_xlfn.XLOOKUP($A15,Mensal!$B$5:$B$296,Mensal!CO5:CO296)</f>
        <v>0</v>
      </c>
      <c r="CO15" s="65">
        <f>_xlfn.XLOOKUP($A15,Mensal!$B$5:$B$296,Mensal!CP5:CP296)</f>
        <v>0</v>
      </c>
      <c r="CP15" s="65">
        <f>_xlfn.XLOOKUP($A15,Mensal!$B$5:$B$296,Mensal!CQ5:CQ296)</f>
        <v>0</v>
      </c>
      <c r="CQ15" s="65">
        <f>_xlfn.XLOOKUP($A15,Mensal!$B$5:$B$296,Mensal!CR5:CR296)</f>
        <v>0</v>
      </c>
      <c r="CR15" s="65">
        <f>_xlfn.XLOOKUP($A15,Mensal!$B$5:$B$296,Mensal!CS5:CS296)</f>
        <v>0</v>
      </c>
      <c r="CS15" s="65">
        <f>_xlfn.XLOOKUP($A15,Mensal!$B$5:$B$296,Mensal!CT5:CT296)</f>
        <v>0</v>
      </c>
      <c r="CT15" s="65">
        <f>_xlfn.XLOOKUP($A15,Mensal!$B$5:$B$296,Mensal!CU5:CU296)</f>
        <v>0</v>
      </c>
      <c r="CU15" s="65">
        <f>_xlfn.XLOOKUP($A15,Mensal!$B$5:$B$296,Mensal!CV5:CV296)</f>
        <v>0</v>
      </c>
      <c r="CV15" s="65">
        <f>_xlfn.XLOOKUP($A15,Mensal!$B$5:$B$296,Mensal!CW5:CW296)</f>
        <v>0</v>
      </c>
      <c r="CW15" s="65">
        <f>_xlfn.XLOOKUP($A15,Mensal!$B$5:$B$296,Mensal!CX5:CX296)</f>
        <v>0</v>
      </c>
      <c r="CX15" s="65">
        <f>_xlfn.XLOOKUP($A15,Mensal!$B$5:$B$296,Mensal!CY5:CY296)</f>
        <v>0</v>
      </c>
      <c r="CY15" s="65">
        <f>_xlfn.XLOOKUP($A15,Mensal!$B$5:$B$296,Mensal!CZ5:CZ296)</f>
        <v>0</v>
      </c>
      <c r="CZ15" s="65">
        <f>_xlfn.XLOOKUP($A15,Mensal!$B$5:$B$296,Mensal!DA5:DA296)</f>
        <v>0</v>
      </c>
      <c r="DA15" s="65">
        <f>_xlfn.XLOOKUP($A15,Mensal!$B$5:$B$296,Mensal!DB5:DB296)</f>
        <v>0</v>
      </c>
      <c r="DB15" s="65">
        <f>_xlfn.XLOOKUP($A15,Mensal!$B$5:$B$296,Mensal!DC5:DC296)</f>
        <v>0</v>
      </c>
      <c r="DC15" s="65">
        <f>_xlfn.XLOOKUP($A15,Mensal!$B$5:$B$296,Mensal!DD5:DD296)</f>
        <v>0</v>
      </c>
      <c r="DD15" s="65">
        <f>_xlfn.XLOOKUP($A15,Mensal!$B$5:$B$296,Mensal!DE5:DE296)</f>
        <v>0</v>
      </c>
      <c r="DE15" s="65">
        <f>_xlfn.XLOOKUP($A15,Mensal!$B$5:$B$296,Mensal!DF5:DF296)</f>
        <v>0</v>
      </c>
      <c r="DF15" s="65">
        <f>_xlfn.XLOOKUP($A15,Mensal!$B$5:$B$296,Mensal!DG5:DG296)</f>
        <v>0</v>
      </c>
      <c r="DG15" s="65">
        <f>_xlfn.XLOOKUP($A15,Mensal!$B$5:$B$296,Mensal!DH5:DH296)</f>
        <v>0</v>
      </c>
      <c r="DH15" s="65">
        <f>_xlfn.XLOOKUP($A15,Mensal!$B$5:$B$296,Mensal!DI5:DI296)</f>
        <v>0</v>
      </c>
      <c r="DI15" s="65">
        <f>_xlfn.XLOOKUP($A15,Mensal!$B$5:$B$296,Mensal!DJ5:DJ296)</f>
        <v>0</v>
      </c>
      <c r="DJ15" s="65">
        <f>_xlfn.XLOOKUP($A15,Mensal!$B$5:$B$296,Mensal!DK5:DK296)</f>
        <v>0</v>
      </c>
      <c r="DK15" s="65">
        <f>_xlfn.XLOOKUP($A15,Mensal!$B$5:$B$296,Mensal!DL5:DL296)</f>
        <v>0</v>
      </c>
      <c r="DL15" s="65">
        <f>_xlfn.XLOOKUP($A15,Mensal!$B$5:$B$296,Mensal!DM5:DM296)</f>
        <v>0</v>
      </c>
      <c r="DM15" s="65">
        <f>_xlfn.XLOOKUP($A15,Mensal!$B$5:$B$296,Mensal!DN5:DN296)</f>
        <v>0</v>
      </c>
      <c r="DN15" s="65">
        <f>_xlfn.XLOOKUP($A15,Mensal!$B$5:$B$296,Mensal!DO5:DO296)</f>
        <v>0</v>
      </c>
      <c r="DO15" s="65">
        <f>_xlfn.XLOOKUP($A15,Mensal!$B$5:$B$296,Mensal!DP5:DP296)</f>
        <v>0</v>
      </c>
      <c r="DP15" s="65">
        <f>_xlfn.XLOOKUP($A15,Mensal!$B$5:$B$296,Mensal!DQ5:DQ296)</f>
        <v>0</v>
      </c>
      <c r="DQ15" s="65">
        <f>_xlfn.XLOOKUP($A15,Mensal!$B$5:$B$296,Mensal!DR5:DR296)</f>
        <v>0</v>
      </c>
      <c r="DR15" s="65">
        <f>_xlfn.XLOOKUP($A15,Mensal!$B$5:$B$296,Mensal!DS5:DS296)</f>
        <v>0</v>
      </c>
      <c r="DS15" s="65">
        <f>_xlfn.XLOOKUP($A15,Mensal!$B$5:$B$296,Mensal!DT5:DT296)</f>
        <v>0</v>
      </c>
      <c r="DT15" s="65">
        <f>_xlfn.XLOOKUP($A15,Mensal!$B$5:$B$296,Mensal!DU5:DU296)</f>
        <v>0</v>
      </c>
      <c r="DU15" s="65">
        <f>_xlfn.XLOOKUP($A15,Mensal!$B$5:$B$296,Mensal!DV5:DV296)</f>
        <v>0</v>
      </c>
      <c r="DV15" s="65">
        <f>_xlfn.XLOOKUP($A15,Mensal!$B$5:$B$296,Mensal!DW5:DW296)</f>
        <v>0</v>
      </c>
      <c r="DW15" s="65">
        <f>_xlfn.XLOOKUP($A15,Mensal!$B$5:$B$296,Mensal!DX5:DX296)</f>
        <v>0</v>
      </c>
      <c r="DX15" s="65">
        <f>_xlfn.XLOOKUP($A15,Mensal!$B$5:$B$296,Mensal!DY5:DY296)</f>
        <v>0</v>
      </c>
      <c r="DY15" s="65">
        <f>_xlfn.XLOOKUP($A15,Mensal!$B$5:$B$296,Mensal!DZ5:DZ296)</f>
        <v>0</v>
      </c>
      <c r="DZ15" s="65">
        <f>_xlfn.XLOOKUP($A15,Mensal!$B$5:$B$296,Mensal!EA5:EA296)</f>
        <v>0</v>
      </c>
      <c r="EA15" s="65">
        <f>_xlfn.XLOOKUP($A15,Mensal!$B$5:$B$296,Mensal!EB5:EB296)</f>
        <v>0</v>
      </c>
      <c r="EB15" s="65">
        <f>_xlfn.XLOOKUP($A15,Mensal!$B$5:$B$296,Mensal!EC5:EC296)</f>
        <v>0</v>
      </c>
      <c r="EC15" s="65">
        <f>_xlfn.XLOOKUP($A15,Mensal!$B$5:$B$296,Mensal!ED5:ED296)</f>
        <v>0</v>
      </c>
      <c r="ED15" s="65">
        <f>_xlfn.XLOOKUP($A15,Mensal!$B$5:$B$296,Mensal!EE5:EE296)</f>
        <v>0</v>
      </c>
      <c r="EE15" s="65">
        <f>_xlfn.XLOOKUP($A15,Mensal!$B$5:$B$296,Mensal!EF5:EF296)</f>
        <v>0</v>
      </c>
      <c r="EF15" s="65">
        <f>_xlfn.XLOOKUP($A15,Mensal!$B$5:$B$296,Mensal!EG5:EG296)</f>
        <v>0</v>
      </c>
      <c r="EG15" s="65">
        <f>_xlfn.XLOOKUP($A15,Mensal!$B$5:$B$296,Mensal!EH5:EH296)</f>
        <v>0</v>
      </c>
      <c r="EH15" s="65">
        <f>_xlfn.XLOOKUP($A15,Mensal!$B$5:$B$296,Mensal!EI5:EI296)</f>
        <v>0</v>
      </c>
      <c r="EI15" s="65">
        <f>_xlfn.XLOOKUP($A15,Mensal!$B$5:$B$296,Mensal!EJ5:EJ296)</f>
        <v>0</v>
      </c>
      <c r="EJ15" s="65">
        <f>_xlfn.XLOOKUP($A15,Mensal!$B$5:$B$296,Mensal!EK5:EK296)</f>
        <v>0</v>
      </c>
      <c r="EK15" s="65">
        <f>_xlfn.XLOOKUP($A15,Mensal!$B$5:$B$296,Mensal!EL5:EL296)</f>
        <v>0</v>
      </c>
      <c r="EL15" s="65">
        <f>_xlfn.XLOOKUP($A15,Mensal!$B$5:$B$296,Mensal!EM5:EM296)</f>
        <v>0</v>
      </c>
      <c r="EM15" s="65">
        <f>_xlfn.XLOOKUP($A15,Mensal!$B$5:$B$296,Mensal!EN5:EN296)</f>
        <v>0</v>
      </c>
      <c r="EN15" s="65">
        <f>_xlfn.XLOOKUP($A15,Mensal!$B$5:$B$296,Mensal!EO5:EO296)</f>
        <v>0</v>
      </c>
      <c r="EO15" s="65">
        <f>_xlfn.XLOOKUP($A15,Mensal!$B$5:$B$296,Mensal!EP5:EP296)</f>
        <v>0</v>
      </c>
      <c r="EP15" s="65">
        <f>_xlfn.XLOOKUP($A15,Mensal!$B$5:$B$296,Mensal!EQ5:EQ296)</f>
        <v>0</v>
      </c>
      <c r="EQ15" s="65">
        <f>_xlfn.XLOOKUP($A15,Mensal!$B$5:$B$296,Mensal!ER5:ER296)</f>
        <v>0</v>
      </c>
      <c r="ER15" s="65">
        <f>_xlfn.XLOOKUP($A15,Mensal!$B$5:$B$296,Mensal!ES5:ES296)</f>
        <v>0</v>
      </c>
    </row>
    <row r="16" spans="1:148" s="3" customFormat="1" ht="12">
      <c r="A16" s="231" t="str">
        <f t="shared" si="0"/>
        <v>111450120200020</v>
      </c>
      <c r="B16" s="231">
        <v>1114501202000</v>
      </c>
      <c r="C16" s="35">
        <v>20</v>
      </c>
      <c r="D16" s="37" t="s">
        <v>43</v>
      </c>
      <c r="E16" s="65">
        <f>_xlfn.XLOOKUP($A16,Mensal!$B$5:$B$296,Mensal!F5:F296)</f>
        <v>162598170.65000004</v>
      </c>
      <c r="F16" s="65">
        <f>_xlfn.XLOOKUP($A16,Mensal!$B$5:$B$296,Mensal!G5:G296)</f>
        <v>12706197.918491051</v>
      </c>
      <c r="G16" s="65">
        <f>_xlfn.XLOOKUP($A16,Mensal!$B$5:$B$296,Mensal!H5:H296)</f>
        <v>11470463.697638055</v>
      </c>
      <c r="H16" s="65">
        <f>_xlfn.XLOOKUP($A16,Mensal!$B$5:$B$296,Mensal!I5:I296)</f>
        <v>11742755.840032307</v>
      </c>
      <c r="I16" s="65">
        <f>_xlfn.XLOOKUP($A16,Mensal!$B$5:$B$296,Mensal!J5:J296)</f>
        <v>12708036.314873191</v>
      </c>
      <c r="J16" s="65">
        <f>_xlfn.XLOOKUP($A16,Mensal!$B$5:$B$296,Mensal!K5:K296)</f>
        <v>12104932.469686443</v>
      </c>
      <c r="K16" s="65">
        <f>_xlfn.XLOOKUP($A16,Mensal!$B$5:$B$296,Mensal!L5:L296)</f>
        <v>12691173.565545717</v>
      </c>
      <c r="L16" s="65">
        <f>_xlfn.XLOOKUP($A16,Mensal!$B$5:$B$296,Mensal!M5:M296)</f>
        <v>12993879.757117858</v>
      </c>
      <c r="M16" s="65">
        <f>_xlfn.XLOOKUP($A16,Mensal!$B$5:$B$296,Mensal!N5:N296)</f>
        <v>12898688.511266079</v>
      </c>
      <c r="N16" s="65">
        <f>_xlfn.XLOOKUP($A16,Mensal!$B$5:$B$296,Mensal!O5:O296)</f>
        <v>13386228.22072609</v>
      </c>
      <c r="O16" s="65">
        <f>_xlfn.XLOOKUP($A16,Mensal!$B$5:$B$296,Mensal!P5:P296)</f>
        <v>13247730.719313249</v>
      </c>
      <c r="P16" s="65">
        <f>_xlfn.XLOOKUP($A16,Mensal!$B$5:$B$296,Mensal!Q5:Q296)</f>
        <v>13177887.150513703</v>
      </c>
      <c r="Q16" s="65">
        <f>_xlfn.XLOOKUP($A16,Mensal!$B$5:$B$296,Mensal!R5:R296)</f>
        <v>13452193.584796259</v>
      </c>
      <c r="R16" s="65">
        <f>_xlfn.XLOOKUP($A16,Mensal!$B$5:$B$296,Mensal!S5:S296)</f>
        <v>152580167.75</v>
      </c>
      <c r="S16" s="65">
        <f>_xlfn.XLOOKUP($A16,Mensal!$B$5:$B$296,Mensal!T5:T296)</f>
        <v>13621044.163001571</v>
      </c>
      <c r="T16" s="65">
        <f>_xlfn.XLOOKUP($A16,Mensal!$B$5:$B$296,Mensal!U5:U296)</f>
        <v>12296337.078793813</v>
      </c>
      <c r="U16" s="65">
        <f>_xlfn.XLOOKUP($A16,Mensal!$B$5:$B$296,Mensal!V5:V296)</f>
        <v>12588234.255319996</v>
      </c>
      <c r="V16" s="65">
        <f>_xlfn.XLOOKUP($A16,Mensal!$B$5:$B$296,Mensal!W5:W296)</f>
        <v>13623014.923922412</v>
      </c>
      <c r="W16" s="65">
        <f>_xlfn.XLOOKUP($A16,Mensal!$B$5:$B$296,Mensal!X5:X296)</f>
        <v>12976487.602149012</v>
      </c>
      <c r="X16" s="65">
        <f>_xlfn.XLOOKUP($A16,Mensal!$B$5:$B$296,Mensal!Y5:Y296)</f>
        <v>13604938.056650823</v>
      </c>
      <c r="Y16" s="65">
        <f>_xlfn.XLOOKUP($A16,Mensal!$B$5:$B$296,Mensal!Z5:Z296)</f>
        <v>13929439.093882248</v>
      </c>
      <c r="Z16" s="65">
        <f>_xlfn.XLOOKUP($A16,Mensal!$B$5:$B$296,Mensal!AA5:AA296)</f>
        <v>13827394.078371253</v>
      </c>
      <c r="AA16" s="65">
        <f>_xlfn.XLOOKUP($A16,Mensal!$B$5:$B$296,Mensal!AB5:AB296)</f>
        <v>14350036.646696713</v>
      </c>
      <c r="AB16" s="65">
        <f>_xlfn.XLOOKUP($A16,Mensal!$B$5:$B$296,Mensal!AC5:AC296)</f>
        <v>14201567.325243413</v>
      </c>
      <c r="AC16" s="65">
        <f>_xlfn.XLOOKUP($A16,Mensal!$B$5:$B$296,Mensal!AD5:AD296)</f>
        <v>14126695.019521195</v>
      </c>
      <c r="AD16" s="65">
        <f>_xlfn.XLOOKUP($A16,Mensal!$B$5:$B$296,Mensal!AE5:AE296)</f>
        <v>14420751.516950751</v>
      </c>
      <c r="AE16" s="65">
        <f>_xlfn.XLOOKUP($A16,Mensal!$B$5:$B$296,Mensal!AF5:AF296)</f>
        <v>163565939.76050323</v>
      </c>
      <c r="AF16" s="65">
        <f>_xlfn.XLOOKUP($A16,Mensal!$B$5:$B$296,Mensal!AG5:AG296)</f>
        <v>14601759.342737682</v>
      </c>
      <c r="AG16" s="65">
        <f>_xlfn.XLOOKUP($A16,Mensal!$B$5:$B$296,Mensal!AH5:AH296)</f>
        <v>13181673.348466966</v>
      </c>
      <c r="AH16" s="65">
        <f>_xlfn.XLOOKUP($A16,Mensal!$B$5:$B$296,Mensal!AI5:AI296)</f>
        <v>13494587.121703032</v>
      </c>
      <c r="AI16" s="65">
        <f>_xlfn.XLOOKUP($A16,Mensal!$B$5:$B$296,Mensal!AJ5:AJ296)</f>
        <v>14603871.998444824</v>
      </c>
      <c r="AJ16" s="65">
        <f>_xlfn.XLOOKUP($A16,Mensal!$B$5:$B$296,Mensal!AK5:AK296)</f>
        <v>13910794.709503738</v>
      </c>
      <c r="AK16" s="65">
        <f>_xlfn.XLOOKUP($A16,Mensal!$B$5:$B$296,Mensal!AL5:AL296)</f>
        <v>14584493.596729679</v>
      </c>
      <c r="AL16" s="65">
        <f>_xlfn.XLOOKUP($A16,Mensal!$B$5:$B$296,Mensal!AM5:AM296)</f>
        <v>14932358.708641768</v>
      </c>
      <c r="AM16" s="65">
        <f>_xlfn.XLOOKUP($A16,Mensal!$B$5:$B$296,Mensal!AN5:AN296)</f>
        <v>14822966.452013981</v>
      </c>
      <c r="AN16" s="65">
        <f>_xlfn.XLOOKUP($A16,Mensal!$B$5:$B$296,Mensal!AO5:AO296)</f>
        <v>15383239.285258874</v>
      </c>
      <c r="AO16" s="65">
        <f>_xlfn.XLOOKUP($A16,Mensal!$B$5:$B$296,Mensal!AP5:AP296)</f>
        <v>15224080.172660938</v>
      </c>
      <c r="AP16" s="65">
        <f>_xlfn.XLOOKUP($A16,Mensal!$B$5:$B$296,Mensal!AQ5:AQ296)</f>
        <v>15143817.060926719</v>
      </c>
      <c r="AQ16" s="65">
        <f>_xlfn.XLOOKUP($A16,Mensal!$B$5:$B$296,Mensal!AR5:AR296)</f>
        <v>15459045.626171203</v>
      </c>
      <c r="AR16" s="65">
        <f>_xlfn.XLOOKUP($A16,Mensal!$B$5:$B$296,Mensal!AS5:AS296)</f>
        <v>175342687.42325941</v>
      </c>
      <c r="AS16" s="65">
        <f>_xlfn.XLOOKUP($A16,Mensal!$B$5:$B$296,Mensal!AT5:AT296)</f>
        <v>15653086.015414795</v>
      </c>
      <c r="AT16" s="65">
        <f>_xlfn.XLOOKUP($A16,Mensal!$B$5:$B$296,Mensal!AU5:AU296)</f>
        <v>14130753.829556588</v>
      </c>
      <c r="AU16" s="65">
        <f>_xlfn.XLOOKUP($A16,Mensal!$B$5:$B$296,Mensal!AV5:AV296)</f>
        <v>14466197.394465651</v>
      </c>
      <c r="AV16" s="65">
        <f>_xlfn.XLOOKUP($A16,Mensal!$B$5:$B$296,Mensal!AW5:AW296)</f>
        <v>15655350.782332851</v>
      </c>
      <c r="AW16" s="65">
        <f>_xlfn.XLOOKUP($A16,Mensal!$B$5:$B$296,Mensal!AX5:AX296)</f>
        <v>14912371.928588009</v>
      </c>
      <c r="AX16" s="65">
        <f>_xlfn.XLOOKUP($A16,Mensal!$B$5:$B$296,Mensal!AY5:AY296)</f>
        <v>15634577.135694217</v>
      </c>
      <c r="AY16" s="65">
        <f>_xlfn.XLOOKUP($A16,Mensal!$B$5:$B$296,Mensal!AZ5:AZ296)</f>
        <v>16007488.535663974</v>
      </c>
      <c r="AZ16" s="65">
        <f>_xlfn.XLOOKUP($A16,Mensal!$B$5:$B$296,Mensal!BA5:BA296)</f>
        <v>15890220.036558988</v>
      </c>
      <c r="BA16" s="65">
        <f>_xlfn.XLOOKUP($A16,Mensal!$B$5:$B$296,Mensal!BB5:BB296)</f>
        <v>16490832.513797512</v>
      </c>
      <c r="BB16" s="65">
        <f>_xlfn.XLOOKUP($A16,Mensal!$B$5:$B$296,Mensal!BC5:BC296)</f>
        <v>16320213.945092523</v>
      </c>
      <c r="BC16" s="65">
        <f>_xlfn.XLOOKUP($A16,Mensal!$B$5:$B$296,Mensal!BD5:BD296)</f>
        <v>16234171.889313443</v>
      </c>
      <c r="BD16" s="65">
        <f>_xlfn.XLOOKUP($A16,Mensal!$B$5:$B$296,Mensal!BE5:BE296)</f>
        <v>16572096.911255529</v>
      </c>
      <c r="BE16" s="65">
        <f>_xlfn.XLOOKUP($A16,Mensal!$B$5:$B$296,Mensal!BF5:BF296)</f>
        <v>187967360.91773409</v>
      </c>
      <c r="BF16" s="65">
        <f>_xlfn.XLOOKUP($A16,Mensal!$B$5:$B$296,Mensal!BG5:BG296)</f>
        <v>16780108.208524663</v>
      </c>
      <c r="BG16" s="65">
        <f>_xlfn.XLOOKUP($A16,Mensal!$B$5:$B$296,Mensal!BH5:BH296)</f>
        <v>15148168.105284665</v>
      </c>
      <c r="BH16" s="65">
        <f>_xlfn.XLOOKUP($A16,Mensal!$B$5:$B$296,Mensal!BI5:BI296)</f>
        <v>15507763.606867181</v>
      </c>
      <c r="BI16" s="65">
        <f>_xlfn.XLOOKUP($A16,Mensal!$B$5:$B$296,Mensal!BJ5:BJ296)</f>
        <v>16782536.038660821</v>
      </c>
      <c r="BJ16" s="65">
        <f>_xlfn.XLOOKUP($A16,Mensal!$B$5:$B$296,Mensal!BK5:BK296)</f>
        <v>15986062.707446348</v>
      </c>
      <c r="BK16" s="65">
        <f>_xlfn.XLOOKUP($A16,Mensal!$B$5:$B$296,Mensal!BL5:BL296)</f>
        <v>16760266.689464204</v>
      </c>
      <c r="BL16" s="65">
        <f>_xlfn.XLOOKUP($A16,Mensal!$B$5:$B$296,Mensal!BM5:BM296)</f>
        <v>17160027.710231785</v>
      </c>
      <c r="BM16" s="65">
        <f>_xlfn.XLOOKUP($A16,Mensal!$B$5:$B$296,Mensal!BN5:BN296)</f>
        <v>17034315.879191238</v>
      </c>
      <c r="BN16" s="65">
        <f>_xlfn.XLOOKUP($A16,Mensal!$B$5:$B$296,Mensal!BO5:BO296)</f>
        <v>17678172.454790939</v>
      </c>
      <c r="BO16" s="65">
        <f>_xlfn.XLOOKUP($A16,Mensal!$B$5:$B$296,Mensal!BP5:BP296)</f>
        <v>17495269.349139187</v>
      </c>
      <c r="BP16" s="65">
        <f>_xlfn.XLOOKUP($A16,Mensal!$B$5:$B$296,Mensal!BQ5:BQ296)</f>
        <v>17403032.265344013</v>
      </c>
      <c r="BQ16" s="65">
        <f>_xlfn.XLOOKUP($A16,Mensal!$B$5:$B$296,Mensal!BR5:BR296)</f>
        <v>17765287.888865929</v>
      </c>
      <c r="BR16" s="65">
        <f>_xlfn.XLOOKUP($A16,Mensal!$B$5:$B$296,Mensal!BS5:BS296)</f>
        <v>201501010.90381095</v>
      </c>
      <c r="BS16" s="65">
        <f>_xlfn.XLOOKUP($A16,Mensal!$B$5:$B$296,Mensal!BT5:BT296)</f>
        <v>17988275.99953844</v>
      </c>
      <c r="BT16" s="65">
        <f>_xlfn.XLOOKUP($A16,Mensal!$B$5:$B$296,Mensal!BU5:BU296)</f>
        <v>16238836.208865162</v>
      </c>
      <c r="BU16" s="65">
        <f>_xlfn.XLOOKUP($A16,Mensal!$B$5:$B$296,Mensal!BV5:BV296)</f>
        <v>16624322.58656162</v>
      </c>
      <c r="BV16" s="65">
        <f>_xlfn.XLOOKUP($A16,Mensal!$B$5:$B$296,Mensal!BW5:BW296)</f>
        <v>17990878.633444399</v>
      </c>
      <c r="BW16" s="65">
        <f>_xlfn.XLOOKUP($A16,Mensal!$B$5:$B$296,Mensal!BX5:BX296)</f>
        <v>17137059.222382486</v>
      </c>
      <c r="BX16" s="65">
        <f>_xlfn.XLOOKUP($A16,Mensal!$B$5:$B$296,Mensal!BY5:BY296)</f>
        <v>17967005.89110563</v>
      </c>
      <c r="BY16" s="65">
        <f>_xlfn.XLOOKUP($A16,Mensal!$B$5:$B$296,Mensal!BZ5:BZ296)</f>
        <v>18395549.705368474</v>
      </c>
      <c r="BZ16" s="65">
        <f>_xlfn.XLOOKUP($A16,Mensal!$B$5:$B$296,Mensal!CA5:CA296)</f>
        <v>18260786.622493006</v>
      </c>
      <c r="CA16" s="65">
        <f>_xlfn.XLOOKUP($A16,Mensal!$B$5:$B$296,Mensal!CB5:CB296)</f>
        <v>18951000.871535886</v>
      </c>
      <c r="CB16" s="65">
        <f>_xlfn.XLOOKUP($A16,Mensal!$B$5:$B$296,Mensal!CC5:CC296)</f>
        <v>18754928.742277212</v>
      </c>
      <c r="CC16" s="65">
        <f>_xlfn.XLOOKUP($A16,Mensal!$B$5:$B$296,Mensal!CD5:CD296)</f>
        <v>18656050.588448785</v>
      </c>
      <c r="CD16" s="65">
        <f>_xlfn.XLOOKUP($A16,Mensal!$B$5:$B$296,Mensal!CE5:CE296)</f>
        <v>19044388.616864279</v>
      </c>
      <c r="CE16" s="65">
        <f>_xlfn.XLOOKUP($A16,Mensal!$B$5:$B$296,Mensal!CF5:CF296)</f>
        <v>216009083.68888539</v>
      </c>
      <c r="CF16" s="65">
        <f>_xlfn.XLOOKUP($A16,Mensal!$B$5:$B$296,Mensal!CG5:CG296)</f>
        <v>19283431.871505208</v>
      </c>
      <c r="CG16" s="65">
        <f>_xlfn.XLOOKUP($A16,Mensal!$B$5:$B$296,Mensal!CH5:CH296)</f>
        <v>17408032.415903453</v>
      </c>
      <c r="CH16" s="65">
        <f>_xlfn.XLOOKUP($A16,Mensal!$B$5:$B$296,Mensal!CI5:CI296)</f>
        <v>17821273.812794056</v>
      </c>
      <c r="CI16" s="65">
        <f>_xlfn.XLOOKUP($A16,Mensal!$B$5:$B$296,Mensal!CJ5:CJ296)</f>
        <v>19286221.895052396</v>
      </c>
      <c r="CJ16" s="65">
        <f>_xlfn.XLOOKUP($A16,Mensal!$B$5:$B$296,Mensal!CK5:CK296)</f>
        <v>18370927.486394025</v>
      </c>
      <c r="CK16" s="65">
        <f>_xlfn.XLOOKUP($A16,Mensal!$B$5:$B$296,Mensal!CL5:CL296)</f>
        <v>19260630.315265235</v>
      </c>
      <c r="CL16" s="65">
        <f>_xlfn.XLOOKUP($A16,Mensal!$B$5:$B$296,Mensal!CM5:CM296)</f>
        <v>19720029.284155004</v>
      </c>
      <c r="CM16" s="65">
        <f>_xlfn.XLOOKUP($A16,Mensal!$B$5:$B$296,Mensal!CN5:CN296)</f>
        <v>19575563.259312503</v>
      </c>
      <c r="CN16" s="65">
        <f>_xlfn.XLOOKUP($A16,Mensal!$B$5:$B$296,Mensal!CO5:CO296)</f>
        <v>20315472.934286471</v>
      </c>
      <c r="CO16" s="65">
        <f>_xlfn.XLOOKUP($A16,Mensal!$B$5:$B$296,Mensal!CP5:CP296)</f>
        <v>20105283.611721173</v>
      </c>
      <c r="CP16" s="65">
        <f>_xlfn.XLOOKUP($A16,Mensal!$B$5:$B$296,Mensal!CQ5:CQ296)</f>
        <v>19999286.230817098</v>
      </c>
      <c r="CQ16" s="65">
        <f>_xlfn.XLOOKUP($A16,Mensal!$B$5:$B$296,Mensal!CR5:CR296)</f>
        <v>20415584.597278509</v>
      </c>
      <c r="CR16" s="65">
        <f>_xlfn.XLOOKUP($A16,Mensal!$B$5:$B$296,Mensal!CS5:CS296)</f>
        <v>231561737.71448517</v>
      </c>
      <c r="CS16" s="65">
        <f>_xlfn.XLOOKUP($A16,Mensal!$B$5:$B$296,Mensal!CT5:CT296)</f>
        <v>20671838.966253582</v>
      </c>
      <c r="CT16" s="65">
        <f>_xlfn.XLOOKUP($A16,Mensal!$B$5:$B$296,Mensal!CU5:CU296)</f>
        <v>18661410.7498485</v>
      </c>
      <c r="CU16" s="65">
        <f>_xlfn.XLOOKUP($A16,Mensal!$B$5:$B$296,Mensal!CV5:CV296)</f>
        <v>19104405.527315225</v>
      </c>
      <c r="CV16" s="65">
        <f>_xlfn.XLOOKUP($A16,Mensal!$B$5:$B$296,Mensal!CW5:CW296)</f>
        <v>20674829.871496167</v>
      </c>
      <c r="CW16" s="65">
        <f>_xlfn.XLOOKUP($A16,Mensal!$B$5:$B$296,Mensal!CX5:CX296)</f>
        <v>19693634.265414394</v>
      </c>
      <c r="CX16" s="65">
        <f>_xlfn.XLOOKUP($A16,Mensal!$B$5:$B$296,Mensal!CY5:CY296)</f>
        <v>20647395.697964329</v>
      </c>
      <c r="CY16" s="65">
        <f>_xlfn.XLOOKUP($A16,Mensal!$B$5:$B$296,Mensal!CZ5:CZ296)</f>
        <v>21139871.39261416</v>
      </c>
      <c r="CZ16" s="65">
        <f>_xlfn.XLOOKUP($A16,Mensal!$B$5:$B$296,Mensal!DA5:DA296)</f>
        <v>20985003.813983001</v>
      </c>
      <c r="DA16" s="65">
        <f>_xlfn.XLOOKUP($A16,Mensal!$B$5:$B$296,Mensal!DB5:DB296)</f>
        <v>21778186.985555094</v>
      </c>
      <c r="DB16" s="65">
        <f>_xlfn.XLOOKUP($A16,Mensal!$B$5:$B$296,Mensal!DC5:DC296)</f>
        <v>21552864.031765096</v>
      </c>
      <c r="DC16" s="65">
        <f>_xlfn.XLOOKUP($A16,Mensal!$B$5:$B$296,Mensal!DD5:DD296)</f>
        <v>21439234.839435924</v>
      </c>
      <c r="DD16" s="65">
        <f>_xlfn.XLOOKUP($A16,Mensal!$B$5:$B$296,Mensal!DE5:DE296)</f>
        <v>21885506.688282557</v>
      </c>
      <c r="DE16" s="65">
        <f>_xlfn.XLOOKUP($A16,Mensal!$B$5:$B$296,Mensal!DF5:DF296)</f>
        <v>248234182.82992804</v>
      </c>
      <c r="DF16" s="65">
        <f>_xlfn.XLOOKUP($A16,Mensal!$B$5:$B$296,Mensal!DG5:DG296)</f>
        <v>22160211.371823847</v>
      </c>
      <c r="DG16" s="65">
        <f>_xlfn.XLOOKUP($A16,Mensal!$B$5:$B$296,Mensal!DH5:DH296)</f>
        <v>20005032.323837601</v>
      </c>
      <c r="DH16" s="65">
        <f>_xlfn.XLOOKUP($A16,Mensal!$B$5:$B$296,Mensal!DI5:DI296)</f>
        <v>20479922.725281928</v>
      </c>
      <c r="DI16" s="65">
        <f>_xlfn.XLOOKUP($A16,Mensal!$B$5:$B$296,Mensal!DJ5:DJ296)</f>
        <v>22163417.6222439</v>
      </c>
      <c r="DJ16" s="65">
        <f>_xlfn.XLOOKUP($A16,Mensal!$B$5:$B$296,Mensal!DK5:DK296)</f>
        <v>21111575.932524238</v>
      </c>
      <c r="DK16" s="65">
        <f>_xlfn.XLOOKUP($A16,Mensal!$B$5:$B$296,Mensal!DL5:DL296)</f>
        <v>22134008.188217767</v>
      </c>
      <c r="DL16" s="65">
        <f>_xlfn.XLOOKUP($A16,Mensal!$B$5:$B$296,Mensal!DM5:DM296)</f>
        <v>22661942.13288239</v>
      </c>
      <c r="DM16" s="65">
        <f>_xlfn.XLOOKUP($A16,Mensal!$B$5:$B$296,Mensal!DN5:DN296)</f>
        <v>22495924.088589787</v>
      </c>
      <c r="DN16" s="65">
        <f>_xlfn.XLOOKUP($A16,Mensal!$B$5:$B$296,Mensal!DO5:DO296)</f>
        <v>23346216.448515069</v>
      </c>
      <c r="DO16" s="65">
        <f>_xlfn.XLOOKUP($A16,Mensal!$B$5:$B$296,Mensal!DP5:DP296)</f>
        <v>23104670.24205219</v>
      </c>
      <c r="DP16" s="65">
        <f>_xlfn.XLOOKUP($A16,Mensal!$B$5:$B$296,Mensal!DQ5:DQ296)</f>
        <v>22982859.747875322</v>
      </c>
      <c r="DQ16" s="65">
        <f>_xlfn.XLOOKUP($A16,Mensal!$B$5:$B$296,Mensal!DR5:DR296)</f>
        <v>23461263.169838909</v>
      </c>
      <c r="DR16" s="65">
        <f>_xlfn.XLOOKUP($A16,Mensal!$B$5:$B$296,Mensal!DS5:DS296)</f>
        <v>266107043.99368295</v>
      </c>
      <c r="DS16" s="65">
        <f>_xlfn.XLOOKUP($A16,Mensal!$B$5:$B$296,Mensal!DT5:DT296)</f>
        <v>23755746.590595163</v>
      </c>
      <c r="DT16" s="65">
        <f>_xlfn.XLOOKUP($A16,Mensal!$B$5:$B$296,Mensal!DU5:DU296)</f>
        <v>21445394.651153907</v>
      </c>
      <c r="DU16" s="65">
        <f>_xlfn.XLOOKUP($A16,Mensal!$B$5:$B$296,Mensal!DV5:DV296)</f>
        <v>21954477.161502227</v>
      </c>
      <c r="DV16" s="65">
        <f>_xlfn.XLOOKUP($A16,Mensal!$B$5:$B$296,Mensal!DW5:DW296)</f>
        <v>23759183.691045459</v>
      </c>
      <c r="DW16" s="65">
        <f>_xlfn.XLOOKUP($A16,Mensal!$B$5:$B$296,Mensal!DX5:DX296)</f>
        <v>22631609.399665982</v>
      </c>
      <c r="DX16" s="65">
        <f>_xlfn.XLOOKUP($A16,Mensal!$B$5:$B$296,Mensal!DY5:DY296)</f>
        <v>23727656.777769446</v>
      </c>
      <c r="DY16" s="65">
        <f>_xlfn.XLOOKUP($A16,Mensal!$B$5:$B$296,Mensal!DZ5:DZ296)</f>
        <v>24293601.96644992</v>
      </c>
      <c r="DZ16" s="65">
        <f>_xlfn.XLOOKUP($A16,Mensal!$B$5:$B$296,Mensal!EA5:EA296)</f>
        <v>24115630.622968249</v>
      </c>
      <c r="EA16" s="65">
        <f>_xlfn.XLOOKUP($A16,Mensal!$B$5:$B$296,Mensal!EB5:EB296)</f>
        <v>25027144.032808151</v>
      </c>
      <c r="EB16" s="65">
        <f>_xlfn.XLOOKUP($A16,Mensal!$B$5:$B$296,Mensal!EC5:EC296)</f>
        <v>24768206.499479946</v>
      </c>
      <c r="EC16" s="65">
        <f>_xlfn.XLOOKUP($A16,Mensal!$B$5:$B$296,Mensal!ED5:ED296)</f>
        <v>24637625.649722341</v>
      </c>
      <c r="ED16" s="65">
        <f>_xlfn.XLOOKUP($A16,Mensal!$B$5:$B$296,Mensal!EE5:EE296)</f>
        <v>25150474.118067313</v>
      </c>
      <c r="EE16" s="65">
        <f>_xlfn.XLOOKUP($A16,Mensal!$B$5:$B$296,Mensal!EF5:EF296)</f>
        <v>285266751.16122812</v>
      </c>
      <c r="EF16" s="65">
        <f>_xlfn.XLOOKUP($A16,Mensal!$B$5:$B$296,Mensal!EG5:EG296)</f>
        <v>25466160.345118012</v>
      </c>
      <c r="EG16" s="65">
        <f>_xlfn.XLOOKUP($A16,Mensal!$B$5:$B$296,Mensal!EH5:EH296)</f>
        <v>22989463.066036984</v>
      </c>
      <c r="EH16" s="65">
        <f>_xlfn.XLOOKUP($A16,Mensal!$B$5:$B$296,Mensal!EI5:EI296)</f>
        <v>23535199.517130386</v>
      </c>
      <c r="EI16" s="65">
        <f>_xlfn.XLOOKUP($A16,Mensal!$B$5:$B$296,Mensal!EJ5:EJ296)</f>
        <v>25469844.91680073</v>
      </c>
      <c r="EJ16" s="65">
        <f>_xlfn.XLOOKUP($A16,Mensal!$B$5:$B$296,Mensal!EK5:EK296)</f>
        <v>24261085.276441928</v>
      </c>
      <c r="EK16" s="65">
        <f>_xlfn.XLOOKUP($A16,Mensal!$B$5:$B$296,Mensal!EL5:EL296)</f>
        <v>25436048.065768842</v>
      </c>
      <c r="EL16" s="65">
        <f>_xlfn.XLOOKUP($A16,Mensal!$B$5:$B$296,Mensal!EM5:EM296)</f>
        <v>26042741.308034312</v>
      </c>
      <c r="EM16" s="65">
        <f>_xlfn.XLOOKUP($A16,Mensal!$B$5:$B$296,Mensal!EN5:EN296)</f>
        <v>25851956.027821962</v>
      </c>
      <c r="EN16" s="65">
        <f>_xlfn.XLOOKUP($A16,Mensal!$B$5:$B$296,Mensal!EO5:EO296)</f>
        <v>26829098.403170336</v>
      </c>
      <c r="EO16" s="65">
        <f>_xlfn.XLOOKUP($A16,Mensal!$B$5:$B$296,Mensal!EP5:EP296)</f>
        <v>26551517.3674425</v>
      </c>
      <c r="EP16" s="65">
        <f>_xlfn.XLOOKUP($A16,Mensal!$B$5:$B$296,Mensal!EQ5:EQ296)</f>
        <v>26411534.696502347</v>
      </c>
      <c r="EQ16" s="65">
        <f>_xlfn.XLOOKUP($A16,Mensal!$B$5:$B$296,Mensal!ER5:ER296)</f>
        <v>26961308.254568156</v>
      </c>
      <c r="ER16" s="65">
        <f>_xlfn.XLOOKUP($A16,Mensal!$B$5:$B$296,Mensal!ES5:ES296)</f>
        <v>305805957.24483651</v>
      </c>
    </row>
    <row r="17" spans="1:148" s="3" customFormat="1" ht="12">
      <c r="A17" s="231" t="str">
        <f t="shared" si="0"/>
        <v>111450130100210</v>
      </c>
      <c r="B17" s="231">
        <v>1114501301002</v>
      </c>
      <c r="C17" s="35">
        <v>10</v>
      </c>
      <c r="D17" s="37" t="s">
        <v>46</v>
      </c>
      <c r="E17" s="65">
        <f>_xlfn.XLOOKUP($A17,Mensal!$B$5:$B$296,Mensal!F5:F296)</f>
        <v>7417645.5500000007</v>
      </c>
      <c r="F17" s="65">
        <f>_xlfn.XLOOKUP($A17,Mensal!$B$5:$B$296,Mensal!G5:G296)</f>
        <v>1487436.1721223579</v>
      </c>
      <c r="G17" s="65">
        <f>_xlfn.XLOOKUP($A17,Mensal!$B$5:$B$296,Mensal!H5:H296)</f>
        <v>1342776.3934051329</v>
      </c>
      <c r="H17" s="65">
        <f>_xlfn.XLOOKUP($A17,Mensal!$B$5:$B$296,Mensal!I5:I296)</f>
        <v>1374651.9540236627</v>
      </c>
      <c r="I17" s="65">
        <f>_xlfn.XLOOKUP($A17,Mensal!$B$5:$B$296,Mensal!J5:J296)</f>
        <v>1487651.3818408775</v>
      </c>
      <c r="J17" s="65">
        <f>_xlfn.XLOOKUP($A17,Mensal!$B$5:$B$296,Mensal!K5:K296)</f>
        <v>1417049.7368301891</v>
      </c>
      <c r="K17" s="65">
        <f>_xlfn.XLOOKUP($A17,Mensal!$B$5:$B$296,Mensal!L5:L296)</f>
        <v>1485677.3638480827</v>
      </c>
      <c r="L17" s="65">
        <f>_xlfn.XLOOKUP($A17,Mensal!$B$5:$B$296,Mensal!M5:M296)</f>
        <v>1521113.3094990279</v>
      </c>
      <c r="M17" s="65">
        <f>_xlfn.XLOOKUP($A17,Mensal!$B$5:$B$296,Mensal!N5:N296)</f>
        <v>1509969.8578341303</v>
      </c>
      <c r="N17" s="65">
        <f>_xlfn.XLOOKUP($A17,Mensal!$B$5:$B$296,Mensal!O5:O296)</f>
        <v>1567043.1226965876</v>
      </c>
      <c r="O17" s="65">
        <f>_xlfn.XLOOKUP($A17,Mensal!$B$5:$B$296,Mensal!P5:P296)</f>
        <v>1550830.0749641713</v>
      </c>
      <c r="P17" s="65">
        <f>_xlfn.XLOOKUP($A17,Mensal!$B$5:$B$296,Mensal!Q5:Q296)</f>
        <v>1542653.9194148092</v>
      </c>
      <c r="Q17" s="65">
        <f>_xlfn.XLOOKUP($A17,Mensal!$B$5:$B$296,Mensal!R5:R296)</f>
        <v>1574765.2807532002</v>
      </c>
      <c r="R17" s="65">
        <f>_xlfn.XLOOKUP($A17,Mensal!$B$5:$B$296,Mensal!S5:S296)</f>
        <v>17861618.567232229</v>
      </c>
      <c r="S17" s="65">
        <f>_xlfn.XLOOKUP($A17,Mensal!$B$5:$B$296,Mensal!T5:T296)</f>
        <v>0</v>
      </c>
      <c r="T17" s="65">
        <f>_xlfn.XLOOKUP($A17,Mensal!$B$5:$B$296,Mensal!U5:U296)</f>
        <v>0</v>
      </c>
      <c r="U17" s="65">
        <f>_xlfn.XLOOKUP($A17,Mensal!$B$5:$B$296,Mensal!V5:V296)</f>
        <v>0</v>
      </c>
      <c r="V17" s="65">
        <f>_xlfn.XLOOKUP($A17,Mensal!$B$5:$B$296,Mensal!W5:W296)</f>
        <v>0</v>
      </c>
      <c r="W17" s="65">
        <f>_xlfn.XLOOKUP($A17,Mensal!$B$5:$B$296,Mensal!X5:X296)</f>
        <v>0</v>
      </c>
      <c r="X17" s="65">
        <f>_xlfn.XLOOKUP($A17,Mensal!$B$5:$B$296,Mensal!Y5:Y296)</f>
        <v>0</v>
      </c>
      <c r="Y17" s="65">
        <f>_xlfn.XLOOKUP($A17,Mensal!$B$5:$B$296,Mensal!Z5:Z296)</f>
        <v>0</v>
      </c>
      <c r="Z17" s="65">
        <f>_xlfn.XLOOKUP($A17,Mensal!$B$5:$B$296,Mensal!AA5:AA296)</f>
        <v>0</v>
      </c>
      <c r="AA17" s="65">
        <f>_xlfn.XLOOKUP($A17,Mensal!$B$5:$B$296,Mensal!AB5:AB296)</f>
        <v>0</v>
      </c>
      <c r="AB17" s="65">
        <f>_xlfn.XLOOKUP($A17,Mensal!$B$5:$B$296,Mensal!AC5:AC296)</f>
        <v>0</v>
      </c>
      <c r="AC17" s="65">
        <f>_xlfn.XLOOKUP($A17,Mensal!$B$5:$B$296,Mensal!AD5:AD296)</f>
        <v>0</v>
      </c>
      <c r="AD17" s="65">
        <f>_xlfn.XLOOKUP($A17,Mensal!$B$5:$B$296,Mensal!AE5:AE296)</f>
        <v>0</v>
      </c>
      <c r="AE17" s="65">
        <f>_xlfn.XLOOKUP($A17,Mensal!$B$5:$B$296,Mensal!AF5:AF296)</f>
        <v>0</v>
      </c>
      <c r="AF17" s="65">
        <f>_xlfn.XLOOKUP($A17,Mensal!$B$5:$B$296,Mensal!AG5:AG296)</f>
        <v>0</v>
      </c>
      <c r="AG17" s="65">
        <f>_xlfn.XLOOKUP($A17,Mensal!$B$5:$B$296,Mensal!AH5:AH296)</f>
        <v>0</v>
      </c>
      <c r="AH17" s="65">
        <f>_xlfn.XLOOKUP($A17,Mensal!$B$5:$B$296,Mensal!AI5:AI296)</f>
        <v>0</v>
      </c>
      <c r="AI17" s="65">
        <f>_xlfn.XLOOKUP($A17,Mensal!$B$5:$B$296,Mensal!AJ5:AJ296)</f>
        <v>0</v>
      </c>
      <c r="AJ17" s="65">
        <f>_xlfn.XLOOKUP($A17,Mensal!$B$5:$B$296,Mensal!AK5:AK296)</f>
        <v>0</v>
      </c>
      <c r="AK17" s="65">
        <f>_xlfn.XLOOKUP($A17,Mensal!$B$5:$B$296,Mensal!AL5:AL296)</f>
        <v>0</v>
      </c>
      <c r="AL17" s="65">
        <f>_xlfn.XLOOKUP($A17,Mensal!$B$5:$B$296,Mensal!AM5:AM296)</f>
        <v>0</v>
      </c>
      <c r="AM17" s="65">
        <f>_xlfn.XLOOKUP($A17,Mensal!$B$5:$B$296,Mensal!AN5:AN296)</f>
        <v>0</v>
      </c>
      <c r="AN17" s="65">
        <f>_xlfn.XLOOKUP($A17,Mensal!$B$5:$B$296,Mensal!AO5:AO296)</f>
        <v>0</v>
      </c>
      <c r="AO17" s="65">
        <f>_xlfn.XLOOKUP($A17,Mensal!$B$5:$B$296,Mensal!AP5:AP296)</f>
        <v>0</v>
      </c>
      <c r="AP17" s="65">
        <f>_xlfn.XLOOKUP($A17,Mensal!$B$5:$B$296,Mensal!AQ5:AQ296)</f>
        <v>0</v>
      </c>
      <c r="AQ17" s="65">
        <f>_xlfn.XLOOKUP($A17,Mensal!$B$5:$B$296,Mensal!AR5:AR296)</f>
        <v>0</v>
      </c>
      <c r="AR17" s="65">
        <f>_xlfn.XLOOKUP($A17,Mensal!$B$5:$B$296,Mensal!AS5:AS296)</f>
        <v>0</v>
      </c>
      <c r="AS17" s="65">
        <f>_xlfn.XLOOKUP($A17,Mensal!$B$5:$B$296,Mensal!AT5:AT296)</f>
        <v>0</v>
      </c>
      <c r="AT17" s="65">
        <f>_xlfn.XLOOKUP($A17,Mensal!$B$5:$B$296,Mensal!AU5:AU296)</f>
        <v>0</v>
      </c>
      <c r="AU17" s="65">
        <f>_xlfn.XLOOKUP($A17,Mensal!$B$5:$B$296,Mensal!AV5:AV296)</f>
        <v>0</v>
      </c>
      <c r="AV17" s="65">
        <f>_xlfn.XLOOKUP($A17,Mensal!$B$5:$B$296,Mensal!AW5:AW296)</f>
        <v>0</v>
      </c>
      <c r="AW17" s="65">
        <f>_xlfn.XLOOKUP($A17,Mensal!$B$5:$B$296,Mensal!AX5:AX296)</f>
        <v>0</v>
      </c>
      <c r="AX17" s="65">
        <f>_xlfn.XLOOKUP($A17,Mensal!$B$5:$B$296,Mensal!AY5:AY296)</f>
        <v>0</v>
      </c>
      <c r="AY17" s="65">
        <f>_xlfn.XLOOKUP($A17,Mensal!$B$5:$B$296,Mensal!AZ5:AZ296)</f>
        <v>0</v>
      </c>
      <c r="AZ17" s="65">
        <f>_xlfn.XLOOKUP($A17,Mensal!$B$5:$B$296,Mensal!BA5:BA296)</f>
        <v>0</v>
      </c>
      <c r="BA17" s="65">
        <f>_xlfn.XLOOKUP($A17,Mensal!$B$5:$B$296,Mensal!BB5:BB296)</f>
        <v>0</v>
      </c>
      <c r="BB17" s="65">
        <f>_xlfn.XLOOKUP($A17,Mensal!$B$5:$B$296,Mensal!BC5:BC296)</f>
        <v>0</v>
      </c>
      <c r="BC17" s="65">
        <f>_xlfn.XLOOKUP($A17,Mensal!$B$5:$B$296,Mensal!BD5:BD296)</f>
        <v>0</v>
      </c>
      <c r="BD17" s="65">
        <f>_xlfn.XLOOKUP($A17,Mensal!$B$5:$B$296,Mensal!BE5:BE296)</f>
        <v>0</v>
      </c>
      <c r="BE17" s="65">
        <f>_xlfn.XLOOKUP($A17,Mensal!$B$5:$B$296,Mensal!BF5:BF296)</f>
        <v>0</v>
      </c>
      <c r="BF17" s="65">
        <f>_xlfn.XLOOKUP($A17,Mensal!$B$5:$B$296,Mensal!BG5:BG296)</f>
        <v>0</v>
      </c>
      <c r="BG17" s="65">
        <f>_xlfn.XLOOKUP($A17,Mensal!$B$5:$B$296,Mensal!BH5:BH296)</f>
        <v>0</v>
      </c>
      <c r="BH17" s="65">
        <f>_xlfn.XLOOKUP($A17,Mensal!$B$5:$B$296,Mensal!BI5:BI296)</f>
        <v>0</v>
      </c>
      <c r="BI17" s="65">
        <f>_xlfn.XLOOKUP($A17,Mensal!$B$5:$B$296,Mensal!BJ5:BJ296)</f>
        <v>0</v>
      </c>
      <c r="BJ17" s="65">
        <f>_xlfn.XLOOKUP($A17,Mensal!$B$5:$B$296,Mensal!BK5:BK296)</f>
        <v>0</v>
      </c>
      <c r="BK17" s="65">
        <f>_xlfn.XLOOKUP($A17,Mensal!$B$5:$B$296,Mensal!BL5:BL296)</f>
        <v>0</v>
      </c>
      <c r="BL17" s="65">
        <f>_xlfn.XLOOKUP($A17,Mensal!$B$5:$B$296,Mensal!BM5:BM296)</f>
        <v>0</v>
      </c>
      <c r="BM17" s="65">
        <f>_xlfn.XLOOKUP($A17,Mensal!$B$5:$B$296,Mensal!BN5:BN296)</f>
        <v>0</v>
      </c>
      <c r="BN17" s="65">
        <f>_xlfn.XLOOKUP($A17,Mensal!$B$5:$B$296,Mensal!BO5:BO296)</f>
        <v>0</v>
      </c>
      <c r="BO17" s="65">
        <f>_xlfn.XLOOKUP($A17,Mensal!$B$5:$B$296,Mensal!BP5:BP296)</f>
        <v>0</v>
      </c>
      <c r="BP17" s="65">
        <f>_xlfn.XLOOKUP($A17,Mensal!$B$5:$B$296,Mensal!BQ5:BQ296)</f>
        <v>0</v>
      </c>
      <c r="BQ17" s="65">
        <f>_xlfn.XLOOKUP($A17,Mensal!$B$5:$B$296,Mensal!BR5:BR296)</f>
        <v>0</v>
      </c>
      <c r="BR17" s="65">
        <f>_xlfn.XLOOKUP($A17,Mensal!$B$5:$B$296,Mensal!BS5:BS296)</f>
        <v>0</v>
      </c>
      <c r="BS17" s="65">
        <f>_xlfn.XLOOKUP($A17,Mensal!$B$5:$B$296,Mensal!BT5:BT296)</f>
        <v>0</v>
      </c>
      <c r="BT17" s="65">
        <f>_xlfn.XLOOKUP($A17,Mensal!$B$5:$B$296,Mensal!BU5:BU296)</f>
        <v>0</v>
      </c>
      <c r="BU17" s="65">
        <f>_xlfn.XLOOKUP($A17,Mensal!$B$5:$B$296,Mensal!BV5:BV296)</f>
        <v>0</v>
      </c>
      <c r="BV17" s="65">
        <f>_xlfn.XLOOKUP($A17,Mensal!$B$5:$B$296,Mensal!BW5:BW296)</f>
        <v>0</v>
      </c>
      <c r="BW17" s="65">
        <f>_xlfn.XLOOKUP($A17,Mensal!$B$5:$B$296,Mensal!BX5:BX296)</f>
        <v>0</v>
      </c>
      <c r="BX17" s="65">
        <f>_xlfn.XLOOKUP($A17,Mensal!$B$5:$B$296,Mensal!BY5:BY296)</f>
        <v>0</v>
      </c>
      <c r="BY17" s="65">
        <f>_xlfn.XLOOKUP($A17,Mensal!$B$5:$B$296,Mensal!BZ5:BZ296)</f>
        <v>0</v>
      </c>
      <c r="BZ17" s="65">
        <f>_xlfn.XLOOKUP($A17,Mensal!$B$5:$B$296,Mensal!CA5:CA296)</f>
        <v>0</v>
      </c>
      <c r="CA17" s="65">
        <f>_xlfn.XLOOKUP($A17,Mensal!$B$5:$B$296,Mensal!CB5:CB296)</f>
        <v>0</v>
      </c>
      <c r="CB17" s="65">
        <f>_xlfn.XLOOKUP($A17,Mensal!$B$5:$B$296,Mensal!CC5:CC296)</f>
        <v>0</v>
      </c>
      <c r="CC17" s="65">
        <f>_xlfn.XLOOKUP($A17,Mensal!$B$5:$B$296,Mensal!CD5:CD296)</f>
        <v>0</v>
      </c>
      <c r="CD17" s="65">
        <f>_xlfn.XLOOKUP($A17,Mensal!$B$5:$B$296,Mensal!CE5:CE296)</f>
        <v>0</v>
      </c>
      <c r="CE17" s="65">
        <f>_xlfn.XLOOKUP($A17,Mensal!$B$5:$B$296,Mensal!CF5:CF296)</f>
        <v>0</v>
      </c>
      <c r="CF17" s="65">
        <f>_xlfn.XLOOKUP($A17,Mensal!$B$5:$B$296,Mensal!CG5:CG296)</f>
        <v>0</v>
      </c>
      <c r="CG17" s="65">
        <f>_xlfn.XLOOKUP($A17,Mensal!$B$5:$B$296,Mensal!CH5:CH296)</f>
        <v>0</v>
      </c>
      <c r="CH17" s="65">
        <f>_xlfn.XLOOKUP($A17,Mensal!$B$5:$B$296,Mensal!CI5:CI296)</f>
        <v>0</v>
      </c>
      <c r="CI17" s="65">
        <f>_xlfn.XLOOKUP($A17,Mensal!$B$5:$B$296,Mensal!CJ5:CJ296)</f>
        <v>0</v>
      </c>
      <c r="CJ17" s="65">
        <f>_xlfn.XLOOKUP($A17,Mensal!$B$5:$B$296,Mensal!CK5:CK296)</f>
        <v>0</v>
      </c>
      <c r="CK17" s="65">
        <f>_xlfn.XLOOKUP($A17,Mensal!$B$5:$B$296,Mensal!CL5:CL296)</f>
        <v>0</v>
      </c>
      <c r="CL17" s="65">
        <f>_xlfn.XLOOKUP($A17,Mensal!$B$5:$B$296,Mensal!CM5:CM296)</f>
        <v>0</v>
      </c>
      <c r="CM17" s="65">
        <f>_xlfn.XLOOKUP($A17,Mensal!$B$5:$B$296,Mensal!CN5:CN296)</f>
        <v>0</v>
      </c>
      <c r="CN17" s="65">
        <f>_xlfn.XLOOKUP($A17,Mensal!$B$5:$B$296,Mensal!CO5:CO296)</f>
        <v>0</v>
      </c>
      <c r="CO17" s="65">
        <f>_xlfn.XLOOKUP($A17,Mensal!$B$5:$B$296,Mensal!CP5:CP296)</f>
        <v>0</v>
      </c>
      <c r="CP17" s="65">
        <f>_xlfn.XLOOKUP($A17,Mensal!$B$5:$B$296,Mensal!CQ5:CQ296)</f>
        <v>0</v>
      </c>
      <c r="CQ17" s="65">
        <f>_xlfn.XLOOKUP($A17,Mensal!$B$5:$B$296,Mensal!CR5:CR296)</f>
        <v>0</v>
      </c>
      <c r="CR17" s="65">
        <f>_xlfn.XLOOKUP($A17,Mensal!$B$5:$B$296,Mensal!CS5:CS296)</f>
        <v>0</v>
      </c>
      <c r="CS17" s="65">
        <f>_xlfn.XLOOKUP($A17,Mensal!$B$5:$B$296,Mensal!CT5:CT296)</f>
        <v>0</v>
      </c>
      <c r="CT17" s="65">
        <f>_xlfn.XLOOKUP($A17,Mensal!$B$5:$B$296,Mensal!CU5:CU296)</f>
        <v>0</v>
      </c>
      <c r="CU17" s="65">
        <f>_xlfn.XLOOKUP($A17,Mensal!$B$5:$B$296,Mensal!CV5:CV296)</f>
        <v>0</v>
      </c>
      <c r="CV17" s="65">
        <f>_xlfn.XLOOKUP($A17,Mensal!$B$5:$B$296,Mensal!CW5:CW296)</f>
        <v>0</v>
      </c>
      <c r="CW17" s="65">
        <f>_xlfn.XLOOKUP($A17,Mensal!$B$5:$B$296,Mensal!CX5:CX296)</f>
        <v>0</v>
      </c>
      <c r="CX17" s="65">
        <f>_xlfn.XLOOKUP($A17,Mensal!$B$5:$B$296,Mensal!CY5:CY296)</f>
        <v>0</v>
      </c>
      <c r="CY17" s="65">
        <f>_xlfn.XLOOKUP($A17,Mensal!$B$5:$B$296,Mensal!CZ5:CZ296)</f>
        <v>0</v>
      </c>
      <c r="CZ17" s="65">
        <f>_xlfn.XLOOKUP($A17,Mensal!$B$5:$B$296,Mensal!DA5:DA296)</f>
        <v>0</v>
      </c>
      <c r="DA17" s="65">
        <f>_xlfn.XLOOKUP($A17,Mensal!$B$5:$B$296,Mensal!DB5:DB296)</f>
        <v>0</v>
      </c>
      <c r="DB17" s="65">
        <f>_xlfn.XLOOKUP($A17,Mensal!$B$5:$B$296,Mensal!DC5:DC296)</f>
        <v>0</v>
      </c>
      <c r="DC17" s="65">
        <f>_xlfn.XLOOKUP($A17,Mensal!$B$5:$B$296,Mensal!DD5:DD296)</f>
        <v>0</v>
      </c>
      <c r="DD17" s="65">
        <f>_xlfn.XLOOKUP($A17,Mensal!$B$5:$B$296,Mensal!DE5:DE296)</f>
        <v>0</v>
      </c>
      <c r="DE17" s="65">
        <f>_xlfn.XLOOKUP($A17,Mensal!$B$5:$B$296,Mensal!DF5:DF296)</f>
        <v>0</v>
      </c>
      <c r="DF17" s="65">
        <f>_xlfn.XLOOKUP($A17,Mensal!$B$5:$B$296,Mensal!DG5:DG296)</f>
        <v>0</v>
      </c>
      <c r="DG17" s="65">
        <f>_xlfn.XLOOKUP($A17,Mensal!$B$5:$B$296,Mensal!DH5:DH296)</f>
        <v>0</v>
      </c>
      <c r="DH17" s="65">
        <f>_xlfn.XLOOKUP($A17,Mensal!$B$5:$B$296,Mensal!DI5:DI296)</f>
        <v>0</v>
      </c>
      <c r="DI17" s="65">
        <f>_xlfn.XLOOKUP($A17,Mensal!$B$5:$B$296,Mensal!DJ5:DJ296)</f>
        <v>0</v>
      </c>
      <c r="DJ17" s="65">
        <f>_xlfn.XLOOKUP($A17,Mensal!$B$5:$B$296,Mensal!DK5:DK296)</f>
        <v>0</v>
      </c>
      <c r="DK17" s="65">
        <f>_xlfn.XLOOKUP($A17,Mensal!$B$5:$B$296,Mensal!DL5:DL296)</f>
        <v>0</v>
      </c>
      <c r="DL17" s="65">
        <f>_xlfn.XLOOKUP($A17,Mensal!$B$5:$B$296,Mensal!DM5:DM296)</f>
        <v>0</v>
      </c>
      <c r="DM17" s="65">
        <f>_xlfn.XLOOKUP($A17,Mensal!$B$5:$B$296,Mensal!DN5:DN296)</f>
        <v>0</v>
      </c>
      <c r="DN17" s="65">
        <f>_xlfn.XLOOKUP($A17,Mensal!$B$5:$B$296,Mensal!DO5:DO296)</f>
        <v>0</v>
      </c>
      <c r="DO17" s="65">
        <f>_xlfn.XLOOKUP($A17,Mensal!$B$5:$B$296,Mensal!DP5:DP296)</f>
        <v>0</v>
      </c>
      <c r="DP17" s="65">
        <f>_xlfn.XLOOKUP($A17,Mensal!$B$5:$B$296,Mensal!DQ5:DQ296)</f>
        <v>0</v>
      </c>
      <c r="DQ17" s="65">
        <f>_xlfn.XLOOKUP($A17,Mensal!$B$5:$B$296,Mensal!DR5:DR296)</f>
        <v>0</v>
      </c>
      <c r="DR17" s="65">
        <f>_xlfn.XLOOKUP($A17,Mensal!$B$5:$B$296,Mensal!DS5:DS296)</f>
        <v>0</v>
      </c>
      <c r="DS17" s="65">
        <f>_xlfn.XLOOKUP($A17,Mensal!$B$5:$B$296,Mensal!DT5:DT296)</f>
        <v>0</v>
      </c>
      <c r="DT17" s="65">
        <f>_xlfn.XLOOKUP($A17,Mensal!$B$5:$B$296,Mensal!DU5:DU296)</f>
        <v>0</v>
      </c>
      <c r="DU17" s="65">
        <f>_xlfn.XLOOKUP($A17,Mensal!$B$5:$B$296,Mensal!DV5:DV296)</f>
        <v>0</v>
      </c>
      <c r="DV17" s="65">
        <f>_xlfn.XLOOKUP($A17,Mensal!$B$5:$B$296,Mensal!DW5:DW296)</f>
        <v>0</v>
      </c>
      <c r="DW17" s="65">
        <f>_xlfn.XLOOKUP($A17,Mensal!$B$5:$B$296,Mensal!DX5:DX296)</f>
        <v>0</v>
      </c>
      <c r="DX17" s="65">
        <f>_xlfn.XLOOKUP($A17,Mensal!$B$5:$B$296,Mensal!DY5:DY296)</f>
        <v>0</v>
      </c>
      <c r="DY17" s="65">
        <f>_xlfn.XLOOKUP($A17,Mensal!$B$5:$B$296,Mensal!DZ5:DZ296)</f>
        <v>0</v>
      </c>
      <c r="DZ17" s="65">
        <f>_xlfn.XLOOKUP($A17,Mensal!$B$5:$B$296,Mensal!EA5:EA296)</f>
        <v>0</v>
      </c>
      <c r="EA17" s="65">
        <f>_xlfn.XLOOKUP($A17,Mensal!$B$5:$B$296,Mensal!EB5:EB296)</f>
        <v>0</v>
      </c>
      <c r="EB17" s="65">
        <f>_xlfn.XLOOKUP($A17,Mensal!$B$5:$B$296,Mensal!EC5:EC296)</f>
        <v>0</v>
      </c>
      <c r="EC17" s="65">
        <f>_xlfn.XLOOKUP($A17,Mensal!$B$5:$B$296,Mensal!ED5:ED296)</f>
        <v>0</v>
      </c>
      <c r="ED17" s="65">
        <f>_xlfn.XLOOKUP($A17,Mensal!$B$5:$B$296,Mensal!EE5:EE296)</f>
        <v>0</v>
      </c>
      <c r="EE17" s="65">
        <f>_xlfn.XLOOKUP($A17,Mensal!$B$5:$B$296,Mensal!EF5:EF296)</f>
        <v>0</v>
      </c>
      <c r="EF17" s="65">
        <f>_xlfn.XLOOKUP($A17,Mensal!$B$5:$B$296,Mensal!EG5:EG296)</f>
        <v>0</v>
      </c>
      <c r="EG17" s="65">
        <f>_xlfn.XLOOKUP($A17,Mensal!$B$5:$B$296,Mensal!EH5:EH296)</f>
        <v>0</v>
      </c>
      <c r="EH17" s="65">
        <f>_xlfn.XLOOKUP($A17,Mensal!$B$5:$B$296,Mensal!EI5:EI296)</f>
        <v>0</v>
      </c>
      <c r="EI17" s="65">
        <f>_xlfn.XLOOKUP($A17,Mensal!$B$5:$B$296,Mensal!EJ5:EJ296)</f>
        <v>0</v>
      </c>
      <c r="EJ17" s="65">
        <f>_xlfn.XLOOKUP($A17,Mensal!$B$5:$B$296,Mensal!EK5:EK296)</f>
        <v>0</v>
      </c>
      <c r="EK17" s="65">
        <f>_xlfn.XLOOKUP($A17,Mensal!$B$5:$B$296,Mensal!EL5:EL296)</f>
        <v>0</v>
      </c>
      <c r="EL17" s="65">
        <f>_xlfn.XLOOKUP($A17,Mensal!$B$5:$B$296,Mensal!EM5:EM296)</f>
        <v>0</v>
      </c>
      <c r="EM17" s="65">
        <f>_xlfn.XLOOKUP($A17,Mensal!$B$5:$B$296,Mensal!EN5:EN296)</f>
        <v>0</v>
      </c>
      <c r="EN17" s="65">
        <f>_xlfn.XLOOKUP($A17,Mensal!$B$5:$B$296,Mensal!EO5:EO296)</f>
        <v>0</v>
      </c>
      <c r="EO17" s="65">
        <f>_xlfn.XLOOKUP($A17,Mensal!$B$5:$B$296,Mensal!EP5:EP296)</f>
        <v>0</v>
      </c>
      <c r="EP17" s="65">
        <f>_xlfn.XLOOKUP($A17,Mensal!$B$5:$B$296,Mensal!EQ5:EQ296)</f>
        <v>0</v>
      </c>
      <c r="EQ17" s="65">
        <f>_xlfn.XLOOKUP($A17,Mensal!$B$5:$B$296,Mensal!ER5:ER296)</f>
        <v>0</v>
      </c>
      <c r="ER17" s="65">
        <f>_xlfn.XLOOKUP($A17,Mensal!$B$5:$B$296,Mensal!ES5:ES296)</f>
        <v>0</v>
      </c>
    </row>
    <row r="18" spans="1:148" s="3" customFormat="1" ht="12">
      <c r="A18" s="231" t="str">
        <f t="shared" si="0"/>
        <v>111450130300023</v>
      </c>
      <c r="B18" s="231">
        <v>1114501303000</v>
      </c>
      <c r="C18" s="35">
        <v>23</v>
      </c>
      <c r="D18" s="37" t="s">
        <v>48</v>
      </c>
      <c r="E18" s="65">
        <f>_xlfn.XLOOKUP($A18,Mensal!$B$5:$B$296,Mensal!F5:F296)</f>
        <v>82198010.819999993</v>
      </c>
      <c r="F18" s="65">
        <f>_xlfn.XLOOKUP($A18,Mensal!$B$5:$B$296,Mensal!G5:G296)</f>
        <v>6494747.7756331377</v>
      </c>
      <c r="G18" s="65">
        <f>_xlfn.XLOOKUP($A18,Mensal!$B$5:$B$296,Mensal!H5:H296)</f>
        <v>5863104.6882482804</v>
      </c>
      <c r="H18" s="65">
        <f>_xlfn.XLOOKUP($A18,Mensal!$B$5:$B$296,Mensal!I5:I296)</f>
        <v>6002286.274863096</v>
      </c>
      <c r="I18" s="65">
        <f>_xlfn.XLOOKUP($A18,Mensal!$B$5:$B$296,Mensal!J5:J296)</f>
        <v>6495687.4682847261</v>
      </c>
      <c r="J18" s="65">
        <f>_xlfn.XLOOKUP($A18,Mensal!$B$5:$B$296,Mensal!K5:K296)</f>
        <v>6187412.1382348062</v>
      </c>
      <c r="K18" s="65">
        <f>_xlfn.XLOOKUP($A18,Mensal!$B$5:$B$296,Mensal!L5:L296)</f>
        <v>6487068.107529588</v>
      </c>
      <c r="L18" s="65">
        <f>_xlfn.XLOOKUP($A18,Mensal!$B$5:$B$296,Mensal!M5:M296)</f>
        <v>6641795.774845588</v>
      </c>
      <c r="M18" s="65">
        <f>_xlfn.XLOOKUP($A18,Mensal!$B$5:$B$296,Mensal!N5:N296)</f>
        <v>6593138.9589970112</v>
      </c>
      <c r="N18" s="65">
        <f>_xlfn.XLOOKUP($A18,Mensal!$B$5:$B$296,Mensal!O5:O296)</f>
        <v>6842343.9110889481</v>
      </c>
      <c r="O18" s="65">
        <f>_xlfn.XLOOKUP($A18,Mensal!$B$5:$B$296,Mensal!P5:P296)</f>
        <v>6771551.1889070626</v>
      </c>
      <c r="P18" s="65">
        <f>_xlfn.XLOOKUP($A18,Mensal!$B$5:$B$296,Mensal!Q5:Q296)</f>
        <v>6735850.7877317434</v>
      </c>
      <c r="Q18" s="65">
        <f>_xlfn.XLOOKUP($A18,Mensal!$B$5:$B$296,Mensal!R5:R296)</f>
        <v>6876061.9756360203</v>
      </c>
      <c r="R18" s="65">
        <f>_xlfn.XLOOKUP($A18,Mensal!$B$5:$B$296,Mensal!S5:S296)</f>
        <v>77991049.049999997</v>
      </c>
      <c r="S18" s="65">
        <f>_xlfn.XLOOKUP($A18,Mensal!$B$5:$B$296,Mensal!T5:T296)</f>
        <v>6962104.4693538425</v>
      </c>
      <c r="T18" s="65">
        <f>_xlfn.XLOOKUP($A18,Mensal!$B$5:$B$296,Mensal!U5:U296)</f>
        <v>6285008.8663163753</v>
      </c>
      <c r="U18" s="65">
        <f>_xlfn.XLOOKUP($A18,Mensal!$B$5:$B$296,Mensal!V5:V296)</f>
        <v>6434205.8451210363</v>
      </c>
      <c r="V18" s="65">
        <f>_xlfn.XLOOKUP($A18,Mensal!$B$5:$B$296,Mensal!W5:W296)</f>
        <v>6963111.781513676</v>
      </c>
      <c r="W18" s="65">
        <f>_xlfn.XLOOKUP($A18,Mensal!$B$5:$B$296,Mensal!X5:X296)</f>
        <v>6632653.2129478091</v>
      </c>
      <c r="X18" s="65">
        <f>_xlfn.XLOOKUP($A18,Mensal!$B$5:$B$296,Mensal!Y5:Y296)</f>
        <v>6953872.17866698</v>
      </c>
      <c r="Y18" s="65">
        <f>_xlfn.XLOOKUP($A18,Mensal!$B$5:$B$296,Mensal!Z5:Z296)</f>
        <v>7119733.9213192416</v>
      </c>
      <c r="Z18" s="65">
        <f>_xlfn.XLOOKUP($A18,Mensal!$B$5:$B$296,Mensal!AA5:AA296)</f>
        <v>7067575.8011294436</v>
      </c>
      <c r="AA18" s="65">
        <f>_xlfn.XLOOKUP($A18,Mensal!$B$5:$B$296,Mensal!AB5:AB296)</f>
        <v>7334713.3360547712</v>
      </c>
      <c r="AB18" s="65">
        <f>_xlfn.XLOOKUP($A18,Mensal!$B$5:$B$296,Mensal!AC5:AC296)</f>
        <v>7258826.4279673835</v>
      </c>
      <c r="AC18" s="65">
        <f>_xlfn.XLOOKUP($A18,Mensal!$B$5:$B$296,Mensal!AD5:AD296)</f>
        <v>7220557.0553655839</v>
      </c>
      <c r="AD18" s="65">
        <f>_xlfn.XLOOKUP($A18,Mensal!$B$5:$B$296,Mensal!AE5:AE296)</f>
        <v>7370857.7247193856</v>
      </c>
      <c r="AE18" s="65">
        <f>_xlfn.XLOOKUP($A18,Mensal!$B$5:$B$296,Mensal!AF5:AF296)</f>
        <v>83603220.620475531</v>
      </c>
      <c r="AF18" s="65">
        <f>_xlfn.XLOOKUP($A18,Mensal!$B$5:$B$296,Mensal!AG5:AG296)</f>
        <v>7463375.9911473198</v>
      </c>
      <c r="AG18" s="65">
        <f>_xlfn.XLOOKUP($A18,Mensal!$B$5:$B$296,Mensal!AH5:AH296)</f>
        <v>6737529.5046911547</v>
      </c>
      <c r="AH18" s="65">
        <f>_xlfn.XLOOKUP($A18,Mensal!$B$5:$B$296,Mensal!AI5:AI296)</f>
        <v>6897468.6659697508</v>
      </c>
      <c r="AI18" s="65">
        <f>_xlfn.XLOOKUP($A18,Mensal!$B$5:$B$296,Mensal!AJ5:AJ296)</f>
        <v>7464455.8297826601</v>
      </c>
      <c r="AJ18" s="65">
        <f>_xlfn.XLOOKUP($A18,Mensal!$B$5:$B$296,Mensal!AK5:AK296)</f>
        <v>7110204.2442800514</v>
      </c>
      <c r="AK18" s="65">
        <f>_xlfn.XLOOKUP($A18,Mensal!$B$5:$B$296,Mensal!AL5:AL296)</f>
        <v>7454550.9755310025</v>
      </c>
      <c r="AL18" s="65">
        <f>_xlfn.XLOOKUP($A18,Mensal!$B$5:$B$296,Mensal!AM5:AM296)</f>
        <v>7632354.7636542264</v>
      </c>
      <c r="AM18" s="65">
        <f>_xlfn.XLOOKUP($A18,Mensal!$B$5:$B$296,Mensal!AN5:AN296)</f>
        <v>7576441.2588107623</v>
      </c>
      <c r="AN18" s="65">
        <f>_xlfn.XLOOKUP($A18,Mensal!$B$5:$B$296,Mensal!AO5:AO296)</f>
        <v>7862812.6962507144</v>
      </c>
      <c r="AO18" s="65">
        <f>_xlfn.XLOOKUP($A18,Mensal!$B$5:$B$296,Mensal!AP5:AP296)</f>
        <v>7781461.9307810348</v>
      </c>
      <c r="AP18" s="65">
        <f>_xlfn.XLOOKUP($A18,Mensal!$B$5:$B$296,Mensal!AQ5:AQ296)</f>
        <v>7740437.1633519046</v>
      </c>
      <c r="AQ18" s="65">
        <f>_xlfn.XLOOKUP($A18,Mensal!$B$5:$B$296,Mensal!AR5:AR296)</f>
        <v>7901559.4808991812</v>
      </c>
      <c r="AR18" s="65">
        <f>_xlfn.XLOOKUP($A18,Mensal!$B$5:$B$296,Mensal!AS5:AS296)</f>
        <v>89622652.505149767</v>
      </c>
      <c r="AS18" s="65">
        <f>_xlfn.XLOOKUP($A18,Mensal!$B$5:$B$296,Mensal!AT5:AT296)</f>
        <v>8000739.062509927</v>
      </c>
      <c r="AT18" s="65">
        <f>_xlfn.XLOOKUP($A18,Mensal!$B$5:$B$296,Mensal!AU5:AU296)</f>
        <v>7222631.6290289182</v>
      </c>
      <c r="AU18" s="65">
        <f>_xlfn.XLOOKUP($A18,Mensal!$B$5:$B$296,Mensal!AV5:AV296)</f>
        <v>7394086.4099195739</v>
      </c>
      <c r="AV18" s="65">
        <f>_xlfn.XLOOKUP($A18,Mensal!$B$5:$B$296,Mensal!AW5:AW296)</f>
        <v>8001896.6495270133</v>
      </c>
      <c r="AW18" s="65">
        <f>_xlfn.XLOOKUP($A18,Mensal!$B$5:$B$296,Mensal!AX5:AX296)</f>
        <v>7622138.9498682152</v>
      </c>
      <c r="AX18" s="65">
        <f>_xlfn.XLOOKUP($A18,Mensal!$B$5:$B$296,Mensal!AY5:AY296)</f>
        <v>7991278.6457692347</v>
      </c>
      <c r="AY18" s="65">
        <f>_xlfn.XLOOKUP($A18,Mensal!$B$5:$B$296,Mensal!AZ5:AZ296)</f>
        <v>8181884.3066373318</v>
      </c>
      <c r="AZ18" s="65">
        <f>_xlfn.XLOOKUP($A18,Mensal!$B$5:$B$296,Mensal!BA5:BA296)</f>
        <v>8121945.0294451397</v>
      </c>
      <c r="BA18" s="65">
        <f>_xlfn.XLOOKUP($A18,Mensal!$B$5:$B$296,Mensal!BB5:BB296)</f>
        <v>8428935.2103807665</v>
      </c>
      <c r="BB18" s="65">
        <f>_xlfn.XLOOKUP($A18,Mensal!$B$5:$B$296,Mensal!BC5:BC296)</f>
        <v>8341727.189797271</v>
      </c>
      <c r="BC18" s="65">
        <f>_xlfn.XLOOKUP($A18,Mensal!$B$5:$B$296,Mensal!BD5:BD296)</f>
        <v>8297748.6391132437</v>
      </c>
      <c r="BD18" s="65">
        <f>_xlfn.XLOOKUP($A18,Mensal!$B$5:$B$296,Mensal!BE5:BE296)</f>
        <v>8470471.7635239232</v>
      </c>
      <c r="BE18" s="65">
        <f>_xlfn.XLOOKUP($A18,Mensal!$B$5:$B$296,Mensal!BF5:BF296)</f>
        <v>96075483.485520557</v>
      </c>
      <c r="BF18" s="65">
        <f>_xlfn.XLOOKUP($A18,Mensal!$B$5:$B$296,Mensal!BG5:BG296)</f>
        <v>8576792.2750106417</v>
      </c>
      <c r="BG18" s="65">
        <f>_xlfn.XLOOKUP($A18,Mensal!$B$5:$B$296,Mensal!BH5:BH296)</f>
        <v>7742661.1063190009</v>
      </c>
      <c r="BH18" s="65">
        <f>_xlfn.XLOOKUP($A18,Mensal!$B$5:$B$296,Mensal!BI5:BI296)</f>
        <v>7926460.6314337831</v>
      </c>
      <c r="BI18" s="65">
        <f>_xlfn.XLOOKUP($A18,Mensal!$B$5:$B$296,Mensal!BJ5:BJ296)</f>
        <v>8578033.2082929593</v>
      </c>
      <c r="BJ18" s="65">
        <f>_xlfn.XLOOKUP($A18,Mensal!$B$5:$B$296,Mensal!BK5:BK296)</f>
        <v>8170932.9542587278</v>
      </c>
      <c r="BK18" s="65">
        <f>_xlfn.XLOOKUP($A18,Mensal!$B$5:$B$296,Mensal!BL5:BL296)</f>
        <v>8566650.708264621</v>
      </c>
      <c r="BL18" s="65">
        <f>_xlfn.XLOOKUP($A18,Mensal!$B$5:$B$296,Mensal!BM5:BM296)</f>
        <v>8770979.9767152201</v>
      </c>
      <c r="BM18" s="65">
        <f>_xlfn.XLOOKUP($A18,Mensal!$B$5:$B$296,Mensal!BN5:BN296)</f>
        <v>8706725.0715651903</v>
      </c>
      <c r="BN18" s="65">
        <f>_xlfn.XLOOKUP($A18,Mensal!$B$5:$B$296,Mensal!BO5:BO296)</f>
        <v>9035818.5455281828</v>
      </c>
      <c r="BO18" s="65">
        <f>_xlfn.XLOOKUP($A18,Mensal!$B$5:$B$296,Mensal!BP5:BP296)</f>
        <v>8942331.5474626739</v>
      </c>
      <c r="BP18" s="65">
        <f>_xlfn.XLOOKUP($A18,Mensal!$B$5:$B$296,Mensal!BQ5:BQ296)</f>
        <v>8895186.5411293972</v>
      </c>
      <c r="BQ18" s="65">
        <f>_xlfn.XLOOKUP($A18,Mensal!$B$5:$B$296,Mensal!BR5:BR296)</f>
        <v>9080345.7304976471</v>
      </c>
      <c r="BR18" s="65">
        <f>_xlfn.XLOOKUP($A18,Mensal!$B$5:$B$296,Mensal!BS5:BS296)</f>
        <v>102992918.29647803</v>
      </c>
      <c r="BS18" s="65">
        <f>_xlfn.XLOOKUP($A18,Mensal!$B$5:$B$296,Mensal!BT5:BT296)</f>
        <v>9194321.3188114092</v>
      </c>
      <c r="BT18" s="65">
        <f>_xlfn.XLOOKUP($A18,Mensal!$B$5:$B$296,Mensal!BU5:BU296)</f>
        <v>8300132.7059739698</v>
      </c>
      <c r="BU18" s="65">
        <f>_xlfn.XLOOKUP($A18,Mensal!$B$5:$B$296,Mensal!BV5:BV296)</f>
        <v>8497165.7968970165</v>
      </c>
      <c r="BV18" s="65">
        <f>_xlfn.XLOOKUP($A18,Mensal!$B$5:$B$296,Mensal!BW5:BW296)</f>
        <v>9195651.5992900524</v>
      </c>
      <c r="BW18" s="65">
        <f>_xlfn.XLOOKUP($A18,Mensal!$B$5:$B$296,Mensal!BX5:BX296)</f>
        <v>8759240.126965357</v>
      </c>
      <c r="BX18" s="65">
        <f>_xlfn.XLOOKUP($A18,Mensal!$B$5:$B$296,Mensal!BY5:BY296)</f>
        <v>9183449.5592596736</v>
      </c>
      <c r="BY18" s="65">
        <f>_xlfn.XLOOKUP($A18,Mensal!$B$5:$B$296,Mensal!BZ5:BZ296)</f>
        <v>9402490.5350387171</v>
      </c>
      <c r="BZ18" s="65">
        <f>_xlfn.XLOOKUP($A18,Mensal!$B$5:$B$296,Mensal!CA5:CA296)</f>
        <v>9333609.2767178845</v>
      </c>
      <c r="CA18" s="65">
        <f>_xlfn.XLOOKUP($A18,Mensal!$B$5:$B$296,Mensal!CB5:CB296)</f>
        <v>9686397.4808062129</v>
      </c>
      <c r="CB18" s="65">
        <f>_xlfn.XLOOKUP($A18,Mensal!$B$5:$B$296,Mensal!CC5:CC296)</f>
        <v>9586179.4188799877</v>
      </c>
      <c r="CC18" s="65">
        <f>_xlfn.XLOOKUP($A18,Mensal!$B$5:$B$296,Mensal!CD5:CD296)</f>
        <v>9535639.9720907137</v>
      </c>
      <c r="CD18" s="65">
        <f>_xlfn.XLOOKUP($A18,Mensal!$B$5:$B$296,Mensal!CE5:CE296)</f>
        <v>9734130.6230934784</v>
      </c>
      <c r="CE18" s="65">
        <f>_xlfn.XLOOKUP($A18,Mensal!$B$5:$B$296,Mensal!CF5:CF296)</f>
        <v>110408408.41382447</v>
      </c>
      <c r="CF18" s="65">
        <f>_xlfn.XLOOKUP($A18,Mensal!$B$5:$B$296,Mensal!CG5:CG296)</f>
        <v>9856312.4537658319</v>
      </c>
      <c r="CG18" s="65">
        <f>_xlfn.XLOOKUP($A18,Mensal!$B$5:$B$296,Mensal!CH5:CH296)</f>
        <v>8897742.2608040962</v>
      </c>
      <c r="CH18" s="65">
        <f>_xlfn.XLOOKUP($A18,Mensal!$B$5:$B$296,Mensal!CI5:CI296)</f>
        <v>9108961.7342736032</v>
      </c>
      <c r="CI18" s="65">
        <f>_xlfn.XLOOKUP($A18,Mensal!$B$5:$B$296,Mensal!CJ5:CJ296)</f>
        <v>9857738.5144389365</v>
      </c>
      <c r="CJ18" s="65">
        <f>_xlfn.XLOOKUP($A18,Mensal!$B$5:$B$296,Mensal!CK5:CK296)</f>
        <v>9389905.4161068648</v>
      </c>
      <c r="CK18" s="65">
        <f>_xlfn.XLOOKUP($A18,Mensal!$B$5:$B$296,Mensal!CL5:CL296)</f>
        <v>9844657.9275263716</v>
      </c>
      <c r="CL18" s="65">
        <f>_xlfn.XLOOKUP($A18,Mensal!$B$5:$B$296,Mensal!CM5:CM296)</f>
        <v>10079469.853561504</v>
      </c>
      <c r="CM18" s="65">
        <f>_xlfn.XLOOKUP($A18,Mensal!$B$5:$B$296,Mensal!CN5:CN296)</f>
        <v>10005629.144641573</v>
      </c>
      <c r="CN18" s="65">
        <f>_xlfn.XLOOKUP($A18,Mensal!$B$5:$B$296,Mensal!CO5:CO296)</f>
        <v>10383818.099424262</v>
      </c>
      <c r="CO18" s="65">
        <f>_xlfn.XLOOKUP($A18,Mensal!$B$5:$B$296,Mensal!CP5:CP296)</f>
        <v>10276384.33703935</v>
      </c>
      <c r="CP18" s="65">
        <f>_xlfn.XLOOKUP($A18,Mensal!$B$5:$B$296,Mensal!CQ5:CQ296)</f>
        <v>10222206.050081247</v>
      </c>
      <c r="CQ18" s="65">
        <f>_xlfn.XLOOKUP($A18,Mensal!$B$5:$B$296,Mensal!CR5:CR296)</f>
        <v>10434988.027956208</v>
      </c>
      <c r="CR18" s="65">
        <f>_xlfn.XLOOKUP($A18,Mensal!$B$5:$B$296,Mensal!CS5:CS296)</f>
        <v>118357813.81961985</v>
      </c>
      <c r="CS18" s="65">
        <f>_xlfn.XLOOKUP($A18,Mensal!$B$5:$B$296,Mensal!CT5:CT296)</f>
        <v>10565966.95043697</v>
      </c>
      <c r="CT18" s="65">
        <f>_xlfn.XLOOKUP($A18,Mensal!$B$5:$B$296,Mensal!CU5:CU296)</f>
        <v>9538379.7035819888</v>
      </c>
      <c r="CU18" s="65">
        <f>_xlfn.XLOOKUP($A18,Mensal!$B$5:$B$296,Mensal!CV5:CV296)</f>
        <v>9764806.9791413005</v>
      </c>
      <c r="CV18" s="65">
        <f>_xlfn.XLOOKUP($A18,Mensal!$B$5:$B$296,Mensal!CW5:CW296)</f>
        <v>10567495.68747854</v>
      </c>
      <c r="CW18" s="65">
        <f>_xlfn.XLOOKUP($A18,Mensal!$B$5:$B$296,Mensal!CX5:CX296)</f>
        <v>10065978.606066557</v>
      </c>
      <c r="CX18" s="65">
        <f>_xlfn.XLOOKUP($A18,Mensal!$B$5:$B$296,Mensal!CY5:CY296)</f>
        <v>10553473.298308268</v>
      </c>
      <c r="CY18" s="65">
        <f>_xlfn.XLOOKUP($A18,Mensal!$B$5:$B$296,Mensal!CZ5:CZ296)</f>
        <v>10805191.683017932</v>
      </c>
      <c r="CZ18" s="65">
        <f>_xlfn.XLOOKUP($A18,Mensal!$B$5:$B$296,Mensal!DA5:DA296)</f>
        <v>10726034.443055764</v>
      </c>
      <c r="DA18" s="65">
        <f>_xlfn.XLOOKUP($A18,Mensal!$B$5:$B$296,Mensal!DB5:DB296)</f>
        <v>11131453.002582805</v>
      </c>
      <c r="DB18" s="65">
        <f>_xlfn.XLOOKUP($A18,Mensal!$B$5:$B$296,Mensal!DC5:DC296)</f>
        <v>11016284.009306177</v>
      </c>
      <c r="DC18" s="65">
        <f>_xlfn.XLOOKUP($A18,Mensal!$B$5:$B$296,Mensal!DD5:DD296)</f>
        <v>10958204.885687094</v>
      </c>
      <c r="DD18" s="65">
        <f>_xlfn.XLOOKUP($A18,Mensal!$B$5:$B$296,Mensal!DE5:DE296)</f>
        <v>11186307.165969053</v>
      </c>
      <c r="DE18" s="65">
        <f>_xlfn.XLOOKUP($A18,Mensal!$B$5:$B$296,Mensal!DF5:DF296)</f>
        <v>126879576.41463245</v>
      </c>
      <c r="DF18" s="65">
        <f>_xlfn.XLOOKUP($A18,Mensal!$B$5:$B$296,Mensal!DG5:DG296)</f>
        <v>11326716.570868434</v>
      </c>
      <c r="DG18" s="65">
        <f>_xlfn.XLOOKUP($A18,Mensal!$B$5:$B$296,Mensal!DH5:DH296)</f>
        <v>10225143.042239895</v>
      </c>
      <c r="DH18" s="65">
        <f>_xlfn.XLOOKUP($A18,Mensal!$B$5:$B$296,Mensal!DI5:DI296)</f>
        <v>10467873.081639478</v>
      </c>
      <c r="DI18" s="65">
        <f>_xlfn.XLOOKUP($A18,Mensal!$B$5:$B$296,Mensal!DJ5:DJ296)</f>
        <v>11328355.376976997</v>
      </c>
      <c r="DJ18" s="65">
        <f>_xlfn.XLOOKUP($A18,Mensal!$B$5:$B$296,Mensal!DK5:DK296)</f>
        <v>10790729.065703351</v>
      </c>
      <c r="DK18" s="65">
        <f>_xlfn.XLOOKUP($A18,Mensal!$B$5:$B$296,Mensal!DL5:DL296)</f>
        <v>11313323.375786465</v>
      </c>
      <c r="DL18" s="65">
        <f>_xlfn.XLOOKUP($A18,Mensal!$B$5:$B$296,Mensal!DM5:DM296)</f>
        <v>11583165.484195225</v>
      </c>
      <c r="DM18" s="65">
        <f>_xlfn.XLOOKUP($A18,Mensal!$B$5:$B$296,Mensal!DN5:DN296)</f>
        <v>11498308.922955783</v>
      </c>
      <c r="DN18" s="65">
        <f>_xlfn.XLOOKUP($A18,Mensal!$B$5:$B$296,Mensal!DO5:DO296)</f>
        <v>11932917.61876877</v>
      </c>
      <c r="DO18" s="65">
        <f>_xlfn.XLOOKUP($A18,Mensal!$B$5:$B$296,Mensal!DP5:DP296)</f>
        <v>11809456.457976226</v>
      </c>
      <c r="DP18" s="65">
        <f>_xlfn.XLOOKUP($A18,Mensal!$B$5:$B$296,Mensal!DQ5:DQ296)</f>
        <v>11747195.637456568</v>
      </c>
      <c r="DQ18" s="65">
        <f>_xlfn.XLOOKUP($A18,Mensal!$B$5:$B$296,Mensal!DR5:DR296)</f>
        <v>11991721.281918829</v>
      </c>
      <c r="DR18" s="65">
        <f>_xlfn.XLOOKUP($A18,Mensal!$B$5:$B$296,Mensal!DS5:DS296)</f>
        <v>136014905.91648602</v>
      </c>
      <c r="DS18" s="65">
        <f>_xlfn.XLOOKUP($A18,Mensal!$B$5:$B$296,Mensal!DT5:DT296)</f>
        <v>12142240.163970964</v>
      </c>
      <c r="DT18" s="65">
        <f>_xlfn.XLOOKUP($A18,Mensal!$B$5:$B$296,Mensal!DU5:DU296)</f>
        <v>10961353.341281168</v>
      </c>
      <c r="DU18" s="65">
        <f>_xlfn.XLOOKUP($A18,Mensal!$B$5:$B$296,Mensal!DV5:DV296)</f>
        <v>11221559.943517519</v>
      </c>
      <c r="DV18" s="65">
        <f>_xlfn.XLOOKUP($A18,Mensal!$B$5:$B$296,Mensal!DW5:DW296)</f>
        <v>12143996.964119341</v>
      </c>
      <c r="DW18" s="65">
        <f>_xlfn.XLOOKUP($A18,Mensal!$B$5:$B$296,Mensal!DX5:DX296)</f>
        <v>11567661.558433993</v>
      </c>
      <c r="DX18" s="65">
        <f>_xlfn.XLOOKUP($A18,Mensal!$B$5:$B$296,Mensal!DY5:DY296)</f>
        <v>12127882.658843093</v>
      </c>
      <c r="DY18" s="65">
        <f>_xlfn.XLOOKUP($A18,Mensal!$B$5:$B$296,Mensal!DZ5:DZ296)</f>
        <v>12417153.399057282</v>
      </c>
      <c r="DZ18" s="65">
        <f>_xlfn.XLOOKUP($A18,Mensal!$B$5:$B$296,Mensal!EA5:EA296)</f>
        <v>12326187.165408598</v>
      </c>
      <c r="EA18" s="65">
        <f>_xlfn.XLOOKUP($A18,Mensal!$B$5:$B$296,Mensal!EB5:EB296)</f>
        <v>12792087.687320122</v>
      </c>
      <c r="EB18" s="65">
        <f>_xlfn.XLOOKUP($A18,Mensal!$B$5:$B$296,Mensal!EC5:EC296)</f>
        <v>12659737.322950514</v>
      </c>
      <c r="EC18" s="65">
        <f>_xlfn.XLOOKUP($A18,Mensal!$B$5:$B$296,Mensal!ED5:ED296)</f>
        <v>12592993.72335344</v>
      </c>
      <c r="ED18" s="65">
        <f>_xlfn.XLOOKUP($A18,Mensal!$B$5:$B$296,Mensal!EE5:EE296)</f>
        <v>12855125.214216987</v>
      </c>
      <c r="EE18" s="65">
        <f>_xlfn.XLOOKUP($A18,Mensal!$B$5:$B$296,Mensal!EF5:EF296)</f>
        <v>145807979.14247304</v>
      </c>
      <c r="EF18" s="65">
        <f>_xlfn.XLOOKUP($A18,Mensal!$B$5:$B$296,Mensal!EG5:EG296)</f>
        <v>13016481.455776874</v>
      </c>
      <c r="EG18" s="65">
        <f>_xlfn.XLOOKUP($A18,Mensal!$B$5:$B$296,Mensal!EH5:EH296)</f>
        <v>11750570.781853415</v>
      </c>
      <c r="EH18" s="65">
        <f>_xlfn.XLOOKUP($A18,Mensal!$B$5:$B$296,Mensal!EI5:EI296)</f>
        <v>12029512.259450782</v>
      </c>
      <c r="EI18" s="65">
        <f>_xlfn.XLOOKUP($A18,Mensal!$B$5:$B$296,Mensal!EJ5:EJ296)</f>
        <v>13018364.745535936</v>
      </c>
      <c r="EJ18" s="65">
        <f>_xlfn.XLOOKUP($A18,Mensal!$B$5:$B$296,Mensal!EK5:EK296)</f>
        <v>12400533.190641241</v>
      </c>
      <c r="EK18" s="65">
        <f>_xlfn.XLOOKUP($A18,Mensal!$B$5:$B$296,Mensal!EL5:EL296)</f>
        <v>13001090.210279796</v>
      </c>
      <c r="EL18" s="65">
        <f>_xlfn.XLOOKUP($A18,Mensal!$B$5:$B$296,Mensal!EM5:EM296)</f>
        <v>13311188.443789409</v>
      </c>
      <c r="EM18" s="65">
        <f>_xlfn.XLOOKUP($A18,Mensal!$B$5:$B$296,Mensal!EN5:EN296)</f>
        <v>13213672.641318019</v>
      </c>
      <c r="EN18" s="65">
        <f>_xlfn.XLOOKUP($A18,Mensal!$B$5:$B$296,Mensal!EO5:EO296)</f>
        <v>13713118.000807174</v>
      </c>
      <c r="EO18" s="65">
        <f>_xlfn.XLOOKUP($A18,Mensal!$B$5:$B$296,Mensal!EP5:EP296)</f>
        <v>13571238.410202954</v>
      </c>
      <c r="EP18" s="65">
        <f>_xlfn.XLOOKUP($A18,Mensal!$B$5:$B$296,Mensal!EQ5:EQ296)</f>
        <v>13499689.271434892</v>
      </c>
      <c r="EQ18" s="65">
        <f>_xlfn.XLOOKUP($A18,Mensal!$B$5:$B$296,Mensal!ER5:ER296)</f>
        <v>13780694.229640612</v>
      </c>
      <c r="ER18" s="65">
        <f>_xlfn.XLOOKUP($A18,Mensal!$B$5:$B$296,Mensal!ES5:ES296)</f>
        <v>156306153.6407311</v>
      </c>
    </row>
    <row r="19" spans="1:148" s="3" customFormat="1" ht="12">
      <c r="A19" s="231" t="str">
        <f t="shared" si="0"/>
        <v>111450230200023</v>
      </c>
      <c r="B19" s="231">
        <v>1114502302000</v>
      </c>
      <c r="C19" s="35">
        <v>23</v>
      </c>
      <c r="D19" s="37" t="s">
        <v>54</v>
      </c>
      <c r="E19" s="65">
        <f>_xlfn.XLOOKUP($A19,Mensal!$B$5:$B$296,Mensal!F5:F296)</f>
        <v>215287.12</v>
      </c>
      <c r="F19" s="65">
        <f>_xlfn.XLOOKUP($A19,Mensal!$B$5:$B$296,Mensal!G5:G296)</f>
        <v>0</v>
      </c>
      <c r="G19" s="65">
        <f>_xlfn.XLOOKUP($A19,Mensal!$B$5:$B$296,Mensal!H5:H296)</f>
        <v>0</v>
      </c>
      <c r="H19" s="65">
        <f>_xlfn.XLOOKUP($A19,Mensal!$B$5:$B$296,Mensal!I5:I296)</f>
        <v>0</v>
      </c>
      <c r="I19" s="65">
        <f>_xlfn.XLOOKUP($A19,Mensal!$B$5:$B$296,Mensal!J5:J296)</f>
        <v>0</v>
      </c>
      <c r="J19" s="65">
        <f>_xlfn.XLOOKUP($A19,Mensal!$B$5:$B$296,Mensal!K5:K296)</f>
        <v>0</v>
      </c>
      <c r="K19" s="65">
        <f>_xlfn.XLOOKUP($A19,Mensal!$B$5:$B$296,Mensal!L5:L296)</f>
        <v>0</v>
      </c>
      <c r="L19" s="65">
        <f>_xlfn.XLOOKUP($A19,Mensal!$B$5:$B$296,Mensal!M5:M296)</f>
        <v>0</v>
      </c>
      <c r="M19" s="65">
        <f>_xlfn.XLOOKUP($A19,Mensal!$B$5:$B$296,Mensal!N5:N296)</f>
        <v>0</v>
      </c>
      <c r="N19" s="65">
        <f>_xlfn.XLOOKUP($A19,Mensal!$B$5:$B$296,Mensal!O5:O296)</f>
        <v>0</v>
      </c>
      <c r="O19" s="65">
        <f>_xlfn.XLOOKUP($A19,Mensal!$B$5:$B$296,Mensal!P5:P296)</f>
        <v>0</v>
      </c>
      <c r="P19" s="65">
        <f>_xlfn.XLOOKUP($A19,Mensal!$B$5:$B$296,Mensal!Q5:Q296)</f>
        <v>0</v>
      </c>
      <c r="Q19" s="65">
        <f>_xlfn.XLOOKUP($A19,Mensal!$B$5:$B$296,Mensal!R5:R296)</f>
        <v>0</v>
      </c>
      <c r="R19" s="65">
        <f>_xlfn.XLOOKUP($A19,Mensal!$B$5:$B$296,Mensal!S5:S296)</f>
        <v>0</v>
      </c>
      <c r="S19" s="65">
        <f>_xlfn.XLOOKUP($A19,Mensal!$B$5:$B$296,Mensal!T5:T296)</f>
        <v>0</v>
      </c>
      <c r="T19" s="65">
        <f>_xlfn.XLOOKUP($A19,Mensal!$B$5:$B$296,Mensal!U5:U296)</f>
        <v>0</v>
      </c>
      <c r="U19" s="65">
        <f>_xlfn.XLOOKUP($A19,Mensal!$B$5:$B$296,Mensal!V5:V296)</f>
        <v>0</v>
      </c>
      <c r="V19" s="65">
        <f>_xlfn.XLOOKUP($A19,Mensal!$B$5:$B$296,Mensal!W5:W296)</f>
        <v>0</v>
      </c>
      <c r="W19" s="65">
        <f>_xlfn.XLOOKUP($A19,Mensal!$B$5:$B$296,Mensal!X5:X296)</f>
        <v>0</v>
      </c>
      <c r="X19" s="65">
        <f>_xlfn.XLOOKUP($A19,Mensal!$B$5:$B$296,Mensal!Y5:Y296)</f>
        <v>0</v>
      </c>
      <c r="Y19" s="65">
        <f>_xlfn.XLOOKUP($A19,Mensal!$B$5:$B$296,Mensal!Z5:Z296)</f>
        <v>0</v>
      </c>
      <c r="Z19" s="65">
        <f>_xlfn.XLOOKUP($A19,Mensal!$B$5:$B$296,Mensal!AA5:AA296)</f>
        <v>0</v>
      </c>
      <c r="AA19" s="65">
        <f>_xlfn.XLOOKUP($A19,Mensal!$B$5:$B$296,Mensal!AB5:AB296)</f>
        <v>0</v>
      </c>
      <c r="AB19" s="65">
        <f>_xlfn.XLOOKUP($A19,Mensal!$B$5:$B$296,Mensal!AC5:AC296)</f>
        <v>0</v>
      </c>
      <c r="AC19" s="65">
        <f>_xlfn.XLOOKUP($A19,Mensal!$B$5:$B$296,Mensal!AD5:AD296)</f>
        <v>0</v>
      </c>
      <c r="AD19" s="65">
        <f>_xlfn.XLOOKUP($A19,Mensal!$B$5:$B$296,Mensal!AE5:AE296)</f>
        <v>0</v>
      </c>
      <c r="AE19" s="65">
        <f>_xlfn.XLOOKUP($A19,Mensal!$B$5:$B$296,Mensal!AF5:AF296)</f>
        <v>0</v>
      </c>
      <c r="AF19" s="65">
        <f>_xlfn.XLOOKUP($A19,Mensal!$B$5:$B$296,Mensal!AG5:AG296)</f>
        <v>0</v>
      </c>
      <c r="AG19" s="65">
        <f>_xlfn.XLOOKUP($A19,Mensal!$B$5:$B$296,Mensal!AH5:AH296)</f>
        <v>0</v>
      </c>
      <c r="AH19" s="65">
        <f>_xlfn.XLOOKUP($A19,Mensal!$B$5:$B$296,Mensal!AI5:AI296)</f>
        <v>0</v>
      </c>
      <c r="AI19" s="65">
        <f>_xlfn.XLOOKUP($A19,Mensal!$B$5:$B$296,Mensal!AJ5:AJ296)</f>
        <v>0</v>
      </c>
      <c r="AJ19" s="65">
        <f>_xlfn.XLOOKUP($A19,Mensal!$B$5:$B$296,Mensal!AK5:AK296)</f>
        <v>0</v>
      </c>
      <c r="AK19" s="65">
        <f>_xlfn.XLOOKUP($A19,Mensal!$B$5:$B$296,Mensal!AL5:AL296)</f>
        <v>0</v>
      </c>
      <c r="AL19" s="65">
        <f>_xlfn.XLOOKUP($A19,Mensal!$B$5:$B$296,Mensal!AM5:AM296)</f>
        <v>0</v>
      </c>
      <c r="AM19" s="65">
        <f>_xlfn.XLOOKUP($A19,Mensal!$B$5:$B$296,Mensal!AN5:AN296)</f>
        <v>0</v>
      </c>
      <c r="AN19" s="65">
        <f>_xlfn.XLOOKUP($A19,Mensal!$B$5:$B$296,Mensal!AO5:AO296)</f>
        <v>0</v>
      </c>
      <c r="AO19" s="65">
        <f>_xlfn.XLOOKUP($A19,Mensal!$B$5:$B$296,Mensal!AP5:AP296)</f>
        <v>0</v>
      </c>
      <c r="AP19" s="65">
        <f>_xlfn.XLOOKUP($A19,Mensal!$B$5:$B$296,Mensal!AQ5:AQ296)</f>
        <v>0</v>
      </c>
      <c r="AQ19" s="65">
        <f>_xlfn.XLOOKUP($A19,Mensal!$B$5:$B$296,Mensal!AR5:AR296)</f>
        <v>0</v>
      </c>
      <c r="AR19" s="65">
        <f>_xlfn.XLOOKUP($A19,Mensal!$B$5:$B$296,Mensal!AS5:AS296)</f>
        <v>0</v>
      </c>
      <c r="AS19" s="65">
        <f>_xlfn.XLOOKUP($A19,Mensal!$B$5:$B$296,Mensal!AT5:AT296)</f>
        <v>0</v>
      </c>
      <c r="AT19" s="65">
        <f>_xlfn.XLOOKUP($A19,Mensal!$B$5:$B$296,Mensal!AU5:AU296)</f>
        <v>0</v>
      </c>
      <c r="AU19" s="65">
        <f>_xlfn.XLOOKUP($A19,Mensal!$B$5:$B$296,Mensal!AV5:AV296)</f>
        <v>0</v>
      </c>
      <c r="AV19" s="65">
        <f>_xlfn.XLOOKUP($A19,Mensal!$B$5:$B$296,Mensal!AW5:AW296)</f>
        <v>0</v>
      </c>
      <c r="AW19" s="65">
        <f>_xlfn.XLOOKUP($A19,Mensal!$B$5:$B$296,Mensal!AX5:AX296)</f>
        <v>0</v>
      </c>
      <c r="AX19" s="65">
        <f>_xlfn.XLOOKUP($A19,Mensal!$B$5:$B$296,Mensal!AY5:AY296)</f>
        <v>0</v>
      </c>
      <c r="AY19" s="65">
        <f>_xlfn.XLOOKUP($A19,Mensal!$B$5:$B$296,Mensal!AZ5:AZ296)</f>
        <v>0</v>
      </c>
      <c r="AZ19" s="65">
        <f>_xlfn.XLOOKUP($A19,Mensal!$B$5:$B$296,Mensal!BA5:BA296)</f>
        <v>0</v>
      </c>
      <c r="BA19" s="65">
        <f>_xlfn.XLOOKUP($A19,Mensal!$B$5:$B$296,Mensal!BB5:BB296)</f>
        <v>0</v>
      </c>
      <c r="BB19" s="65">
        <f>_xlfn.XLOOKUP($A19,Mensal!$B$5:$B$296,Mensal!BC5:BC296)</f>
        <v>0</v>
      </c>
      <c r="BC19" s="65">
        <f>_xlfn.XLOOKUP($A19,Mensal!$B$5:$B$296,Mensal!BD5:BD296)</f>
        <v>0</v>
      </c>
      <c r="BD19" s="65">
        <f>_xlfn.XLOOKUP($A19,Mensal!$B$5:$B$296,Mensal!BE5:BE296)</f>
        <v>0</v>
      </c>
      <c r="BE19" s="65">
        <f>_xlfn.XLOOKUP($A19,Mensal!$B$5:$B$296,Mensal!BF5:BF296)</f>
        <v>0</v>
      </c>
      <c r="BF19" s="65">
        <f>_xlfn.XLOOKUP($A19,Mensal!$B$5:$B$296,Mensal!BG5:BG296)</f>
        <v>0</v>
      </c>
      <c r="BG19" s="65">
        <f>_xlfn.XLOOKUP($A19,Mensal!$B$5:$B$296,Mensal!BH5:BH296)</f>
        <v>0</v>
      </c>
      <c r="BH19" s="65">
        <f>_xlfn.XLOOKUP($A19,Mensal!$B$5:$B$296,Mensal!BI5:BI296)</f>
        <v>0</v>
      </c>
      <c r="BI19" s="65">
        <f>_xlfn.XLOOKUP($A19,Mensal!$B$5:$B$296,Mensal!BJ5:BJ296)</f>
        <v>0</v>
      </c>
      <c r="BJ19" s="65">
        <f>_xlfn.XLOOKUP($A19,Mensal!$B$5:$B$296,Mensal!BK5:BK296)</f>
        <v>0</v>
      </c>
      <c r="BK19" s="65">
        <f>_xlfn.XLOOKUP($A19,Mensal!$B$5:$B$296,Mensal!BL5:BL296)</f>
        <v>0</v>
      </c>
      <c r="BL19" s="65">
        <f>_xlfn.XLOOKUP($A19,Mensal!$B$5:$B$296,Mensal!BM5:BM296)</f>
        <v>0</v>
      </c>
      <c r="BM19" s="65">
        <f>_xlfn.XLOOKUP($A19,Mensal!$B$5:$B$296,Mensal!BN5:BN296)</f>
        <v>0</v>
      </c>
      <c r="BN19" s="65">
        <f>_xlfn.XLOOKUP($A19,Mensal!$B$5:$B$296,Mensal!BO5:BO296)</f>
        <v>0</v>
      </c>
      <c r="BO19" s="65">
        <f>_xlfn.XLOOKUP($A19,Mensal!$B$5:$B$296,Mensal!BP5:BP296)</f>
        <v>0</v>
      </c>
      <c r="BP19" s="65">
        <f>_xlfn.XLOOKUP($A19,Mensal!$B$5:$B$296,Mensal!BQ5:BQ296)</f>
        <v>0</v>
      </c>
      <c r="BQ19" s="65">
        <f>_xlfn.XLOOKUP($A19,Mensal!$B$5:$B$296,Mensal!BR5:BR296)</f>
        <v>0</v>
      </c>
      <c r="BR19" s="65">
        <f>_xlfn.XLOOKUP($A19,Mensal!$B$5:$B$296,Mensal!BS5:BS296)</f>
        <v>0</v>
      </c>
      <c r="BS19" s="65">
        <f>_xlfn.XLOOKUP($A19,Mensal!$B$5:$B$296,Mensal!BT5:BT296)</f>
        <v>0</v>
      </c>
      <c r="BT19" s="65">
        <f>_xlfn.XLOOKUP($A19,Mensal!$B$5:$B$296,Mensal!BU5:BU296)</f>
        <v>0</v>
      </c>
      <c r="BU19" s="65">
        <f>_xlfn.XLOOKUP($A19,Mensal!$B$5:$B$296,Mensal!BV5:BV296)</f>
        <v>0</v>
      </c>
      <c r="BV19" s="65">
        <f>_xlfn.XLOOKUP($A19,Mensal!$B$5:$B$296,Mensal!BW5:BW296)</f>
        <v>0</v>
      </c>
      <c r="BW19" s="65">
        <f>_xlfn.XLOOKUP($A19,Mensal!$B$5:$B$296,Mensal!BX5:BX296)</f>
        <v>0</v>
      </c>
      <c r="BX19" s="65">
        <f>_xlfn.XLOOKUP($A19,Mensal!$B$5:$B$296,Mensal!BY5:BY296)</f>
        <v>0</v>
      </c>
      <c r="BY19" s="65">
        <f>_xlfn.XLOOKUP($A19,Mensal!$B$5:$B$296,Mensal!BZ5:BZ296)</f>
        <v>0</v>
      </c>
      <c r="BZ19" s="65">
        <f>_xlfn.XLOOKUP($A19,Mensal!$B$5:$B$296,Mensal!CA5:CA296)</f>
        <v>0</v>
      </c>
      <c r="CA19" s="65">
        <f>_xlfn.XLOOKUP($A19,Mensal!$B$5:$B$296,Mensal!CB5:CB296)</f>
        <v>0</v>
      </c>
      <c r="CB19" s="65">
        <f>_xlfn.XLOOKUP($A19,Mensal!$B$5:$B$296,Mensal!CC5:CC296)</f>
        <v>0</v>
      </c>
      <c r="CC19" s="65">
        <f>_xlfn.XLOOKUP($A19,Mensal!$B$5:$B$296,Mensal!CD5:CD296)</f>
        <v>0</v>
      </c>
      <c r="CD19" s="65">
        <f>_xlfn.XLOOKUP($A19,Mensal!$B$5:$B$296,Mensal!CE5:CE296)</f>
        <v>0</v>
      </c>
      <c r="CE19" s="65">
        <f>_xlfn.XLOOKUP($A19,Mensal!$B$5:$B$296,Mensal!CF5:CF296)</f>
        <v>0</v>
      </c>
      <c r="CF19" s="65">
        <f>_xlfn.XLOOKUP($A19,Mensal!$B$5:$B$296,Mensal!CG5:CG296)</f>
        <v>0</v>
      </c>
      <c r="CG19" s="65">
        <f>_xlfn.XLOOKUP($A19,Mensal!$B$5:$B$296,Mensal!CH5:CH296)</f>
        <v>0</v>
      </c>
      <c r="CH19" s="65">
        <f>_xlfn.XLOOKUP($A19,Mensal!$B$5:$B$296,Mensal!CI5:CI296)</f>
        <v>0</v>
      </c>
      <c r="CI19" s="65">
        <f>_xlfn.XLOOKUP($A19,Mensal!$B$5:$B$296,Mensal!CJ5:CJ296)</f>
        <v>0</v>
      </c>
      <c r="CJ19" s="65">
        <f>_xlfn.XLOOKUP($A19,Mensal!$B$5:$B$296,Mensal!CK5:CK296)</f>
        <v>0</v>
      </c>
      <c r="CK19" s="65">
        <f>_xlfn.XLOOKUP($A19,Mensal!$B$5:$B$296,Mensal!CL5:CL296)</f>
        <v>0</v>
      </c>
      <c r="CL19" s="65">
        <f>_xlfn.XLOOKUP($A19,Mensal!$B$5:$B$296,Mensal!CM5:CM296)</f>
        <v>0</v>
      </c>
      <c r="CM19" s="65">
        <f>_xlfn.XLOOKUP($A19,Mensal!$B$5:$B$296,Mensal!CN5:CN296)</f>
        <v>0</v>
      </c>
      <c r="CN19" s="65">
        <f>_xlfn.XLOOKUP($A19,Mensal!$B$5:$B$296,Mensal!CO5:CO296)</f>
        <v>0</v>
      </c>
      <c r="CO19" s="65">
        <f>_xlfn.XLOOKUP($A19,Mensal!$B$5:$B$296,Mensal!CP5:CP296)</f>
        <v>0</v>
      </c>
      <c r="CP19" s="65">
        <f>_xlfn.XLOOKUP($A19,Mensal!$B$5:$B$296,Mensal!CQ5:CQ296)</f>
        <v>0</v>
      </c>
      <c r="CQ19" s="65">
        <f>_xlfn.XLOOKUP($A19,Mensal!$B$5:$B$296,Mensal!CR5:CR296)</f>
        <v>0</v>
      </c>
      <c r="CR19" s="65">
        <f>_xlfn.XLOOKUP($A19,Mensal!$B$5:$B$296,Mensal!CS5:CS296)</f>
        <v>0</v>
      </c>
      <c r="CS19" s="65">
        <f>_xlfn.XLOOKUP($A19,Mensal!$B$5:$B$296,Mensal!CT5:CT296)</f>
        <v>0</v>
      </c>
      <c r="CT19" s="65">
        <f>_xlfn.XLOOKUP($A19,Mensal!$B$5:$B$296,Mensal!CU5:CU296)</f>
        <v>0</v>
      </c>
      <c r="CU19" s="65">
        <f>_xlfn.XLOOKUP($A19,Mensal!$B$5:$B$296,Mensal!CV5:CV296)</f>
        <v>0</v>
      </c>
      <c r="CV19" s="65">
        <f>_xlfn.XLOOKUP($A19,Mensal!$B$5:$B$296,Mensal!CW5:CW296)</f>
        <v>0</v>
      </c>
      <c r="CW19" s="65">
        <f>_xlfn.XLOOKUP($A19,Mensal!$B$5:$B$296,Mensal!CX5:CX296)</f>
        <v>0</v>
      </c>
      <c r="CX19" s="65">
        <f>_xlfn.XLOOKUP($A19,Mensal!$B$5:$B$296,Mensal!CY5:CY296)</f>
        <v>0</v>
      </c>
      <c r="CY19" s="65">
        <f>_xlfn.XLOOKUP($A19,Mensal!$B$5:$B$296,Mensal!CZ5:CZ296)</f>
        <v>0</v>
      </c>
      <c r="CZ19" s="65">
        <f>_xlfn.XLOOKUP($A19,Mensal!$B$5:$B$296,Mensal!DA5:DA296)</f>
        <v>0</v>
      </c>
      <c r="DA19" s="65">
        <f>_xlfn.XLOOKUP($A19,Mensal!$B$5:$B$296,Mensal!DB5:DB296)</f>
        <v>0</v>
      </c>
      <c r="DB19" s="65">
        <f>_xlfn.XLOOKUP($A19,Mensal!$B$5:$B$296,Mensal!DC5:DC296)</f>
        <v>0</v>
      </c>
      <c r="DC19" s="65">
        <f>_xlfn.XLOOKUP($A19,Mensal!$B$5:$B$296,Mensal!DD5:DD296)</f>
        <v>0</v>
      </c>
      <c r="DD19" s="65">
        <f>_xlfn.XLOOKUP($A19,Mensal!$B$5:$B$296,Mensal!DE5:DE296)</f>
        <v>0</v>
      </c>
      <c r="DE19" s="65">
        <f>_xlfn.XLOOKUP($A19,Mensal!$B$5:$B$296,Mensal!DF5:DF296)</f>
        <v>0</v>
      </c>
      <c r="DF19" s="65">
        <f>_xlfn.XLOOKUP($A19,Mensal!$B$5:$B$296,Mensal!DG5:DG296)</f>
        <v>0</v>
      </c>
      <c r="DG19" s="65">
        <f>_xlfn.XLOOKUP($A19,Mensal!$B$5:$B$296,Mensal!DH5:DH296)</f>
        <v>0</v>
      </c>
      <c r="DH19" s="65">
        <f>_xlfn.XLOOKUP($A19,Mensal!$B$5:$B$296,Mensal!DI5:DI296)</f>
        <v>0</v>
      </c>
      <c r="DI19" s="65">
        <f>_xlfn.XLOOKUP($A19,Mensal!$B$5:$B$296,Mensal!DJ5:DJ296)</f>
        <v>0</v>
      </c>
      <c r="DJ19" s="65">
        <f>_xlfn.XLOOKUP($A19,Mensal!$B$5:$B$296,Mensal!DK5:DK296)</f>
        <v>0</v>
      </c>
      <c r="DK19" s="65">
        <f>_xlfn.XLOOKUP($A19,Mensal!$B$5:$B$296,Mensal!DL5:DL296)</f>
        <v>0</v>
      </c>
      <c r="DL19" s="65">
        <f>_xlfn.XLOOKUP($A19,Mensal!$B$5:$B$296,Mensal!DM5:DM296)</f>
        <v>0</v>
      </c>
      <c r="DM19" s="65">
        <f>_xlfn.XLOOKUP($A19,Mensal!$B$5:$B$296,Mensal!DN5:DN296)</f>
        <v>0</v>
      </c>
      <c r="DN19" s="65">
        <f>_xlfn.XLOOKUP($A19,Mensal!$B$5:$B$296,Mensal!DO5:DO296)</f>
        <v>0</v>
      </c>
      <c r="DO19" s="65">
        <f>_xlfn.XLOOKUP($A19,Mensal!$B$5:$B$296,Mensal!DP5:DP296)</f>
        <v>0</v>
      </c>
      <c r="DP19" s="65">
        <f>_xlfn.XLOOKUP($A19,Mensal!$B$5:$B$296,Mensal!DQ5:DQ296)</f>
        <v>0</v>
      </c>
      <c r="DQ19" s="65">
        <f>_xlfn.XLOOKUP($A19,Mensal!$B$5:$B$296,Mensal!DR5:DR296)</f>
        <v>0</v>
      </c>
      <c r="DR19" s="65">
        <f>_xlfn.XLOOKUP($A19,Mensal!$B$5:$B$296,Mensal!DS5:DS296)</f>
        <v>0</v>
      </c>
      <c r="DS19" s="65">
        <f>_xlfn.XLOOKUP($A19,Mensal!$B$5:$B$296,Mensal!DT5:DT296)</f>
        <v>0</v>
      </c>
      <c r="DT19" s="65">
        <f>_xlfn.XLOOKUP($A19,Mensal!$B$5:$B$296,Mensal!DU5:DU296)</f>
        <v>0</v>
      </c>
      <c r="DU19" s="65">
        <f>_xlfn.XLOOKUP($A19,Mensal!$B$5:$B$296,Mensal!DV5:DV296)</f>
        <v>0</v>
      </c>
      <c r="DV19" s="65">
        <f>_xlfn.XLOOKUP($A19,Mensal!$B$5:$B$296,Mensal!DW5:DW296)</f>
        <v>0</v>
      </c>
      <c r="DW19" s="65">
        <f>_xlfn.XLOOKUP($A19,Mensal!$B$5:$B$296,Mensal!DX5:DX296)</f>
        <v>0</v>
      </c>
      <c r="DX19" s="65">
        <f>_xlfn.XLOOKUP($A19,Mensal!$B$5:$B$296,Mensal!DY5:DY296)</f>
        <v>0</v>
      </c>
      <c r="DY19" s="65">
        <f>_xlfn.XLOOKUP($A19,Mensal!$B$5:$B$296,Mensal!DZ5:DZ296)</f>
        <v>0</v>
      </c>
      <c r="DZ19" s="65">
        <f>_xlfn.XLOOKUP($A19,Mensal!$B$5:$B$296,Mensal!EA5:EA296)</f>
        <v>0</v>
      </c>
      <c r="EA19" s="65">
        <f>_xlfn.XLOOKUP($A19,Mensal!$B$5:$B$296,Mensal!EB5:EB296)</f>
        <v>0</v>
      </c>
      <c r="EB19" s="65">
        <f>_xlfn.XLOOKUP($A19,Mensal!$B$5:$B$296,Mensal!EC5:EC296)</f>
        <v>0</v>
      </c>
      <c r="EC19" s="65">
        <f>_xlfn.XLOOKUP($A19,Mensal!$B$5:$B$296,Mensal!ED5:ED296)</f>
        <v>0</v>
      </c>
      <c r="ED19" s="65">
        <f>_xlfn.XLOOKUP($A19,Mensal!$B$5:$B$296,Mensal!EE5:EE296)</f>
        <v>0</v>
      </c>
      <c r="EE19" s="65">
        <f>_xlfn.XLOOKUP($A19,Mensal!$B$5:$B$296,Mensal!EF5:EF296)</f>
        <v>0</v>
      </c>
      <c r="EF19" s="65">
        <f>_xlfn.XLOOKUP($A19,Mensal!$B$5:$B$296,Mensal!EG5:EG296)</f>
        <v>0</v>
      </c>
      <c r="EG19" s="65">
        <f>_xlfn.XLOOKUP($A19,Mensal!$B$5:$B$296,Mensal!EH5:EH296)</f>
        <v>0</v>
      </c>
      <c r="EH19" s="65">
        <f>_xlfn.XLOOKUP($A19,Mensal!$B$5:$B$296,Mensal!EI5:EI296)</f>
        <v>0</v>
      </c>
      <c r="EI19" s="65">
        <f>_xlfn.XLOOKUP($A19,Mensal!$B$5:$B$296,Mensal!EJ5:EJ296)</f>
        <v>0</v>
      </c>
      <c r="EJ19" s="65">
        <f>_xlfn.XLOOKUP($A19,Mensal!$B$5:$B$296,Mensal!EK5:EK296)</f>
        <v>0</v>
      </c>
      <c r="EK19" s="65">
        <f>_xlfn.XLOOKUP($A19,Mensal!$B$5:$B$296,Mensal!EL5:EL296)</f>
        <v>0</v>
      </c>
      <c r="EL19" s="65">
        <f>_xlfn.XLOOKUP($A19,Mensal!$B$5:$B$296,Mensal!EM5:EM296)</f>
        <v>0</v>
      </c>
      <c r="EM19" s="65">
        <f>_xlfn.XLOOKUP($A19,Mensal!$B$5:$B$296,Mensal!EN5:EN296)</f>
        <v>0</v>
      </c>
      <c r="EN19" s="65">
        <f>_xlfn.XLOOKUP($A19,Mensal!$B$5:$B$296,Mensal!EO5:EO296)</f>
        <v>0</v>
      </c>
      <c r="EO19" s="65">
        <f>_xlfn.XLOOKUP($A19,Mensal!$B$5:$B$296,Mensal!EP5:EP296)</f>
        <v>0</v>
      </c>
      <c r="EP19" s="65">
        <f>_xlfn.XLOOKUP($A19,Mensal!$B$5:$B$296,Mensal!EQ5:EQ296)</f>
        <v>0</v>
      </c>
      <c r="EQ19" s="65">
        <f>_xlfn.XLOOKUP($A19,Mensal!$B$5:$B$296,Mensal!ER5:ER296)</f>
        <v>0</v>
      </c>
      <c r="ER19" s="65">
        <f>_xlfn.XLOOKUP($A19,Mensal!$B$5:$B$296,Mensal!ES5:ES296)</f>
        <v>0</v>
      </c>
    </row>
    <row r="20" spans="1:148" s="3" customFormat="1" ht="12">
      <c r="A20" s="231" t="str">
        <f t="shared" si="0"/>
        <v>111450130200020</v>
      </c>
      <c r="B20" s="231">
        <v>1114501302000</v>
      </c>
      <c r="C20" s="35">
        <v>20</v>
      </c>
      <c r="D20" s="37" t="s">
        <v>47</v>
      </c>
      <c r="E20" s="65">
        <f>_xlfn.XLOOKUP($A20,Mensal!$B$5:$B$296,Mensal!F5:F296)</f>
        <v>136996684.69999999</v>
      </c>
      <c r="F20" s="65">
        <f>_xlfn.XLOOKUP($A20,Mensal!$B$5:$B$296,Mensal!G5:G296)</f>
        <v>10824579.626055229</v>
      </c>
      <c r="G20" s="65">
        <f>_xlfn.XLOOKUP($A20,Mensal!$B$5:$B$296,Mensal!H5:H296)</f>
        <v>9771841.147080468</v>
      </c>
      <c r="H20" s="65">
        <f>_xlfn.XLOOKUP($A20,Mensal!$B$5:$B$296,Mensal!I5:I296)</f>
        <v>10003810.45810516</v>
      </c>
      <c r="I20" s="65">
        <f>_xlfn.XLOOKUP($A20,Mensal!$B$5:$B$296,Mensal!J5:J296)</f>
        <v>10826145.780474544</v>
      </c>
      <c r="J20" s="65">
        <f>_xlfn.XLOOKUP($A20,Mensal!$B$5:$B$296,Mensal!K5:K296)</f>
        <v>10312353.563724678</v>
      </c>
      <c r="K20" s="65">
        <f>_xlfn.XLOOKUP($A20,Mensal!$B$5:$B$296,Mensal!L5:L296)</f>
        <v>10811780.179215981</v>
      </c>
      <c r="L20" s="65">
        <f>_xlfn.XLOOKUP($A20,Mensal!$B$5:$B$296,Mensal!M5:M296)</f>
        <v>11069659.624742648</v>
      </c>
      <c r="M20" s="65">
        <f>_xlfn.XLOOKUP($A20,Mensal!$B$5:$B$296,Mensal!N5:N296)</f>
        <v>10988564.931661686</v>
      </c>
      <c r="N20" s="65">
        <f>_xlfn.XLOOKUP($A20,Mensal!$B$5:$B$296,Mensal!O5:O296)</f>
        <v>11403906.518481581</v>
      </c>
      <c r="O20" s="65">
        <f>_xlfn.XLOOKUP($A20,Mensal!$B$5:$B$296,Mensal!P5:P296)</f>
        <v>11285918.648178438</v>
      </c>
      <c r="P20" s="65">
        <f>_xlfn.XLOOKUP($A20,Mensal!$B$5:$B$296,Mensal!Q5:Q296)</f>
        <v>11226417.979552906</v>
      </c>
      <c r="Q20" s="65">
        <f>_xlfn.XLOOKUP($A20,Mensal!$B$5:$B$296,Mensal!R5:R296)</f>
        <v>11460103.292726701</v>
      </c>
      <c r="R20" s="65">
        <f>_xlfn.XLOOKUP($A20,Mensal!$B$5:$B$296,Mensal!S5:S296)</f>
        <v>129985081.75000001</v>
      </c>
      <c r="S20" s="65">
        <f>_xlfn.XLOOKUP($A20,Mensal!$B$5:$B$296,Mensal!T5:T296)</f>
        <v>11603507.448923072</v>
      </c>
      <c r="T20" s="65">
        <f>_xlfn.XLOOKUP($A20,Mensal!$B$5:$B$296,Mensal!U5:U296)</f>
        <v>10475014.77719396</v>
      </c>
      <c r="U20" s="65">
        <f>_xlfn.XLOOKUP($A20,Mensal!$B$5:$B$296,Mensal!V5:V296)</f>
        <v>10723676.408535061</v>
      </c>
      <c r="V20" s="65">
        <f>_xlfn.XLOOKUP($A20,Mensal!$B$5:$B$296,Mensal!W5:W296)</f>
        <v>11605186.302522793</v>
      </c>
      <c r="W20" s="65">
        <f>_xlfn.XLOOKUP($A20,Mensal!$B$5:$B$296,Mensal!X5:X296)</f>
        <v>11054422.021579683</v>
      </c>
      <c r="X20" s="65">
        <f>_xlfn.XLOOKUP($A20,Mensal!$B$5:$B$296,Mensal!Y5:Y296)</f>
        <v>11589786.964444967</v>
      </c>
      <c r="Y20" s="65">
        <f>_xlfn.XLOOKUP($A20,Mensal!$B$5:$B$296,Mensal!Z5:Z296)</f>
        <v>11866223.202198736</v>
      </c>
      <c r="Z20" s="65">
        <f>_xlfn.XLOOKUP($A20,Mensal!$B$5:$B$296,Mensal!AA5:AA296)</f>
        <v>11779293.001882406</v>
      </c>
      <c r="AA20" s="65">
        <f>_xlfn.XLOOKUP($A20,Mensal!$B$5:$B$296,Mensal!AB5:AB296)</f>
        <v>12224522.226757953</v>
      </c>
      <c r="AB20" s="65">
        <f>_xlfn.XLOOKUP($A20,Mensal!$B$5:$B$296,Mensal!AC5:AC296)</f>
        <v>12098044.046612306</v>
      </c>
      <c r="AC20" s="65">
        <f>_xlfn.XLOOKUP($A20,Mensal!$B$5:$B$296,Mensal!AD5:AD296)</f>
        <v>12034261.758942639</v>
      </c>
      <c r="AD20" s="65">
        <f>_xlfn.XLOOKUP($A20,Mensal!$B$5:$B$296,Mensal!AE5:AE296)</f>
        <v>12284762.87453231</v>
      </c>
      <c r="AE20" s="65">
        <f>_xlfn.XLOOKUP($A20,Mensal!$B$5:$B$296,Mensal!AF5:AF296)</f>
        <v>139338701.03412589</v>
      </c>
      <c r="AF20" s="65">
        <f>_xlfn.XLOOKUP($A20,Mensal!$B$5:$B$296,Mensal!AG5:AG296)</f>
        <v>12438959.985245533</v>
      </c>
      <c r="AG20" s="65">
        <f>_xlfn.XLOOKUP($A20,Mensal!$B$5:$B$296,Mensal!AH5:AH296)</f>
        <v>11229215.841151925</v>
      </c>
      <c r="AH20" s="65">
        <f>_xlfn.XLOOKUP($A20,Mensal!$B$5:$B$296,Mensal!AI5:AI296)</f>
        <v>11495781.109949585</v>
      </c>
      <c r="AI20" s="65">
        <f>_xlfn.XLOOKUP($A20,Mensal!$B$5:$B$296,Mensal!AJ5:AJ296)</f>
        <v>12440759.716304434</v>
      </c>
      <c r="AJ20" s="65">
        <f>_xlfn.XLOOKUP($A20,Mensal!$B$5:$B$296,Mensal!AK5:AK296)</f>
        <v>11850340.407133419</v>
      </c>
      <c r="AK20" s="65">
        <f>_xlfn.XLOOKUP($A20,Mensal!$B$5:$B$296,Mensal!AL5:AL296)</f>
        <v>12424251.625885004</v>
      </c>
      <c r="AL20" s="65">
        <f>_xlfn.XLOOKUP($A20,Mensal!$B$5:$B$296,Mensal!AM5:AM296)</f>
        <v>12720591.272757044</v>
      </c>
      <c r="AM20" s="65">
        <f>_xlfn.XLOOKUP($A20,Mensal!$B$5:$B$296,Mensal!AN5:AN296)</f>
        <v>12627402.098017938</v>
      </c>
      <c r="AN20" s="65">
        <f>_xlfn.XLOOKUP($A20,Mensal!$B$5:$B$296,Mensal!AO5:AO296)</f>
        <v>13104687.827084525</v>
      </c>
      <c r="AO20" s="65">
        <f>_xlfn.XLOOKUP($A20,Mensal!$B$5:$B$296,Mensal!AP5:AP296)</f>
        <v>12969103.217968391</v>
      </c>
      <c r="AP20" s="65">
        <f>_xlfn.XLOOKUP($A20,Mensal!$B$5:$B$296,Mensal!AQ5:AQ296)</f>
        <v>12900728.605586508</v>
      </c>
      <c r="AQ20" s="65">
        <f>_xlfn.XLOOKUP($A20,Mensal!$B$5:$B$296,Mensal!AR5:AR296)</f>
        <v>13169265.801498637</v>
      </c>
      <c r="AR20" s="65">
        <f>_xlfn.XLOOKUP($A20,Mensal!$B$5:$B$296,Mensal!AS5:AS296)</f>
        <v>149371087.50858295</v>
      </c>
      <c r="AS20" s="65">
        <f>_xlfn.XLOOKUP($A20,Mensal!$B$5:$B$296,Mensal!AT5:AT296)</f>
        <v>13334565.104183212</v>
      </c>
      <c r="AT20" s="65">
        <f>_xlfn.XLOOKUP($A20,Mensal!$B$5:$B$296,Mensal!AU5:AU296)</f>
        <v>12037719.381714864</v>
      </c>
      <c r="AU20" s="65">
        <f>_xlfn.XLOOKUP($A20,Mensal!$B$5:$B$296,Mensal!AV5:AV296)</f>
        <v>12323477.349865956</v>
      </c>
      <c r="AV20" s="65">
        <f>_xlfn.XLOOKUP($A20,Mensal!$B$5:$B$296,Mensal!AW5:AW296)</f>
        <v>13336494.415878356</v>
      </c>
      <c r="AW20" s="65">
        <f>_xlfn.XLOOKUP($A20,Mensal!$B$5:$B$296,Mensal!AX5:AX296)</f>
        <v>12703564.916447027</v>
      </c>
      <c r="AX20" s="65">
        <f>_xlfn.XLOOKUP($A20,Mensal!$B$5:$B$296,Mensal!AY5:AY296)</f>
        <v>13318797.742948726</v>
      </c>
      <c r="AY20" s="65">
        <f>_xlfn.XLOOKUP($A20,Mensal!$B$5:$B$296,Mensal!AZ5:AZ296)</f>
        <v>13636473.844395554</v>
      </c>
      <c r="AZ20" s="65">
        <f>_xlfn.XLOOKUP($A20,Mensal!$B$5:$B$296,Mensal!BA5:BA296)</f>
        <v>13536575.049075233</v>
      </c>
      <c r="BA20" s="65">
        <f>_xlfn.XLOOKUP($A20,Mensal!$B$5:$B$296,Mensal!BB5:BB296)</f>
        <v>14048225.350634612</v>
      </c>
      <c r="BB20" s="65">
        <f>_xlfn.XLOOKUP($A20,Mensal!$B$5:$B$296,Mensal!BC5:BC296)</f>
        <v>13902878.649662118</v>
      </c>
      <c r="BC20" s="65">
        <f>_xlfn.XLOOKUP($A20,Mensal!$B$5:$B$296,Mensal!BD5:BD296)</f>
        <v>13829581.065188739</v>
      </c>
      <c r="BD20" s="65">
        <f>_xlfn.XLOOKUP($A20,Mensal!$B$5:$B$296,Mensal!BE5:BE296)</f>
        <v>14117452.939206541</v>
      </c>
      <c r="BE20" s="65">
        <f>_xlfn.XLOOKUP($A20,Mensal!$B$5:$B$296,Mensal!BF5:BF296)</f>
        <v>160125805.80920094</v>
      </c>
      <c r="BF20" s="65">
        <f>_xlfn.XLOOKUP($A20,Mensal!$B$5:$B$296,Mensal!BG5:BG296)</f>
        <v>14294653.791684404</v>
      </c>
      <c r="BG20" s="65">
        <f>_xlfn.XLOOKUP($A20,Mensal!$B$5:$B$296,Mensal!BH5:BH296)</f>
        <v>12904435.177198336</v>
      </c>
      <c r="BH20" s="65">
        <f>_xlfn.XLOOKUP($A20,Mensal!$B$5:$B$296,Mensal!BI5:BI296)</f>
        <v>13210767.719056306</v>
      </c>
      <c r="BI20" s="65">
        <f>_xlfn.XLOOKUP($A20,Mensal!$B$5:$B$296,Mensal!BJ5:BJ296)</f>
        <v>14296722.013821598</v>
      </c>
      <c r="BJ20" s="65">
        <f>_xlfn.XLOOKUP($A20,Mensal!$B$5:$B$296,Mensal!BK5:BK296)</f>
        <v>13618221.590431213</v>
      </c>
      <c r="BK20" s="65">
        <f>_xlfn.XLOOKUP($A20,Mensal!$B$5:$B$296,Mensal!BL5:BL296)</f>
        <v>14277751.180441035</v>
      </c>
      <c r="BL20" s="65">
        <f>_xlfn.XLOOKUP($A20,Mensal!$B$5:$B$296,Mensal!BM5:BM296)</f>
        <v>14618299.961192034</v>
      </c>
      <c r="BM20" s="65">
        <f>_xlfn.XLOOKUP($A20,Mensal!$B$5:$B$296,Mensal!BN5:BN296)</f>
        <v>14511208.452608651</v>
      </c>
      <c r="BN20" s="65">
        <f>_xlfn.XLOOKUP($A20,Mensal!$B$5:$B$296,Mensal!BO5:BO296)</f>
        <v>15059697.575880304</v>
      </c>
      <c r="BO20" s="65">
        <f>_xlfn.XLOOKUP($A20,Mensal!$B$5:$B$296,Mensal!BP5:BP296)</f>
        <v>14903885.912437791</v>
      </c>
      <c r="BP20" s="65">
        <f>_xlfn.XLOOKUP($A20,Mensal!$B$5:$B$296,Mensal!BQ5:BQ296)</f>
        <v>14825310.901882328</v>
      </c>
      <c r="BQ20" s="65">
        <f>_xlfn.XLOOKUP($A20,Mensal!$B$5:$B$296,Mensal!BR5:BR296)</f>
        <v>15133909.550829412</v>
      </c>
      <c r="BR20" s="65">
        <f>_xlfn.XLOOKUP($A20,Mensal!$B$5:$B$296,Mensal!BS5:BS296)</f>
        <v>171654863.82746339</v>
      </c>
      <c r="BS20" s="65">
        <f>_xlfn.XLOOKUP($A20,Mensal!$B$5:$B$296,Mensal!BT5:BT296)</f>
        <v>15323868.864685683</v>
      </c>
      <c r="BT20" s="65">
        <f>_xlfn.XLOOKUP($A20,Mensal!$B$5:$B$296,Mensal!BU5:BU296)</f>
        <v>13833554.509956617</v>
      </c>
      <c r="BU20" s="65">
        <f>_xlfn.XLOOKUP($A20,Mensal!$B$5:$B$296,Mensal!BV5:BV296)</f>
        <v>14161942.994828362</v>
      </c>
      <c r="BV20" s="65">
        <f>_xlfn.XLOOKUP($A20,Mensal!$B$5:$B$296,Mensal!BW5:BW296)</f>
        <v>15326085.998816755</v>
      </c>
      <c r="BW20" s="65">
        <f>_xlfn.XLOOKUP($A20,Mensal!$B$5:$B$296,Mensal!BX5:BX296)</f>
        <v>14598733.544942262</v>
      </c>
      <c r="BX20" s="65">
        <f>_xlfn.XLOOKUP($A20,Mensal!$B$5:$B$296,Mensal!BY5:BY296)</f>
        <v>15305749.26543279</v>
      </c>
      <c r="BY20" s="65">
        <f>_xlfn.XLOOKUP($A20,Mensal!$B$5:$B$296,Mensal!BZ5:BZ296)</f>
        <v>15670817.558397861</v>
      </c>
      <c r="BZ20" s="65">
        <f>_xlfn.XLOOKUP($A20,Mensal!$B$5:$B$296,Mensal!CA5:CA296)</f>
        <v>15556015.461196475</v>
      </c>
      <c r="CA20" s="65">
        <f>_xlfn.XLOOKUP($A20,Mensal!$B$5:$B$296,Mensal!CB5:CB296)</f>
        <v>16143995.801343689</v>
      </c>
      <c r="CB20" s="65">
        <f>_xlfn.XLOOKUP($A20,Mensal!$B$5:$B$296,Mensal!CC5:CC296)</f>
        <v>15976965.698133312</v>
      </c>
      <c r="CC20" s="65">
        <f>_xlfn.XLOOKUP($A20,Mensal!$B$5:$B$296,Mensal!CD5:CD296)</f>
        <v>15892733.286817858</v>
      </c>
      <c r="CD20" s="65">
        <f>_xlfn.XLOOKUP($A20,Mensal!$B$5:$B$296,Mensal!CE5:CE296)</f>
        <v>16223551.038489131</v>
      </c>
      <c r="CE20" s="65">
        <f>_xlfn.XLOOKUP($A20,Mensal!$B$5:$B$296,Mensal!CF5:CF296)</f>
        <v>184014014.02304077</v>
      </c>
      <c r="CF20" s="65">
        <f>_xlfn.XLOOKUP($A20,Mensal!$B$5:$B$296,Mensal!CG5:CG296)</f>
        <v>16427187.422943054</v>
      </c>
      <c r="CG20" s="65">
        <f>_xlfn.XLOOKUP($A20,Mensal!$B$5:$B$296,Mensal!CH5:CH296)</f>
        <v>14829570.434673496</v>
      </c>
      <c r="CH20" s="65">
        <f>_xlfn.XLOOKUP($A20,Mensal!$B$5:$B$296,Mensal!CI5:CI296)</f>
        <v>15181602.890456006</v>
      </c>
      <c r="CI20" s="65">
        <f>_xlfn.XLOOKUP($A20,Mensal!$B$5:$B$296,Mensal!CJ5:CJ296)</f>
        <v>16429564.190731563</v>
      </c>
      <c r="CJ20" s="65">
        <f>_xlfn.XLOOKUP($A20,Mensal!$B$5:$B$296,Mensal!CK5:CK296)</f>
        <v>15649842.360178107</v>
      </c>
      <c r="CK20" s="65">
        <f>_xlfn.XLOOKUP($A20,Mensal!$B$5:$B$296,Mensal!CL5:CL296)</f>
        <v>16407763.212543953</v>
      </c>
      <c r="CL20" s="65">
        <f>_xlfn.XLOOKUP($A20,Mensal!$B$5:$B$296,Mensal!CM5:CM296)</f>
        <v>16799116.422602508</v>
      </c>
      <c r="CM20" s="65">
        <f>_xlfn.XLOOKUP($A20,Mensal!$B$5:$B$296,Mensal!CN5:CN296)</f>
        <v>16676048.574402623</v>
      </c>
      <c r="CN20" s="65">
        <f>_xlfn.XLOOKUP($A20,Mensal!$B$5:$B$296,Mensal!CO5:CO296)</f>
        <v>17306363.499040436</v>
      </c>
      <c r="CO20" s="65">
        <f>_xlfn.XLOOKUP($A20,Mensal!$B$5:$B$296,Mensal!CP5:CP296)</f>
        <v>17127307.228398915</v>
      </c>
      <c r="CP20" s="65">
        <f>_xlfn.XLOOKUP($A20,Mensal!$B$5:$B$296,Mensal!CQ5:CQ296)</f>
        <v>17037010.083468746</v>
      </c>
      <c r="CQ20" s="65">
        <f>_xlfn.XLOOKUP($A20,Mensal!$B$5:$B$296,Mensal!CR5:CR296)</f>
        <v>17391646.713260349</v>
      </c>
      <c r="CR20" s="65">
        <f>_xlfn.XLOOKUP($A20,Mensal!$B$5:$B$296,Mensal!CS5:CS296)</f>
        <v>197263023.03269973</v>
      </c>
      <c r="CS20" s="65">
        <f>_xlfn.XLOOKUP($A20,Mensal!$B$5:$B$296,Mensal!CT5:CT296)</f>
        <v>17609944.917394951</v>
      </c>
      <c r="CT20" s="65">
        <f>_xlfn.XLOOKUP($A20,Mensal!$B$5:$B$296,Mensal!CU5:CU296)</f>
        <v>15897299.505969983</v>
      </c>
      <c r="CU20" s="65">
        <f>_xlfn.XLOOKUP($A20,Mensal!$B$5:$B$296,Mensal!CV5:CV296)</f>
        <v>16274678.298568835</v>
      </c>
      <c r="CV20" s="65">
        <f>_xlfn.XLOOKUP($A20,Mensal!$B$5:$B$296,Mensal!CW5:CW296)</f>
        <v>17612492.812464233</v>
      </c>
      <c r="CW20" s="65">
        <f>_xlfn.XLOOKUP($A20,Mensal!$B$5:$B$296,Mensal!CX5:CX296)</f>
        <v>16776631.010110928</v>
      </c>
      <c r="CX20" s="65">
        <f>_xlfn.XLOOKUP($A20,Mensal!$B$5:$B$296,Mensal!CY5:CY296)</f>
        <v>17589122.163847115</v>
      </c>
      <c r="CY20" s="65">
        <f>_xlfn.XLOOKUP($A20,Mensal!$B$5:$B$296,Mensal!CZ5:CZ296)</f>
        <v>18008652.805029888</v>
      </c>
      <c r="CZ20" s="65">
        <f>_xlfn.XLOOKUP($A20,Mensal!$B$5:$B$296,Mensal!DA5:DA296)</f>
        <v>17876724.071759608</v>
      </c>
      <c r="DA20" s="65">
        <f>_xlfn.XLOOKUP($A20,Mensal!$B$5:$B$296,Mensal!DB5:DB296)</f>
        <v>18552421.670971341</v>
      </c>
      <c r="DB20" s="65">
        <f>_xlfn.XLOOKUP($A20,Mensal!$B$5:$B$296,Mensal!DC5:DC296)</f>
        <v>18360473.34884363</v>
      </c>
      <c r="DC20" s="65">
        <f>_xlfn.XLOOKUP($A20,Mensal!$B$5:$B$296,Mensal!DD5:DD296)</f>
        <v>18263674.809478492</v>
      </c>
      <c r="DD20" s="65">
        <f>_xlfn.XLOOKUP($A20,Mensal!$B$5:$B$296,Mensal!DE5:DE296)</f>
        <v>18643845.276615091</v>
      </c>
      <c r="DE20" s="65">
        <f>_xlfn.XLOOKUP($A20,Mensal!$B$5:$B$296,Mensal!DF5:DF296)</f>
        <v>211465960.69105408</v>
      </c>
      <c r="DF20" s="65">
        <f>_xlfn.XLOOKUP($A20,Mensal!$B$5:$B$296,Mensal!DG5:DG296)</f>
        <v>18877860.95144739</v>
      </c>
      <c r="DG20" s="65">
        <f>_xlfn.XLOOKUP($A20,Mensal!$B$5:$B$296,Mensal!DH5:DH296)</f>
        <v>17041905.070399825</v>
      </c>
      <c r="DH20" s="65">
        <f>_xlfn.XLOOKUP($A20,Mensal!$B$5:$B$296,Mensal!DI5:DI296)</f>
        <v>17446455.136065796</v>
      </c>
      <c r="DI20" s="65">
        <f>_xlfn.XLOOKUP($A20,Mensal!$B$5:$B$296,Mensal!DJ5:DJ296)</f>
        <v>18880592.294961661</v>
      </c>
      <c r="DJ20" s="65">
        <f>_xlfn.XLOOKUP($A20,Mensal!$B$5:$B$296,Mensal!DK5:DK296)</f>
        <v>17984548.442838918</v>
      </c>
      <c r="DK20" s="65">
        <f>_xlfn.XLOOKUP($A20,Mensal!$B$5:$B$296,Mensal!DL5:DL296)</f>
        <v>18855538.959644109</v>
      </c>
      <c r="DL20" s="65">
        <f>_xlfn.XLOOKUP($A20,Mensal!$B$5:$B$296,Mensal!DM5:DM296)</f>
        <v>19305275.806992043</v>
      </c>
      <c r="DM20" s="65">
        <f>_xlfn.XLOOKUP($A20,Mensal!$B$5:$B$296,Mensal!DN5:DN296)</f>
        <v>19163848.204926305</v>
      </c>
      <c r="DN20" s="65">
        <f>_xlfn.XLOOKUP($A20,Mensal!$B$5:$B$296,Mensal!DO5:DO296)</f>
        <v>19888196.031281285</v>
      </c>
      <c r="DO20" s="65">
        <f>_xlfn.XLOOKUP($A20,Mensal!$B$5:$B$296,Mensal!DP5:DP296)</f>
        <v>19682427.429960378</v>
      </c>
      <c r="DP20" s="65">
        <f>_xlfn.XLOOKUP($A20,Mensal!$B$5:$B$296,Mensal!DQ5:DQ296)</f>
        <v>19578659.395760946</v>
      </c>
      <c r="DQ20" s="65">
        <f>_xlfn.XLOOKUP($A20,Mensal!$B$5:$B$296,Mensal!DR5:DR296)</f>
        <v>19986202.136531383</v>
      </c>
      <c r="DR20" s="65">
        <f>_xlfn.XLOOKUP($A20,Mensal!$B$5:$B$296,Mensal!DS5:DS296)</f>
        <v>226691509.86081004</v>
      </c>
      <c r="DS20" s="65">
        <f>_xlfn.XLOOKUP($A20,Mensal!$B$5:$B$296,Mensal!DT5:DT296)</f>
        <v>20237066.939951606</v>
      </c>
      <c r="DT20" s="65">
        <f>_xlfn.XLOOKUP($A20,Mensal!$B$5:$B$296,Mensal!DU5:DU296)</f>
        <v>18268922.235468615</v>
      </c>
      <c r="DU20" s="65">
        <f>_xlfn.XLOOKUP($A20,Mensal!$B$5:$B$296,Mensal!DV5:DV296)</f>
        <v>18702599.905862533</v>
      </c>
      <c r="DV20" s="65">
        <f>_xlfn.XLOOKUP($A20,Mensal!$B$5:$B$296,Mensal!DW5:DW296)</f>
        <v>20239994.940198902</v>
      </c>
      <c r="DW20" s="65">
        <f>_xlfn.XLOOKUP($A20,Mensal!$B$5:$B$296,Mensal!DX5:DX296)</f>
        <v>19279435.930723321</v>
      </c>
      <c r="DX20" s="65">
        <f>_xlfn.XLOOKUP($A20,Mensal!$B$5:$B$296,Mensal!DY5:DY296)</f>
        <v>20213137.764738489</v>
      </c>
      <c r="DY20" s="65">
        <f>_xlfn.XLOOKUP($A20,Mensal!$B$5:$B$296,Mensal!DZ5:DZ296)</f>
        <v>20695255.665095471</v>
      </c>
      <c r="DZ20" s="65">
        <f>_xlfn.XLOOKUP($A20,Mensal!$B$5:$B$296,Mensal!EA5:EA296)</f>
        <v>20543645.275680996</v>
      </c>
      <c r="EA20" s="65">
        <f>_xlfn.XLOOKUP($A20,Mensal!$B$5:$B$296,Mensal!EB5:EB296)</f>
        <v>21320146.145533539</v>
      </c>
      <c r="EB20" s="65">
        <f>_xlfn.XLOOKUP($A20,Mensal!$B$5:$B$296,Mensal!EC5:EC296)</f>
        <v>21099562.204917524</v>
      </c>
      <c r="EC20" s="65">
        <f>_xlfn.XLOOKUP($A20,Mensal!$B$5:$B$296,Mensal!ED5:ED296)</f>
        <v>20988322.872255735</v>
      </c>
      <c r="ED20" s="65">
        <f>_xlfn.XLOOKUP($A20,Mensal!$B$5:$B$296,Mensal!EE5:EE296)</f>
        <v>21425208.690361645</v>
      </c>
      <c r="EE20" s="65">
        <f>_xlfn.XLOOKUP($A20,Mensal!$B$5:$B$296,Mensal!EF5:EF296)</f>
        <v>243013298.57078838</v>
      </c>
      <c r="EF20" s="65">
        <f>_xlfn.XLOOKUP($A20,Mensal!$B$5:$B$296,Mensal!EG5:EG296)</f>
        <v>21694135.759628125</v>
      </c>
      <c r="EG20" s="65">
        <f>_xlfn.XLOOKUP($A20,Mensal!$B$5:$B$296,Mensal!EH5:EH296)</f>
        <v>19584284.636422358</v>
      </c>
      <c r="EH20" s="65">
        <f>_xlfn.XLOOKUP($A20,Mensal!$B$5:$B$296,Mensal!EI5:EI296)</f>
        <v>20049187.099084638</v>
      </c>
      <c r="EI20" s="65">
        <f>_xlfn.XLOOKUP($A20,Mensal!$B$5:$B$296,Mensal!EJ5:EJ296)</f>
        <v>21697274.575893227</v>
      </c>
      <c r="EJ20" s="65">
        <f>_xlfn.XLOOKUP($A20,Mensal!$B$5:$B$296,Mensal!EK5:EK296)</f>
        <v>20667555.317735404</v>
      </c>
      <c r="EK20" s="65">
        <f>_xlfn.XLOOKUP($A20,Mensal!$B$5:$B$296,Mensal!EL5:EL296)</f>
        <v>21668483.683799662</v>
      </c>
      <c r="EL20" s="65">
        <f>_xlfn.XLOOKUP($A20,Mensal!$B$5:$B$296,Mensal!EM5:EM296)</f>
        <v>22185314.072982349</v>
      </c>
      <c r="EM20" s="65">
        <f>_xlfn.XLOOKUP($A20,Mensal!$B$5:$B$296,Mensal!EN5:EN296)</f>
        <v>22022787.735530034</v>
      </c>
      <c r="EN20" s="65">
        <f>_xlfn.XLOOKUP($A20,Mensal!$B$5:$B$296,Mensal!EO5:EO296)</f>
        <v>22855196.668011956</v>
      </c>
      <c r="EO20" s="65">
        <f>_xlfn.XLOOKUP($A20,Mensal!$B$5:$B$296,Mensal!EP5:EP296)</f>
        <v>22618730.68367159</v>
      </c>
      <c r="EP20" s="65">
        <f>_xlfn.XLOOKUP($A20,Mensal!$B$5:$B$296,Mensal!EQ5:EQ296)</f>
        <v>22499482.119058155</v>
      </c>
      <c r="EQ20" s="65">
        <f>_xlfn.XLOOKUP($A20,Mensal!$B$5:$B$296,Mensal!ER5:ER296)</f>
        <v>22967823.716067687</v>
      </c>
      <c r="ER20" s="65">
        <f>_xlfn.XLOOKUP($A20,Mensal!$B$5:$B$296,Mensal!ES5:ES296)</f>
        <v>260510256.06788522</v>
      </c>
    </row>
    <row r="21" spans="1:148" s="3" customFormat="1" ht="12">
      <c r="A21" s="231" t="str">
        <f t="shared" si="0"/>
        <v>111450240200023</v>
      </c>
      <c r="B21" s="231">
        <v>1114502402000</v>
      </c>
      <c r="C21" s="35">
        <v>23</v>
      </c>
      <c r="D21" s="37" t="s">
        <v>56</v>
      </c>
      <c r="E21" s="65">
        <f>_xlfn.XLOOKUP($A21,Mensal!$B$5:$B$296,Mensal!F5:F296)</f>
        <v>141103.13</v>
      </c>
      <c r="F21" s="65">
        <f>_xlfn.XLOOKUP($A21,Mensal!$B$5:$B$296,Mensal!G5:G296)</f>
        <v>0</v>
      </c>
      <c r="G21" s="65">
        <f>_xlfn.XLOOKUP($A21,Mensal!$B$5:$B$296,Mensal!H5:H296)</f>
        <v>0</v>
      </c>
      <c r="H21" s="65">
        <f>_xlfn.XLOOKUP($A21,Mensal!$B$5:$B$296,Mensal!I5:I296)</f>
        <v>0</v>
      </c>
      <c r="I21" s="65">
        <f>_xlfn.XLOOKUP($A21,Mensal!$B$5:$B$296,Mensal!J5:J296)</f>
        <v>0</v>
      </c>
      <c r="J21" s="65">
        <f>_xlfn.XLOOKUP($A21,Mensal!$B$5:$B$296,Mensal!K5:K296)</f>
        <v>0</v>
      </c>
      <c r="K21" s="65">
        <f>_xlfn.XLOOKUP($A21,Mensal!$B$5:$B$296,Mensal!L5:L296)</f>
        <v>0</v>
      </c>
      <c r="L21" s="65">
        <f>_xlfn.XLOOKUP($A21,Mensal!$B$5:$B$296,Mensal!M5:M296)</f>
        <v>0</v>
      </c>
      <c r="M21" s="65">
        <f>_xlfn.XLOOKUP($A21,Mensal!$B$5:$B$296,Mensal!N5:N296)</f>
        <v>0</v>
      </c>
      <c r="N21" s="65">
        <f>_xlfn.XLOOKUP($A21,Mensal!$B$5:$B$296,Mensal!O5:O296)</f>
        <v>0</v>
      </c>
      <c r="O21" s="65">
        <f>_xlfn.XLOOKUP($A21,Mensal!$B$5:$B$296,Mensal!P5:P296)</f>
        <v>0</v>
      </c>
      <c r="P21" s="65">
        <f>_xlfn.XLOOKUP($A21,Mensal!$B$5:$B$296,Mensal!Q5:Q296)</f>
        <v>0</v>
      </c>
      <c r="Q21" s="65">
        <f>_xlfn.XLOOKUP($A21,Mensal!$B$5:$B$296,Mensal!R5:R296)</f>
        <v>0</v>
      </c>
      <c r="R21" s="65">
        <f>_xlfn.XLOOKUP($A21,Mensal!$B$5:$B$296,Mensal!S5:S296)</f>
        <v>0</v>
      </c>
      <c r="S21" s="65">
        <f>_xlfn.XLOOKUP($A21,Mensal!$B$5:$B$296,Mensal!T5:T296)</f>
        <v>0</v>
      </c>
      <c r="T21" s="65">
        <f>_xlfn.XLOOKUP($A21,Mensal!$B$5:$B$296,Mensal!U5:U296)</f>
        <v>0</v>
      </c>
      <c r="U21" s="65">
        <f>_xlfn.XLOOKUP($A21,Mensal!$B$5:$B$296,Mensal!V5:V296)</f>
        <v>0</v>
      </c>
      <c r="V21" s="65">
        <f>_xlfn.XLOOKUP($A21,Mensal!$B$5:$B$296,Mensal!W5:W296)</f>
        <v>0</v>
      </c>
      <c r="W21" s="65">
        <f>_xlfn.XLOOKUP($A21,Mensal!$B$5:$B$296,Mensal!X5:X296)</f>
        <v>0</v>
      </c>
      <c r="X21" s="65">
        <f>_xlfn.XLOOKUP($A21,Mensal!$B$5:$B$296,Mensal!Y5:Y296)</f>
        <v>0</v>
      </c>
      <c r="Y21" s="65">
        <f>_xlfn.XLOOKUP($A21,Mensal!$B$5:$B$296,Mensal!Z5:Z296)</f>
        <v>0</v>
      </c>
      <c r="Z21" s="65">
        <f>_xlfn.XLOOKUP($A21,Mensal!$B$5:$B$296,Mensal!AA5:AA296)</f>
        <v>0</v>
      </c>
      <c r="AA21" s="65">
        <f>_xlfn.XLOOKUP($A21,Mensal!$B$5:$B$296,Mensal!AB5:AB296)</f>
        <v>0</v>
      </c>
      <c r="AB21" s="65">
        <f>_xlfn.XLOOKUP($A21,Mensal!$B$5:$B$296,Mensal!AC5:AC296)</f>
        <v>0</v>
      </c>
      <c r="AC21" s="65">
        <f>_xlfn.XLOOKUP($A21,Mensal!$B$5:$B$296,Mensal!AD5:AD296)</f>
        <v>0</v>
      </c>
      <c r="AD21" s="65">
        <f>_xlfn.XLOOKUP($A21,Mensal!$B$5:$B$296,Mensal!AE5:AE296)</f>
        <v>0</v>
      </c>
      <c r="AE21" s="65">
        <f>_xlfn.XLOOKUP($A21,Mensal!$B$5:$B$296,Mensal!AF5:AF296)</f>
        <v>0</v>
      </c>
      <c r="AF21" s="65">
        <f>_xlfn.XLOOKUP($A21,Mensal!$B$5:$B$296,Mensal!AG5:AG296)</f>
        <v>0</v>
      </c>
      <c r="AG21" s="65">
        <f>_xlfn.XLOOKUP($A21,Mensal!$B$5:$B$296,Mensal!AH5:AH296)</f>
        <v>0</v>
      </c>
      <c r="AH21" s="65">
        <f>_xlfn.XLOOKUP($A21,Mensal!$B$5:$B$296,Mensal!AI5:AI296)</f>
        <v>0</v>
      </c>
      <c r="AI21" s="65">
        <f>_xlfn.XLOOKUP($A21,Mensal!$B$5:$B$296,Mensal!AJ5:AJ296)</f>
        <v>0</v>
      </c>
      <c r="AJ21" s="65">
        <f>_xlfn.XLOOKUP($A21,Mensal!$B$5:$B$296,Mensal!AK5:AK296)</f>
        <v>0</v>
      </c>
      <c r="AK21" s="65">
        <f>_xlfn.XLOOKUP($A21,Mensal!$B$5:$B$296,Mensal!AL5:AL296)</f>
        <v>0</v>
      </c>
      <c r="AL21" s="65">
        <f>_xlfn.XLOOKUP($A21,Mensal!$B$5:$B$296,Mensal!AM5:AM296)</f>
        <v>0</v>
      </c>
      <c r="AM21" s="65">
        <f>_xlfn.XLOOKUP($A21,Mensal!$B$5:$B$296,Mensal!AN5:AN296)</f>
        <v>0</v>
      </c>
      <c r="AN21" s="65">
        <f>_xlfn.XLOOKUP($A21,Mensal!$B$5:$B$296,Mensal!AO5:AO296)</f>
        <v>0</v>
      </c>
      <c r="AO21" s="65">
        <f>_xlfn.XLOOKUP($A21,Mensal!$B$5:$B$296,Mensal!AP5:AP296)</f>
        <v>0</v>
      </c>
      <c r="AP21" s="65">
        <f>_xlfn.XLOOKUP($A21,Mensal!$B$5:$B$296,Mensal!AQ5:AQ296)</f>
        <v>0</v>
      </c>
      <c r="AQ21" s="65">
        <f>_xlfn.XLOOKUP($A21,Mensal!$B$5:$B$296,Mensal!AR5:AR296)</f>
        <v>0</v>
      </c>
      <c r="AR21" s="65">
        <f>_xlfn.XLOOKUP($A21,Mensal!$B$5:$B$296,Mensal!AS5:AS296)</f>
        <v>0</v>
      </c>
      <c r="AS21" s="65">
        <f>_xlfn.XLOOKUP($A21,Mensal!$B$5:$B$296,Mensal!AT5:AT296)</f>
        <v>0</v>
      </c>
      <c r="AT21" s="65">
        <f>_xlfn.XLOOKUP($A21,Mensal!$B$5:$B$296,Mensal!AU5:AU296)</f>
        <v>0</v>
      </c>
      <c r="AU21" s="65">
        <f>_xlfn.XLOOKUP($A21,Mensal!$B$5:$B$296,Mensal!AV5:AV296)</f>
        <v>0</v>
      </c>
      <c r="AV21" s="65">
        <f>_xlfn.XLOOKUP($A21,Mensal!$B$5:$B$296,Mensal!AW5:AW296)</f>
        <v>0</v>
      </c>
      <c r="AW21" s="65">
        <f>_xlfn.XLOOKUP($A21,Mensal!$B$5:$B$296,Mensal!AX5:AX296)</f>
        <v>0</v>
      </c>
      <c r="AX21" s="65">
        <f>_xlfn.XLOOKUP($A21,Mensal!$B$5:$B$296,Mensal!AY5:AY296)</f>
        <v>0</v>
      </c>
      <c r="AY21" s="65">
        <f>_xlfn.XLOOKUP($A21,Mensal!$B$5:$B$296,Mensal!AZ5:AZ296)</f>
        <v>0</v>
      </c>
      <c r="AZ21" s="65">
        <f>_xlfn.XLOOKUP($A21,Mensal!$B$5:$B$296,Mensal!BA5:BA296)</f>
        <v>0</v>
      </c>
      <c r="BA21" s="65">
        <f>_xlfn.XLOOKUP($A21,Mensal!$B$5:$B$296,Mensal!BB5:BB296)</f>
        <v>0</v>
      </c>
      <c r="BB21" s="65">
        <f>_xlfn.XLOOKUP($A21,Mensal!$B$5:$B$296,Mensal!BC5:BC296)</f>
        <v>0</v>
      </c>
      <c r="BC21" s="65">
        <f>_xlfn.XLOOKUP($A21,Mensal!$B$5:$B$296,Mensal!BD5:BD296)</f>
        <v>0</v>
      </c>
      <c r="BD21" s="65">
        <f>_xlfn.XLOOKUP($A21,Mensal!$B$5:$B$296,Mensal!BE5:BE296)</f>
        <v>0</v>
      </c>
      <c r="BE21" s="65">
        <f>_xlfn.XLOOKUP($A21,Mensal!$B$5:$B$296,Mensal!BF5:BF296)</f>
        <v>0</v>
      </c>
      <c r="BF21" s="65">
        <f>_xlfn.XLOOKUP($A21,Mensal!$B$5:$B$296,Mensal!BG5:BG296)</f>
        <v>0</v>
      </c>
      <c r="BG21" s="65">
        <f>_xlfn.XLOOKUP($A21,Mensal!$B$5:$B$296,Mensal!BH5:BH296)</f>
        <v>0</v>
      </c>
      <c r="BH21" s="65">
        <f>_xlfn.XLOOKUP($A21,Mensal!$B$5:$B$296,Mensal!BI5:BI296)</f>
        <v>0</v>
      </c>
      <c r="BI21" s="65">
        <f>_xlfn.XLOOKUP($A21,Mensal!$B$5:$B$296,Mensal!BJ5:BJ296)</f>
        <v>0</v>
      </c>
      <c r="BJ21" s="65">
        <f>_xlfn.XLOOKUP($A21,Mensal!$B$5:$B$296,Mensal!BK5:BK296)</f>
        <v>0</v>
      </c>
      <c r="BK21" s="65">
        <f>_xlfn.XLOOKUP($A21,Mensal!$B$5:$B$296,Mensal!BL5:BL296)</f>
        <v>0</v>
      </c>
      <c r="BL21" s="65">
        <f>_xlfn.XLOOKUP($A21,Mensal!$B$5:$B$296,Mensal!BM5:BM296)</f>
        <v>0</v>
      </c>
      <c r="BM21" s="65">
        <f>_xlfn.XLOOKUP($A21,Mensal!$B$5:$B$296,Mensal!BN5:BN296)</f>
        <v>0</v>
      </c>
      <c r="BN21" s="65">
        <f>_xlfn.XLOOKUP($A21,Mensal!$B$5:$B$296,Mensal!BO5:BO296)</f>
        <v>0</v>
      </c>
      <c r="BO21" s="65">
        <f>_xlfn.XLOOKUP($A21,Mensal!$B$5:$B$296,Mensal!BP5:BP296)</f>
        <v>0</v>
      </c>
      <c r="BP21" s="65">
        <f>_xlfn.XLOOKUP($A21,Mensal!$B$5:$B$296,Mensal!BQ5:BQ296)</f>
        <v>0</v>
      </c>
      <c r="BQ21" s="65">
        <f>_xlfn.XLOOKUP($A21,Mensal!$B$5:$B$296,Mensal!BR5:BR296)</f>
        <v>0</v>
      </c>
      <c r="BR21" s="65">
        <f>_xlfn.XLOOKUP($A21,Mensal!$B$5:$B$296,Mensal!BS5:BS296)</f>
        <v>0</v>
      </c>
      <c r="BS21" s="65">
        <f>_xlfn.XLOOKUP($A21,Mensal!$B$5:$B$296,Mensal!BT5:BT296)</f>
        <v>0</v>
      </c>
      <c r="BT21" s="65">
        <f>_xlfn.XLOOKUP($A21,Mensal!$B$5:$B$296,Mensal!BU5:BU296)</f>
        <v>0</v>
      </c>
      <c r="BU21" s="65">
        <f>_xlfn.XLOOKUP($A21,Mensal!$B$5:$B$296,Mensal!BV5:BV296)</f>
        <v>0</v>
      </c>
      <c r="BV21" s="65">
        <f>_xlfn.XLOOKUP($A21,Mensal!$B$5:$B$296,Mensal!BW5:BW296)</f>
        <v>0</v>
      </c>
      <c r="BW21" s="65">
        <f>_xlfn.XLOOKUP($A21,Mensal!$B$5:$B$296,Mensal!BX5:BX296)</f>
        <v>0</v>
      </c>
      <c r="BX21" s="65">
        <f>_xlfn.XLOOKUP($A21,Mensal!$B$5:$B$296,Mensal!BY5:BY296)</f>
        <v>0</v>
      </c>
      <c r="BY21" s="65">
        <f>_xlfn.XLOOKUP($A21,Mensal!$B$5:$B$296,Mensal!BZ5:BZ296)</f>
        <v>0</v>
      </c>
      <c r="BZ21" s="65">
        <f>_xlfn.XLOOKUP($A21,Mensal!$B$5:$B$296,Mensal!CA5:CA296)</f>
        <v>0</v>
      </c>
      <c r="CA21" s="65">
        <f>_xlfn.XLOOKUP($A21,Mensal!$B$5:$B$296,Mensal!CB5:CB296)</f>
        <v>0</v>
      </c>
      <c r="CB21" s="65">
        <f>_xlfn.XLOOKUP($A21,Mensal!$B$5:$B$296,Mensal!CC5:CC296)</f>
        <v>0</v>
      </c>
      <c r="CC21" s="65">
        <f>_xlfn.XLOOKUP($A21,Mensal!$B$5:$B$296,Mensal!CD5:CD296)</f>
        <v>0</v>
      </c>
      <c r="CD21" s="65">
        <f>_xlfn.XLOOKUP($A21,Mensal!$B$5:$B$296,Mensal!CE5:CE296)</f>
        <v>0</v>
      </c>
      <c r="CE21" s="65">
        <f>_xlfn.XLOOKUP($A21,Mensal!$B$5:$B$296,Mensal!CF5:CF296)</f>
        <v>0</v>
      </c>
      <c r="CF21" s="65">
        <f>_xlfn.XLOOKUP($A21,Mensal!$B$5:$B$296,Mensal!CG5:CG296)</f>
        <v>0</v>
      </c>
      <c r="CG21" s="65">
        <f>_xlfn.XLOOKUP($A21,Mensal!$B$5:$B$296,Mensal!CH5:CH296)</f>
        <v>0</v>
      </c>
      <c r="CH21" s="65">
        <f>_xlfn.XLOOKUP($A21,Mensal!$B$5:$B$296,Mensal!CI5:CI296)</f>
        <v>0</v>
      </c>
      <c r="CI21" s="65">
        <f>_xlfn.XLOOKUP($A21,Mensal!$B$5:$B$296,Mensal!CJ5:CJ296)</f>
        <v>0</v>
      </c>
      <c r="CJ21" s="65">
        <f>_xlfn.XLOOKUP($A21,Mensal!$B$5:$B$296,Mensal!CK5:CK296)</f>
        <v>0</v>
      </c>
      <c r="CK21" s="65">
        <f>_xlfn.XLOOKUP($A21,Mensal!$B$5:$B$296,Mensal!CL5:CL296)</f>
        <v>0</v>
      </c>
      <c r="CL21" s="65">
        <f>_xlfn.XLOOKUP($A21,Mensal!$B$5:$B$296,Mensal!CM5:CM296)</f>
        <v>0</v>
      </c>
      <c r="CM21" s="65">
        <f>_xlfn.XLOOKUP($A21,Mensal!$B$5:$B$296,Mensal!CN5:CN296)</f>
        <v>0</v>
      </c>
      <c r="CN21" s="65">
        <f>_xlfn.XLOOKUP($A21,Mensal!$B$5:$B$296,Mensal!CO5:CO296)</f>
        <v>0</v>
      </c>
      <c r="CO21" s="65">
        <f>_xlfn.XLOOKUP($A21,Mensal!$B$5:$B$296,Mensal!CP5:CP296)</f>
        <v>0</v>
      </c>
      <c r="CP21" s="65">
        <f>_xlfn.XLOOKUP($A21,Mensal!$B$5:$B$296,Mensal!CQ5:CQ296)</f>
        <v>0</v>
      </c>
      <c r="CQ21" s="65">
        <f>_xlfn.XLOOKUP($A21,Mensal!$B$5:$B$296,Mensal!CR5:CR296)</f>
        <v>0</v>
      </c>
      <c r="CR21" s="65">
        <f>_xlfn.XLOOKUP($A21,Mensal!$B$5:$B$296,Mensal!CS5:CS296)</f>
        <v>0</v>
      </c>
      <c r="CS21" s="65">
        <f>_xlfn.XLOOKUP($A21,Mensal!$B$5:$B$296,Mensal!CT5:CT296)</f>
        <v>0</v>
      </c>
      <c r="CT21" s="65">
        <f>_xlfn.XLOOKUP($A21,Mensal!$B$5:$B$296,Mensal!CU5:CU296)</f>
        <v>0</v>
      </c>
      <c r="CU21" s="65">
        <f>_xlfn.XLOOKUP($A21,Mensal!$B$5:$B$296,Mensal!CV5:CV296)</f>
        <v>0</v>
      </c>
      <c r="CV21" s="65">
        <f>_xlfn.XLOOKUP($A21,Mensal!$B$5:$B$296,Mensal!CW5:CW296)</f>
        <v>0</v>
      </c>
      <c r="CW21" s="65">
        <f>_xlfn.XLOOKUP($A21,Mensal!$B$5:$B$296,Mensal!CX5:CX296)</f>
        <v>0</v>
      </c>
      <c r="CX21" s="65">
        <f>_xlfn.XLOOKUP($A21,Mensal!$B$5:$B$296,Mensal!CY5:CY296)</f>
        <v>0</v>
      </c>
      <c r="CY21" s="65">
        <f>_xlfn.XLOOKUP($A21,Mensal!$B$5:$B$296,Mensal!CZ5:CZ296)</f>
        <v>0</v>
      </c>
      <c r="CZ21" s="65">
        <f>_xlfn.XLOOKUP($A21,Mensal!$B$5:$B$296,Mensal!DA5:DA296)</f>
        <v>0</v>
      </c>
      <c r="DA21" s="65">
        <f>_xlfn.XLOOKUP($A21,Mensal!$B$5:$B$296,Mensal!DB5:DB296)</f>
        <v>0</v>
      </c>
      <c r="DB21" s="65">
        <f>_xlfn.XLOOKUP($A21,Mensal!$B$5:$B$296,Mensal!DC5:DC296)</f>
        <v>0</v>
      </c>
      <c r="DC21" s="65">
        <f>_xlfn.XLOOKUP($A21,Mensal!$B$5:$B$296,Mensal!DD5:DD296)</f>
        <v>0</v>
      </c>
      <c r="DD21" s="65">
        <f>_xlfn.XLOOKUP($A21,Mensal!$B$5:$B$296,Mensal!DE5:DE296)</f>
        <v>0</v>
      </c>
      <c r="DE21" s="65">
        <f>_xlfn.XLOOKUP($A21,Mensal!$B$5:$B$296,Mensal!DF5:DF296)</f>
        <v>0</v>
      </c>
      <c r="DF21" s="65">
        <f>_xlfn.XLOOKUP($A21,Mensal!$B$5:$B$296,Mensal!DG5:DG296)</f>
        <v>0</v>
      </c>
      <c r="DG21" s="65">
        <f>_xlfn.XLOOKUP($A21,Mensal!$B$5:$B$296,Mensal!DH5:DH296)</f>
        <v>0</v>
      </c>
      <c r="DH21" s="65">
        <f>_xlfn.XLOOKUP($A21,Mensal!$B$5:$B$296,Mensal!DI5:DI296)</f>
        <v>0</v>
      </c>
      <c r="DI21" s="65">
        <f>_xlfn.XLOOKUP($A21,Mensal!$B$5:$B$296,Mensal!DJ5:DJ296)</f>
        <v>0</v>
      </c>
      <c r="DJ21" s="65">
        <f>_xlfn.XLOOKUP($A21,Mensal!$B$5:$B$296,Mensal!DK5:DK296)</f>
        <v>0</v>
      </c>
      <c r="DK21" s="65">
        <f>_xlfn.XLOOKUP($A21,Mensal!$B$5:$B$296,Mensal!DL5:DL296)</f>
        <v>0</v>
      </c>
      <c r="DL21" s="65">
        <f>_xlfn.XLOOKUP($A21,Mensal!$B$5:$B$296,Mensal!DM5:DM296)</f>
        <v>0</v>
      </c>
      <c r="DM21" s="65">
        <f>_xlfn.XLOOKUP($A21,Mensal!$B$5:$B$296,Mensal!DN5:DN296)</f>
        <v>0</v>
      </c>
      <c r="DN21" s="65">
        <f>_xlfn.XLOOKUP($A21,Mensal!$B$5:$B$296,Mensal!DO5:DO296)</f>
        <v>0</v>
      </c>
      <c r="DO21" s="65">
        <f>_xlfn.XLOOKUP($A21,Mensal!$B$5:$B$296,Mensal!DP5:DP296)</f>
        <v>0</v>
      </c>
      <c r="DP21" s="65">
        <f>_xlfn.XLOOKUP($A21,Mensal!$B$5:$B$296,Mensal!DQ5:DQ296)</f>
        <v>0</v>
      </c>
      <c r="DQ21" s="65">
        <f>_xlfn.XLOOKUP($A21,Mensal!$B$5:$B$296,Mensal!DR5:DR296)</f>
        <v>0</v>
      </c>
      <c r="DR21" s="65">
        <f>_xlfn.XLOOKUP($A21,Mensal!$B$5:$B$296,Mensal!DS5:DS296)</f>
        <v>0</v>
      </c>
      <c r="DS21" s="65">
        <f>_xlfn.XLOOKUP($A21,Mensal!$B$5:$B$296,Mensal!DT5:DT296)</f>
        <v>0</v>
      </c>
      <c r="DT21" s="65">
        <f>_xlfn.XLOOKUP($A21,Mensal!$B$5:$B$296,Mensal!DU5:DU296)</f>
        <v>0</v>
      </c>
      <c r="DU21" s="65">
        <f>_xlfn.XLOOKUP($A21,Mensal!$B$5:$B$296,Mensal!DV5:DV296)</f>
        <v>0</v>
      </c>
      <c r="DV21" s="65">
        <f>_xlfn.XLOOKUP($A21,Mensal!$B$5:$B$296,Mensal!DW5:DW296)</f>
        <v>0</v>
      </c>
      <c r="DW21" s="65">
        <f>_xlfn.XLOOKUP($A21,Mensal!$B$5:$B$296,Mensal!DX5:DX296)</f>
        <v>0</v>
      </c>
      <c r="DX21" s="65">
        <f>_xlfn.XLOOKUP($A21,Mensal!$B$5:$B$296,Mensal!DY5:DY296)</f>
        <v>0</v>
      </c>
      <c r="DY21" s="65">
        <f>_xlfn.XLOOKUP($A21,Mensal!$B$5:$B$296,Mensal!DZ5:DZ296)</f>
        <v>0</v>
      </c>
      <c r="DZ21" s="65">
        <f>_xlfn.XLOOKUP($A21,Mensal!$B$5:$B$296,Mensal!EA5:EA296)</f>
        <v>0</v>
      </c>
      <c r="EA21" s="65">
        <f>_xlfn.XLOOKUP($A21,Mensal!$B$5:$B$296,Mensal!EB5:EB296)</f>
        <v>0</v>
      </c>
      <c r="EB21" s="65">
        <f>_xlfn.XLOOKUP($A21,Mensal!$B$5:$B$296,Mensal!EC5:EC296)</f>
        <v>0</v>
      </c>
      <c r="EC21" s="65">
        <f>_xlfn.XLOOKUP($A21,Mensal!$B$5:$B$296,Mensal!ED5:ED296)</f>
        <v>0</v>
      </c>
      <c r="ED21" s="65">
        <f>_xlfn.XLOOKUP($A21,Mensal!$B$5:$B$296,Mensal!EE5:EE296)</f>
        <v>0</v>
      </c>
      <c r="EE21" s="65">
        <f>_xlfn.XLOOKUP($A21,Mensal!$B$5:$B$296,Mensal!EF5:EF296)</f>
        <v>0</v>
      </c>
      <c r="EF21" s="65">
        <f>_xlfn.XLOOKUP($A21,Mensal!$B$5:$B$296,Mensal!EG5:EG296)</f>
        <v>0</v>
      </c>
      <c r="EG21" s="65">
        <f>_xlfn.XLOOKUP($A21,Mensal!$B$5:$B$296,Mensal!EH5:EH296)</f>
        <v>0</v>
      </c>
      <c r="EH21" s="65">
        <f>_xlfn.XLOOKUP($A21,Mensal!$B$5:$B$296,Mensal!EI5:EI296)</f>
        <v>0</v>
      </c>
      <c r="EI21" s="65">
        <f>_xlfn.XLOOKUP($A21,Mensal!$B$5:$B$296,Mensal!EJ5:EJ296)</f>
        <v>0</v>
      </c>
      <c r="EJ21" s="65">
        <f>_xlfn.XLOOKUP($A21,Mensal!$B$5:$B$296,Mensal!EK5:EK296)</f>
        <v>0</v>
      </c>
      <c r="EK21" s="65">
        <f>_xlfn.XLOOKUP($A21,Mensal!$B$5:$B$296,Mensal!EL5:EL296)</f>
        <v>0</v>
      </c>
      <c r="EL21" s="65">
        <f>_xlfn.XLOOKUP($A21,Mensal!$B$5:$B$296,Mensal!EM5:EM296)</f>
        <v>0</v>
      </c>
      <c r="EM21" s="65">
        <f>_xlfn.XLOOKUP($A21,Mensal!$B$5:$B$296,Mensal!EN5:EN296)</f>
        <v>0</v>
      </c>
      <c r="EN21" s="65">
        <f>_xlfn.XLOOKUP($A21,Mensal!$B$5:$B$296,Mensal!EO5:EO296)</f>
        <v>0</v>
      </c>
      <c r="EO21" s="65">
        <f>_xlfn.XLOOKUP($A21,Mensal!$B$5:$B$296,Mensal!EP5:EP296)</f>
        <v>0</v>
      </c>
      <c r="EP21" s="65">
        <f>_xlfn.XLOOKUP($A21,Mensal!$B$5:$B$296,Mensal!EQ5:EQ296)</f>
        <v>0</v>
      </c>
      <c r="EQ21" s="65">
        <f>_xlfn.XLOOKUP($A21,Mensal!$B$5:$B$296,Mensal!ER5:ER296)</f>
        <v>0</v>
      </c>
      <c r="ER21" s="65">
        <f>_xlfn.XLOOKUP($A21,Mensal!$B$5:$B$296,Mensal!ES5:ES296)</f>
        <v>0</v>
      </c>
    </row>
    <row r="22" spans="1:148" s="3" customFormat="1" ht="12">
      <c r="A22" s="231" t="str">
        <f t="shared" si="0"/>
        <v>171150010200023</v>
      </c>
      <c r="B22" s="231">
        <v>1711500102000</v>
      </c>
      <c r="C22" s="35">
        <v>23</v>
      </c>
      <c r="D22" s="37" t="s">
        <v>142</v>
      </c>
      <c r="E22" s="65">
        <f>_xlfn.XLOOKUP($A22,Mensal!$B$5:$B$296,Mensal!F5:F296)</f>
        <v>1478234843.9100001</v>
      </c>
      <c r="F22" s="65">
        <f>_xlfn.XLOOKUP($A22,Mensal!$B$5:$B$296,Mensal!G5:G296)</f>
        <v>155272413.53330204</v>
      </c>
      <c r="G22" s="65">
        <f>_xlfn.XLOOKUP($A22,Mensal!$B$5:$B$296,Mensal!H5:H296)</f>
        <v>213043577.30052626</v>
      </c>
      <c r="H22" s="65">
        <f>_xlfn.XLOOKUP($A22,Mensal!$B$5:$B$296,Mensal!I5:I296)</f>
        <v>128910577.58123142</v>
      </c>
      <c r="I22" s="65">
        <f>_xlfn.XLOOKUP($A22,Mensal!$B$5:$B$296,Mensal!J5:J296)</f>
        <v>148021382.47107425</v>
      </c>
      <c r="J22" s="65">
        <f>_xlfn.XLOOKUP($A22,Mensal!$B$5:$B$296,Mensal!K5:K296)</f>
        <v>163426763.88437754</v>
      </c>
      <c r="K22" s="65">
        <f>_xlfn.XLOOKUP($A22,Mensal!$B$5:$B$296,Mensal!L5:L296)</f>
        <v>153447031.54240835</v>
      </c>
      <c r="L22" s="65">
        <f>_xlfn.XLOOKUP($A22,Mensal!$B$5:$B$296,Mensal!M5:M296)</f>
        <v>114487216.04144588</v>
      </c>
      <c r="M22" s="65">
        <f>_xlfn.XLOOKUP($A22,Mensal!$B$5:$B$296,Mensal!N5:N296)</f>
        <v>131400761.61332376</v>
      </c>
      <c r="N22" s="65">
        <f>_xlfn.XLOOKUP($A22,Mensal!$B$5:$B$296,Mensal!O5:O296)</f>
        <v>114834289.09456049</v>
      </c>
      <c r="O22" s="65">
        <f>_xlfn.XLOOKUP($A22,Mensal!$B$5:$B$296,Mensal!P5:P296)</f>
        <v>124423136.74478637</v>
      </c>
      <c r="P22" s="65">
        <f>_xlfn.XLOOKUP($A22,Mensal!$B$5:$B$296,Mensal!Q5:Q296)</f>
        <v>169597834.86823276</v>
      </c>
      <c r="Q22" s="65">
        <f>_xlfn.XLOOKUP($A22,Mensal!$B$5:$B$296,Mensal!R5:R296)</f>
        <v>172141276.63242754</v>
      </c>
      <c r="R22" s="65">
        <f>_xlfn.XLOOKUP($A22,Mensal!$B$5:$B$296,Mensal!S5:S296)</f>
        <v>1789006261.3076963</v>
      </c>
      <c r="S22" s="65">
        <f>_xlfn.XLOOKUP($A22,Mensal!$B$5:$B$296,Mensal!T5:T296)</f>
        <v>164344670.11122584</v>
      </c>
      <c r="T22" s="65">
        <f>_xlfn.XLOOKUP($A22,Mensal!$B$5:$B$296,Mensal!U5:U296)</f>
        <v>225491287.43504143</v>
      </c>
      <c r="U22" s="65">
        <f>_xlfn.XLOOKUP($A22,Mensal!$B$5:$B$296,Mensal!V5:V296)</f>
        <v>136442564.80814764</v>
      </c>
      <c r="V22" s="65">
        <f>_xlfn.XLOOKUP($A22,Mensal!$B$5:$B$296,Mensal!W5:W296)</f>
        <v>156669975.8060942</v>
      </c>
      <c r="W22" s="65">
        <f>_xlfn.XLOOKUP($A22,Mensal!$B$5:$B$296,Mensal!X5:X296)</f>
        <v>172975462.84461397</v>
      </c>
      <c r="X22" s="65">
        <f>_xlfn.XLOOKUP($A22,Mensal!$B$5:$B$296,Mensal!Y5:Y296)</f>
        <v>162412634.70136821</v>
      </c>
      <c r="Y22" s="65">
        <f>_xlfn.XLOOKUP($A22,Mensal!$B$5:$B$296,Mensal!Z5:Z296)</f>
        <v>121176475.10031551</v>
      </c>
      <c r="Z22" s="65">
        <f>_xlfn.XLOOKUP($A22,Mensal!$B$5:$B$296,Mensal!AA5:AA296)</f>
        <v>139078245.31286708</v>
      </c>
      <c r="AA22" s="65">
        <f>_xlfn.XLOOKUP($A22,Mensal!$B$5:$B$296,Mensal!AB5:AB296)</f>
        <v>121543826.93777747</v>
      </c>
      <c r="AB22" s="65">
        <f>_xlfn.XLOOKUP($A22,Mensal!$B$5:$B$296,Mensal!AC5:AC296)</f>
        <v>131692931.77851076</v>
      </c>
      <c r="AC22" s="65">
        <f>_xlfn.XLOOKUP($A22,Mensal!$B$5:$B$296,Mensal!AD5:AD296)</f>
        <v>179507097.16391388</v>
      </c>
      <c r="AD22" s="65">
        <f>_xlfn.XLOOKUP($A22,Mensal!$B$5:$B$296,Mensal!AE5:AE296)</f>
        <v>182199147.14350706</v>
      </c>
      <c r="AE22" s="65">
        <f>_xlfn.XLOOKUP($A22,Mensal!$B$5:$B$296,Mensal!AF5:AF296)</f>
        <v>1893534319.1433833</v>
      </c>
      <c r="AF22" s="65">
        <f>_xlfn.XLOOKUP($A22,Mensal!$B$5:$B$296,Mensal!AG5:AG296)</f>
        <v>173540740.4719696</v>
      </c>
      <c r="AG22" s="65">
        <f>_xlfn.XLOOKUP($A22,Mensal!$B$5:$B$296,Mensal!AH5:AH296)</f>
        <v>238108877.9147566</v>
      </c>
      <c r="AH22" s="65">
        <f>_xlfn.XLOOKUP($A22,Mensal!$B$5:$B$296,Mensal!AI5:AI296)</f>
        <v>144077344.96455231</v>
      </c>
      <c r="AI22" s="65">
        <f>_xlfn.XLOOKUP($A22,Mensal!$B$5:$B$296,Mensal!AJ5:AJ296)</f>
        <v>165436600.97229999</v>
      </c>
      <c r="AJ22" s="65">
        <f>_xlfn.XLOOKUP($A22,Mensal!$B$5:$B$296,Mensal!AK5:AK296)</f>
        <v>182654477.84354717</v>
      </c>
      <c r="AK22" s="65">
        <f>_xlfn.XLOOKUP($A22,Mensal!$B$5:$B$296,Mensal!AL5:AL296)</f>
        <v>171500596.08871797</v>
      </c>
      <c r="AL22" s="65">
        <f>_xlfn.XLOOKUP($A22,Mensal!$B$5:$B$296,Mensal!AM5:AM296)</f>
        <v>127957025.94102874</v>
      </c>
      <c r="AM22" s="65">
        <f>_xlfn.XLOOKUP($A22,Mensal!$B$5:$B$296,Mensal!AN5:AN296)</f>
        <v>146860507.60759386</v>
      </c>
      <c r="AN22" s="65">
        <f>_xlfn.XLOOKUP($A22,Mensal!$B$5:$B$296,Mensal!AO5:AO296)</f>
        <v>128344933.31790775</v>
      </c>
      <c r="AO22" s="65">
        <f>_xlfn.XLOOKUP($A22,Mensal!$B$5:$B$296,Mensal!AP5:AP296)</f>
        <v>139061941.46910912</v>
      </c>
      <c r="AP22" s="65">
        <f>_xlfn.XLOOKUP($A22,Mensal!$B$5:$B$296,Mensal!AQ5:AQ296)</f>
        <v>189551596.29281783</v>
      </c>
      <c r="AQ22" s="65">
        <f>_xlfn.XLOOKUP($A22,Mensal!$B$5:$B$296,Mensal!AR5:AR296)</f>
        <v>192394282.62106913</v>
      </c>
      <c r="AR22" s="65">
        <f>_xlfn.XLOOKUP($A22,Mensal!$B$5:$B$296,Mensal!AS5:AS296)</f>
        <v>1999488925.5053701</v>
      </c>
      <c r="AS22" s="65">
        <f>_xlfn.XLOOKUP($A22,Mensal!$B$5:$B$296,Mensal!AT5:AT296)</f>
        <v>183322884.9308936</v>
      </c>
      <c r="AT22" s="65">
        <f>_xlfn.XLOOKUP($A22,Mensal!$B$5:$B$296,Mensal!AU5:AU296)</f>
        <v>251530599.14505565</v>
      </c>
      <c r="AU22" s="65">
        <f>_xlfn.XLOOKUP($A22,Mensal!$B$5:$B$296,Mensal!AV5:AV296)</f>
        <v>152198696.74551424</v>
      </c>
      <c r="AV22" s="65">
        <f>_xlfn.XLOOKUP($A22,Mensal!$B$5:$B$296,Mensal!AW5:AW296)</f>
        <v>174761931.29590663</v>
      </c>
      <c r="AW22" s="65">
        <f>_xlfn.XLOOKUP($A22,Mensal!$B$5:$B$296,Mensal!AX5:AX296)</f>
        <v>192950345.45063227</v>
      </c>
      <c r="AX22" s="65">
        <f>_xlfn.XLOOKUP($A22,Mensal!$B$5:$B$296,Mensal!AY5:AY296)</f>
        <v>181167741.68904686</v>
      </c>
      <c r="AY22" s="65">
        <f>_xlfn.XLOOKUP($A22,Mensal!$B$5:$B$296,Mensal!AZ5:AZ296)</f>
        <v>135169707.57927269</v>
      </c>
      <c r="AZ22" s="65">
        <f>_xlfn.XLOOKUP($A22,Mensal!$B$5:$B$296,Mensal!BA5:BA296)</f>
        <v>155138740.70041874</v>
      </c>
      <c r="BA22" s="65">
        <f>_xlfn.XLOOKUP($A22,Mensal!$B$5:$B$296,Mensal!BB5:BB296)</f>
        <v>135579480.5191716</v>
      </c>
      <c r="BB22" s="65">
        <f>_xlfn.XLOOKUP($A22,Mensal!$B$5:$B$296,Mensal!BC5:BC296)</f>
        <v>146900584.98583987</v>
      </c>
      <c r="BC22" s="65">
        <f>_xlfn.XLOOKUP($A22,Mensal!$B$5:$B$296,Mensal!BD5:BD296)</f>
        <v>200236240.67265141</v>
      </c>
      <c r="BD22" s="65">
        <f>_xlfn.XLOOKUP($A22,Mensal!$B$5:$B$296,Mensal!BE5:BE296)</f>
        <v>203239163.54385361</v>
      </c>
      <c r="BE22" s="65">
        <f>_xlfn.XLOOKUP($A22,Mensal!$B$5:$B$296,Mensal!BF5:BF296)</f>
        <v>2112196117.2582572</v>
      </c>
      <c r="BF22" s="65">
        <f>_xlfn.XLOOKUP($A22,Mensal!$B$5:$B$296,Mensal!BG5:BG296)</f>
        <v>193656429.30867827</v>
      </c>
      <c r="BG22" s="65">
        <f>_xlfn.XLOOKUP($A22,Mensal!$B$5:$B$296,Mensal!BH5:BH296)</f>
        <v>265708875.95766416</v>
      </c>
      <c r="BH22" s="65">
        <f>_xlfn.XLOOKUP($A22,Mensal!$B$5:$B$296,Mensal!BI5:BI296)</f>
        <v>160777832.88366541</v>
      </c>
      <c r="BI22" s="65">
        <f>_xlfn.XLOOKUP($A22,Mensal!$B$5:$B$296,Mensal!BJ5:BJ296)</f>
        <v>184612911.83919433</v>
      </c>
      <c r="BJ22" s="65">
        <f>_xlfn.XLOOKUP($A22,Mensal!$B$5:$B$296,Mensal!BK5:BK296)</f>
        <v>203826570.52299356</v>
      </c>
      <c r="BK22" s="65">
        <f>_xlfn.XLOOKUP($A22,Mensal!$B$5:$B$296,Mensal!BL5:BL296)</f>
        <v>191379804.95257509</v>
      </c>
      <c r="BL22" s="65">
        <f>_xlfn.XLOOKUP($A22,Mensal!$B$5:$B$296,Mensal!BM5:BM296)</f>
        <v>142788953.65610117</v>
      </c>
      <c r="BM22" s="65">
        <f>_xlfn.XLOOKUP($A22,Mensal!$B$5:$B$296,Mensal!BN5:BN296)</f>
        <v>163883601.23622</v>
      </c>
      <c r="BN22" s="65">
        <f>_xlfn.XLOOKUP($A22,Mensal!$B$5:$B$296,Mensal!BO5:BO296)</f>
        <v>143221824.67707631</v>
      </c>
      <c r="BO22" s="65">
        <f>_xlfn.XLOOKUP($A22,Mensal!$B$5:$B$296,Mensal!BP5:BP296)</f>
        <v>155181077.16032171</v>
      </c>
      <c r="BP22" s="65">
        <f>_xlfn.XLOOKUP($A22,Mensal!$B$5:$B$296,Mensal!BQ5:BQ296)</f>
        <v>211523157.08688748</v>
      </c>
      <c r="BQ22" s="65">
        <f>_xlfn.XLOOKUP($A22,Mensal!$B$5:$B$296,Mensal!BR5:BR296)</f>
        <v>214695348.71449357</v>
      </c>
      <c r="BR22" s="65">
        <f>_xlfn.XLOOKUP($A22,Mensal!$B$5:$B$296,Mensal!BS5:BS296)</f>
        <v>2231256387.9958711</v>
      </c>
      <c r="BS22" s="65">
        <f>_xlfn.XLOOKUP($A22,Mensal!$B$5:$B$296,Mensal!BT5:BT296)</f>
        <v>204572454.91594988</v>
      </c>
      <c r="BT22" s="65">
        <f>_xlfn.XLOOKUP($A22,Mensal!$B$5:$B$296,Mensal!BU5:BU296)</f>
        <v>280686353.87764585</v>
      </c>
      <c r="BU22" s="65">
        <f>_xlfn.XLOOKUP($A22,Mensal!$B$5:$B$296,Mensal!BV5:BV296)</f>
        <v>169840557.76765189</v>
      </c>
      <c r="BV22" s="65">
        <f>_xlfn.XLOOKUP($A22,Mensal!$B$5:$B$296,Mensal!BW5:BW296)</f>
        <v>195019172.45374608</v>
      </c>
      <c r="BW22" s="65">
        <f>_xlfn.XLOOKUP($A22,Mensal!$B$5:$B$296,Mensal!BX5:BX296)</f>
        <v>215315866.65023372</v>
      </c>
      <c r="BX22" s="65">
        <f>_xlfn.XLOOKUP($A22,Mensal!$B$5:$B$296,Mensal!BY5:BY296)</f>
        <v>202167501.7981419</v>
      </c>
      <c r="BY22" s="65">
        <f>_xlfn.XLOOKUP($A22,Mensal!$B$5:$B$296,Mensal!BZ5:BZ296)</f>
        <v>150837681.39578828</v>
      </c>
      <c r="BZ22" s="65">
        <f>_xlfn.XLOOKUP($A22,Mensal!$B$5:$B$296,Mensal!CA5:CA296)</f>
        <v>173121392.07070327</v>
      </c>
      <c r="CA22" s="65">
        <f>_xlfn.XLOOKUP($A22,Mensal!$B$5:$B$296,Mensal!CB5:CB296)</f>
        <v>151294952.49047375</v>
      </c>
      <c r="CB22" s="65">
        <f>_xlfn.XLOOKUP($A22,Mensal!$B$5:$B$296,Mensal!CC5:CC296)</f>
        <v>163928324.11769477</v>
      </c>
      <c r="CC22" s="65">
        <f>_xlfn.XLOOKUP($A22,Mensal!$B$5:$B$296,Mensal!CD5:CD296)</f>
        <v>223446294.40556118</v>
      </c>
      <c r="CD22" s="65">
        <f>_xlfn.XLOOKUP($A22,Mensal!$B$5:$B$296,Mensal!CE5:CE296)</f>
        <v>226797296.1308322</v>
      </c>
      <c r="CE22" s="65">
        <f>_xlfn.XLOOKUP($A22,Mensal!$B$5:$B$296,Mensal!CF5:CF296)</f>
        <v>2357027848.0744228</v>
      </c>
      <c r="CF22" s="65">
        <f>_xlfn.XLOOKUP($A22,Mensal!$B$5:$B$296,Mensal!CG5:CG296)</f>
        <v>216103795.05465218</v>
      </c>
      <c r="CG22" s="65">
        <f>_xlfn.XLOOKUP($A22,Mensal!$B$5:$B$296,Mensal!CH5:CH296)</f>
        <v>296508082.27302104</v>
      </c>
      <c r="CH22" s="65">
        <f>_xlfn.XLOOKUP($A22,Mensal!$B$5:$B$296,Mensal!CI5:CI296)</f>
        <v>179414130.32789892</v>
      </c>
      <c r="CI22" s="65">
        <f>_xlfn.XLOOKUP($A22,Mensal!$B$5:$B$296,Mensal!CJ5:CJ296)</f>
        <v>206012013.16661885</v>
      </c>
      <c r="CJ22" s="65">
        <f>_xlfn.XLOOKUP($A22,Mensal!$B$5:$B$296,Mensal!CK5:CK296)</f>
        <v>227452791.42157412</v>
      </c>
      <c r="CK22" s="65">
        <f>_xlfn.XLOOKUP($A22,Mensal!$B$5:$B$296,Mensal!CL5:CL296)</f>
        <v>213563279.53949961</v>
      </c>
      <c r="CL22" s="65">
        <f>_xlfn.XLOOKUP($A22,Mensal!$B$5:$B$296,Mensal!CM5:CM296)</f>
        <v>159340099.8207061</v>
      </c>
      <c r="CM22" s="65">
        <f>_xlfn.XLOOKUP($A22,Mensal!$B$5:$B$296,Mensal!CN5:CN296)</f>
        <v>182879898.69894472</v>
      </c>
      <c r="CN22" s="65">
        <f>_xlfn.XLOOKUP($A22,Mensal!$B$5:$B$296,Mensal!CO5:CO296)</f>
        <v>159823146.37245682</v>
      </c>
      <c r="CO22" s="65">
        <f>_xlfn.XLOOKUP($A22,Mensal!$B$5:$B$296,Mensal!CP5:CP296)</f>
        <v>173168635.89156103</v>
      </c>
      <c r="CP22" s="65">
        <f>_xlfn.XLOOKUP($A22,Mensal!$B$5:$B$296,Mensal!CQ5:CQ296)</f>
        <v>236041515.12861386</v>
      </c>
      <c r="CQ22" s="65">
        <f>_xlfn.XLOOKUP($A22,Mensal!$B$5:$B$296,Mensal!CR5:CR296)</f>
        <v>239581406.11913502</v>
      </c>
      <c r="CR22" s="65">
        <f>_xlfn.XLOOKUP($A22,Mensal!$B$5:$B$296,Mensal!CS5:CS296)</f>
        <v>2489888793.814682</v>
      </c>
      <c r="CS22" s="65">
        <f>_xlfn.XLOOKUP($A22,Mensal!$B$5:$B$296,Mensal!CT5:CT296)</f>
        <v>228285133.77429286</v>
      </c>
      <c r="CT22" s="65">
        <f>_xlfn.XLOOKUP($A22,Mensal!$B$5:$B$296,Mensal!CU5:CU296)</f>
        <v>313221649.85458678</v>
      </c>
      <c r="CU22" s="65">
        <f>_xlfn.XLOOKUP($A22,Mensal!$B$5:$B$296,Mensal!CV5:CV296)</f>
        <v>189527346.02622196</v>
      </c>
      <c r="CV22" s="65">
        <f>_xlfn.XLOOKUP($A22,Mensal!$B$5:$B$296,Mensal!CW5:CW296)</f>
        <v>217624498.32479489</v>
      </c>
      <c r="CW22" s="65">
        <f>_xlfn.XLOOKUP($A22,Mensal!$B$5:$B$296,Mensal!CX5:CX296)</f>
        <v>240273850.36842549</v>
      </c>
      <c r="CX22" s="65">
        <f>_xlfn.XLOOKUP($A22,Mensal!$B$5:$B$296,Mensal!CY5:CY296)</f>
        <v>225601414.48058215</v>
      </c>
      <c r="CY22" s="65">
        <f>_xlfn.XLOOKUP($A22,Mensal!$B$5:$B$296,Mensal!CZ5:CZ296)</f>
        <v>168321782.56739971</v>
      </c>
      <c r="CZ22" s="65">
        <f>_xlfn.XLOOKUP($A22,Mensal!$B$5:$B$296,Mensal!DA5:DA296)</f>
        <v>193188472.82880688</v>
      </c>
      <c r="DA22" s="65">
        <f>_xlfn.XLOOKUP($A22,Mensal!$B$5:$B$296,Mensal!DB5:DB296)</f>
        <v>168832057.48717952</v>
      </c>
      <c r="DB22" s="65">
        <f>_xlfn.XLOOKUP($A22,Mensal!$B$5:$B$296,Mensal!DC5:DC296)</f>
        <v>182929805.55949655</v>
      </c>
      <c r="DC22" s="65">
        <f>_xlfn.XLOOKUP($A22,Mensal!$B$5:$B$296,Mensal!DD5:DD296)</f>
        <v>249346703.25338361</v>
      </c>
      <c r="DD22" s="65">
        <f>_xlfn.XLOOKUP($A22,Mensal!$B$5:$B$296,Mensal!DE5:DE296)</f>
        <v>253086130.81925845</v>
      </c>
      <c r="DE22" s="65">
        <f>_xlfn.XLOOKUP($A22,Mensal!$B$5:$B$296,Mensal!DF5:DF296)</f>
        <v>2630238845.344429</v>
      </c>
      <c r="DF22" s="65">
        <f>_xlfn.XLOOKUP($A22,Mensal!$B$5:$B$296,Mensal!DG5:DG296)</f>
        <v>241153110.19488227</v>
      </c>
      <c r="DG22" s="65">
        <f>_xlfn.XLOOKUP($A22,Mensal!$B$5:$B$296,Mensal!DH5:DH296)</f>
        <v>330877327.81359017</v>
      </c>
      <c r="DH22" s="65">
        <f>_xlfn.XLOOKUP($A22,Mensal!$B$5:$B$296,Mensal!DI5:DI296)</f>
        <v>200210623.46702808</v>
      </c>
      <c r="DI22" s="65">
        <f>_xlfn.XLOOKUP($A22,Mensal!$B$5:$B$296,Mensal!DJ5:DJ296)</f>
        <v>229891556.04636693</v>
      </c>
      <c r="DJ22" s="65">
        <f>_xlfn.XLOOKUP($A22,Mensal!$B$5:$B$296,Mensal!DK5:DK296)</f>
        <v>253817606.76599294</v>
      </c>
      <c r="DK22" s="65">
        <f>_xlfn.XLOOKUP($A22,Mensal!$B$5:$B$296,Mensal!DL5:DL296)</f>
        <v>238318115.01202366</v>
      </c>
      <c r="DL22" s="65">
        <f>_xlfn.XLOOKUP($A22,Mensal!$B$5:$B$296,Mensal!DM5:DM296)</f>
        <v>177809744.80715895</v>
      </c>
      <c r="DM22" s="65">
        <f>_xlfn.XLOOKUP($A22,Mensal!$B$5:$B$296,Mensal!DN5:DN296)</f>
        <v>204078120.6652211</v>
      </c>
      <c r="DN22" s="65">
        <f>_xlfn.XLOOKUP($A22,Mensal!$B$5:$B$296,Mensal!DO5:DO296)</f>
        <v>178348782.90361688</v>
      </c>
      <c r="DO22" s="65">
        <f>_xlfn.XLOOKUP($A22,Mensal!$B$5:$B$296,Mensal!DP5:DP296)</f>
        <v>193241192.83927429</v>
      </c>
      <c r="DP22" s="65">
        <f>_xlfn.XLOOKUP($A22,Mensal!$B$5:$B$296,Mensal!DQ5:DQ296)</f>
        <v>263401878.22237039</v>
      </c>
      <c r="DQ22" s="65">
        <f>_xlfn.XLOOKUP($A22,Mensal!$B$5:$B$296,Mensal!DR5:DR296)</f>
        <v>267352089.84127846</v>
      </c>
      <c r="DR22" s="65">
        <f>_xlfn.XLOOKUP($A22,Mensal!$B$5:$B$296,Mensal!DS5:DS296)</f>
        <v>2778500148.5788045</v>
      </c>
      <c r="DS22" s="65">
        <f>_xlfn.XLOOKUP($A22,Mensal!$B$5:$B$296,Mensal!DT5:DT296)</f>
        <v>254746428.71034741</v>
      </c>
      <c r="DT22" s="65">
        <f>_xlfn.XLOOKUP($A22,Mensal!$B$5:$B$296,Mensal!DU5:DU296)</f>
        <v>349528221.02778667</v>
      </c>
      <c r="DU22" s="65">
        <f>_xlfn.XLOOKUP($A22,Mensal!$B$5:$B$296,Mensal!DV5:DV296)</f>
        <v>211496095.89061755</v>
      </c>
      <c r="DV22" s="65">
        <f>_xlfn.XLOOKUP($A22,Mensal!$B$5:$B$296,Mensal!DW5:DW296)</f>
        <v>242850083.27758861</v>
      </c>
      <c r="DW22" s="65">
        <f>_xlfn.XLOOKUP($A22,Mensal!$B$5:$B$296,Mensal!DX5:DX296)</f>
        <v>268124797.62417847</v>
      </c>
      <c r="DX22" s="65">
        <f>_xlfn.XLOOKUP($A22,Mensal!$B$5:$B$296,Mensal!DY5:DY296)</f>
        <v>251751630.51902142</v>
      </c>
      <c r="DY22" s="65">
        <f>_xlfn.XLOOKUP($A22,Mensal!$B$5:$B$296,Mensal!DZ5:DZ296)</f>
        <v>187832524.50244892</v>
      </c>
      <c r="DZ22" s="65">
        <f>_xlfn.XLOOKUP($A22,Mensal!$B$5:$B$296,Mensal!EA5:EA296)</f>
        <v>215581596.17087832</v>
      </c>
      <c r="EA22" s="65">
        <f>_xlfn.XLOOKUP($A22,Mensal!$B$5:$B$296,Mensal!EB5:EB296)</f>
        <v>188401947.09832799</v>
      </c>
      <c r="EB22" s="65">
        <f>_xlfn.XLOOKUP($A22,Mensal!$B$5:$B$296,Mensal!EC5:EC296)</f>
        <v>204133812.39723855</v>
      </c>
      <c r="EC22" s="65">
        <f>_xlfn.XLOOKUP($A22,Mensal!$B$5:$B$296,Mensal!ED5:ED296)</f>
        <v>278249315.29400903</v>
      </c>
      <c r="ED22" s="65">
        <f>_xlfn.XLOOKUP($A22,Mensal!$B$5:$B$296,Mensal!EE5:EE296)</f>
        <v>282422192.44145173</v>
      </c>
      <c r="EE22" s="65">
        <f>_xlfn.XLOOKUP($A22,Mensal!$B$5:$B$296,Mensal!EF5:EF296)</f>
        <v>2935118644.9538951</v>
      </c>
      <c r="EF22" s="65">
        <f>_xlfn.XLOOKUP($A22,Mensal!$B$5:$B$296,Mensal!EG5:EG296)</f>
        <v>269105975.40389234</v>
      </c>
      <c r="EG22" s="65">
        <f>_xlfn.XLOOKUP($A22,Mensal!$B$5:$B$296,Mensal!EH5:EH296)</f>
        <v>369230427.790681</v>
      </c>
      <c r="EH22" s="65">
        <f>_xlfn.XLOOKUP($A22,Mensal!$B$5:$B$296,Mensal!EI5:EI296)</f>
        <v>223417707.82377994</v>
      </c>
      <c r="EI22" s="65">
        <f>_xlfn.XLOOKUP($A22,Mensal!$B$5:$B$296,Mensal!EJ5:EJ296)</f>
        <v>256539056.77177978</v>
      </c>
      <c r="EJ22" s="65">
        <f>_xlfn.XLOOKUP($A22,Mensal!$B$5:$B$296,Mensal!EK5:EK296)</f>
        <v>283238456.21665823</v>
      </c>
      <c r="EK22" s="65">
        <f>_xlfn.XLOOKUP($A22,Mensal!$B$5:$B$296,Mensal!EL5:EL296)</f>
        <v>265942366.42811766</v>
      </c>
      <c r="EL22" s="65">
        <f>_xlfn.XLOOKUP($A22,Mensal!$B$5:$B$296,Mensal!EM5:EM296)</f>
        <v>198420268.24360299</v>
      </c>
      <c r="EM22" s="65">
        <f>_xlfn.XLOOKUP($A22,Mensal!$B$5:$B$296,Mensal!EN5:EN296)</f>
        <v>227733499.58383843</v>
      </c>
      <c r="EN22" s="65">
        <f>_xlfn.XLOOKUP($A22,Mensal!$B$5:$B$296,Mensal!EO5:EO296)</f>
        <v>199021788.05236658</v>
      </c>
      <c r="EO22" s="65">
        <f>_xlfn.XLOOKUP($A22,Mensal!$B$5:$B$296,Mensal!EP5:EP296)</f>
        <v>215640427.13444614</v>
      </c>
      <c r="EP22" s="65">
        <f>_xlfn.XLOOKUP($A22,Mensal!$B$5:$B$296,Mensal!EQ5:EQ296)</f>
        <v>293933672.69850177</v>
      </c>
      <c r="EQ22" s="65">
        <f>_xlfn.XLOOKUP($A22,Mensal!$B$5:$B$296,Mensal!ER5:ER296)</f>
        <v>298341766.58499151</v>
      </c>
      <c r="ER22" s="65">
        <f>_xlfn.XLOOKUP($A22,Mensal!$B$5:$B$296,Mensal!ES5:ES296)</f>
        <v>3100565412.732656</v>
      </c>
    </row>
    <row r="23" spans="1:148" s="3" customFormat="1" ht="12">
      <c r="A23" s="231" t="str">
        <f t="shared" si="0"/>
        <v>171153010300023</v>
      </c>
      <c r="B23" s="231">
        <v>1711530103000</v>
      </c>
      <c r="C23" s="35">
        <v>23</v>
      </c>
      <c r="D23" s="37" t="s">
        <v>145</v>
      </c>
      <c r="E23" s="65">
        <f>_xlfn.XLOOKUP($A23,Mensal!$B$5:$B$296,Mensal!F5:F296)</f>
        <v>105081476.36999999</v>
      </c>
      <c r="F23" s="65">
        <f>_xlfn.XLOOKUP($A23,Mensal!$B$5:$B$296,Mensal!G5:G296)</f>
        <v>10724579.591510799</v>
      </c>
      <c r="G23" s="65">
        <f>_xlfn.XLOOKUP($A23,Mensal!$B$5:$B$296,Mensal!H5:H296)</f>
        <v>7647915.3065564865</v>
      </c>
      <c r="H23" s="65">
        <f>_xlfn.XLOOKUP($A23,Mensal!$B$5:$B$296,Mensal!I5:I296)</f>
        <v>9478162.0660163444</v>
      </c>
      <c r="I23" s="65">
        <f>_xlfn.XLOOKUP($A23,Mensal!$B$5:$B$296,Mensal!J5:J296)</f>
        <v>10104401.502744189</v>
      </c>
      <c r="J23" s="65">
        <f>_xlfn.XLOOKUP($A23,Mensal!$B$5:$B$296,Mensal!K5:K296)</f>
        <v>9086469.8324595317</v>
      </c>
      <c r="K23" s="65">
        <f>_xlfn.XLOOKUP($A23,Mensal!$B$5:$B$296,Mensal!L5:L296)</f>
        <v>11330586.977530127</v>
      </c>
      <c r="L23" s="65">
        <f>_xlfn.XLOOKUP($A23,Mensal!$B$5:$B$296,Mensal!M5:M296)</f>
        <v>10294206.906501541</v>
      </c>
      <c r="M23" s="65">
        <f>_xlfn.XLOOKUP($A23,Mensal!$B$5:$B$296,Mensal!N5:N296)</f>
        <v>9162865.5152949654</v>
      </c>
      <c r="N23" s="65">
        <f>_xlfn.XLOOKUP($A23,Mensal!$B$5:$B$296,Mensal!O5:O296)</f>
        <v>11875087.143910389</v>
      </c>
      <c r="O23" s="65">
        <f>_xlfn.XLOOKUP($A23,Mensal!$B$5:$B$296,Mensal!P5:P296)</f>
        <v>13266050.069002584</v>
      </c>
      <c r="P23" s="65">
        <f>_xlfn.XLOOKUP($A23,Mensal!$B$5:$B$296,Mensal!Q5:Q296)</f>
        <v>10869872.710566634</v>
      </c>
      <c r="Q23" s="65">
        <f>_xlfn.XLOOKUP($A23,Mensal!$B$5:$B$296,Mensal!R5:R296)</f>
        <v>11833930.122906405</v>
      </c>
      <c r="R23" s="65">
        <f>_xlfn.XLOOKUP($A23,Mensal!$B$5:$B$296,Mensal!S5:S296)</f>
        <v>125674127.745</v>
      </c>
      <c r="S23" s="65">
        <f>_xlfn.XLOOKUP($A23,Mensal!$B$5:$B$296,Mensal!T5:T296)</f>
        <v>11351195.327883594</v>
      </c>
      <c r="T23" s="65">
        <f>_xlfn.XLOOKUP($A23,Mensal!$B$5:$B$296,Mensal!U5:U296)</f>
        <v>8094767.7020879695</v>
      </c>
      <c r="U23" s="65">
        <f>_xlfn.XLOOKUP($A23,Mensal!$B$5:$B$296,Mensal!V5:V296)</f>
        <v>10031952.119209548</v>
      </c>
      <c r="V23" s="65">
        <f>_xlfn.XLOOKUP($A23,Mensal!$B$5:$B$296,Mensal!W5:W296)</f>
        <v>10694781.473746529</v>
      </c>
      <c r="W23" s="65">
        <f>_xlfn.XLOOKUP($A23,Mensal!$B$5:$B$296,Mensal!X5:X296)</f>
        <v>9617374.091830479</v>
      </c>
      <c r="X23" s="65">
        <f>_xlfn.XLOOKUP($A23,Mensal!$B$5:$B$296,Mensal!Y5:Y296)</f>
        <v>11992610.513453258</v>
      </c>
      <c r="Y23" s="65">
        <f>_xlfn.XLOOKUP($A23,Mensal!$B$5:$B$296,Mensal!Z5:Z296)</f>
        <v>10895676.827634612</v>
      </c>
      <c r="Z23" s="65">
        <f>_xlfn.XLOOKUP($A23,Mensal!$B$5:$B$296,Mensal!AA5:AA296)</f>
        <v>9698233.4216226209</v>
      </c>
      <c r="AA23" s="65">
        <f>_xlfn.XLOOKUP($A23,Mensal!$B$5:$B$296,Mensal!AB5:AB296)</f>
        <v>12568924.735554786</v>
      </c>
      <c r="AB23" s="65">
        <f>_xlfn.XLOOKUP($A23,Mensal!$B$5:$B$296,Mensal!AC5:AC296)</f>
        <v>14041158.842434268</v>
      </c>
      <c r="AC23" s="65">
        <f>_xlfn.XLOOKUP($A23,Mensal!$B$5:$B$296,Mensal!AD5:AD296)</f>
        <v>11504977.633299623</v>
      </c>
      <c r="AD23" s="65">
        <f>_xlfn.XLOOKUP($A23,Mensal!$B$5:$B$296,Mensal!AE5:AE296)</f>
        <v>12525362.992127582</v>
      </c>
      <c r="AE23" s="65">
        <f>_xlfn.XLOOKUP($A23,Mensal!$B$5:$B$296,Mensal!AF5:AF296)</f>
        <v>133017015.68088487</v>
      </c>
      <c r="AF23" s="65">
        <f>_xlfn.XLOOKUP($A23,Mensal!$B$5:$B$296,Mensal!AG5:AG296)</f>
        <v>11986362.813650645</v>
      </c>
      <c r="AG23" s="65">
        <f>_xlfn.XLOOKUP($A23,Mensal!$B$5:$B$296,Mensal!AH5:AH296)</f>
        <v>8547718.5236260034</v>
      </c>
      <c r="AH23" s="65">
        <f>_xlfn.XLOOKUP($A23,Mensal!$B$5:$B$296,Mensal!AI5:AI296)</f>
        <v>10593300.031992037</v>
      </c>
      <c r="AI23" s="65">
        <f>_xlfn.XLOOKUP($A23,Mensal!$B$5:$B$296,Mensal!AJ5:AJ296)</f>
        <v>11293218.665891489</v>
      </c>
      <c r="AJ23" s="65">
        <f>_xlfn.XLOOKUP($A23,Mensal!$B$5:$B$296,Mensal!AK5:AK296)</f>
        <v>10155523.876512945</v>
      </c>
      <c r="AK23" s="65">
        <f>_xlfn.XLOOKUP($A23,Mensal!$B$5:$B$296,Mensal!AL5:AL296)</f>
        <v>12663669.027344048</v>
      </c>
      <c r="AL23" s="65">
        <f>_xlfn.XLOOKUP($A23,Mensal!$B$5:$B$296,Mensal!AM5:AM296)</f>
        <v>11505355.320201734</v>
      </c>
      <c r="AM23" s="65">
        <f>_xlfn.XLOOKUP($A23,Mensal!$B$5:$B$296,Mensal!AN5:AN296)</f>
        <v>10240907.770962935</v>
      </c>
      <c r="AN23" s="65">
        <f>_xlfn.XLOOKUP($A23,Mensal!$B$5:$B$296,Mensal!AO5:AO296)</f>
        <v>13272231.48805749</v>
      </c>
      <c r="AO23" s="65">
        <f>_xlfn.XLOOKUP($A23,Mensal!$B$5:$B$296,Mensal!AP5:AP296)</f>
        <v>14826845.926621521</v>
      </c>
      <c r="AP23" s="65">
        <f>_xlfn.XLOOKUP($A23,Mensal!$B$5:$B$296,Mensal!AQ5:AQ296)</f>
        <v>12148750.161748536</v>
      </c>
      <c r="AQ23" s="65">
        <f>_xlfn.XLOOKUP($A23,Mensal!$B$5:$B$296,Mensal!AR5:AR296)</f>
        <v>13226232.203715071</v>
      </c>
      <c r="AR23" s="65">
        <f>_xlfn.XLOOKUP($A23,Mensal!$B$5:$B$296,Mensal!AS5:AS296)</f>
        <v>140460115.81032449</v>
      </c>
      <c r="AS23" s="65">
        <f>_xlfn.XLOOKUP($A23,Mensal!$B$5:$B$296,Mensal!AT5:AT296)</f>
        <v>12662010.112730509</v>
      </c>
      <c r="AT23" s="65">
        <f>_xlfn.XLOOKUP($A23,Mensal!$B$5:$B$296,Mensal!AU5:AU296)</f>
        <v>9029536.3213657551</v>
      </c>
      <c r="AU23" s="65">
        <f>_xlfn.XLOOKUP($A23,Mensal!$B$5:$B$296,Mensal!AV5:AV296)</f>
        <v>11190423.168195365</v>
      </c>
      <c r="AV23" s="65">
        <f>_xlfn.XLOOKUP($A23,Mensal!$B$5:$B$296,Mensal!AW5:AW296)</f>
        <v>11929794.815650463</v>
      </c>
      <c r="AW23" s="65">
        <f>_xlfn.XLOOKUP($A23,Mensal!$B$5:$B$296,Mensal!AX5:AX296)</f>
        <v>10727970.446384227</v>
      </c>
      <c r="AX23" s="65">
        <f>_xlfn.XLOOKUP($A23,Mensal!$B$5:$B$296,Mensal!AY5:AY296)</f>
        <v>13377494.723077379</v>
      </c>
      <c r="AY23" s="65">
        <f>_xlfn.XLOOKUP($A23,Mensal!$B$5:$B$296,Mensal!AZ5:AZ296)</f>
        <v>12153889.188890869</v>
      </c>
      <c r="AZ23" s="65">
        <f>_xlfn.XLOOKUP($A23,Mensal!$B$5:$B$296,Mensal!BA5:BA296)</f>
        <v>10818167.260196576</v>
      </c>
      <c r="BA23" s="65">
        <f>_xlfn.XLOOKUP($A23,Mensal!$B$5:$B$296,Mensal!BB5:BB296)</f>
        <v>14020360.632576317</v>
      </c>
      <c r="BB23" s="65">
        <f>_xlfn.XLOOKUP($A23,Mensal!$B$5:$B$296,Mensal!BC5:BC296)</f>
        <v>15662605.577813324</v>
      </c>
      <c r="BC23" s="65">
        <f>_xlfn.XLOOKUP($A23,Mensal!$B$5:$B$296,Mensal!BD5:BD296)</f>
        <v>12833550.910865979</v>
      </c>
      <c r="BD23" s="65">
        <f>_xlfn.XLOOKUP($A23,Mensal!$B$5:$B$296,Mensal!BE5:BE296)</f>
        <v>13971768.460574083</v>
      </c>
      <c r="BE23" s="65">
        <f>_xlfn.XLOOKUP($A23,Mensal!$B$5:$B$296,Mensal!BF5:BF296)</f>
        <v>148377571.61832088</v>
      </c>
      <c r="BF23" s="65">
        <f>_xlfn.XLOOKUP($A23,Mensal!$B$5:$B$296,Mensal!BG5:BG296)</f>
        <v>13375742.298764905</v>
      </c>
      <c r="BG23" s="65">
        <f>_xlfn.XLOOKUP($A23,Mensal!$B$5:$B$296,Mensal!BH5:BH296)</f>
        <v>9538513.2247285023</v>
      </c>
      <c r="BH23" s="65">
        <f>_xlfn.XLOOKUP($A23,Mensal!$B$5:$B$296,Mensal!BI5:BI296)</f>
        <v>11821204.941340204</v>
      </c>
      <c r="BI23" s="65">
        <f>_xlfn.XLOOKUP($A23,Mensal!$B$5:$B$296,Mensal!BJ5:BJ296)</f>
        <v>12602253.489819052</v>
      </c>
      <c r="BJ23" s="65">
        <f>_xlfn.XLOOKUP($A23,Mensal!$B$5:$B$296,Mensal!BK5:BK296)</f>
        <v>11332684.684506016</v>
      </c>
      <c r="BK23" s="65">
        <f>_xlfn.XLOOKUP($A23,Mensal!$B$5:$B$296,Mensal!BL5:BL296)</f>
        <v>14131557.345627809</v>
      </c>
      <c r="BL23" s="65">
        <f>_xlfn.XLOOKUP($A23,Mensal!$B$5:$B$296,Mensal!BM5:BM296)</f>
        <v>12838979.614690272</v>
      </c>
      <c r="BM23" s="65">
        <f>_xlfn.XLOOKUP($A23,Mensal!$B$5:$B$296,Mensal!BN5:BN296)</f>
        <v>11427965.712319339</v>
      </c>
      <c r="BN23" s="65">
        <f>_xlfn.XLOOKUP($A23,Mensal!$B$5:$B$296,Mensal!BO5:BO296)</f>
        <v>14810660.32071338</v>
      </c>
      <c r="BO23" s="65">
        <f>_xlfn.XLOOKUP($A23,Mensal!$B$5:$B$296,Mensal!BP5:BP296)</f>
        <v>16545475.329023508</v>
      </c>
      <c r="BP23" s="65">
        <f>_xlfn.XLOOKUP($A23,Mensal!$B$5:$B$296,Mensal!BQ5:BQ296)</f>
        <v>13556952.508609675</v>
      </c>
      <c r="BQ23" s="65">
        <f>_xlfn.XLOOKUP($A23,Mensal!$B$5:$B$296,Mensal!BR5:BR296)</f>
        <v>14759329.105159726</v>
      </c>
      <c r="BR23" s="65">
        <f>_xlfn.XLOOKUP($A23,Mensal!$B$5:$B$296,Mensal!BS5:BS296)</f>
        <v>156741318.57530242</v>
      </c>
      <c r="BS23" s="65">
        <f>_xlfn.XLOOKUP($A23,Mensal!$B$5:$B$296,Mensal!BT5:BT296)</f>
        <v>14129706.140661689</v>
      </c>
      <c r="BT23" s="65">
        <f>_xlfn.XLOOKUP($A23,Mensal!$B$5:$B$296,Mensal!BU5:BU296)</f>
        <v>10076180.138180001</v>
      </c>
      <c r="BU23" s="65">
        <f>_xlfn.XLOOKUP($A23,Mensal!$B$5:$B$296,Mensal!BV5:BV296)</f>
        <v>12487542.621473672</v>
      </c>
      <c r="BV23" s="65">
        <f>_xlfn.XLOOKUP($A23,Mensal!$B$5:$B$296,Mensal!BW5:BW296)</f>
        <v>13312617.314533174</v>
      </c>
      <c r="BW23" s="65">
        <f>_xlfn.XLOOKUP($A23,Mensal!$B$5:$B$296,Mensal!BX5:BX296)</f>
        <v>11971485.454802254</v>
      </c>
      <c r="BX23" s="65">
        <f>_xlfn.XLOOKUP($A23,Mensal!$B$5:$B$296,Mensal!BY5:BY296)</f>
        <v>14928124.970086159</v>
      </c>
      <c r="BY23" s="65">
        <f>_xlfn.XLOOKUP($A23,Mensal!$B$5:$B$296,Mensal!BZ5:BZ296)</f>
        <v>13562687.217611136</v>
      </c>
      <c r="BZ23" s="65">
        <f>_xlfn.XLOOKUP($A23,Mensal!$B$5:$B$296,Mensal!CA5:CA296)</f>
        <v>12072137.283591358</v>
      </c>
      <c r="CA23" s="65">
        <f>_xlfn.XLOOKUP($A23,Mensal!$B$5:$B$296,Mensal!CB5:CB296)</f>
        <v>15645507.621671354</v>
      </c>
      <c r="CB23" s="65">
        <f>_xlfn.XLOOKUP($A23,Mensal!$B$5:$B$296,Mensal!CC5:CC296)</f>
        <v>17478110.68236991</v>
      </c>
      <c r="CC23" s="65">
        <f>_xlfn.XLOOKUP($A23,Mensal!$B$5:$B$296,Mensal!CD5:CD296)</f>
        <v>14321130.80761499</v>
      </c>
      <c r="CD23" s="65">
        <f>_xlfn.XLOOKUP($A23,Mensal!$B$5:$B$296,Mensal!CE5:CE296)</f>
        <v>15591282.968159372</v>
      </c>
      <c r="CE23" s="65">
        <f>_xlfn.XLOOKUP($A23,Mensal!$B$5:$B$296,Mensal!CF5:CF296)</f>
        <v>165576513.22075507</v>
      </c>
      <c r="CF23" s="65">
        <f>_xlfn.XLOOKUP($A23,Mensal!$B$5:$B$296,Mensal!CG5:CG296)</f>
        <v>14926169.416398508</v>
      </c>
      <c r="CG23" s="65">
        <f>_xlfn.XLOOKUP($A23,Mensal!$B$5:$B$296,Mensal!CH5:CH296)</f>
        <v>10644154.260208931</v>
      </c>
      <c r="CH23" s="65">
        <f>_xlfn.XLOOKUP($A23,Mensal!$B$5:$B$296,Mensal!CI5:CI296)</f>
        <v>13191440.423960902</v>
      </c>
      <c r="CI23" s="65">
        <f>_xlfn.XLOOKUP($A23,Mensal!$B$5:$B$296,Mensal!CJ5:CJ296)</f>
        <v>14063022.927318782</v>
      </c>
      <c r="CJ23" s="65">
        <f>_xlfn.XLOOKUP($A23,Mensal!$B$5:$B$296,Mensal!CK5:CK296)</f>
        <v>12646294.146918548</v>
      </c>
      <c r="CK23" s="65">
        <f>_xlfn.XLOOKUP($A23,Mensal!$B$5:$B$296,Mensal!CL5:CL296)</f>
        <v>15769593.51839998</v>
      </c>
      <c r="CL23" s="65">
        <f>_xlfn.XLOOKUP($A23,Mensal!$B$5:$B$296,Mensal!CM5:CM296)</f>
        <v>14327188.770693444</v>
      </c>
      <c r="CM23" s="65">
        <f>_xlfn.XLOOKUP($A23,Mensal!$B$5:$B$296,Mensal!CN5:CN296)</f>
        <v>12752619.517992837</v>
      </c>
      <c r="CN23" s="65">
        <f>_xlfn.XLOOKUP($A23,Mensal!$B$5:$B$296,Mensal!CO5:CO296)</f>
        <v>16527413.59528973</v>
      </c>
      <c r="CO23" s="65">
        <f>_xlfn.XLOOKUP($A23,Mensal!$B$5:$B$296,Mensal!CP5:CP296)</f>
        <v>18463316.825313739</v>
      </c>
      <c r="CP23" s="65">
        <f>_xlfn.XLOOKUP($A23,Mensal!$B$5:$B$296,Mensal!CQ5:CQ296)</f>
        <v>15128384.308978632</v>
      </c>
      <c r="CQ23" s="65">
        <f>_xlfn.XLOOKUP($A23,Mensal!$B$5:$B$296,Mensal!CR5:CR296)</f>
        <v>16470132.406508582</v>
      </c>
      <c r="CR23" s="65">
        <f>_xlfn.XLOOKUP($A23,Mensal!$B$5:$B$296,Mensal!CS5:CS296)</f>
        <v>174909730.11798266</v>
      </c>
      <c r="CS23" s="65">
        <f>_xlfn.XLOOKUP($A23,Mensal!$B$5:$B$296,Mensal!CT5:CT296)</f>
        <v>15767527.734062064</v>
      </c>
      <c r="CT23" s="65">
        <f>_xlfn.XLOOKUP($A23,Mensal!$B$5:$B$296,Mensal!CU5:CU296)</f>
        <v>11244143.947548389</v>
      </c>
      <c r="CU23" s="65">
        <f>_xlfn.XLOOKUP($A23,Mensal!$B$5:$B$296,Mensal!CV5:CV296)</f>
        <v>13935015.537778731</v>
      </c>
      <c r="CV23" s="65">
        <f>_xlfn.XLOOKUP($A23,Mensal!$B$5:$B$296,Mensal!CW5:CW296)</f>
        <v>14855727.40368589</v>
      </c>
      <c r="CW23" s="65">
        <f>_xlfn.XLOOKUP($A23,Mensal!$B$5:$B$296,Mensal!CX5:CX296)</f>
        <v>13359140.455392057</v>
      </c>
      <c r="CX23" s="65">
        <f>_xlfn.XLOOKUP($A23,Mensal!$B$5:$B$296,Mensal!CY5:CY296)</f>
        <v>16658493.965845153</v>
      </c>
      <c r="CY23" s="65">
        <f>_xlfn.XLOOKUP($A23,Mensal!$B$5:$B$296,Mensal!CZ5:CZ296)</f>
        <v>15134783.747319896</v>
      </c>
      <c r="CZ23" s="65">
        <f>_xlfn.XLOOKUP($A23,Mensal!$B$5:$B$296,Mensal!DA5:DA296)</f>
        <v>13471459.17498306</v>
      </c>
      <c r="DA23" s="65">
        <f>_xlfn.XLOOKUP($A23,Mensal!$B$5:$B$296,Mensal!DB5:DB296)</f>
        <v>17459030.844829023</v>
      </c>
      <c r="DB23" s="65">
        <f>_xlfn.XLOOKUP($A23,Mensal!$B$5:$B$296,Mensal!DC5:DC296)</f>
        <v>19504057.068123028</v>
      </c>
      <c r="DC23" s="65">
        <f>_xlfn.XLOOKUP($A23,Mensal!$B$5:$B$296,Mensal!DD5:DD296)</f>
        <v>15981141.075707143</v>
      </c>
      <c r="DD23" s="65">
        <f>_xlfn.XLOOKUP($A23,Mensal!$B$5:$B$296,Mensal!DE5:DE296)</f>
        <v>17398520.829998661</v>
      </c>
      <c r="DE23" s="65">
        <f>_xlfn.XLOOKUP($A23,Mensal!$B$5:$B$296,Mensal!DF5:DF296)</f>
        <v>184769041.78527308</v>
      </c>
      <c r="DF23" s="65">
        <f>_xlfn.XLOOKUP($A23,Mensal!$B$5:$B$296,Mensal!DG5:DG296)</f>
        <v>16656311.737375677</v>
      </c>
      <c r="DG23" s="65">
        <f>_xlfn.XLOOKUP($A23,Mensal!$B$5:$B$296,Mensal!DH5:DH296)</f>
        <v>11877953.8535838</v>
      </c>
      <c r="DH23" s="65">
        <f>_xlfn.XLOOKUP($A23,Mensal!$B$5:$B$296,Mensal!DI5:DI296)</f>
        <v>14720504.493612247</v>
      </c>
      <c r="DI23" s="65">
        <f>_xlfn.XLOOKUP($A23,Mensal!$B$5:$B$296,Mensal!DJ5:DJ296)</f>
        <v>15693115.045976859</v>
      </c>
      <c r="DJ23" s="65">
        <f>_xlfn.XLOOKUP($A23,Mensal!$B$5:$B$296,Mensal!DK5:DK296)</f>
        <v>14112168.484581599</v>
      </c>
      <c r="DK23" s="65">
        <f>_xlfn.XLOOKUP($A23,Mensal!$B$5:$B$296,Mensal!DL5:DL296)</f>
        <v>17597499.953711916</v>
      </c>
      <c r="DL23" s="65">
        <f>_xlfn.XLOOKUP($A23,Mensal!$B$5:$B$296,Mensal!DM5:DM296)</f>
        <v>15987901.237588825</v>
      </c>
      <c r="DM23" s="65">
        <f>_xlfn.XLOOKUP($A23,Mensal!$B$5:$B$296,Mensal!DN5:DN296)</f>
        <v>14230818.385758508</v>
      </c>
      <c r="DN23" s="65">
        <f>_xlfn.XLOOKUP($A23,Mensal!$B$5:$B$296,Mensal!DO5:DO296)</f>
        <v>18443161.49549035</v>
      </c>
      <c r="DO23" s="65">
        <f>_xlfn.XLOOKUP($A23,Mensal!$B$5:$B$296,Mensal!DP5:DP296)</f>
        <v>20603461.75693899</v>
      </c>
      <c r="DP23" s="65">
        <f>_xlfn.XLOOKUP($A23,Mensal!$B$5:$B$296,Mensal!DQ5:DQ296)</f>
        <v>16881966.035862606</v>
      </c>
      <c r="DQ23" s="65">
        <f>_xlfn.XLOOKUP($A23,Mensal!$B$5:$B$296,Mensal!DR5:DR296)</f>
        <v>18379240.652144026</v>
      </c>
      <c r="DR23" s="65">
        <f>_xlfn.XLOOKUP($A23,Mensal!$B$5:$B$296,Mensal!DS5:DS296)</f>
        <v>195184103.13262537</v>
      </c>
      <c r="DS23" s="65">
        <f>_xlfn.XLOOKUP($A23,Mensal!$B$5:$B$296,Mensal!DT5:DT296)</f>
        <v>17595194.717388071</v>
      </c>
      <c r="DT23" s="65">
        <f>_xlfn.XLOOKUP($A23,Mensal!$B$5:$B$296,Mensal!DU5:DU296)</f>
        <v>12547490.356402615</v>
      </c>
      <c r="DU23" s="65">
        <f>_xlfn.XLOOKUP($A23,Mensal!$B$5:$B$296,Mensal!DV5:DV296)</f>
        <v>15550269.890908182</v>
      </c>
      <c r="DV23" s="65">
        <f>_xlfn.XLOOKUP($A23,Mensal!$B$5:$B$296,Mensal!DW5:DW296)</f>
        <v>16577704.554888485</v>
      </c>
      <c r="DW23" s="65">
        <f>_xlfn.XLOOKUP($A23,Mensal!$B$5:$B$296,Mensal!DX5:DX296)</f>
        <v>14907643.197720498</v>
      </c>
      <c r="DX23" s="65">
        <f>_xlfn.XLOOKUP($A23,Mensal!$B$5:$B$296,Mensal!DY5:DY296)</f>
        <v>18589435.831102755</v>
      </c>
      <c r="DY23" s="65">
        <f>_xlfn.XLOOKUP($A23,Mensal!$B$5:$B$296,Mensal!DZ5:DZ296)</f>
        <v>16889107.254549235</v>
      </c>
      <c r="DZ23" s="65">
        <f>_xlfn.XLOOKUP($A23,Mensal!$B$5:$B$296,Mensal!EA5:EA296)</f>
        <v>15032981.156526947</v>
      </c>
      <c r="EA23" s="65">
        <f>_xlfn.XLOOKUP($A23,Mensal!$B$5:$B$296,Mensal!EB5:EB296)</f>
        <v>19482765.622668155</v>
      </c>
      <c r="EB23" s="65">
        <f>_xlfn.XLOOKUP($A23,Mensal!$B$5:$B$296,Mensal!EC5:EC296)</f>
        <v>21764837.689254131</v>
      </c>
      <c r="EC23" s="65">
        <f>_xlfn.XLOOKUP($A23,Mensal!$B$5:$B$296,Mensal!ED5:ED296)</f>
        <v>17833568.697372112</v>
      </c>
      <c r="ED23" s="65">
        <f>_xlfn.XLOOKUP($A23,Mensal!$B$5:$B$296,Mensal!EE5:EE296)</f>
        <v>19415241.689224087</v>
      </c>
      <c r="EE23" s="65">
        <f>_xlfn.XLOOKUP($A23,Mensal!$B$5:$B$296,Mensal!EF5:EF296)</f>
        <v>206186240.6580053</v>
      </c>
      <c r="EF23" s="65">
        <f>_xlfn.XLOOKUP($A23,Mensal!$B$5:$B$296,Mensal!EG5:EG296)</f>
        <v>18587000.653217807</v>
      </c>
      <c r="EG23" s="65">
        <f>_xlfn.XLOOKUP($A23,Mensal!$B$5:$B$296,Mensal!EH5:EH296)</f>
        <v>13254767.292812319</v>
      </c>
      <c r="EH23" s="65">
        <f>_xlfn.XLOOKUP($A23,Mensal!$B$5:$B$296,Mensal!EI5:EI296)</f>
        <v>16426807.504118897</v>
      </c>
      <c r="EI23" s="65">
        <f>_xlfn.XLOOKUP($A23,Mensal!$B$5:$B$296,Mensal!EJ5:EJ296)</f>
        <v>17512156.605238445</v>
      </c>
      <c r="EJ23" s="65">
        <f>_xlfn.XLOOKUP($A23,Mensal!$B$5:$B$296,Mensal!EK5:EK296)</f>
        <v>15747957.229489608</v>
      </c>
      <c r="EK23" s="65">
        <f>_xlfn.XLOOKUP($A23,Mensal!$B$5:$B$296,Mensal!EL5:EL296)</f>
        <v>19637285.15003036</v>
      </c>
      <c r="EL23" s="65">
        <f>_xlfn.XLOOKUP($A23,Mensal!$B$5:$B$296,Mensal!EM5:EM296)</f>
        <v>17841112.452273671</v>
      </c>
      <c r="EM23" s="65">
        <f>_xlfn.XLOOKUP($A23,Mensal!$B$5:$B$296,Mensal!EN5:EN296)</f>
        <v>15880360.23835806</v>
      </c>
      <c r="EN23" s="65">
        <f>_xlfn.XLOOKUP($A23,Mensal!$B$5:$B$296,Mensal!EO5:EO296)</f>
        <v>20580970.155286718</v>
      </c>
      <c r="EO23" s="65">
        <f>_xlfn.XLOOKUP($A23,Mensal!$B$5:$B$296,Mensal!EP5:EP296)</f>
        <v>22991678.060122009</v>
      </c>
      <c r="EP23" s="65">
        <f>_xlfn.XLOOKUP($A23,Mensal!$B$5:$B$296,Mensal!EQ5:EQ296)</f>
        <v>18838811.297705587</v>
      </c>
      <c r="EQ23" s="65">
        <f>_xlfn.XLOOKUP($A23,Mensal!$B$5:$B$296,Mensal!ER5:ER296)</f>
        <v>20509640.03276227</v>
      </c>
      <c r="ER23" s="65">
        <f>_xlfn.XLOOKUP($A23,Mensal!$B$5:$B$296,Mensal!ES5:ES296)</f>
        <v>217808546.67141575</v>
      </c>
    </row>
    <row r="24" spans="1:148" s="3" customFormat="1" ht="12">
      <c r="A24" s="231" t="str">
        <f t="shared" si="0"/>
        <v>171153010200020</v>
      </c>
      <c r="B24" s="231">
        <v>1711530102000</v>
      </c>
      <c r="C24" s="35">
        <v>20</v>
      </c>
      <c r="D24" s="37" t="s">
        <v>144</v>
      </c>
      <c r="E24" s="65">
        <f>_xlfn.XLOOKUP($A24,Mensal!$B$5:$B$296,Mensal!F5:F296)</f>
        <v>175135793.77999997</v>
      </c>
      <c r="F24" s="65">
        <f>_xlfn.XLOOKUP($A24,Mensal!$B$5:$B$296,Mensal!G5:G296)</f>
        <v>17874299.319184665</v>
      </c>
      <c r="G24" s="65">
        <f>_xlfn.XLOOKUP($A24,Mensal!$B$5:$B$296,Mensal!H5:H296)</f>
        <v>12746525.510927478</v>
      </c>
      <c r="H24" s="65">
        <f>_xlfn.XLOOKUP($A24,Mensal!$B$5:$B$296,Mensal!I5:I296)</f>
        <v>15796936.776693907</v>
      </c>
      <c r="I24" s="65">
        <f>_xlfn.XLOOKUP($A24,Mensal!$B$5:$B$296,Mensal!J5:J296)</f>
        <v>16840669.171240315</v>
      </c>
      <c r="J24" s="65">
        <f>_xlfn.XLOOKUP($A24,Mensal!$B$5:$B$296,Mensal!K5:K296)</f>
        <v>15144116.387432555</v>
      </c>
      <c r="K24" s="65">
        <f>_xlfn.XLOOKUP($A24,Mensal!$B$5:$B$296,Mensal!L5:L296)</f>
        <v>18884311.62921688</v>
      </c>
      <c r="L24" s="65">
        <f>_xlfn.XLOOKUP($A24,Mensal!$B$5:$B$296,Mensal!M5:M296)</f>
        <v>17157011.510835901</v>
      </c>
      <c r="M24" s="65">
        <f>_xlfn.XLOOKUP($A24,Mensal!$B$5:$B$296,Mensal!N5:N296)</f>
        <v>15271442.52549161</v>
      </c>
      <c r="N24" s="65">
        <f>_xlfn.XLOOKUP($A24,Mensal!$B$5:$B$296,Mensal!O5:O296)</f>
        <v>19791811.906517316</v>
      </c>
      <c r="O24" s="65">
        <f>_xlfn.XLOOKUP($A24,Mensal!$B$5:$B$296,Mensal!P5:P296)</f>
        <v>22110083.448337641</v>
      </c>
      <c r="P24" s="65">
        <f>_xlfn.XLOOKUP($A24,Mensal!$B$5:$B$296,Mensal!Q5:Q296)</f>
        <v>18116454.517611057</v>
      </c>
      <c r="Q24" s="65">
        <f>_xlfn.XLOOKUP($A24,Mensal!$B$5:$B$296,Mensal!R5:R296)</f>
        <v>19723216.871510677</v>
      </c>
      <c r="R24" s="65">
        <f>_xlfn.XLOOKUP($A24,Mensal!$B$5:$B$296,Mensal!S5:S296)</f>
        <v>209456879.57500002</v>
      </c>
      <c r="S24" s="65">
        <f>_xlfn.XLOOKUP($A24,Mensal!$B$5:$B$296,Mensal!T5:T296)</f>
        <v>18918658.87980599</v>
      </c>
      <c r="T24" s="65">
        <f>_xlfn.XLOOKUP($A24,Mensal!$B$5:$B$296,Mensal!U5:U296)</f>
        <v>13491279.50347995</v>
      </c>
      <c r="U24" s="65">
        <f>_xlfn.XLOOKUP($A24,Mensal!$B$5:$B$296,Mensal!V5:V296)</f>
        <v>16719920.19868258</v>
      </c>
      <c r="V24" s="65">
        <f>_xlfn.XLOOKUP($A24,Mensal!$B$5:$B$296,Mensal!W5:W296)</f>
        <v>17824635.789577547</v>
      </c>
      <c r="W24" s="65">
        <f>_xlfn.XLOOKUP($A24,Mensal!$B$5:$B$296,Mensal!X5:X296)</f>
        <v>16028956.819717467</v>
      </c>
      <c r="X24" s="65">
        <f>_xlfn.XLOOKUP($A24,Mensal!$B$5:$B$296,Mensal!Y5:Y296)</f>
        <v>19987684.189088766</v>
      </c>
      <c r="Y24" s="65">
        <f>_xlfn.XLOOKUP($A24,Mensal!$B$5:$B$296,Mensal!Z5:Z296)</f>
        <v>18159461.379391022</v>
      </c>
      <c r="Z24" s="65">
        <f>_xlfn.XLOOKUP($A24,Mensal!$B$5:$B$296,Mensal!AA5:AA296)</f>
        <v>16163722.369371036</v>
      </c>
      <c r="AA24" s="65">
        <f>_xlfn.XLOOKUP($A24,Mensal!$B$5:$B$296,Mensal!AB5:AB296)</f>
        <v>20948207.892591313</v>
      </c>
      <c r="AB24" s="65">
        <f>_xlfn.XLOOKUP($A24,Mensal!$B$5:$B$296,Mensal!AC5:AC296)</f>
        <v>23401931.404057115</v>
      </c>
      <c r="AC24" s="65">
        <f>_xlfn.XLOOKUP($A24,Mensal!$B$5:$B$296,Mensal!AD5:AD296)</f>
        <v>19174962.722166039</v>
      </c>
      <c r="AD24" s="65">
        <f>_xlfn.XLOOKUP($A24,Mensal!$B$5:$B$296,Mensal!AE5:AE296)</f>
        <v>20875604.986879304</v>
      </c>
      <c r="AE24" s="65">
        <f>_xlfn.XLOOKUP($A24,Mensal!$B$5:$B$296,Mensal!AF5:AF296)</f>
        <v>221695026.13480806</v>
      </c>
      <c r="AF24" s="65">
        <f>_xlfn.XLOOKUP($A24,Mensal!$B$5:$B$296,Mensal!AG5:AG296)</f>
        <v>19977271.35608441</v>
      </c>
      <c r="AG24" s="65">
        <f>_xlfn.XLOOKUP($A24,Mensal!$B$5:$B$296,Mensal!AH5:AH296)</f>
        <v>14246197.539376672</v>
      </c>
      <c r="AH24" s="65">
        <f>_xlfn.XLOOKUP($A24,Mensal!$B$5:$B$296,Mensal!AI5:AI296)</f>
        <v>17655500.053320061</v>
      </c>
      <c r="AI24" s="65">
        <f>_xlfn.XLOOKUP($A24,Mensal!$B$5:$B$296,Mensal!AJ5:AJ296)</f>
        <v>18822031.109819148</v>
      </c>
      <c r="AJ24" s="65">
        <f>_xlfn.XLOOKUP($A24,Mensal!$B$5:$B$296,Mensal!AK5:AK296)</f>
        <v>16925873.127521574</v>
      </c>
      <c r="AK24" s="65">
        <f>_xlfn.XLOOKUP($A24,Mensal!$B$5:$B$296,Mensal!AL5:AL296)</f>
        <v>21106115.045573413</v>
      </c>
      <c r="AL24" s="65">
        <f>_xlfn.XLOOKUP($A24,Mensal!$B$5:$B$296,Mensal!AM5:AM296)</f>
        <v>19175592.200336225</v>
      </c>
      <c r="AM24" s="65">
        <f>_xlfn.XLOOKUP($A24,Mensal!$B$5:$B$296,Mensal!AN5:AN296)</f>
        <v>17068179.618271559</v>
      </c>
      <c r="AN24" s="65">
        <f>_xlfn.XLOOKUP($A24,Mensal!$B$5:$B$296,Mensal!AO5:AO296)</f>
        <v>22120385.813429151</v>
      </c>
      <c r="AO24" s="65">
        <f>_xlfn.XLOOKUP($A24,Mensal!$B$5:$B$296,Mensal!AP5:AP296)</f>
        <v>24711409.877702534</v>
      </c>
      <c r="AP24" s="65">
        <f>_xlfn.XLOOKUP($A24,Mensal!$B$5:$B$296,Mensal!AQ5:AQ296)</f>
        <v>20247916.936247561</v>
      </c>
      <c r="AQ24" s="65">
        <f>_xlfn.XLOOKUP($A24,Mensal!$B$5:$B$296,Mensal!AR5:AR296)</f>
        <v>22043720.339525118</v>
      </c>
      <c r="AR24" s="65">
        <f>_xlfn.XLOOKUP($A24,Mensal!$B$5:$B$296,Mensal!AS5:AS296)</f>
        <v>234100193.01720744</v>
      </c>
      <c r="AS24" s="65">
        <f>_xlfn.XLOOKUP($A24,Mensal!$B$5:$B$296,Mensal!AT5:AT296)</f>
        <v>21103350.187884182</v>
      </c>
      <c r="AT24" s="65">
        <f>_xlfn.XLOOKUP($A24,Mensal!$B$5:$B$296,Mensal!AU5:AU296)</f>
        <v>15049227.20227626</v>
      </c>
      <c r="AU24" s="65">
        <f>_xlfn.XLOOKUP($A24,Mensal!$B$5:$B$296,Mensal!AV5:AV296)</f>
        <v>18650705.28032561</v>
      </c>
      <c r="AV24" s="65">
        <f>_xlfn.XLOOKUP($A24,Mensal!$B$5:$B$296,Mensal!AW5:AW296)</f>
        <v>19882991.359417439</v>
      </c>
      <c r="AW24" s="65">
        <f>_xlfn.XLOOKUP($A24,Mensal!$B$5:$B$296,Mensal!AX5:AX296)</f>
        <v>17879950.743973713</v>
      </c>
      <c r="AX24" s="65">
        <f>_xlfn.XLOOKUP($A24,Mensal!$B$5:$B$296,Mensal!AY5:AY296)</f>
        <v>22295824.5384623</v>
      </c>
      <c r="AY24" s="65">
        <f>_xlfn.XLOOKUP($A24,Mensal!$B$5:$B$296,Mensal!AZ5:AZ296)</f>
        <v>20256481.981484782</v>
      </c>
      <c r="AZ24" s="65">
        <f>_xlfn.XLOOKUP($A24,Mensal!$B$5:$B$296,Mensal!BA5:BA296)</f>
        <v>18030278.766994294</v>
      </c>
      <c r="BA24" s="65">
        <f>_xlfn.XLOOKUP($A24,Mensal!$B$5:$B$296,Mensal!BB5:BB296)</f>
        <v>23367267.720960528</v>
      </c>
      <c r="BB24" s="65">
        <f>_xlfn.XLOOKUP($A24,Mensal!$B$5:$B$296,Mensal!BC5:BC296)</f>
        <v>26104342.629688874</v>
      </c>
      <c r="BC24" s="65">
        <f>_xlfn.XLOOKUP($A24,Mensal!$B$5:$B$296,Mensal!BD5:BD296)</f>
        <v>21389251.518109966</v>
      </c>
      <c r="BD24" s="65">
        <f>_xlfn.XLOOKUP($A24,Mensal!$B$5:$B$296,Mensal!BE5:BE296)</f>
        <v>23286280.767623473</v>
      </c>
      <c r="BE24" s="65">
        <f>_xlfn.XLOOKUP($A24,Mensal!$B$5:$B$296,Mensal!BF5:BF296)</f>
        <v>247295952.69720143</v>
      </c>
      <c r="BF24" s="65">
        <f>_xlfn.XLOOKUP($A24,Mensal!$B$5:$B$296,Mensal!BG5:BG296)</f>
        <v>22292903.831274841</v>
      </c>
      <c r="BG24" s="65">
        <f>_xlfn.XLOOKUP($A24,Mensal!$B$5:$B$296,Mensal!BH5:BH296)</f>
        <v>15897522.04121417</v>
      </c>
      <c r="BH24" s="65">
        <f>_xlfn.XLOOKUP($A24,Mensal!$B$5:$B$296,Mensal!BI5:BI296)</f>
        <v>19702008.235567007</v>
      </c>
      <c r="BI24" s="65">
        <f>_xlfn.XLOOKUP($A24,Mensal!$B$5:$B$296,Mensal!BJ5:BJ296)</f>
        <v>21003755.816365086</v>
      </c>
      <c r="BJ24" s="65">
        <f>_xlfn.XLOOKUP($A24,Mensal!$B$5:$B$296,Mensal!BK5:BK296)</f>
        <v>18887807.807510026</v>
      </c>
      <c r="BK24" s="65">
        <f>_xlfn.XLOOKUP($A24,Mensal!$B$5:$B$296,Mensal!BL5:BL296)</f>
        <v>23552595.576046348</v>
      </c>
      <c r="BL24" s="65">
        <f>_xlfn.XLOOKUP($A24,Mensal!$B$5:$B$296,Mensal!BM5:BM296)</f>
        <v>21398299.357817121</v>
      </c>
      <c r="BM24" s="65">
        <f>_xlfn.XLOOKUP($A24,Mensal!$B$5:$B$296,Mensal!BN5:BN296)</f>
        <v>19046609.520532232</v>
      </c>
      <c r="BN24" s="65">
        <f>_xlfn.XLOOKUP($A24,Mensal!$B$5:$B$296,Mensal!BO5:BO296)</f>
        <v>24684433.867855635</v>
      </c>
      <c r="BO24" s="65">
        <f>_xlfn.XLOOKUP($A24,Mensal!$B$5:$B$296,Mensal!BP5:BP296)</f>
        <v>27575792.215039182</v>
      </c>
      <c r="BP24" s="65">
        <f>_xlfn.XLOOKUP($A24,Mensal!$B$5:$B$296,Mensal!BQ5:BQ296)</f>
        <v>22594920.847682793</v>
      </c>
      <c r="BQ24" s="65">
        <f>_xlfn.XLOOKUP($A24,Mensal!$B$5:$B$296,Mensal!BR5:BR296)</f>
        <v>24598881.841932878</v>
      </c>
      <c r="BR24" s="65">
        <f>_xlfn.XLOOKUP($A24,Mensal!$B$5:$B$296,Mensal!BS5:BS296)</f>
        <v>261235530.95883733</v>
      </c>
      <c r="BS24" s="65">
        <f>_xlfn.XLOOKUP($A24,Mensal!$B$5:$B$296,Mensal!BT5:BT296)</f>
        <v>23549510.234436147</v>
      </c>
      <c r="BT24" s="65">
        <f>_xlfn.XLOOKUP($A24,Mensal!$B$5:$B$296,Mensal!BU5:BU296)</f>
        <v>16793633.563633334</v>
      </c>
      <c r="BU24" s="65">
        <f>_xlfn.XLOOKUP($A24,Mensal!$B$5:$B$296,Mensal!BV5:BV296)</f>
        <v>20812571.035789452</v>
      </c>
      <c r="BV24" s="65">
        <f>_xlfn.XLOOKUP($A24,Mensal!$B$5:$B$296,Mensal!BW5:BW296)</f>
        <v>22187695.524221957</v>
      </c>
      <c r="BW24" s="65">
        <f>_xlfn.XLOOKUP($A24,Mensal!$B$5:$B$296,Mensal!BX5:BX296)</f>
        <v>19952475.758003756</v>
      </c>
      <c r="BX24" s="65">
        <f>_xlfn.XLOOKUP($A24,Mensal!$B$5:$B$296,Mensal!BY5:BY296)</f>
        <v>24880208.283476934</v>
      </c>
      <c r="BY24" s="65">
        <f>_xlfn.XLOOKUP($A24,Mensal!$B$5:$B$296,Mensal!BZ5:BZ296)</f>
        <v>22604478.696018562</v>
      </c>
      <c r="BZ24" s="65">
        <f>_xlfn.XLOOKUP($A24,Mensal!$B$5:$B$296,Mensal!CA5:CA296)</f>
        <v>20120228.805985596</v>
      </c>
      <c r="CA24" s="65">
        <f>_xlfn.XLOOKUP($A24,Mensal!$B$5:$B$296,Mensal!CB5:CB296)</f>
        <v>26075846.036118925</v>
      </c>
      <c r="CB24" s="65">
        <f>_xlfn.XLOOKUP($A24,Mensal!$B$5:$B$296,Mensal!CC5:CC296)</f>
        <v>29130184.470616516</v>
      </c>
      <c r="CC24" s="65">
        <f>_xlfn.XLOOKUP($A24,Mensal!$B$5:$B$296,Mensal!CD5:CD296)</f>
        <v>23868551.346024983</v>
      </c>
      <c r="CD24" s="65">
        <f>_xlfn.XLOOKUP($A24,Mensal!$B$5:$B$296,Mensal!CE5:CE296)</f>
        <v>25985471.613598954</v>
      </c>
      <c r="CE24" s="65">
        <f>_xlfn.XLOOKUP($A24,Mensal!$B$5:$B$296,Mensal!CF5:CF296)</f>
        <v>275960855.36792517</v>
      </c>
      <c r="CF24" s="65">
        <f>_xlfn.XLOOKUP($A24,Mensal!$B$5:$B$296,Mensal!CG5:CG296)</f>
        <v>24876949.027330849</v>
      </c>
      <c r="CG24" s="65">
        <f>_xlfn.XLOOKUP($A24,Mensal!$B$5:$B$296,Mensal!CH5:CH296)</f>
        <v>17740257.100348219</v>
      </c>
      <c r="CH24" s="65">
        <f>_xlfn.XLOOKUP($A24,Mensal!$B$5:$B$296,Mensal!CI5:CI296)</f>
        <v>21985734.039934836</v>
      </c>
      <c r="CI24" s="65">
        <f>_xlfn.XLOOKUP($A24,Mensal!$B$5:$B$296,Mensal!CJ5:CJ296)</f>
        <v>23438371.545531303</v>
      </c>
      <c r="CJ24" s="65">
        <f>_xlfn.XLOOKUP($A24,Mensal!$B$5:$B$296,Mensal!CK5:CK296)</f>
        <v>21077156.911530916</v>
      </c>
      <c r="CK24" s="65">
        <f>_xlfn.XLOOKUP($A24,Mensal!$B$5:$B$296,Mensal!CL5:CL296)</f>
        <v>26282655.863999967</v>
      </c>
      <c r="CL24" s="65">
        <f>_xlfn.XLOOKUP($A24,Mensal!$B$5:$B$296,Mensal!CM5:CM296)</f>
        <v>23878647.951155741</v>
      </c>
      <c r="CM24" s="65">
        <f>_xlfn.XLOOKUP($A24,Mensal!$B$5:$B$296,Mensal!CN5:CN296)</f>
        <v>21254365.863321397</v>
      </c>
      <c r="CN24" s="65">
        <f>_xlfn.XLOOKUP($A24,Mensal!$B$5:$B$296,Mensal!CO5:CO296)</f>
        <v>27545689.325482883</v>
      </c>
      <c r="CO24" s="65">
        <f>_xlfn.XLOOKUP($A24,Mensal!$B$5:$B$296,Mensal!CP5:CP296)</f>
        <v>30772194.708856232</v>
      </c>
      <c r="CP24" s="65">
        <f>_xlfn.XLOOKUP($A24,Mensal!$B$5:$B$296,Mensal!CQ5:CQ296)</f>
        <v>25213973.848297723</v>
      </c>
      <c r="CQ24" s="65">
        <f>_xlfn.XLOOKUP($A24,Mensal!$B$5:$B$296,Mensal!CR5:CR296)</f>
        <v>27450220.677514303</v>
      </c>
      <c r="CR24" s="65">
        <f>_xlfn.XLOOKUP($A24,Mensal!$B$5:$B$296,Mensal!CS5:CS296)</f>
        <v>291516216.86330432</v>
      </c>
      <c r="CS24" s="65">
        <f>_xlfn.XLOOKUP($A24,Mensal!$B$5:$B$296,Mensal!CT5:CT296)</f>
        <v>26279212.890103441</v>
      </c>
      <c r="CT24" s="65">
        <f>_xlfn.XLOOKUP($A24,Mensal!$B$5:$B$296,Mensal!CU5:CU296)</f>
        <v>18740239.91258065</v>
      </c>
      <c r="CU24" s="65">
        <f>_xlfn.XLOOKUP($A24,Mensal!$B$5:$B$296,Mensal!CV5:CV296)</f>
        <v>23225025.896297887</v>
      </c>
      <c r="CV24" s="65">
        <f>_xlfn.XLOOKUP($A24,Mensal!$B$5:$B$296,Mensal!CW5:CW296)</f>
        <v>24759545.672809817</v>
      </c>
      <c r="CW24" s="65">
        <f>_xlfn.XLOOKUP($A24,Mensal!$B$5:$B$296,Mensal!CX5:CX296)</f>
        <v>22265234.092320096</v>
      </c>
      <c r="CX24" s="65">
        <f>_xlfn.XLOOKUP($A24,Mensal!$B$5:$B$296,Mensal!CY5:CY296)</f>
        <v>27764156.609741922</v>
      </c>
      <c r="CY24" s="65">
        <f>_xlfn.XLOOKUP($A24,Mensal!$B$5:$B$296,Mensal!CZ5:CZ296)</f>
        <v>25224639.578866493</v>
      </c>
      <c r="CZ24" s="65">
        <f>_xlfn.XLOOKUP($A24,Mensal!$B$5:$B$296,Mensal!DA5:DA296)</f>
        <v>22452431.958305102</v>
      </c>
      <c r="DA24" s="65">
        <f>_xlfn.XLOOKUP($A24,Mensal!$B$5:$B$296,Mensal!DB5:DB296)</f>
        <v>29098384.741381709</v>
      </c>
      <c r="DB24" s="65">
        <f>_xlfn.XLOOKUP($A24,Mensal!$B$5:$B$296,Mensal!DC5:DC296)</f>
        <v>32506761.780205045</v>
      </c>
      <c r="DC24" s="65">
        <f>_xlfn.XLOOKUP($A24,Mensal!$B$5:$B$296,Mensal!DD5:DD296)</f>
        <v>26635235.126178574</v>
      </c>
      <c r="DD24" s="65">
        <f>_xlfn.XLOOKUP($A24,Mensal!$B$5:$B$296,Mensal!DE5:DE296)</f>
        <v>28997534.716664433</v>
      </c>
      <c r="DE24" s="65">
        <f>_xlfn.XLOOKUP($A24,Mensal!$B$5:$B$296,Mensal!DF5:DF296)</f>
        <v>307948402.97545511</v>
      </c>
      <c r="DF24" s="65">
        <f>_xlfn.XLOOKUP($A24,Mensal!$B$5:$B$296,Mensal!DG5:DG296)</f>
        <v>27760519.562292796</v>
      </c>
      <c r="DG24" s="65">
        <f>_xlfn.XLOOKUP($A24,Mensal!$B$5:$B$296,Mensal!DH5:DH296)</f>
        <v>19796589.755973</v>
      </c>
      <c r="DH24" s="65">
        <f>_xlfn.XLOOKUP($A24,Mensal!$B$5:$B$296,Mensal!DI5:DI296)</f>
        <v>24534174.15602041</v>
      </c>
      <c r="DI24" s="65">
        <f>_xlfn.XLOOKUP($A24,Mensal!$B$5:$B$296,Mensal!DJ5:DJ296)</f>
        <v>26155191.743294764</v>
      </c>
      <c r="DJ24" s="65">
        <f>_xlfn.XLOOKUP($A24,Mensal!$B$5:$B$296,Mensal!DK5:DK296)</f>
        <v>23520280.807636</v>
      </c>
      <c r="DK24" s="65">
        <f>_xlfn.XLOOKUP($A24,Mensal!$B$5:$B$296,Mensal!DL5:DL296)</f>
        <v>29329166.589519862</v>
      </c>
      <c r="DL24" s="65">
        <f>_xlfn.XLOOKUP($A24,Mensal!$B$5:$B$296,Mensal!DM5:DM296)</f>
        <v>26646502.062648043</v>
      </c>
      <c r="DM24" s="65">
        <f>_xlfn.XLOOKUP($A24,Mensal!$B$5:$B$296,Mensal!DN5:DN296)</f>
        <v>23718030.642930847</v>
      </c>
      <c r="DN24" s="65">
        <f>_xlfn.XLOOKUP($A24,Mensal!$B$5:$B$296,Mensal!DO5:DO296)</f>
        <v>30738602.492483918</v>
      </c>
      <c r="DO24" s="65">
        <f>_xlfn.XLOOKUP($A24,Mensal!$B$5:$B$296,Mensal!DP5:DP296)</f>
        <v>34339102.928231649</v>
      </c>
      <c r="DP24" s="65">
        <f>_xlfn.XLOOKUP($A24,Mensal!$B$5:$B$296,Mensal!DQ5:DQ296)</f>
        <v>28136610.059771013</v>
      </c>
      <c r="DQ24" s="65">
        <f>_xlfn.XLOOKUP($A24,Mensal!$B$5:$B$296,Mensal!DR5:DR296)</f>
        <v>30632067.75357338</v>
      </c>
      <c r="DR24" s="65">
        <f>_xlfn.XLOOKUP($A24,Mensal!$B$5:$B$296,Mensal!DS5:DS296)</f>
        <v>325306838.55437565</v>
      </c>
      <c r="DS24" s="65">
        <f>_xlfn.XLOOKUP($A24,Mensal!$B$5:$B$296,Mensal!DT5:DT296)</f>
        <v>29325324.528980121</v>
      </c>
      <c r="DT24" s="65">
        <f>_xlfn.XLOOKUP($A24,Mensal!$B$5:$B$296,Mensal!DU5:DU296)</f>
        <v>20912483.927337691</v>
      </c>
      <c r="DU24" s="65">
        <f>_xlfn.XLOOKUP($A24,Mensal!$B$5:$B$296,Mensal!DV5:DV296)</f>
        <v>25917116.484846972</v>
      </c>
      <c r="DV24" s="65">
        <f>_xlfn.XLOOKUP($A24,Mensal!$B$5:$B$296,Mensal!DW5:DW296)</f>
        <v>27629507.59148081</v>
      </c>
      <c r="DW24" s="65">
        <f>_xlfn.XLOOKUP($A24,Mensal!$B$5:$B$296,Mensal!DX5:DX296)</f>
        <v>24846071.99620083</v>
      </c>
      <c r="DX24" s="65">
        <f>_xlfn.XLOOKUP($A24,Mensal!$B$5:$B$296,Mensal!DY5:DY296)</f>
        <v>30982393.051837925</v>
      </c>
      <c r="DY24" s="65">
        <f>_xlfn.XLOOKUP($A24,Mensal!$B$5:$B$296,Mensal!DZ5:DZ296)</f>
        <v>28148512.090915393</v>
      </c>
      <c r="DZ24" s="65">
        <f>_xlfn.XLOOKUP($A24,Mensal!$B$5:$B$296,Mensal!EA5:EA296)</f>
        <v>25054968.594211578</v>
      </c>
      <c r="EA24" s="65">
        <f>_xlfn.XLOOKUP($A24,Mensal!$B$5:$B$296,Mensal!EB5:EB296)</f>
        <v>32471276.037780259</v>
      </c>
      <c r="EB24" s="65">
        <f>_xlfn.XLOOKUP($A24,Mensal!$B$5:$B$296,Mensal!EC5:EC296)</f>
        <v>36274729.48209022</v>
      </c>
      <c r="EC24" s="65">
        <f>_xlfn.XLOOKUP($A24,Mensal!$B$5:$B$296,Mensal!ED5:ED296)</f>
        <v>29722614.495620191</v>
      </c>
      <c r="ED24" s="65">
        <f>_xlfn.XLOOKUP($A24,Mensal!$B$5:$B$296,Mensal!EE5:EE296)</f>
        <v>32358736.148706812</v>
      </c>
      <c r="EE24" s="65">
        <f>_xlfn.XLOOKUP($A24,Mensal!$B$5:$B$296,Mensal!EF5:EF296)</f>
        <v>343643734.43000877</v>
      </c>
      <c r="EF24" s="65">
        <f>_xlfn.XLOOKUP($A24,Mensal!$B$5:$B$296,Mensal!EG5:EG296)</f>
        <v>30978334.422029678</v>
      </c>
      <c r="EG24" s="65">
        <f>_xlfn.XLOOKUP($A24,Mensal!$B$5:$B$296,Mensal!EH5:EH296)</f>
        <v>22091278.821353868</v>
      </c>
      <c r="EH24" s="65">
        <f>_xlfn.XLOOKUP($A24,Mensal!$B$5:$B$296,Mensal!EI5:EI296)</f>
        <v>27378012.506864831</v>
      </c>
      <c r="EI24" s="65">
        <f>_xlfn.XLOOKUP($A24,Mensal!$B$5:$B$296,Mensal!EJ5:EJ296)</f>
        <v>29186927.675397407</v>
      </c>
      <c r="EJ24" s="65">
        <f>_xlfn.XLOOKUP($A24,Mensal!$B$5:$B$296,Mensal!EK5:EK296)</f>
        <v>26246595.382482681</v>
      </c>
      <c r="EK24" s="65">
        <f>_xlfn.XLOOKUP($A24,Mensal!$B$5:$B$296,Mensal!EL5:EL296)</f>
        <v>32728808.583383933</v>
      </c>
      <c r="EL24" s="65">
        <f>_xlfn.XLOOKUP($A24,Mensal!$B$5:$B$296,Mensal!EM5:EM296)</f>
        <v>29735187.420456119</v>
      </c>
      <c r="EM24" s="65">
        <f>_xlfn.XLOOKUP($A24,Mensal!$B$5:$B$296,Mensal!EN5:EN296)</f>
        <v>26467267.063930102</v>
      </c>
      <c r="EN24" s="65">
        <f>_xlfn.XLOOKUP($A24,Mensal!$B$5:$B$296,Mensal!EO5:EO296)</f>
        <v>34301616.925477862</v>
      </c>
      <c r="EO24" s="65">
        <f>_xlfn.XLOOKUP($A24,Mensal!$B$5:$B$296,Mensal!EP5:EP296)</f>
        <v>38319463.433536686</v>
      </c>
      <c r="EP24" s="65">
        <f>_xlfn.XLOOKUP($A24,Mensal!$B$5:$B$296,Mensal!EQ5:EQ296)</f>
        <v>31398018.829509314</v>
      </c>
      <c r="EQ24" s="65">
        <f>_xlfn.XLOOKUP($A24,Mensal!$B$5:$B$296,Mensal!ER5:ER296)</f>
        <v>34182733.387937121</v>
      </c>
      <c r="ER24" s="65">
        <f>_xlfn.XLOOKUP($A24,Mensal!$B$5:$B$296,Mensal!ES5:ES296)</f>
        <v>363014244.45235962</v>
      </c>
    </row>
    <row r="25" spans="1:148" s="3" customFormat="1" ht="12">
      <c r="A25" s="231" t="str">
        <f t="shared" si="0"/>
        <v>171154010200051</v>
      </c>
      <c r="B25" s="231">
        <v>1711540102000</v>
      </c>
      <c r="C25" s="35">
        <v>51</v>
      </c>
      <c r="D25" s="37" t="s">
        <v>147</v>
      </c>
      <c r="E25" s="65">
        <f>_xlfn.XLOOKUP($A25,Mensal!$B$5:$B$296,Mensal!F5:F296)</f>
        <v>3751612.0200000005</v>
      </c>
      <c r="F25" s="65">
        <f>_xlfn.XLOOKUP($A25,Mensal!$B$5:$B$296,Mensal!G5:G296)</f>
        <v>1106455.75</v>
      </c>
      <c r="G25" s="65">
        <f>_xlfn.XLOOKUP($A25,Mensal!$B$5:$B$296,Mensal!H5:H296)</f>
        <v>0</v>
      </c>
      <c r="H25" s="65">
        <f>_xlfn.XLOOKUP($A25,Mensal!$B$5:$B$296,Mensal!I5:I296)</f>
        <v>0</v>
      </c>
      <c r="I25" s="65">
        <f>_xlfn.XLOOKUP($A25,Mensal!$B$5:$B$296,Mensal!J5:J296)</f>
        <v>1106455.75</v>
      </c>
      <c r="J25" s="65">
        <f>_xlfn.XLOOKUP($A25,Mensal!$B$5:$B$296,Mensal!K5:K296)</f>
        <v>0</v>
      </c>
      <c r="K25" s="65">
        <f>_xlfn.XLOOKUP($A25,Mensal!$B$5:$B$296,Mensal!L5:L296)</f>
        <v>0</v>
      </c>
      <c r="L25" s="65">
        <f>_xlfn.XLOOKUP($A25,Mensal!$B$5:$B$296,Mensal!M5:M296)</f>
        <v>1106455.75</v>
      </c>
      <c r="M25" s="65">
        <f>_xlfn.XLOOKUP($A25,Mensal!$B$5:$B$296,Mensal!N5:N296)</f>
        <v>0</v>
      </c>
      <c r="N25" s="65">
        <f>_xlfn.XLOOKUP($A25,Mensal!$B$5:$B$296,Mensal!O5:O296)</f>
        <v>0</v>
      </c>
      <c r="O25" s="65">
        <f>_xlfn.XLOOKUP($A25,Mensal!$B$5:$B$296,Mensal!P5:P296)</f>
        <v>1106455.75</v>
      </c>
      <c r="P25" s="65">
        <f>_xlfn.XLOOKUP($A25,Mensal!$B$5:$B$296,Mensal!Q5:Q296)</f>
        <v>0</v>
      </c>
      <c r="Q25" s="65">
        <f>_xlfn.XLOOKUP($A25,Mensal!$B$5:$B$296,Mensal!R5:R296)</f>
        <v>0</v>
      </c>
      <c r="R25" s="65">
        <f>_xlfn.XLOOKUP($A25,Mensal!$B$5:$B$296,Mensal!S5:S296)</f>
        <v>4425823</v>
      </c>
      <c r="S25" s="65">
        <f>_xlfn.XLOOKUP($A25,Mensal!$B$5:$B$296,Mensal!T5:T296)</f>
        <v>1139649.4225000001</v>
      </c>
      <c r="T25" s="65">
        <f>_xlfn.XLOOKUP($A25,Mensal!$B$5:$B$296,Mensal!U5:U296)</f>
        <v>0</v>
      </c>
      <c r="U25" s="65">
        <f>_xlfn.XLOOKUP($A25,Mensal!$B$5:$B$296,Mensal!V5:V296)</f>
        <v>0</v>
      </c>
      <c r="V25" s="65">
        <f>_xlfn.XLOOKUP($A25,Mensal!$B$5:$B$296,Mensal!W5:W296)</f>
        <v>1139649.4225000001</v>
      </c>
      <c r="W25" s="65">
        <f>_xlfn.XLOOKUP($A25,Mensal!$B$5:$B$296,Mensal!X5:X296)</f>
        <v>0</v>
      </c>
      <c r="X25" s="65">
        <f>_xlfn.XLOOKUP($A25,Mensal!$B$5:$B$296,Mensal!Y5:Y296)</f>
        <v>0</v>
      </c>
      <c r="Y25" s="65">
        <f>_xlfn.XLOOKUP($A25,Mensal!$B$5:$B$296,Mensal!Z5:Z296)</f>
        <v>1139649.4225000001</v>
      </c>
      <c r="Z25" s="65">
        <f>_xlfn.XLOOKUP($A25,Mensal!$B$5:$B$296,Mensal!AA5:AA296)</f>
        <v>0</v>
      </c>
      <c r="AA25" s="65">
        <f>_xlfn.XLOOKUP($A25,Mensal!$B$5:$B$296,Mensal!AB5:AB296)</f>
        <v>0</v>
      </c>
      <c r="AB25" s="65">
        <f>_xlfn.XLOOKUP($A25,Mensal!$B$5:$B$296,Mensal!AC5:AC296)</f>
        <v>1139649.4225000001</v>
      </c>
      <c r="AC25" s="65">
        <f>_xlfn.XLOOKUP($A25,Mensal!$B$5:$B$296,Mensal!AD5:AD296)</f>
        <v>0</v>
      </c>
      <c r="AD25" s="65">
        <f>_xlfn.XLOOKUP($A25,Mensal!$B$5:$B$296,Mensal!AE5:AE296)</f>
        <v>0</v>
      </c>
      <c r="AE25" s="65">
        <f>_xlfn.XLOOKUP($A25,Mensal!$B$5:$B$296,Mensal!AF5:AF296)</f>
        <v>4558597.6900000004</v>
      </c>
      <c r="AF25" s="65">
        <f>_xlfn.XLOOKUP($A25,Mensal!$B$5:$B$296,Mensal!AG5:AG296)</f>
        <v>1173838.9051750002</v>
      </c>
      <c r="AG25" s="65">
        <f>_xlfn.XLOOKUP($A25,Mensal!$B$5:$B$296,Mensal!AH5:AH296)</f>
        <v>0</v>
      </c>
      <c r="AH25" s="65">
        <f>_xlfn.XLOOKUP($A25,Mensal!$B$5:$B$296,Mensal!AI5:AI296)</f>
        <v>0</v>
      </c>
      <c r="AI25" s="65">
        <f>_xlfn.XLOOKUP($A25,Mensal!$B$5:$B$296,Mensal!AJ5:AJ296)</f>
        <v>1173838.9051750002</v>
      </c>
      <c r="AJ25" s="65">
        <f>_xlfn.XLOOKUP($A25,Mensal!$B$5:$B$296,Mensal!AK5:AK296)</f>
        <v>0</v>
      </c>
      <c r="AK25" s="65">
        <f>_xlfn.XLOOKUP($A25,Mensal!$B$5:$B$296,Mensal!AL5:AL296)</f>
        <v>0</v>
      </c>
      <c r="AL25" s="65">
        <f>_xlfn.XLOOKUP($A25,Mensal!$B$5:$B$296,Mensal!AM5:AM296)</f>
        <v>1173838.9051750002</v>
      </c>
      <c r="AM25" s="65">
        <f>_xlfn.XLOOKUP($A25,Mensal!$B$5:$B$296,Mensal!AN5:AN296)</f>
        <v>0</v>
      </c>
      <c r="AN25" s="65">
        <f>_xlfn.XLOOKUP($A25,Mensal!$B$5:$B$296,Mensal!AO5:AO296)</f>
        <v>0</v>
      </c>
      <c r="AO25" s="65">
        <f>_xlfn.XLOOKUP($A25,Mensal!$B$5:$B$296,Mensal!AP5:AP296)</f>
        <v>1173838.9051750002</v>
      </c>
      <c r="AP25" s="65">
        <f>_xlfn.XLOOKUP($A25,Mensal!$B$5:$B$296,Mensal!AQ5:AQ296)</f>
        <v>0</v>
      </c>
      <c r="AQ25" s="65">
        <f>_xlfn.XLOOKUP($A25,Mensal!$B$5:$B$296,Mensal!AR5:AR296)</f>
        <v>0</v>
      </c>
      <c r="AR25" s="65">
        <f>_xlfn.XLOOKUP($A25,Mensal!$B$5:$B$296,Mensal!AS5:AS296)</f>
        <v>4695355.6207000008</v>
      </c>
      <c r="AS25" s="65">
        <f>_xlfn.XLOOKUP($A25,Mensal!$B$5:$B$296,Mensal!AT5:AT296)</f>
        <v>1209054.0723302502</v>
      </c>
      <c r="AT25" s="65">
        <f>_xlfn.XLOOKUP($A25,Mensal!$B$5:$B$296,Mensal!AU5:AU296)</f>
        <v>0</v>
      </c>
      <c r="AU25" s="65">
        <f>_xlfn.XLOOKUP($A25,Mensal!$B$5:$B$296,Mensal!AV5:AV296)</f>
        <v>0</v>
      </c>
      <c r="AV25" s="65">
        <f>_xlfn.XLOOKUP($A25,Mensal!$B$5:$B$296,Mensal!AW5:AW296)</f>
        <v>1209054.0723302502</v>
      </c>
      <c r="AW25" s="65">
        <f>_xlfn.XLOOKUP($A25,Mensal!$B$5:$B$296,Mensal!AX5:AX296)</f>
        <v>0</v>
      </c>
      <c r="AX25" s="65">
        <f>_xlfn.XLOOKUP($A25,Mensal!$B$5:$B$296,Mensal!AY5:AY296)</f>
        <v>0</v>
      </c>
      <c r="AY25" s="65">
        <f>_xlfn.XLOOKUP($A25,Mensal!$B$5:$B$296,Mensal!AZ5:AZ296)</f>
        <v>1209054.0723302502</v>
      </c>
      <c r="AZ25" s="65">
        <f>_xlfn.XLOOKUP($A25,Mensal!$B$5:$B$296,Mensal!BA5:BA296)</f>
        <v>0</v>
      </c>
      <c r="BA25" s="65">
        <f>_xlfn.XLOOKUP($A25,Mensal!$B$5:$B$296,Mensal!BB5:BB296)</f>
        <v>0</v>
      </c>
      <c r="BB25" s="65">
        <f>_xlfn.XLOOKUP($A25,Mensal!$B$5:$B$296,Mensal!BC5:BC296)</f>
        <v>1209054.0723302502</v>
      </c>
      <c r="BC25" s="65">
        <f>_xlfn.XLOOKUP($A25,Mensal!$B$5:$B$296,Mensal!BD5:BD296)</f>
        <v>0</v>
      </c>
      <c r="BD25" s="65">
        <f>_xlfn.XLOOKUP($A25,Mensal!$B$5:$B$296,Mensal!BE5:BE296)</f>
        <v>0</v>
      </c>
      <c r="BE25" s="65">
        <f>_xlfn.XLOOKUP($A25,Mensal!$B$5:$B$296,Mensal!BF5:BF296)</f>
        <v>4836216.2893210007</v>
      </c>
      <c r="BF25" s="65">
        <f>_xlfn.XLOOKUP($A25,Mensal!$B$5:$B$296,Mensal!BG5:BG296)</f>
        <v>1245325.6945001576</v>
      </c>
      <c r="BG25" s="65">
        <f>_xlfn.XLOOKUP($A25,Mensal!$B$5:$B$296,Mensal!BH5:BH296)</f>
        <v>0</v>
      </c>
      <c r="BH25" s="65">
        <f>_xlfn.XLOOKUP($A25,Mensal!$B$5:$B$296,Mensal!BI5:BI296)</f>
        <v>0</v>
      </c>
      <c r="BI25" s="65">
        <f>_xlfn.XLOOKUP($A25,Mensal!$B$5:$B$296,Mensal!BJ5:BJ296)</f>
        <v>1245325.6945001576</v>
      </c>
      <c r="BJ25" s="65">
        <f>_xlfn.XLOOKUP($A25,Mensal!$B$5:$B$296,Mensal!BK5:BK296)</f>
        <v>0</v>
      </c>
      <c r="BK25" s="65">
        <f>_xlfn.XLOOKUP($A25,Mensal!$B$5:$B$296,Mensal!BL5:BL296)</f>
        <v>0</v>
      </c>
      <c r="BL25" s="65">
        <f>_xlfn.XLOOKUP($A25,Mensal!$B$5:$B$296,Mensal!BM5:BM296)</f>
        <v>1245325.6945001576</v>
      </c>
      <c r="BM25" s="65">
        <f>_xlfn.XLOOKUP($A25,Mensal!$B$5:$B$296,Mensal!BN5:BN296)</f>
        <v>0</v>
      </c>
      <c r="BN25" s="65">
        <f>_xlfn.XLOOKUP($A25,Mensal!$B$5:$B$296,Mensal!BO5:BO296)</f>
        <v>0</v>
      </c>
      <c r="BO25" s="65">
        <f>_xlfn.XLOOKUP($A25,Mensal!$B$5:$B$296,Mensal!BP5:BP296)</f>
        <v>1245325.6945001576</v>
      </c>
      <c r="BP25" s="65">
        <f>_xlfn.XLOOKUP($A25,Mensal!$B$5:$B$296,Mensal!BQ5:BQ296)</f>
        <v>0</v>
      </c>
      <c r="BQ25" s="65">
        <f>_xlfn.XLOOKUP($A25,Mensal!$B$5:$B$296,Mensal!BR5:BR296)</f>
        <v>0</v>
      </c>
      <c r="BR25" s="65">
        <f>_xlfn.XLOOKUP($A25,Mensal!$B$5:$B$296,Mensal!BS5:BS296)</f>
        <v>4981302.7780006304</v>
      </c>
      <c r="BS25" s="65">
        <f>_xlfn.XLOOKUP($A25,Mensal!$B$5:$B$296,Mensal!BT5:BT296)</f>
        <v>1282685.4653351624</v>
      </c>
      <c r="BT25" s="65">
        <f>_xlfn.XLOOKUP($A25,Mensal!$B$5:$B$296,Mensal!BU5:BU296)</f>
        <v>0</v>
      </c>
      <c r="BU25" s="65">
        <f>_xlfn.XLOOKUP($A25,Mensal!$B$5:$B$296,Mensal!BV5:BV296)</f>
        <v>0</v>
      </c>
      <c r="BV25" s="65">
        <f>_xlfn.XLOOKUP($A25,Mensal!$B$5:$B$296,Mensal!BW5:BW296)</f>
        <v>1282685.4653351624</v>
      </c>
      <c r="BW25" s="65">
        <f>_xlfn.XLOOKUP($A25,Mensal!$B$5:$B$296,Mensal!BX5:BX296)</f>
        <v>0</v>
      </c>
      <c r="BX25" s="65">
        <f>_xlfn.XLOOKUP($A25,Mensal!$B$5:$B$296,Mensal!BY5:BY296)</f>
        <v>0</v>
      </c>
      <c r="BY25" s="65">
        <f>_xlfn.XLOOKUP($A25,Mensal!$B$5:$B$296,Mensal!BZ5:BZ296)</f>
        <v>1282685.4653351624</v>
      </c>
      <c r="BZ25" s="65">
        <f>_xlfn.XLOOKUP($A25,Mensal!$B$5:$B$296,Mensal!CA5:CA296)</f>
        <v>0</v>
      </c>
      <c r="CA25" s="65">
        <f>_xlfn.XLOOKUP($A25,Mensal!$B$5:$B$296,Mensal!CB5:CB296)</f>
        <v>0</v>
      </c>
      <c r="CB25" s="65">
        <f>_xlfn.XLOOKUP($A25,Mensal!$B$5:$B$296,Mensal!CC5:CC296)</f>
        <v>1282685.4653351624</v>
      </c>
      <c r="CC25" s="65">
        <f>_xlfn.XLOOKUP($A25,Mensal!$B$5:$B$296,Mensal!CD5:CD296)</f>
        <v>0</v>
      </c>
      <c r="CD25" s="65">
        <f>_xlfn.XLOOKUP($A25,Mensal!$B$5:$B$296,Mensal!CE5:CE296)</f>
        <v>0</v>
      </c>
      <c r="CE25" s="65">
        <f>_xlfn.XLOOKUP($A25,Mensal!$B$5:$B$296,Mensal!CF5:CF296)</f>
        <v>5130741.8613406494</v>
      </c>
      <c r="CF25" s="65">
        <f>_xlfn.XLOOKUP($A25,Mensal!$B$5:$B$296,Mensal!CG5:CG296)</f>
        <v>1321166.0292952172</v>
      </c>
      <c r="CG25" s="65">
        <f>_xlfn.XLOOKUP($A25,Mensal!$B$5:$B$296,Mensal!CH5:CH296)</f>
        <v>0</v>
      </c>
      <c r="CH25" s="65">
        <f>_xlfn.XLOOKUP($A25,Mensal!$B$5:$B$296,Mensal!CI5:CI296)</f>
        <v>0</v>
      </c>
      <c r="CI25" s="65">
        <f>_xlfn.XLOOKUP($A25,Mensal!$B$5:$B$296,Mensal!CJ5:CJ296)</f>
        <v>1321166.0292952172</v>
      </c>
      <c r="CJ25" s="65">
        <f>_xlfn.XLOOKUP($A25,Mensal!$B$5:$B$296,Mensal!CK5:CK296)</f>
        <v>0</v>
      </c>
      <c r="CK25" s="65">
        <f>_xlfn.XLOOKUP($A25,Mensal!$B$5:$B$296,Mensal!CL5:CL296)</f>
        <v>0</v>
      </c>
      <c r="CL25" s="65">
        <f>_xlfn.XLOOKUP($A25,Mensal!$B$5:$B$296,Mensal!CM5:CM296)</f>
        <v>1321166.0292952172</v>
      </c>
      <c r="CM25" s="65">
        <f>_xlfn.XLOOKUP($A25,Mensal!$B$5:$B$296,Mensal!CN5:CN296)</f>
        <v>0</v>
      </c>
      <c r="CN25" s="65">
        <f>_xlfn.XLOOKUP($A25,Mensal!$B$5:$B$296,Mensal!CO5:CO296)</f>
        <v>0</v>
      </c>
      <c r="CO25" s="65">
        <f>_xlfn.XLOOKUP($A25,Mensal!$B$5:$B$296,Mensal!CP5:CP296)</f>
        <v>1321166.0292952172</v>
      </c>
      <c r="CP25" s="65">
        <f>_xlfn.XLOOKUP($A25,Mensal!$B$5:$B$296,Mensal!CQ5:CQ296)</f>
        <v>0</v>
      </c>
      <c r="CQ25" s="65">
        <f>_xlfn.XLOOKUP($A25,Mensal!$B$5:$B$296,Mensal!CR5:CR296)</f>
        <v>0</v>
      </c>
      <c r="CR25" s="65">
        <f>_xlfn.XLOOKUP($A25,Mensal!$B$5:$B$296,Mensal!CS5:CS296)</f>
        <v>5284664.117180869</v>
      </c>
      <c r="CS25" s="65">
        <f>_xlfn.XLOOKUP($A25,Mensal!$B$5:$B$296,Mensal!CT5:CT296)</f>
        <v>1360801.0101740737</v>
      </c>
      <c r="CT25" s="65">
        <f>_xlfn.XLOOKUP($A25,Mensal!$B$5:$B$296,Mensal!CU5:CU296)</f>
        <v>0</v>
      </c>
      <c r="CU25" s="65">
        <f>_xlfn.XLOOKUP($A25,Mensal!$B$5:$B$296,Mensal!CV5:CV296)</f>
        <v>0</v>
      </c>
      <c r="CV25" s="65">
        <f>_xlfn.XLOOKUP($A25,Mensal!$B$5:$B$296,Mensal!CW5:CW296)</f>
        <v>1360801.0101740737</v>
      </c>
      <c r="CW25" s="65">
        <f>_xlfn.XLOOKUP($A25,Mensal!$B$5:$B$296,Mensal!CX5:CX296)</f>
        <v>0</v>
      </c>
      <c r="CX25" s="65">
        <f>_xlfn.XLOOKUP($A25,Mensal!$B$5:$B$296,Mensal!CY5:CY296)</f>
        <v>0</v>
      </c>
      <c r="CY25" s="65">
        <f>_xlfn.XLOOKUP($A25,Mensal!$B$5:$B$296,Mensal!CZ5:CZ296)</f>
        <v>1360801.0101740737</v>
      </c>
      <c r="CZ25" s="65">
        <f>_xlfn.XLOOKUP($A25,Mensal!$B$5:$B$296,Mensal!DA5:DA296)</f>
        <v>0</v>
      </c>
      <c r="DA25" s="65">
        <f>_xlfn.XLOOKUP($A25,Mensal!$B$5:$B$296,Mensal!DB5:DB296)</f>
        <v>0</v>
      </c>
      <c r="DB25" s="65">
        <f>_xlfn.XLOOKUP($A25,Mensal!$B$5:$B$296,Mensal!DC5:DC296)</f>
        <v>1360801.0101740737</v>
      </c>
      <c r="DC25" s="65">
        <f>_xlfn.XLOOKUP($A25,Mensal!$B$5:$B$296,Mensal!DD5:DD296)</f>
        <v>0</v>
      </c>
      <c r="DD25" s="65">
        <f>_xlfn.XLOOKUP($A25,Mensal!$B$5:$B$296,Mensal!DE5:DE296)</f>
        <v>0</v>
      </c>
      <c r="DE25" s="65">
        <f>_xlfn.XLOOKUP($A25,Mensal!$B$5:$B$296,Mensal!DF5:DF296)</f>
        <v>5443204.040696295</v>
      </c>
      <c r="DF25" s="65">
        <f>_xlfn.XLOOKUP($A25,Mensal!$B$5:$B$296,Mensal!DG5:DG296)</f>
        <v>1401625.0404792959</v>
      </c>
      <c r="DG25" s="65">
        <f>_xlfn.XLOOKUP($A25,Mensal!$B$5:$B$296,Mensal!DH5:DH296)</f>
        <v>0</v>
      </c>
      <c r="DH25" s="65">
        <f>_xlfn.XLOOKUP($A25,Mensal!$B$5:$B$296,Mensal!DI5:DI296)</f>
        <v>0</v>
      </c>
      <c r="DI25" s="65">
        <f>_xlfn.XLOOKUP($A25,Mensal!$B$5:$B$296,Mensal!DJ5:DJ296)</f>
        <v>1401625.0404792959</v>
      </c>
      <c r="DJ25" s="65">
        <f>_xlfn.XLOOKUP($A25,Mensal!$B$5:$B$296,Mensal!DK5:DK296)</f>
        <v>0</v>
      </c>
      <c r="DK25" s="65">
        <f>_xlfn.XLOOKUP($A25,Mensal!$B$5:$B$296,Mensal!DL5:DL296)</f>
        <v>0</v>
      </c>
      <c r="DL25" s="65">
        <f>_xlfn.XLOOKUP($A25,Mensal!$B$5:$B$296,Mensal!DM5:DM296)</f>
        <v>1401625.0404792959</v>
      </c>
      <c r="DM25" s="65">
        <f>_xlfn.XLOOKUP($A25,Mensal!$B$5:$B$296,Mensal!DN5:DN296)</f>
        <v>0</v>
      </c>
      <c r="DN25" s="65">
        <f>_xlfn.XLOOKUP($A25,Mensal!$B$5:$B$296,Mensal!DO5:DO296)</f>
        <v>0</v>
      </c>
      <c r="DO25" s="65">
        <f>_xlfn.XLOOKUP($A25,Mensal!$B$5:$B$296,Mensal!DP5:DP296)</f>
        <v>1401625.0404792959</v>
      </c>
      <c r="DP25" s="65">
        <f>_xlfn.XLOOKUP($A25,Mensal!$B$5:$B$296,Mensal!DQ5:DQ296)</f>
        <v>0</v>
      </c>
      <c r="DQ25" s="65">
        <f>_xlfn.XLOOKUP($A25,Mensal!$B$5:$B$296,Mensal!DR5:DR296)</f>
        <v>0</v>
      </c>
      <c r="DR25" s="65">
        <f>_xlfn.XLOOKUP($A25,Mensal!$B$5:$B$296,Mensal!DS5:DS296)</f>
        <v>5606500.1619171835</v>
      </c>
      <c r="DS25" s="65">
        <f>_xlfn.XLOOKUP($A25,Mensal!$B$5:$B$296,Mensal!DT5:DT296)</f>
        <v>1443673.7916936749</v>
      </c>
      <c r="DT25" s="65">
        <f>_xlfn.XLOOKUP($A25,Mensal!$B$5:$B$296,Mensal!DU5:DU296)</f>
        <v>0</v>
      </c>
      <c r="DU25" s="65">
        <f>_xlfn.XLOOKUP($A25,Mensal!$B$5:$B$296,Mensal!DV5:DV296)</f>
        <v>0</v>
      </c>
      <c r="DV25" s="65">
        <f>_xlfn.XLOOKUP($A25,Mensal!$B$5:$B$296,Mensal!DW5:DW296)</f>
        <v>1443673.7916936749</v>
      </c>
      <c r="DW25" s="65">
        <f>_xlfn.XLOOKUP($A25,Mensal!$B$5:$B$296,Mensal!DX5:DX296)</f>
        <v>0</v>
      </c>
      <c r="DX25" s="65">
        <f>_xlfn.XLOOKUP($A25,Mensal!$B$5:$B$296,Mensal!DY5:DY296)</f>
        <v>0</v>
      </c>
      <c r="DY25" s="65">
        <f>_xlfn.XLOOKUP($A25,Mensal!$B$5:$B$296,Mensal!DZ5:DZ296)</f>
        <v>1443673.7916936749</v>
      </c>
      <c r="DZ25" s="65">
        <f>_xlfn.XLOOKUP($A25,Mensal!$B$5:$B$296,Mensal!EA5:EA296)</f>
        <v>0</v>
      </c>
      <c r="EA25" s="65">
        <f>_xlfn.XLOOKUP($A25,Mensal!$B$5:$B$296,Mensal!EB5:EB296)</f>
        <v>0</v>
      </c>
      <c r="EB25" s="65">
        <f>_xlfn.XLOOKUP($A25,Mensal!$B$5:$B$296,Mensal!EC5:EC296)</f>
        <v>1443673.7916936749</v>
      </c>
      <c r="EC25" s="65">
        <f>_xlfn.XLOOKUP($A25,Mensal!$B$5:$B$296,Mensal!ED5:ED296)</f>
        <v>0</v>
      </c>
      <c r="ED25" s="65">
        <f>_xlfn.XLOOKUP($A25,Mensal!$B$5:$B$296,Mensal!EE5:EE296)</f>
        <v>0</v>
      </c>
      <c r="EE25" s="65">
        <f>_xlfn.XLOOKUP($A25,Mensal!$B$5:$B$296,Mensal!EF5:EF296)</f>
        <v>5774695.1667746995</v>
      </c>
      <c r="EF25" s="65">
        <f>_xlfn.XLOOKUP($A25,Mensal!$B$5:$B$296,Mensal!EG5:EG296)</f>
        <v>1486984.0054444852</v>
      </c>
      <c r="EG25" s="65">
        <f>_xlfn.XLOOKUP($A25,Mensal!$B$5:$B$296,Mensal!EH5:EH296)</f>
        <v>0</v>
      </c>
      <c r="EH25" s="65">
        <f>_xlfn.XLOOKUP($A25,Mensal!$B$5:$B$296,Mensal!EI5:EI296)</f>
        <v>0</v>
      </c>
      <c r="EI25" s="65">
        <f>_xlfn.XLOOKUP($A25,Mensal!$B$5:$B$296,Mensal!EJ5:EJ296)</f>
        <v>1486984.0054444852</v>
      </c>
      <c r="EJ25" s="65">
        <f>_xlfn.XLOOKUP($A25,Mensal!$B$5:$B$296,Mensal!EK5:EK296)</f>
        <v>0</v>
      </c>
      <c r="EK25" s="65">
        <f>_xlfn.XLOOKUP($A25,Mensal!$B$5:$B$296,Mensal!EL5:EL296)</f>
        <v>0</v>
      </c>
      <c r="EL25" s="65">
        <f>_xlfn.XLOOKUP($A25,Mensal!$B$5:$B$296,Mensal!EM5:EM296)</f>
        <v>1486984.0054444852</v>
      </c>
      <c r="EM25" s="65">
        <f>_xlfn.XLOOKUP($A25,Mensal!$B$5:$B$296,Mensal!EN5:EN296)</f>
        <v>0</v>
      </c>
      <c r="EN25" s="65">
        <f>_xlfn.XLOOKUP($A25,Mensal!$B$5:$B$296,Mensal!EO5:EO296)</f>
        <v>0</v>
      </c>
      <c r="EO25" s="65">
        <f>_xlfn.XLOOKUP($A25,Mensal!$B$5:$B$296,Mensal!EP5:EP296)</f>
        <v>1486984.0054444852</v>
      </c>
      <c r="EP25" s="65">
        <f>_xlfn.XLOOKUP($A25,Mensal!$B$5:$B$296,Mensal!EQ5:EQ296)</f>
        <v>0</v>
      </c>
      <c r="EQ25" s="65">
        <f>_xlfn.XLOOKUP($A25,Mensal!$B$5:$B$296,Mensal!ER5:ER296)</f>
        <v>0</v>
      </c>
      <c r="ER25" s="65">
        <f>_xlfn.XLOOKUP($A25,Mensal!$B$5:$B$296,Mensal!ES5:ES296)</f>
        <v>5947936.0217779409</v>
      </c>
    </row>
    <row r="26" spans="1:148" s="4" customFormat="1" ht="12">
      <c r="A26" s="231" t="str">
        <f t="shared" si="0"/>
        <v>171962010200020</v>
      </c>
      <c r="B26" s="231">
        <v>1719620102000</v>
      </c>
      <c r="C26" s="41">
        <v>20</v>
      </c>
      <c r="D26" s="37" t="s">
        <v>155</v>
      </c>
      <c r="E26" s="65">
        <f>_xlfn.XLOOKUP($A26,Mensal!$B$5:$B$296,Mensal!F5:F296)</f>
        <v>44374012.490000002</v>
      </c>
      <c r="F26" s="65">
        <f>_xlfn.XLOOKUP($A26,Mensal!$B$5:$B$296,Mensal!G5:G296)</f>
        <v>0</v>
      </c>
      <c r="G26" s="65">
        <f>_xlfn.XLOOKUP($A26,Mensal!$B$5:$B$296,Mensal!H5:H296)</f>
        <v>0</v>
      </c>
      <c r="H26" s="65">
        <f>_xlfn.XLOOKUP($A26,Mensal!$B$5:$B$296,Mensal!I5:I296)</f>
        <v>0</v>
      </c>
      <c r="I26" s="65">
        <f>_xlfn.XLOOKUP($A26,Mensal!$B$5:$B$296,Mensal!J5:J296)</f>
        <v>0</v>
      </c>
      <c r="J26" s="65">
        <f>_xlfn.XLOOKUP($A26,Mensal!$B$5:$B$296,Mensal!K5:K296)</f>
        <v>0</v>
      </c>
      <c r="K26" s="65">
        <f>_xlfn.XLOOKUP($A26,Mensal!$B$5:$B$296,Mensal!L5:L296)</f>
        <v>0</v>
      </c>
      <c r="L26" s="65">
        <f>_xlfn.XLOOKUP($A26,Mensal!$B$5:$B$296,Mensal!M5:M296)</f>
        <v>0</v>
      </c>
      <c r="M26" s="65">
        <f>_xlfn.XLOOKUP($A26,Mensal!$B$5:$B$296,Mensal!N5:N296)</f>
        <v>0</v>
      </c>
      <c r="N26" s="65">
        <f>_xlfn.XLOOKUP($A26,Mensal!$B$5:$B$296,Mensal!O5:O296)</f>
        <v>0</v>
      </c>
      <c r="O26" s="65">
        <f>_xlfn.XLOOKUP($A26,Mensal!$B$5:$B$296,Mensal!P5:P296)</f>
        <v>0</v>
      </c>
      <c r="P26" s="65">
        <f>_xlfn.XLOOKUP($A26,Mensal!$B$5:$B$296,Mensal!Q5:Q296)</f>
        <v>0</v>
      </c>
      <c r="Q26" s="65">
        <f>_xlfn.XLOOKUP($A26,Mensal!$B$5:$B$296,Mensal!R5:R296)</f>
        <v>0</v>
      </c>
      <c r="R26" s="65">
        <f>_xlfn.XLOOKUP($A26,Mensal!$B$5:$B$296,Mensal!S5:S296)</f>
        <v>0</v>
      </c>
      <c r="S26" s="65">
        <f>_xlfn.XLOOKUP($A26,Mensal!$B$5:$B$296,Mensal!T5:T296)</f>
        <v>210112295.85500002</v>
      </c>
      <c r="T26" s="65">
        <f>_xlfn.XLOOKUP($A26,Mensal!$B$5:$B$296,Mensal!U5:U296)</f>
        <v>0</v>
      </c>
      <c r="U26" s="65">
        <f>_xlfn.XLOOKUP($A26,Mensal!$B$5:$B$296,Mensal!V5:V296)</f>
        <v>0</v>
      </c>
      <c r="V26" s="65">
        <f>_xlfn.XLOOKUP($A26,Mensal!$B$5:$B$296,Mensal!W5:W296)</f>
        <v>0</v>
      </c>
      <c r="W26" s="65">
        <f>_xlfn.XLOOKUP($A26,Mensal!$B$5:$B$296,Mensal!X5:X296)</f>
        <v>0</v>
      </c>
      <c r="X26" s="65">
        <f>_xlfn.XLOOKUP($A26,Mensal!$B$5:$B$296,Mensal!Y5:Y296)</f>
        <v>0</v>
      </c>
      <c r="Y26" s="65">
        <f>_xlfn.XLOOKUP($A26,Mensal!$B$5:$B$296,Mensal!Z5:Z296)</f>
        <v>0</v>
      </c>
      <c r="Z26" s="65">
        <f>_xlfn.XLOOKUP($A26,Mensal!$B$5:$B$296,Mensal!AA5:AA296)</f>
        <v>0</v>
      </c>
      <c r="AA26" s="65">
        <f>_xlfn.XLOOKUP($A26,Mensal!$B$5:$B$296,Mensal!AB5:AB296)</f>
        <v>0</v>
      </c>
      <c r="AB26" s="65">
        <f>_xlfn.XLOOKUP($A26,Mensal!$B$5:$B$296,Mensal!AC5:AC296)</f>
        <v>0</v>
      </c>
      <c r="AC26" s="65">
        <f>_xlfn.XLOOKUP($A26,Mensal!$B$5:$B$296,Mensal!AD5:AD296)</f>
        <v>0</v>
      </c>
      <c r="AD26" s="65">
        <f>_xlfn.XLOOKUP($A26,Mensal!$B$5:$B$296,Mensal!AE5:AE296)</f>
        <v>0</v>
      </c>
      <c r="AE26" s="65">
        <f>_xlfn.XLOOKUP($A26,Mensal!$B$5:$B$296,Mensal!AF5:AF296)</f>
        <v>210112295.85500002</v>
      </c>
      <c r="AF26" s="65">
        <f>_xlfn.XLOOKUP($A26,Mensal!$B$5:$B$296,Mensal!AG5:AG296)</f>
        <v>0</v>
      </c>
      <c r="AG26" s="65">
        <f>_xlfn.XLOOKUP($A26,Mensal!$B$5:$B$296,Mensal!AH5:AH296)</f>
        <v>0</v>
      </c>
      <c r="AH26" s="65">
        <f>_xlfn.XLOOKUP($A26,Mensal!$B$5:$B$296,Mensal!AI5:AI296)</f>
        <v>0</v>
      </c>
      <c r="AI26" s="65">
        <f>_xlfn.XLOOKUP($A26,Mensal!$B$5:$B$296,Mensal!AJ5:AJ296)</f>
        <v>0</v>
      </c>
      <c r="AJ26" s="65">
        <f>_xlfn.XLOOKUP($A26,Mensal!$B$5:$B$296,Mensal!AK5:AK296)</f>
        <v>0</v>
      </c>
      <c r="AK26" s="65">
        <f>_xlfn.XLOOKUP($A26,Mensal!$B$5:$B$296,Mensal!AL5:AL296)</f>
        <v>0</v>
      </c>
      <c r="AL26" s="65">
        <f>_xlfn.XLOOKUP($A26,Mensal!$B$5:$B$296,Mensal!AM5:AM296)</f>
        <v>0</v>
      </c>
      <c r="AM26" s="65">
        <f>_xlfn.XLOOKUP($A26,Mensal!$B$5:$B$296,Mensal!AN5:AN296)</f>
        <v>0</v>
      </c>
      <c r="AN26" s="65">
        <f>_xlfn.XLOOKUP($A26,Mensal!$B$5:$B$296,Mensal!AO5:AO296)</f>
        <v>0</v>
      </c>
      <c r="AO26" s="65">
        <f>_xlfn.XLOOKUP($A26,Mensal!$B$5:$B$296,Mensal!AP5:AP296)</f>
        <v>0</v>
      </c>
      <c r="AP26" s="65">
        <f>_xlfn.XLOOKUP($A26,Mensal!$B$5:$B$296,Mensal!AQ5:AQ296)</f>
        <v>0</v>
      </c>
      <c r="AQ26" s="65">
        <f>_xlfn.XLOOKUP($A26,Mensal!$B$5:$B$296,Mensal!AR5:AR296)</f>
        <v>0</v>
      </c>
      <c r="AR26" s="65">
        <f>_xlfn.XLOOKUP($A26,Mensal!$B$5:$B$296,Mensal!AS5:AS296)</f>
        <v>0</v>
      </c>
      <c r="AS26" s="65">
        <f>_xlfn.XLOOKUP($A26,Mensal!$B$5:$B$296,Mensal!AT5:AT296)</f>
        <v>0</v>
      </c>
      <c r="AT26" s="65">
        <f>_xlfn.XLOOKUP($A26,Mensal!$B$5:$B$296,Mensal!AU5:AU296)</f>
        <v>0</v>
      </c>
      <c r="AU26" s="65">
        <f>_xlfn.XLOOKUP($A26,Mensal!$B$5:$B$296,Mensal!AV5:AV296)</f>
        <v>0</v>
      </c>
      <c r="AV26" s="65">
        <f>_xlfn.XLOOKUP($A26,Mensal!$B$5:$B$296,Mensal!AW5:AW296)</f>
        <v>0</v>
      </c>
      <c r="AW26" s="65">
        <f>_xlfn.XLOOKUP($A26,Mensal!$B$5:$B$296,Mensal!AX5:AX296)</f>
        <v>0</v>
      </c>
      <c r="AX26" s="65">
        <f>_xlfn.XLOOKUP($A26,Mensal!$B$5:$B$296,Mensal!AY5:AY296)</f>
        <v>0</v>
      </c>
      <c r="AY26" s="65">
        <f>_xlfn.XLOOKUP($A26,Mensal!$B$5:$B$296,Mensal!AZ5:AZ296)</f>
        <v>0</v>
      </c>
      <c r="AZ26" s="65">
        <f>_xlfn.XLOOKUP($A26,Mensal!$B$5:$B$296,Mensal!BA5:BA296)</f>
        <v>0</v>
      </c>
      <c r="BA26" s="65">
        <f>_xlfn.XLOOKUP($A26,Mensal!$B$5:$B$296,Mensal!BB5:BB296)</f>
        <v>0</v>
      </c>
      <c r="BB26" s="65">
        <f>_xlfn.XLOOKUP($A26,Mensal!$B$5:$B$296,Mensal!BC5:BC296)</f>
        <v>0</v>
      </c>
      <c r="BC26" s="65">
        <f>_xlfn.XLOOKUP($A26,Mensal!$B$5:$B$296,Mensal!BD5:BD296)</f>
        <v>0</v>
      </c>
      <c r="BD26" s="65">
        <f>_xlfn.XLOOKUP($A26,Mensal!$B$5:$B$296,Mensal!BE5:BE296)</f>
        <v>0</v>
      </c>
      <c r="BE26" s="65">
        <f>_xlfn.XLOOKUP($A26,Mensal!$B$5:$B$296,Mensal!BF5:BF296)</f>
        <v>0</v>
      </c>
      <c r="BF26" s="65">
        <f>_xlfn.XLOOKUP($A26,Mensal!$B$5:$B$296,Mensal!BG5:BG296)</f>
        <v>0</v>
      </c>
      <c r="BG26" s="65">
        <f>_xlfn.XLOOKUP($A26,Mensal!$B$5:$B$296,Mensal!BH5:BH296)</f>
        <v>0</v>
      </c>
      <c r="BH26" s="65">
        <f>_xlfn.XLOOKUP($A26,Mensal!$B$5:$B$296,Mensal!BI5:BI296)</f>
        <v>0</v>
      </c>
      <c r="BI26" s="65">
        <f>_xlfn.XLOOKUP($A26,Mensal!$B$5:$B$296,Mensal!BJ5:BJ296)</f>
        <v>0</v>
      </c>
      <c r="BJ26" s="65">
        <f>_xlfn.XLOOKUP($A26,Mensal!$B$5:$B$296,Mensal!BK5:BK296)</f>
        <v>0</v>
      </c>
      <c r="BK26" s="65">
        <f>_xlfn.XLOOKUP($A26,Mensal!$B$5:$B$296,Mensal!BL5:BL296)</f>
        <v>0</v>
      </c>
      <c r="BL26" s="65">
        <f>_xlfn.XLOOKUP($A26,Mensal!$B$5:$B$296,Mensal!BM5:BM296)</f>
        <v>0</v>
      </c>
      <c r="BM26" s="65">
        <f>_xlfn.XLOOKUP($A26,Mensal!$B$5:$B$296,Mensal!BN5:BN296)</f>
        <v>0</v>
      </c>
      <c r="BN26" s="65">
        <f>_xlfn.XLOOKUP($A26,Mensal!$B$5:$B$296,Mensal!BO5:BO296)</f>
        <v>0</v>
      </c>
      <c r="BO26" s="65">
        <f>_xlfn.XLOOKUP($A26,Mensal!$B$5:$B$296,Mensal!BP5:BP296)</f>
        <v>0</v>
      </c>
      <c r="BP26" s="65">
        <f>_xlfn.XLOOKUP($A26,Mensal!$B$5:$B$296,Mensal!BQ5:BQ296)</f>
        <v>0</v>
      </c>
      <c r="BQ26" s="65">
        <f>_xlfn.XLOOKUP($A26,Mensal!$B$5:$B$296,Mensal!BR5:BR296)</f>
        <v>0</v>
      </c>
      <c r="BR26" s="65">
        <f>_xlfn.XLOOKUP($A26,Mensal!$B$5:$B$296,Mensal!BS5:BS296)</f>
        <v>0</v>
      </c>
      <c r="BS26" s="65">
        <f>_xlfn.XLOOKUP($A26,Mensal!$B$5:$B$296,Mensal!BT5:BT296)</f>
        <v>0</v>
      </c>
      <c r="BT26" s="65">
        <f>_xlfn.XLOOKUP($A26,Mensal!$B$5:$B$296,Mensal!BU5:BU296)</f>
        <v>0</v>
      </c>
      <c r="BU26" s="65">
        <f>_xlfn.XLOOKUP($A26,Mensal!$B$5:$B$296,Mensal!BV5:BV296)</f>
        <v>0</v>
      </c>
      <c r="BV26" s="65">
        <f>_xlfn.XLOOKUP($A26,Mensal!$B$5:$B$296,Mensal!BW5:BW296)</f>
        <v>0</v>
      </c>
      <c r="BW26" s="65">
        <f>_xlfn.XLOOKUP($A26,Mensal!$B$5:$B$296,Mensal!BX5:BX296)</f>
        <v>0</v>
      </c>
      <c r="BX26" s="65">
        <f>_xlfn.XLOOKUP($A26,Mensal!$B$5:$B$296,Mensal!BY5:BY296)</f>
        <v>0</v>
      </c>
      <c r="BY26" s="65">
        <f>_xlfn.XLOOKUP($A26,Mensal!$B$5:$B$296,Mensal!BZ5:BZ296)</f>
        <v>0</v>
      </c>
      <c r="BZ26" s="65">
        <f>_xlfn.XLOOKUP($A26,Mensal!$B$5:$B$296,Mensal!CA5:CA296)</f>
        <v>0</v>
      </c>
      <c r="CA26" s="65">
        <f>_xlfn.XLOOKUP($A26,Mensal!$B$5:$B$296,Mensal!CB5:CB296)</f>
        <v>0</v>
      </c>
      <c r="CB26" s="65">
        <f>_xlfn.XLOOKUP($A26,Mensal!$B$5:$B$296,Mensal!CC5:CC296)</f>
        <v>0</v>
      </c>
      <c r="CC26" s="65">
        <f>_xlfn.XLOOKUP($A26,Mensal!$B$5:$B$296,Mensal!CD5:CD296)</f>
        <v>0</v>
      </c>
      <c r="CD26" s="65">
        <f>_xlfn.XLOOKUP($A26,Mensal!$B$5:$B$296,Mensal!CE5:CE296)</f>
        <v>0</v>
      </c>
      <c r="CE26" s="65">
        <f>_xlfn.XLOOKUP($A26,Mensal!$B$5:$B$296,Mensal!CF5:CF296)</f>
        <v>0</v>
      </c>
      <c r="CF26" s="65">
        <f>_xlfn.XLOOKUP($A26,Mensal!$B$5:$B$296,Mensal!CG5:CG296)</f>
        <v>0</v>
      </c>
      <c r="CG26" s="65">
        <f>_xlfn.XLOOKUP($A26,Mensal!$B$5:$B$296,Mensal!CH5:CH296)</f>
        <v>0</v>
      </c>
      <c r="CH26" s="65">
        <f>_xlfn.XLOOKUP($A26,Mensal!$B$5:$B$296,Mensal!CI5:CI296)</f>
        <v>0</v>
      </c>
      <c r="CI26" s="65">
        <f>_xlfn.XLOOKUP($A26,Mensal!$B$5:$B$296,Mensal!CJ5:CJ296)</f>
        <v>0</v>
      </c>
      <c r="CJ26" s="65">
        <f>_xlfn.XLOOKUP($A26,Mensal!$B$5:$B$296,Mensal!CK5:CK296)</f>
        <v>0</v>
      </c>
      <c r="CK26" s="65">
        <f>_xlfn.XLOOKUP($A26,Mensal!$B$5:$B$296,Mensal!CL5:CL296)</f>
        <v>0</v>
      </c>
      <c r="CL26" s="65">
        <f>_xlfn.XLOOKUP($A26,Mensal!$B$5:$B$296,Mensal!CM5:CM296)</f>
        <v>0</v>
      </c>
      <c r="CM26" s="65">
        <f>_xlfn.XLOOKUP($A26,Mensal!$B$5:$B$296,Mensal!CN5:CN296)</f>
        <v>0</v>
      </c>
      <c r="CN26" s="65">
        <f>_xlfn.XLOOKUP($A26,Mensal!$B$5:$B$296,Mensal!CO5:CO296)</f>
        <v>0</v>
      </c>
      <c r="CO26" s="65">
        <f>_xlfn.XLOOKUP($A26,Mensal!$B$5:$B$296,Mensal!CP5:CP296)</f>
        <v>0</v>
      </c>
      <c r="CP26" s="65">
        <f>_xlfn.XLOOKUP($A26,Mensal!$B$5:$B$296,Mensal!CQ5:CQ296)</f>
        <v>0</v>
      </c>
      <c r="CQ26" s="65">
        <f>_xlfn.XLOOKUP($A26,Mensal!$B$5:$B$296,Mensal!CR5:CR296)</f>
        <v>0</v>
      </c>
      <c r="CR26" s="65">
        <f>_xlfn.XLOOKUP($A26,Mensal!$B$5:$B$296,Mensal!CS5:CS296)</f>
        <v>0</v>
      </c>
      <c r="CS26" s="65">
        <f>_xlfn.XLOOKUP($A26,Mensal!$B$5:$B$296,Mensal!CT5:CT296)</f>
        <v>0</v>
      </c>
      <c r="CT26" s="65">
        <f>_xlfn.XLOOKUP($A26,Mensal!$B$5:$B$296,Mensal!CU5:CU296)</f>
        <v>0</v>
      </c>
      <c r="CU26" s="65">
        <f>_xlfn.XLOOKUP($A26,Mensal!$B$5:$B$296,Mensal!CV5:CV296)</f>
        <v>0</v>
      </c>
      <c r="CV26" s="65">
        <f>_xlfn.XLOOKUP($A26,Mensal!$B$5:$B$296,Mensal!CW5:CW296)</f>
        <v>0</v>
      </c>
      <c r="CW26" s="65">
        <f>_xlfn.XLOOKUP($A26,Mensal!$B$5:$B$296,Mensal!CX5:CX296)</f>
        <v>0</v>
      </c>
      <c r="CX26" s="65">
        <f>_xlfn.XLOOKUP($A26,Mensal!$B$5:$B$296,Mensal!CY5:CY296)</f>
        <v>0</v>
      </c>
      <c r="CY26" s="65">
        <f>_xlfn.XLOOKUP($A26,Mensal!$B$5:$B$296,Mensal!CZ5:CZ296)</f>
        <v>0</v>
      </c>
      <c r="CZ26" s="65">
        <f>_xlfn.XLOOKUP($A26,Mensal!$B$5:$B$296,Mensal!DA5:DA296)</f>
        <v>0</v>
      </c>
      <c r="DA26" s="65">
        <f>_xlfn.XLOOKUP($A26,Mensal!$B$5:$B$296,Mensal!DB5:DB296)</f>
        <v>0</v>
      </c>
      <c r="DB26" s="65">
        <f>_xlfn.XLOOKUP($A26,Mensal!$B$5:$B$296,Mensal!DC5:DC296)</f>
        <v>0</v>
      </c>
      <c r="DC26" s="65">
        <f>_xlfn.XLOOKUP($A26,Mensal!$B$5:$B$296,Mensal!DD5:DD296)</f>
        <v>0</v>
      </c>
      <c r="DD26" s="65">
        <f>_xlfn.XLOOKUP($A26,Mensal!$B$5:$B$296,Mensal!DE5:DE296)</f>
        <v>0</v>
      </c>
      <c r="DE26" s="65">
        <f>_xlfn.XLOOKUP($A26,Mensal!$B$5:$B$296,Mensal!DF5:DF296)</f>
        <v>0</v>
      </c>
      <c r="DF26" s="65">
        <f>_xlfn.XLOOKUP($A26,Mensal!$B$5:$B$296,Mensal!DG5:DG296)</f>
        <v>0</v>
      </c>
      <c r="DG26" s="65">
        <f>_xlfn.XLOOKUP($A26,Mensal!$B$5:$B$296,Mensal!DH5:DH296)</f>
        <v>0</v>
      </c>
      <c r="DH26" s="65">
        <f>_xlfn.XLOOKUP($A26,Mensal!$B$5:$B$296,Mensal!DI5:DI296)</f>
        <v>0</v>
      </c>
      <c r="DI26" s="65">
        <f>_xlfn.XLOOKUP($A26,Mensal!$B$5:$B$296,Mensal!DJ5:DJ296)</f>
        <v>0</v>
      </c>
      <c r="DJ26" s="65">
        <f>_xlfn.XLOOKUP($A26,Mensal!$B$5:$B$296,Mensal!DK5:DK296)</f>
        <v>0</v>
      </c>
      <c r="DK26" s="65">
        <f>_xlfn.XLOOKUP($A26,Mensal!$B$5:$B$296,Mensal!DL5:DL296)</f>
        <v>0</v>
      </c>
      <c r="DL26" s="65">
        <f>_xlfn.XLOOKUP($A26,Mensal!$B$5:$B$296,Mensal!DM5:DM296)</f>
        <v>0</v>
      </c>
      <c r="DM26" s="65">
        <f>_xlfn.XLOOKUP($A26,Mensal!$B$5:$B$296,Mensal!DN5:DN296)</f>
        <v>0</v>
      </c>
      <c r="DN26" s="65">
        <f>_xlfn.XLOOKUP($A26,Mensal!$B$5:$B$296,Mensal!DO5:DO296)</f>
        <v>0</v>
      </c>
      <c r="DO26" s="65">
        <f>_xlfn.XLOOKUP($A26,Mensal!$B$5:$B$296,Mensal!DP5:DP296)</f>
        <v>0</v>
      </c>
      <c r="DP26" s="65">
        <f>_xlfn.XLOOKUP($A26,Mensal!$B$5:$B$296,Mensal!DQ5:DQ296)</f>
        <v>0</v>
      </c>
      <c r="DQ26" s="65">
        <f>_xlfn.XLOOKUP($A26,Mensal!$B$5:$B$296,Mensal!DR5:DR296)</f>
        <v>0</v>
      </c>
      <c r="DR26" s="65">
        <f>_xlfn.XLOOKUP($A26,Mensal!$B$5:$B$296,Mensal!DS5:DS296)</f>
        <v>0</v>
      </c>
      <c r="DS26" s="65">
        <f>_xlfn.XLOOKUP($A26,Mensal!$B$5:$B$296,Mensal!DT5:DT296)</f>
        <v>0</v>
      </c>
      <c r="DT26" s="65">
        <f>_xlfn.XLOOKUP($A26,Mensal!$B$5:$B$296,Mensal!DU5:DU296)</f>
        <v>0</v>
      </c>
      <c r="DU26" s="65">
        <f>_xlfn.XLOOKUP($A26,Mensal!$B$5:$B$296,Mensal!DV5:DV296)</f>
        <v>0</v>
      </c>
      <c r="DV26" s="65">
        <f>_xlfn.XLOOKUP($A26,Mensal!$B$5:$B$296,Mensal!DW5:DW296)</f>
        <v>0</v>
      </c>
      <c r="DW26" s="65">
        <f>_xlfn.XLOOKUP($A26,Mensal!$B$5:$B$296,Mensal!DX5:DX296)</f>
        <v>0</v>
      </c>
      <c r="DX26" s="65">
        <f>_xlfn.XLOOKUP($A26,Mensal!$B$5:$B$296,Mensal!DY5:DY296)</f>
        <v>0</v>
      </c>
      <c r="DY26" s="65">
        <f>_xlfn.XLOOKUP($A26,Mensal!$B$5:$B$296,Mensal!DZ5:DZ296)</f>
        <v>0</v>
      </c>
      <c r="DZ26" s="65">
        <f>_xlfn.XLOOKUP($A26,Mensal!$B$5:$B$296,Mensal!EA5:EA296)</f>
        <v>0</v>
      </c>
      <c r="EA26" s="65">
        <f>_xlfn.XLOOKUP($A26,Mensal!$B$5:$B$296,Mensal!EB5:EB296)</f>
        <v>0</v>
      </c>
      <c r="EB26" s="65">
        <f>_xlfn.XLOOKUP($A26,Mensal!$B$5:$B$296,Mensal!EC5:EC296)</f>
        <v>0</v>
      </c>
      <c r="EC26" s="65">
        <f>_xlfn.XLOOKUP($A26,Mensal!$B$5:$B$296,Mensal!ED5:ED296)</f>
        <v>0</v>
      </c>
      <c r="ED26" s="65">
        <f>_xlfn.XLOOKUP($A26,Mensal!$B$5:$B$296,Mensal!EE5:EE296)</f>
        <v>0</v>
      </c>
      <c r="EE26" s="65">
        <f>_xlfn.XLOOKUP($A26,Mensal!$B$5:$B$296,Mensal!EF5:EF296)</f>
        <v>0</v>
      </c>
      <c r="EF26" s="65">
        <f>_xlfn.XLOOKUP($A26,Mensal!$B$5:$B$296,Mensal!EG5:EG296)</f>
        <v>0</v>
      </c>
      <c r="EG26" s="65">
        <f>_xlfn.XLOOKUP($A26,Mensal!$B$5:$B$296,Mensal!EH5:EH296)</f>
        <v>0</v>
      </c>
      <c r="EH26" s="65">
        <f>_xlfn.XLOOKUP($A26,Mensal!$B$5:$B$296,Mensal!EI5:EI296)</f>
        <v>0</v>
      </c>
      <c r="EI26" s="65">
        <f>_xlfn.XLOOKUP($A26,Mensal!$B$5:$B$296,Mensal!EJ5:EJ296)</f>
        <v>0</v>
      </c>
      <c r="EJ26" s="65">
        <f>_xlfn.XLOOKUP($A26,Mensal!$B$5:$B$296,Mensal!EK5:EK296)</f>
        <v>0</v>
      </c>
      <c r="EK26" s="65">
        <f>_xlfn.XLOOKUP($A26,Mensal!$B$5:$B$296,Mensal!EL5:EL296)</f>
        <v>0</v>
      </c>
      <c r="EL26" s="65">
        <f>_xlfn.XLOOKUP($A26,Mensal!$B$5:$B$296,Mensal!EM5:EM296)</f>
        <v>0</v>
      </c>
      <c r="EM26" s="65">
        <f>_xlfn.XLOOKUP($A26,Mensal!$B$5:$B$296,Mensal!EN5:EN296)</f>
        <v>0</v>
      </c>
      <c r="EN26" s="65">
        <f>_xlfn.XLOOKUP($A26,Mensal!$B$5:$B$296,Mensal!EO5:EO296)</f>
        <v>0</v>
      </c>
      <c r="EO26" s="65">
        <f>_xlfn.XLOOKUP($A26,Mensal!$B$5:$B$296,Mensal!EP5:EP296)</f>
        <v>0</v>
      </c>
      <c r="EP26" s="65">
        <f>_xlfn.XLOOKUP($A26,Mensal!$B$5:$B$296,Mensal!EQ5:EQ296)</f>
        <v>0</v>
      </c>
      <c r="EQ26" s="65">
        <f>_xlfn.XLOOKUP($A26,Mensal!$B$5:$B$296,Mensal!ER5:ER296)</f>
        <v>0</v>
      </c>
      <c r="ER26" s="65">
        <f>_xlfn.XLOOKUP($A26,Mensal!$B$5:$B$296,Mensal!ES5:ES296)</f>
        <v>0</v>
      </c>
    </row>
    <row r="27" spans="1:148" s="4" customFormat="1" ht="12">
      <c r="A27" s="231" t="str">
        <f t="shared" si="0"/>
        <v>171962010300023</v>
      </c>
      <c r="B27" s="231">
        <v>1719620103000</v>
      </c>
      <c r="C27" s="41">
        <v>23</v>
      </c>
      <c r="D27" s="37" t="s">
        <v>156</v>
      </c>
      <c r="E27" s="65">
        <f>_xlfn.XLOOKUP($A27,Mensal!$B$5:$B$296,Mensal!F5:F296)</f>
        <v>26624407.5</v>
      </c>
      <c r="F27" s="65">
        <f>_xlfn.XLOOKUP($A27,Mensal!$B$5:$B$296,Mensal!G5:G296)</f>
        <v>0</v>
      </c>
      <c r="G27" s="65">
        <f>_xlfn.XLOOKUP($A27,Mensal!$B$5:$B$296,Mensal!H5:H296)</f>
        <v>0</v>
      </c>
      <c r="H27" s="65">
        <f>_xlfn.XLOOKUP($A27,Mensal!$B$5:$B$296,Mensal!I5:I296)</f>
        <v>0</v>
      </c>
      <c r="I27" s="65">
        <f>_xlfn.XLOOKUP($A27,Mensal!$B$5:$B$296,Mensal!J5:J296)</f>
        <v>0</v>
      </c>
      <c r="J27" s="65">
        <f>_xlfn.XLOOKUP($A27,Mensal!$B$5:$B$296,Mensal!K5:K296)</f>
        <v>0</v>
      </c>
      <c r="K27" s="65">
        <f>_xlfn.XLOOKUP($A27,Mensal!$B$5:$B$296,Mensal!L5:L296)</f>
        <v>0</v>
      </c>
      <c r="L27" s="65">
        <f>_xlfn.XLOOKUP($A27,Mensal!$B$5:$B$296,Mensal!M5:M296)</f>
        <v>0</v>
      </c>
      <c r="M27" s="65">
        <f>_xlfn.XLOOKUP($A27,Mensal!$B$5:$B$296,Mensal!N5:N296)</f>
        <v>0</v>
      </c>
      <c r="N27" s="65">
        <f>_xlfn.XLOOKUP($A27,Mensal!$B$5:$B$296,Mensal!O5:O296)</f>
        <v>0</v>
      </c>
      <c r="O27" s="65">
        <f>_xlfn.XLOOKUP($A27,Mensal!$B$5:$B$296,Mensal!P5:P296)</f>
        <v>0</v>
      </c>
      <c r="P27" s="65">
        <f>_xlfn.XLOOKUP($A27,Mensal!$B$5:$B$296,Mensal!Q5:Q296)</f>
        <v>0</v>
      </c>
      <c r="Q27" s="65">
        <f>_xlfn.XLOOKUP($A27,Mensal!$B$5:$B$296,Mensal!R5:R296)</f>
        <v>0</v>
      </c>
      <c r="R27" s="65">
        <f>_xlfn.XLOOKUP($A27,Mensal!$B$5:$B$296,Mensal!S5:S296)</f>
        <v>0</v>
      </c>
      <c r="S27" s="65">
        <f>_xlfn.XLOOKUP($A27,Mensal!$B$5:$B$296,Mensal!T5:T296)</f>
        <v>126067377.51300001</v>
      </c>
      <c r="T27" s="65">
        <f>_xlfn.XLOOKUP($A27,Mensal!$B$5:$B$296,Mensal!U5:U296)</f>
        <v>0</v>
      </c>
      <c r="U27" s="65">
        <f>_xlfn.XLOOKUP($A27,Mensal!$B$5:$B$296,Mensal!V5:V296)</f>
        <v>0</v>
      </c>
      <c r="V27" s="65">
        <f>_xlfn.XLOOKUP($A27,Mensal!$B$5:$B$296,Mensal!W5:W296)</f>
        <v>0</v>
      </c>
      <c r="W27" s="65">
        <f>_xlfn.XLOOKUP($A27,Mensal!$B$5:$B$296,Mensal!X5:X296)</f>
        <v>0</v>
      </c>
      <c r="X27" s="65">
        <f>_xlfn.XLOOKUP($A27,Mensal!$B$5:$B$296,Mensal!Y5:Y296)</f>
        <v>0</v>
      </c>
      <c r="Y27" s="65">
        <f>_xlfn.XLOOKUP($A27,Mensal!$B$5:$B$296,Mensal!Z5:Z296)</f>
        <v>0</v>
      </c>
      <c r="Z27" s="65">
        <f>_xlfn.XLOOKUP($A27,Mensal!$B$5:$B$296,Mensal!AA5:AA296)</f>
        <v>0</v>
      </c>
      <c r="AA27" s="65">
        <f>_xlfn.XLOOKUP($A27,Mensal!$B$5:$B$296,Mensal!AB5:AB296)</f>
        <v>0</v>
      </c>
      <c r="AB27" s="65">
        <f>_xlfn.XLOOKUP($A27,Mensal!$B$5:$B$296,Mensal!AC5:AC296)</f>
        <v>0</v>
      </c>
      <c r="AC27" s="65">
        <f>_xlfn.XLOOKUP($A27,Mensal!$B$5:$B$296,Mensal!AD5:AD296)</f>
        <v>0</v>
      </c>
      <c r="AD27" s="65">
        <f>_xlfn.XLOOKUP($A27,Mensal!$B$5:$B$296,Mensal!AE5:AE296)</f>
        <v>0</v>
      </c>
      <c r="AE27" s="65">
        <f>_xlfn.XLOOKUP($A27,Mensal!$B$5:$B$296,Mensal!AF5:AF296)</f>
        <v>126067377.51300001</v>
      </c>
      <c r="AF27" s="65">
        <f>_xlfn.XLOOKUP($A27,Mensal!$B$5:$B$296,Mensal!AG5:AG296)</f>
        <v>0</v>
      </c>
      <c r="AG27" s="65">
        <f>_xlfn.XLOOKUP($A27,Mensal!$B$5:$B$296,Mensal!AH5:AH296)</f>
        <v>0</v>
      </c>
      <c r="AH27" s="65">
        <f>_xlfn.XLOOKUP($A27,Mensal!$B$5:$B$296,Mensal!AI5:AI296)</f>
        <v>0</v>
      </c>
      <c r="AI27" s="65">
        <f>_xlfn.XLOOKUP($A27,Mensal!$B$5:$B$296,Mensal!AJ5:AJ296)</f>
        <v>0</v>
      </c>
      <c r="AJ27" s="65">
        <f>_xlfn.XLOOKUP($A27,Mensal!$B$5:$B$296,Mensal!AK5:AK296)</f>
        <v>0</v>
      </c>
      <c r="AK27" s="65">
        <f>_xlfn.XLOOKUP($A27,Mensal!$B$5:$B$296,Mensal!AL5:AL296)</f>
        <v>0</v>
      </c>
      <c r="AL27" s="65">
        <f>_xlfn.XLOOKUP($A27,Mensal!$B$5:$B$296,Mensal!AM5:AM296)</f>
        <v>0</v>
      </c>
      <c r="AM27" s="65">
        <f>_xlfn.XLOOKUP($A27,Mensal!$B$5:$B$296,Mensal!AN5:AN296)</f>
        <v>0</v>
      </c>
      <c r="AN27" s="65">
        <f>_xlfn.XLOOKUP($A27,Mensal!$B$5:$B$296,Mensal!AO5:AO296)</f>
        <v>0</v>
      </c>
      <c r="AO27" s="65">
        <f>_xlfn.XLOOKUP($A27,Mensal!$B$5:$B$296,Mensal!AP5:AP296)</f>
        <v>0</v>
      </c>
      <c r="AP27" s="65">
        <f>_xlfn.XLOOKUP($A27,Mensal!$B$5:$B$296,Mensal!AQ5:AQ296)</f>
        <v>0</v>
      </c>
      <c r="AQ27" s="65">
        <f>_xlfn.XLOOKUP($A27,Mensal!$B$5:$B$296,Mensal!AR5:AR296)</f>
        <v>0</v>
      </c>
      <c r="AR27" s="65">
        <f>_xlfn.XLOOKUP($A27,Mensal!$B$5:$B$296,Mensal!AS5:AS296)</f>
        <v>0</v>
      </c>
      <c r="AS27" s="65">
        <f>_xlfn.XLOOKUP($A27,Mensal!$B$5:$B$296,Mensal!AT5:AT296)</f>
        <v>0</v>
      </c>
      <c r="AT27" s="65">
        <f>_xlfn.XLOOKUP($A27,Mensal!$B$5:$B$296,Mensal!AU5:AU296)</f>
        <v>0</v>
      </c>
      <c r="AU27" s="65">
        <f>_xlfn.XLOOKUP($A27,Mensal!$B$5:$B$296,Mensal!AV5:AV296)</f>
        <v>0</v>
      </c>
      <c r="AV27" s="65">
        <f>_xlfn.XLOOKUP($A27,Mensal!$B$5:$B$296,Mensal!AW5:AW296)</f>
        <v>0</v>
      </c>
      <c r="AW27" s="65">
        <f>_xlfn.XLOOKUP($A27,Mensal!$B$5:$B$296,Mensal!AX5:AX296)</f>
        <v>0</v>
      </c>
      <c r="AX27" s="65">
        <f>_xlfn.XLOOKUP($A27,Mensal!$B$5:$B$296,Mensal!AY5:AY296)</f>
        <v>0</v>
      </c>
      <c r="AY27" s="65">
        <f>_xlfn.XLOOKUP($A27,Mensal!$B$5:$B$296,Mensal!AZ5:AZ296)</f>
        <v>0</v>
      </c>
      <c r="AZ27" s="65">
        <f>_xlfn.XLOOKUP($A27,Mensal!$B$5:$B$296,Mensal!BA5:BA296)</f>
        <v>0</v>
      </c>
      <c r="BA27" s="65">
        <f>_xlfn.XLOOKUP($A27,Mensal!$B$5:$B$296,Mensal!BB5:BB296)</f>
        <v>0</v>
      </c>
      <c r="BB27" s="65">
        <f>_xlfn.XLOOKUP($A27,Mensal!$B$5:$B$296,Mensal!BC5:BC296)</f>
        <v>0</v>
      </c>
      <c r="BC27" s="65">
        <f>_xlfn.XLOOKUP($A27,Mensal!$B$5:$B$296,Mensal!BD5:BD296)</f>
        <v>0</v>
      </c>
      <c r="BD27" s="65">
        <f>_xlfn.XLOOKUP($A27,Mensal!$B$5:$B$296,Mensal!BE5:BE296)</f>
        <v>0</v>
      </c>
      <c r="BE27" s="65">
        <f>_xlfn.XLOOKUP($A27,Mensal!$B$5:$B$296,Mensal!BF5:BF296)</f>
        <v>0</v>
      </c>
      <c r="BF27" s="65">
        <f>_xlfn.XLOOKUP($A27,Mensal!$B$5:$B$296,Mensal!BG5:BG296)</f>
        <v>0</v>
      </c>
      <c r="BG27" s="65">
        <f>_xlfn.XLOOKUP($A27,Mensal!$B$5:$B$296,Mensal!BH5:BH296)</f>
        <v>0</v>
      </c>
      <c r="BH27" s="65">
        <f>_xlfn.XLOOKUP($A27,Mensal!$B$5:$B$296,Mensal!BI5:BI296)</f>
        <v>0</v>
      </c>
      <c r="BI27" s="65">
        <f>_xlfn.XLOOKUP($A27,Mensal!$B$5:$B$296,Mensal!BJ5:BJ296)</f>
        <v>0</v>
      </c>
      <c r="BJ27" s="65">
        <f>_xlfn.XLOOKUP($A27,Mensal!$B$5:$B$296,Mensal!BK5:BK296)</f>
        <v>0</v>
      </c>
      <c r="BK27" s="65">
        <f>_xlfn.XLOOKUP($A27,Mensal!$B$5:$B$296,Mensal!BL5:BL296)</f>
        <v>0</v>
      </c>
      <c r="BL27" s="65">
        <f>_xlfn.XLOOKUP($A27,Mensal!$B$5:$B$296,Mensal!BM5:BM296)</f>
        <v>0</v>
      </c>
      <c r="BM27" s="65">
        <f>_xlfn.XLOOKUP($A27,Mensal!$B$5:$B$296,Mensal!BN5:BN296)</f>
        <v>0</v>
      </c>
      <c r="BN27" s="65">
        <f>_xlfn.XLOOKUP($A27,Mensal!$B$5:$B$296,Mensal!BO5:BO296)</f>
        <v>0</v>
      </c>
      <c r="BO27" s="65">
        <f>_xlfn.XLOOKUP($A27,Mensal!$B$5:$B$296,Mensal!BP5:BP296)</f>
        <v>0</v>
      </c>
      <c r="BP27" s="65">
        <f>_xlfn.XLOOKUP($A27,Mensal!$B$5:$B$296,Mensal!BQ5:BQ296)</f>
        <v>0</v>
      </c>
      <c r="BQ27" s="65">
        <f>_xlfn.XLOOKUP($A27,Mensal!$B$5:$B$296,Mensal!BR5:BR296)</f>
        <v>0</v>
      </c>
      <c r="BR27" s="65">
        <f>_xlfn.XLOOKUP($A27,Mensal!$B$5:$B$296,Mensal!BS5:BS296)</f>
        <v>0</v>
      </c>
      <c r="BS27" s="65">
        <f>_xlfn.XLOOKUP($A27,Mensal!$B$5:$B$296,Mensal!BT5:BT296)</f>
        <v>0</v>
      </c>
      <c r="BT27" s="65">
        <f>_xlfn.XLOOKUP($A27,Mensal!$B$5:$B$296,Mensal!BU5:BU296)</f>
        <v>0</v>
      </c>
      <c r="BU27" s="65">
        <f>_xlfn.XLOOKUP($A27,Mensal!$B$5:$B$296,Mensal!BV5:BV296)</f>
        <v>0</v>
      </c>
      <c r="BV27" s="65">
        <f>_xlfn.XLOOKUP($A27,Mensal!$B$5:$B$296,Mensal!BW5:BW296)</f>
        <v>0</v>
      </c>
      <c r="BW27" s="65">
        <f>_xlfn.XLOOKUP($A27,Mensal!$B$5:$B$296,Mensal!BX5:BX296)</f>
        <v>0</v>
      </c>
      <c r="BX27" s="65">
        <f>_xlfn.XLOOKUP($A27,Mensal!$B$5:$B$296,Mensal!BY5:BY296)</f>
        <v>0</v>
      </c>
      <c r="BY27" s="65">
        <f>_xlfn.XLOOKUP($A27,Mensal!$B$5:$B$296,Mensal!BZ5:BZ296)</f>
        <v>0</v>
      </c>
      <c r="BZ27" s="65">
        <f>_xlfn.XLOOKUP($A27,Mensal!$B$5:$B$296,Mensal!CA5:CA296)</f>
        <v>0</v>
      </c>
      <c r="CA27" s="65">
        <f>_xlfn.XLOOKUP($A27,Mensal!$B$5:$B$296,Mensal!CB5:CB296)</f>
        <v>0</v>
      </c>
      <c r="CB27" s="65">
        <f>_xlfn.XLOOKUP($A27,Mensal!$B$5:$B$296,Mensal!CC5:CC296)</f>
        <v>0</v>
      </c>
      <c r="CC27" s="65">
        <f>_xlfn.XLOOKUP($A27,Mensal!$B$5:$B$296,Mensal!CD5:CD296)</f>
        <v>0</v>
      </c>
      <c r="CD27" s="65">
        <f>_xlfn.XLOOKUP($A27,Mensal!$B$5:$B$296,Mensal!CE5:CE296)</f>
        <v>0</v>
      </c>
      <c r="CE27" s="65">
        <f>_xlfn.XLOOKUP($A27,Mensal!$B$5:$B$296,Mensal!CF5:CF296)</f>
        <v>0</v>
      </c>
      <c r="CF27" s="65">
        <f>_xlfn.XLOOKUP($A27,Mensal!$B$5:$B$296,Mensal!CG5:CG296)</f>
        <v>0</v>
      </c>
      <c r="CG27" s="65">
        <f>_xlfn.XLOOKUP($A27,Mensal!$B$5:$B$296,Mensal!CH5:CH296)</f>
        <v>0</v>
      </c>
      <c r="CH27" s="65">
        <f>_xlfn.XLOOKUP($A27,Mensal!$B$5:$B$296,Mensal!CI5:CI296)</f>
        <v>0</v>
      </c>
      <c r="CI27" s="65">
        <f>_xlfn.XLOOKUP($A27,Mensal!$B$5:$B$296,Mensal!CJ5:CJ296)</f>
        <v>0</v>
      </c>
      <c r="CJ27" s="65">
        <f>_xlfn.XLOOKUP($A27,Mensal!$B$5:$B$296,Mensal!CK5:CK296)</f>
        <v>0</v>
      </c>
      <c r="CK27" s="65">
        <f>_xlfn.XLOOKUP($A27,Mensal!$B$5:$B$296,Mensal!CL5:CL296)</f>
        <v>0</v>
      </c>
      <c r="CL27" s="65">
        <f>_xlfn.XLOOKUP($A27,Mensal!$B$5:$B$296,Mensal!CM5:CM296)</f>
        <v>0</v>
      </c>
      <c r="CM27" s="65">
        <f>_xlfn.XLOOKUP($A27,Mensal!$B$5:$B$296,Mensal!CN5:CN296)</f>
        <v>0</v>
      </c>
      <c r="CN27" s="65">
        <f>_xlfn.XLOOKUP($A27,Mensal!$B$5:$B$296,Mensal!CO5:CO296)</f>
        <v>0</v>
      </c>
      <c r="CO27" s="65">
        <f>_xlfn.XLOOKUP($A27,Mensal!$B$5:$B$296,Mensal!CP5:CP296)</f>
        <v>0</v>
      </c>
      <c r="CP27" s="65">
        <f>_xlfn.XLOOKUP($A27,Mensal!$B$5:$B$296,Mensal!CQ5:CQ296)</f>
        <v>0</v>
      </c>
      <c r="CQ27" s="65">
        <f>_xlfn.XLOOKUP($A27,Mensal!$B$5:$B$296,Mensal!CR5:CR296)</f>
        <v>0</v>
      </c>
      <c r="CR27" s="65">
        <f>_xlfn.XLOOKUP($A27,Mensal!$B$5:$B$296,Mensal!CS5:CS296)</f>
        <v>0</v>
      </c>
      <c r="CS27" s="65">
        <f>_xlfn.XLOOKUP($A27,Mensal!$B$5:$B$296,Mensal!CT5:CT296)</f>
        <v>0</v>
      </c>
      <c r="CT27" s="65">
        <f>_xlfn.XLOOKUP($A27,Mensal!$B$5:$B$296,Mensal!CU5:CU296)</f>
        <v>0</v>
      </c>
      <c r="CU27" s="65">
        <f>_xlfn.XLOOKUP($A27,Mensal!$B$5:$B$296,Mensal!CV5:CV296)</f>
        <v>0</v>
      </c>
      <c r="CV27" s="65">
        <f>_xlfn.XLOOKUP($A27,Mensal!$B$5:$B$296,Mensal!CW5:CW296)</f>
        <v>0</v>
      </c>
      <c r="CW27" s="65">
        <f>_xlfn.XLOOKUP($A27,Mensal!$B$5:$B$296,Mensal!CX5:CX296)</f>
        <v>0</v>
      </c>
      <c r="CX27" s="65">
        <f>_xlfn.XLOOKUP($A27,Mensal!$B$5:$B$296,Mensal!CY5:CY296)</f>
        <v>0</v>
      </c>
      <c r="CY27" s="65">
        <f>_xlfn.XLOOKUP($A27,Mensal!$B$5:$B$296,Mensal!CZ5:CZ296)</f>
        <v>0</v>
      </c>
      <c r="CZ27" s="65">
        <f>_xlfn.XLOOKUP($A27,Mensal!$B$5:$B$296,Mensal!DA5:DA296)</f>
        <v>0</v>
      </c>
      <c r="DA27" s="65">
        <f>_xlfn.XLOOKUP($A27,Mensal!$B$5:$B$296,Mensal!DB5:DB296)</f>
        <v>0</v>
      </c>
      <c r="DB27" s="65">
        <f>_xlfn.XLOOKUP($A27,Mensal!$B$5:$B$296,Mensal!DC5:DC296)</f>
        <v>0</v>
      </c>
      <c r="DC27" s="65">
        <f>_xlfn.XLOOKUP($A27,Mensal!$B$5:$B$296,Mensal!DD5:DD296)</f>
        <v>0</v>
      </c>
      <c r="DD27" s="65">
        <f>_xlfn.XLOOKUP($A27,Mensal!$B$5:$B$296,Mensal!DE5:DE296)</f>
        <v>0</v>
      </c>
      <c r="DE27" s="65">
        <f>_xlfn.XLOOKUP($A27,Mensal!$B$5:$B$296,Mensal!DF5:DF296)</f>
        <v>0</v>
      </c>
      <c r="DF27" s="65">
        <f>_xlfn.XLOOKUP($A27,Mensal!$B$5:$B$296,Mensal!DG5:DG296)</f>
        <v>0</v>
      </c>
      <c r="DG27" s="65">
        <f>_xlfn.XLOOKUP($A27,Mensal!$B$5:$B$296,Mensal!DH5:DH296)</f>
        <v>0</v>
      </c>
      <c r="DH27" s="65">
        <f>_xlfn.XLOOKUP($A27,Mensal!$B$5:$B$296,Mensal!DI5:DI296)</f>
        <v>0</v>
      </c>
      <c r="DI27" s="65">
        <f>_xlfn.XLOOKUP($A27,Mensal!$B$5:$B$296,Mensal!DJ5:DJ296)</f>
        <v>0</v>
      </c>
      <c r="DJ27" s="65">
        <f>_xlfn.XLOOKUP($A27,Mensal!$B$5:$B$296,Mensal!DK5:DK296)</f>
        <v>0</v>
      </c>
      <c r="DK27" s="65">
        <f>_xlfn.XLOOKUP($A27,Mensal!$B$5:$B$296,Mensal!DL5:DL296)</f>
        <v>0</v>
      </c>
      <c r="DL27" s="65">
        <f>_xlfn.XLOOKUP($A27,Mensal!$B$5:$B$296,Mensal!DM5:DM296)</f>
        <v>0</v>
      </c>
      <c r="DM27" s="65">
        <f>_xlfn.XLOOKUP($A27,Mensal!$B$5:$B$296,Mensal!DN5:DN296)</f>
        <v>0</v>
      </c>
      <c r="DN27" s="65">
        <f>_xlfn.XLOOKUP($A27,Mensal!$B$5:$B$296,Mensal!DO5:DO296)</f>
        <v>0</v>
      </c>
      <c r="DO27" s="65">
        <f>_xlfn.XLOOKUP($A27,Mensal!$B$5:$B$296,Mensal!DP5:DP296)</f>
        <v>0</v>
      </c>
      <c r="DP27" s="65">
        <f>_xlfn.XLOOKUP($A27,Mensal!$B$5:$B$296,Mensal!DQ5:DQ296)</f>
        <v>0</v>
      </c>
      <c r="DQ27" s="65">
        <f>_xlfn.XLOOKUP($A27,Mensal!$B$5:$B$296,Mensal!DR5:DR296)</f>
        <v>0</v>
      </c>
      <c r="DR27" s="65">
        <f>_xlfn.XLOOKUP($A27,Mensal!$B$5:$B$296,Mensal!DS5:DS296)</f>
        <v>0</v>
      </c>
      <c r="DS27" s="65">
        <f>_xlfn.XLOOKUP($A27,Mensal!$B$5:$B$296,Mensal!DT5:DT296)</f>
        <v>0</v>
      </c>
      <c r="DT27" s="65">
        <f>_xlfn.XLOOKUP($A27,Mensal!$B$5:$B$296,Mensal!DU5:DU296)</f>
        <v>0</v>
      </c>
      <c r="DU27" s="65">
        <f>_xlfn.XLOOKUP($A27,Mensal!$B$5:$B$296,Mensal!DV5:DV296)</f>
        <v>0</v>
      </c>
      <c r="DV27" s="65">
        <f>_xlfn.XLOOKUP($A27,Mensal!$B$5:$B$296,Mensal!DW5:DW296)</f>
        <v>0</v>
      </c>
      <c r="DW27" s="65">
        <f>_xlfn.XLOOKUP($A27,Mensal!$B$5:$B$296,Mensal!DX5:DX296)</f>
        <v>0</v>
      </c>
      <c r="DX27" s="65">
        <f>_xlfn.XLOOKUP($A27,Mensal!$B$5:$B$296,Mensal!DY5:DY296)</f>
        <v>0</v>
      </c>
      <c r="DY27" s="65">
        <f>_xlfn.XLOOKUP($A27,Mensal!$B$5:$B$296,Mensal!DZ5:DZ296)</f>
        <v>0</v>
      </c>
      <c r="DZ27" s="65">
        <f>_xlfn.XLOOKUP($A27,Mensal!$B$5:$B$296,Mensal!EA5:EA296)</f>
        <v>0</v>
      </c>
      <c r="EA27" s="65">
        <f>_xlfn.XLOOKUP($A27,Mensal!$B$5:$B$296,Mensal!EB5:EB296)</f>
        <v>0</v>
      </c>
      <c r="EB27" s="65">
        <f>_xlfn.XLOOKUP($A27,Mensal!$B$5:$B$296,Mensal!EC5:EC296)</f>
        <v>0</v>
      </c>
      <c r="EC27" s="65">
        <f>_xlfn.XLOOKUP($A27,Mensal!$B$5:$B$296,Mensal!ED5:ED296)</f>
        <v>0</v>
      </c>
      <c r="ED27" s="65">
        <f>_xlfn.XLOOKUP($A27,Mensal!$B$5:$B$296,Mensal!EE5:EE296)</f>
        <v>0</v>
      </c>
      <c r="EE27" s="65">
        <f>_xlfn.XLOOKUP($A27,Mensal!$B$5:$B$296,Mensal!EF5:EF296)</f>
        <v>0</v>
      </c>
      <c r="EF27" s="65">
        <f>_xlfn.XLOOKUP($A27,Mensal!$B$5:$B$296,Mensal!EG5:EG296)</f>
        <v>0</v>
      </c>
      <c r="EG27" s="65">
        <f>_xlfn.XLOOKUP($A27,Mensal!$B$5:$B$296,Mensal!EH5:EH296)</f>
        <v>0</v>
      </c>
      <c r="EH27" s="65">
        <f>_xlfn.XLOOKUP($A27,Mensal!$B$5:$B$296,Mensal!EI5:EI296)</f>
        <v>0</v>
      </c>
      <c r="EI27" s="65">
        <f>_xlfn.XLOOKUP($A27,Mensal!$B$5:$B$296,Mensal!EJ5:EJ296)</f>
        <v>0</v>
      </c>
      <c r="EJ27" s="65">
        <f>_xlfn.XLOOKUP($A27,Mensal!$B$5:$B$296,Mensal!EK5:EK296)</f>
        <v>0</v>
      </c>
      <c r="EK27" s="65">
        <f>_xlfn.XLOOKUP($A27,Mensal!$B$5:$B$296,Mensal!EL5:EL296)</f>
        <v>0</v>
      </c>
      <c r="EL27" s="65">
        <f>_xlfn.XLOOKUP($A27,Mensal!$B$5:$B$296,Mensal!EM5:EM296)</f>
        <v>0</v>
      </c>
      <c r="EM27" s="65">
        <f>_xlfn.XLOOKUP($A27,Mensal!$B$5:$B$296,Mensal!EN5:EN296)</f>
        <v>0</v>
      </c>
      <c r="EN27" s="65">
        <f>_xlfn.XLOOKUP($A27,Mensal!$B$5:$B$296,Mensal!EO5:EO296)</f>
        <v>0</v>
      </c>
      <c r="EO27" s="65">
        <f>_xlfn.XLOOKUP($A27,Mensal!$B$5:$B$296,Mensal!EP5:EP296)</f>
        <v>0</v>
      </c>
      <c r="EP27" s="65">
        <f>_xlfn.XLOOKUP($A27,Mensal!$B$5:$B$296,Mensal!EQ5:EQ296)</f>
        <v>0</v>
      </c>
      <c r="EQ27" s="65">
        <f>_xlfn.XLOOKUP($A27,Mensal!$B$5:$B$296,Mensal!ER5:ER296)</f>
        <v>0</v>
      </c>
      <c r="ER27" s="65">
        <f>_xlfn.XLOOKUP($A27,Mensal!$B$5:$B$296,Mensal!ES5:ES296)</f>
        <v>0</v>
      </c>
    </row>
    <row r="28" spans="1:148" s="4" customFormat="1" ht="12">
      <c r="A28" s="231" t="str">
        <f t="shared" si="0"/>
        <v>191101010300382</v>
      </c>
      <c r="B28" s="231">
        <v>1911010103003</v>
      </c>
      <c r="C28" s="41">
        <v>82</v>
      </c>
      <c r="D28" s="37" t="s">
        <v>162</v>
      </c>
      <c r="E28" s="65">
        <f>_xlfn.XLOOKUP($A28,Mensal!$B$5:$B$296,Mensal!F6:F297)</f>
        <v>0</v>
      </c>
      <c r="F28" s="65">
        <f>_xlfn.XLOOKUP($A28,Mensal!$B$5:$B$296,Mensal!G5:G296)</f>
        <v>0</v>
      </c>
      <c r="G28" s="65">
        <f>_xlfn.XLOOKUP($A28,Mensal!$B$5:$B$296,Mensal!H5:H296)</f>
        <v>0</v>
      </c>
      <c r="H28" s="65">
        <f>_xlfn.XLOOKUP($A28,Mensal!$B$5:$B$296,Mensal!I5:I296)</f>
        <v>0</v>
      </c>
      <c r="I28" s="65">
        <f>_xlfn.XLOOKUP($A28,Mensal!$B$5:$B$296,Mensal!J5:J296)</f>
        <v>0</v>
      </c>
      <c r="J28" s="65">
        <f>_xlfn.XLOOKUP($A28,Mensal!$B$5:$B$296,Mensal!K5:K296)</f>
        <v>0</v>
      </c>
      <c r="K28" s="65">
        <f>_xlfn.XLOOKUP($A28,Mensal!$B$5:$B$296,Mensal!L5:L296)</f>
        <v>0</v>
      </c>
      <c r="L28" s="65">
        <f>_xlfn.XLOOKUP($A28,Mensal!$B$5:$B$296,Mensal!M5:M296)</f>
        <v>0</v>
      </c>
      <c r="M28" s="65">
        <f>_xlfn.XLOOKUP($A28,Mensal!$B$5:$B$296,Mensal!N5:N296)</f>
        <v>0</v>
      </c>
      <c r="N28" s="65">
        <f>_xlfn.XLOOKUP($A28,Mensal!$B$5:$B$296,Mensal!O5:O296)</f>
        <v>0</v>
      </c>
      <c r="O28" s="65">
        <f>_xlfn.XLOOKUP($A28,Mensal!$B$5:$B$296,Mensal!P5:P296)</f>
        <v>0</v>
      </c>
      <c r="P28" s="65">
        <f>_xlfn.XLOOKUP($A28,Mensal!$B$5:$B$296,Mensal!Q5:Q296)</f>
        <v>0</v>
      </c>
      <c r="Q28" s="65">
        <f>_xlfn.XLOOKUP($A28,Mensal!$B$5:$B$296,Mensal!R5:R296)</f>
        <v>0</v>
      </c>
      <c r="R28" s="65">
        <f>_xlfn.XLOOKUP($A28,Mensal!$B$5:$B$296,Mensal!S5:S296)</f>
        <v>0</v>
      </c>
      <c r="S28" s="65">
        <f>_xlfn.XLOOKUP($A28,Mensal!$B$5:$B$296,Mensal!T5:T296)</f>
        <v>0</v>
      </c>
      <c r="T28" s="65">
        <f>_xlfn.XLOOKUP($A28,Mensal!$B$5:$B$296,Mensal!U5:U296)</f>
        <v>0</v>
      </c>
      <c r="U28" s="65">
        <f>_xlfn.XLOOKUP($A28,Mensal!$B$5:$B$296,Mensal!V5:V296)</f>
        <v>0</v>
      </c>
      <c r="V28" s="65">
        <f>_xlfn.XLOOKUP($A28,Mensal!$B$5:$B$296,Mensal!W5:W296)</f>
        <v>0</v>
      </c>
      <c r="W28" s="65">
        <f>_xlfn.XLOOKUP($A28,Mensal!$B$5:$B$296,Mensal!X5:X296)</f>
        <v>0</v>
      </c>
      <c r="X28" s="65">
        <f>_xlfn.XLOOKUP($A28,Mensal!$B$5:$B$296,Mensal!Y5:Y296)</f>
        <v>0</v>
      </c>
      <c r="Y28" s="65">
        <f>_xlfn.XLOOKUP($A28,Mensal!$B$5:$B$296,Mensal!Z5:Z296)</f>
        <v>0</v>
      </c>
      <c r="Z28" s="65">
        <f>_xlfn.XLOOKUP($A28,Mensal!$B$5:$B$296,Mensal!AA5:AA296)</f>
        <v>0</v>
      </c>
      <c r="AA28" s="65">
        <f>_xlfn.XLOOKUP($A28,Mensal!$B$5:$B$296,Mensal!AB5:AB296)</f>
        <v>0</v>
      </c>
      <c r="AB28" s="65">
        <f>_xlfn.XLOOKUP($A28,Mensal!$B$5:$B$296,Mensal!AC5:AC296)</f>
        <v>0</v>
      </c>
      <c r="AC28" s="65">
        <f>_xlfn.XLOOKUP($A28,Mensal!$B$5:$B$296,Mensal!AD5:AD296)</f>
        <v>0</v>
      </c>
      <c r="AD28" s="65">
        <f>_xlfn.XLOOKUP($A28,Mensal!$B$5:$B$296,Mensal!AE5:AE296)</f>
        <v>0</v>
      </c>
      <c r="AE28" s="65">
        <f>_xlfn.XLOOKUP($A28,Mensal!$B$5:$B$296,Mensal!AF5:AF296)</f>
        <v>0</v>
      </c>
      <c r="AF28" s="65">
        <f>_xlfn.XLOOKUP($A28,Mensal!$B$5:$B$296,Mensal!AG5:AG296)</f>
        <v>0</v>
      </c>
      <c r="AG28" s="65">
        <f>_xlfn.XLOOKUP($A28,Mensal!$B$5:$B$296,Mensal!AH5:AH296)</f>
        <v>0</v>
      </c>
      <c r="AH28" s="65">
        <f>_xlfn.XLOOKUP($A28,Mensal!$B$5:$B$296,Mensal!AI5:AI296)</f>
        <v>0</v>
      </c>
      <c r="AI28" s="65">
        <f>_xlfn.XLOOKUP($A28,Mensal!$B$5:$B$296,Mensal!AJ5:AJ296)</f>
        <v>0</v>
      </c>
      <c r="AJ28" s="65">
        <f>_xlfn.XLOOKUP($A28,Mensal!$B$5:$B$296,Mensal!AK5:AK296)</f>
        <v>0</v>
      </c>
      <c r="AK28" s="65">
        <f>_xlfn.XLOOKUP($A28,Mensal!$B$5:$B$296,Mensal!AL5:AL296)</f>
        <v>0</v>
      </c>
      <c r="AL28" s="65">
        <f>_xlfn.XLOOKUP($A28,Mensal!$B$5:$B$296,Mensal!AM5:AM296)</f>
        <v>0</v>
      </c>
      <c r="AM28" s="65">
        <f>_xlfn.XLOOKUP($A28,Mensal!$B$5:$B$296,Mensal!AN5:AN296)</f>
        <v>0</v>
      </c>
      <c r="AN28" s="65">
        <f>_xlfn.XLOOKUP($A28,Mensal!$B$5:$B$296,Mensal!AO5:AO296)</f>
        <v>0</v>
      </c>
      <c r="AO28" s="65">
        <f>_xlfn.XLOOKUP($A28,Mensal!$B$5:$B$296,Mensal!AP5:AP296)</f>
        <v>0</v>
      </c>
      <c r="AP28" s="65">
        <f>_xlfn.XLOOKUP($A28,Mensal!$B$5:$B$296,Mensal!AQ5:AQ296)</f>
        <v>0</v>
      </c>
      <c r="AQ28" s="65">
        <f>_xlfn.XLOOKUP($A28,Mensal!$B$5:$B$296,Mensal!AR5:AR296)</f>
        <v>0</v>
      </c>
      <c r="AR28" s="65">
        <f>_xlfn.XLOOKUP($A28,Mensal!$B$5:$B$296,Mensal!AS5:AS296)</f>
        <v>0</v>
      </c>
      <c r="AS28" s="65">
        <f>_xlfn.XLOOKUP($A28,Mensal!$B$5:$B$296,Mensal!AT5:AT296)</f>
        <v>0</v>
      </c>
      <c r="AT28" s="65">
        <f>_xlfn.XLOOKUP($A28,Mensal!$B$5:$B$296,Mensal!AU5:AU296)</f>
        <v>0</v>
      </c>
      <c r="AU28" s="65">
        <f>_xlfn.XLOOKUP($A28,Mensal!$B$5:$B$296,Mensal!AV5:AV296)</f>
        <v>0</v>
      </c>
      <c r="AV28" s="65">
        <f>_xlfn.XLOOKUP($A28,Mensal!$B$5:$B$296,Mensal!AW5:AW296)</f>
        <v>0</v>
      </c>
      <c r="AW28" s="65">
        <f>_xlfn.XLOOKUP($A28,Mensal!$B$5:$B$296,Mensal!AX5:AX296)</f>
        <v>0</v>
      </c>
      <c r="AX28" s="65">
        <f>_xlfn.XLOOKUP($A28,Mensal!$B$5:$B$296,Mensal!AY5:AY296)</f>
        <v>0</v>
      </c>
      <c r="AY28" s="65">
        <f>_xlfn.XLOOKUP($A28,Mensal!$B$5:$B$296,Mensal!AZ5:AZ296)</f>
        <v>0</v>
      </c>
      <c r="AZ28" s="65">
        <f>_xlfn.XLOOKUP($A28,Mensal!$B$5:$B$296,Mensal!BA5:BA296)</f>
        <v>0</v>
      </c>
      <c r="BA28" s="65">
        <f>_xlfn.XLOOKUP($A28,Mensal!$B$5:$B$296,Mensal!BB5:BB296)</f>
        <v>0</v>
      </c>
      <c r="BB28" s="65">
        <f>_xlfn.XLOOKUP($A28,Mensal!$B$5:$B$296,Mensal!BC5:BC296)</f>
        <v>0</v>
      </c>
      <c r="BC28" s="65">
        <f>_xlfn.XLOOKUP($A28,Mensal!$B$5:$B$296,Mensal!BD5:BD296)</f>
        <v>0</v>
      </c>
      <c r="BD28" s="65">
        <f>_xlfn.XLOOKUP($A28,Mensal!$B$5:$B$296,Mensal!BE5:BE296)</f>
        <v>0</v>
      </c>
      <c r="BE28" s="65">
        <f>_xlfn.XLOOKUP($A28,Mensal!$B$5:$B$296,Mensal!BF5:BF296)</f>
        <v>0</v>
      </c>
      <c r="BF28" s="65">
        <f>_xlfn.XLOOKUP($A28,Mensal!$B$5:$B$296,Mensal!BG5:BG296)</f>
        <v>0</v>
      </c>
      <c r="BG28" s="65">
        <f>_xlfn.XLOOKUP($A28,Mensal!$B$5:$B$296,Mensal!BH5:BH296)</f>
        <v>0</v>
      </c>
      <c r="BH28" s="65">
        <f>_xlfn.XLOOKUP($A28,Mensal!$B$5:$B$296,Mensal!BI5:BI296)</f>
        <v>0</v>
      </c>
      <c r="BI28" s="65">
        <f>_xlfn.XLOOKUP($A28,Mensal!$B$5:$B$296,Mensal!BJ5:BJ296)</f>
        <v>0</v>
      </c>
      <c r="BJ28" s="65">
        <f>_xlfn.XLOOKUP($A28,Mensal!$B$5:$B$296,Mensal!BK5:BK296)</f>
        <v>0</v>
      </c>
      <c r="BK28" s="65">
        <f>_xlfn.XLOOKUP($A28,Mensal!$B$5:$B$296,Mensal!BL5:BL296)</f>
        <v>0</v>
      </c>
      <c r="BL28" s="65">
        <f>_xlfn.XLOOKUP($A28,Mensal!$B$5:$B$296,Mensal!BM5:BM296)</f>
        <v>0</v>
      </c>
      <c r="BM28" s="65">
        <f>_xlfn.XLOOKUP($A28,Mensal!$B$5:$B$296,Mensal!BN5:BN296)</f>
        <v>0</v>
      </c>
      <c r="BN28" s="65">
        <f>_xlfn.XLOOKUP($A28,Mensal!$B$5:$B$296,Mensal!BO5:BO296)</f>
        <v>0</v>
      </c>
      <c r="BO28" s="65">
        <f>_xlfn.XLOOKUP($A28,Mensal!$B$5:$B$296,Mensal!BP5:BP296)</f>
        <v>0</v>
      </c>
      <c r="BP28" s="65">
        <f>_xlfn.XLOOKUP($A28,Mensal!$B$5:$B$296,Mensal!BQ5:BQ296)</f>
        <v>0</v>
      </c>
      <c r="BQ28" s="65">
        <f>_xlfn.XLOOKUP($A28,Mensal!$B$5:$B$296,Mensal!BR5:BR296)</f>
        <v>0</v>
      </c>
      <c r="BR28" s="65">
        <f>_xlfn.XLOOKUP($A28,Mensal!$B$5:$B$296,Mensal!BS5:BS296)</f>
        <v>0</v>
      </c>
      <c r="BS28" s="65">
        <f>_xlfn.XLOOKUP($A28,Mensal!$B$5:$B$296,Mensal!BT5:BT296)</f>
        <v>0</v>
      </c>
      <c r="BT28" s="65">
        <f>_xlfn.XLOOKUP($A28,Mensal!$B$5:$B$296,Mensal!BU5:BU296)</f>
        <v>0</v>
      </c>
      <c r="BU28" s="65">
        <f>_xlfn.XLOOKUP($A28,Mensal!$B$5:$B$296,Mensal!BV5:BV296)</f>
        <v>0</v>
      </c>
      <c r="BV28" s="65">
        <f>_xlfn.XLOOKUP($A28,Mensal!$B$5:$B$296,Mensal!BW5:BW296)</f>
        <v>0</v>
      </c>
      <c r="BW28" s="65">
        <f>_xlfn.XLOOKUP($A28,Mensal!$B$5:$B$296,Mensal!BX5:BX296)</f>
        <v>0</v>
      </c>
      <c r="BX28" s="65">
        <f>_xlfn.XLOOKUP($A28,Mensal!$B$5:$B$296,Mensal!BY5:BY296)</f>
        <v>0</v>
      </c>
      <c r="BY28" s="65">
        <f>_xlfn.XLOOKUP($A28,Mensal!$B$5:$B$296,Mensal!BZ5:BZ296)</f>
        <v>0</v>
      </c>
      <c r="BZ28" s="65">
        <f>_xlfn.XLOOKUP($A28,Mensal!$B$5:$B$296,Mensal!CA5:CA296)</f>
        <v>0</v>
      </c>
      <c r="CA28" s="65">
        <f>_xlfn.XLOOKUP($A28,Mensal!$B$5:$B$296,Mensal!CB5:CB296)</f>
        <v>0</v>
      </c>
      <c r="CB28" s="65">
        <f>_xlfn.XLOOKUP($A28,Mensal!$B$5:$B$296,Mensal!CC5:CC296)</f>
        <v>0</v>
      </c>
      <c r="CC28" s="65">
        <f>_xlfn.XLOOKUP($A28,Mensal!$B$5:$B$296,Mensal!CD5:CD296)</f>
        <v>0</v>
      </c>
      <c r="CD28" s="65">
        <f>_xlfn.XLOOKUP($A28,Mensal!$B$5:$B$296,Mensal!CE5:CE296)</f>
        <v>0</v>
      </c>
      <c r="CE28" s="65">
        <f>_xlfn.XLOOKUP($A28,Mensal!$B$5:$B$296,Mensal!CF5:CF296)</f>
        <v>0</v>
      </c>
      <c r="CF28" s="65">
        <f>_xlfn.XLOOKUP($A28,Mensal!$B$5:$B$296,Mensal!CG5:CG296)</f>
        <v>0</v>
      </c>
      <c r="CG28" s="65">
        <f>_xlfn.XLOOKUP($A28,Mensal!$B$5:$B$296,Mensal!CH5:CH296)</f>
        <v>0</v>
      </c>
      <c r="CH28" s="65">
        <f>_xlfn.XLOOKUP($A28,Mensal!$B$5:$B$296,Mensal!CI5:CI296)</f>
        <v>0</v>
      </c>
      <c r="CI28" s="65">
        <f>_xlfn.XLOOKUP($A28,Mensal!$B$5:$B$296,Mensal!CJ5:CJ296)</f>
        <v>0</v>
      </c>
      <c r="CJ28" s="65">
        <f>_xlfn.XLOOKUP($A28,Mensal!$B$5:$B$296,Mensal!CK5:CK296)</f>
        <v>0</v>
      </c>
      <c r="CK28" s="65">
        <f>_xlfn.XLOOKUP($A28,Mensal!$B$5:$B$296,Mensal!CL5:CL296)</f>
        <v>0</v>
      </c>
      <c r="CL28" s="65">
        <f>_xlfn.XLOOKUP($A28,Mensal!$B$5:$B$296,Mensal!CM5:CM296)</f>
        <v>0</v>
      </c>
      <c r="CM28" s="65">
        <f>_xlfn.XLOOKUP($A28,Mensal!$B$5:$B$296,Mensal!CN5:CN296)</f>
        <v>0</v>
      </c>
      <c r="CN28" s="65">
        <f>_xlfn.XLOOKUP($A28,Mensal!$B$5:$B$296,Mensal!CO5:CO296)</f>
        <v>0</v>
      </c>
      <c r="CO28" s="65">
        <f>_xlfn.XLOOKUP($A28,Mensal!$B$5:$B$296,Mensal!CP5:CP296)</f>
        <v>0</v>
      </c>
      <c r="CP28" s="65">
        <f>_xlfn.XLOOKUP($A28,Mensal!$B$5:$B$296,Mensal!CQ5:CQ296)</f>
        <v>0</v>
      </c>
      <c r="CQ28" s="65">
        <f>_xlfn.XLOOKUP($A28,Mensal!$B$5:$B$296,Mensal!CR5:CR296)</f>
        <v>0</v>
      </c>
      <c r="CR28" s="65">
        <f>_xlfn.XLOOKUP($A28,Mensal!$B$5:$B$296,Mensal!CS5:CS296)</f>
        <v>0</v>
      </c>
      <c r="CS28" s="65">
        <f>_xlfn.XLOOKUP($A28,Mensal!$B$5:$B$296,Mensal!CT5:CT296)</f>
        <v>0</v>
      </c>
      <c r="CT28" s="65">
        <f>_xlfn.XLOOKUP($A28,Mensal!$B$5:$B$296,Mensal!CU5:CU296)</f>
        <v>0</v>
      </c>
      <c r="CU28" s="65">
        <f>_xlfn.XLOOKUP($A28,Mensal!$B$5:$B$296,Mensal!CV5:CV296)</f>
        <v>0</v>
      </c>
      <c r="CV28" s="65">
        <f>_xlfn.XLOOKUP($A28,Mensal!$B$5:$B$296,Mensal!CW5:CW296)</f>
        <v>0</v>
      </c>
      <c r="CW28" s="65">
        <f>_xlfn.XLOOKUP($A28,Mensal!$B$5:$B$296,Mensal!CX5:CX296)</f>
        <v>0</v>
      </c>
      <c r="CX28" s="65">
        <f>_xlfn.XLOOKUP($A28,Mensal!$B$5:$B$296,Mensal!CY5:CY296)</f>
        <v>0</v>
      </c>
      <c r="CY28" s="65">
        <f>_xlfn.XLOOKUP($A28,Mensal!$B$5:$B$296,Mensal!CZ5:CZ296)</f>
        <v>0</v>
      </c>
      <c r="CZ28" s="65">
        <f>_xlfn.XLOOKUP($A28,Mensal!$B$5:$B$296,Mensal!DA5:DA296)</f>
        <v>0</v>
      </c>
      <c r="DA28" s="65">
        <f>_xlfn.XLOOKUP($A28,Mensal!$B$5:$B$296,Mensal!DB5:DB296)</f>
        <v>0</v>
      </c>
      <c r="DB28" s="65">
        <f>_xlfn.XLOOKUP($A28,Mensal!$B$5:$B$296,Mensal!DC5:DC296)</f>
        <v>0</v>
      </c>
      <c r="DC28" s="65">
        <f>_xlfn.XLOOKUP($A28,Mensal!$B$5:$B$296,Mensal!DD5:DD296)</f>
        <v>0</v>
      </c>
      <c r="DD28" s="65">
        <f>_xlfn.XLOOKUP($A28,Mensal!$B$5:$B$296,Mensal!DE5:DE296)</f>
        <v>0</v>
      </c>
      <c r="DE28" s="65">
        <f>_xlfn.XLOOKUP($A28,Mensal!$B$5:$B$296,Mensal!DF5:DF296)</f>
        <v>0</v>
      </c>
      <c r="DF28" s="65">
        <f>_xlfn.XLOOKUP($A28,Mensal!$B$5:$B$296,Mensal!DG5:DG296)</f>
        <v>0</v>
      </c>
      <c r="DG28" s="65">
        <f>_xlfn.XLOOKUP($A28,Mensal!$B$5:$B$296,Mensal!DH5:DH296)</f>
        <v>0</v>
      </c>
      <c r="DH28" s="65">
        <f>_xlfn.XLOOKUP($A28,Mensal!$B$5:$B$296,Mensal!DI5:DI296)</f>
        <v>0</v>
      </c>
      <c r="DI28" s="65">
        <f>_xlfn.XLOOKUP($A28,Mensal!$B$5:$B$296,Mensal!DJ5:DJ296)</f>
        <v>0</v>
      </c>
      <c r="DJ28" s="65">
        <f>_xlfn.XLOOKUP($A28,Mensal!$B$5:$B$296,Mensal!DK5:DK296)</f>
        <v>0</v>
      </c>
      <c r="DK28" s="65">
        <f>_xlfn.XLOOKUP($A28,Mensal!$B$5:$B$296,Mensal!DL5:DL296)</f>
        <v>0</v>
      </c>
      <c r="DL28" s="65">
        <f>_xlfn.XLOOKUP($A28,Mensal!$B$5:$B$296,Mensal!DM5:DM296)</f>
        <v>0</v>
      </c>
      <c r="DM28" s="65">
        <f>_xlfn.XLOOKUP($A28,Mensal!$B$5:$B$296,Mensal!DN5:DN296)</f>
        <v>0</v>
      </c>
      <c r="DN28" s="65">
        <f>_xlfn.XLOOKUP($A28,Mensal!$B$5:$B$296,Mensal!DO5:DO296)</f>
        <v>0</v>
      </c>
      <c r="DO28" s="65">
        <f>_xlfn.XLOOKUP($A28,Mensal!$B$5:$B$296,Mensal!DP5:DP296)</f>
        <v>0</v>
      </c>
      <c r="DP28" s="65">
        <f>_xlfn.XLOOKUP($A28,Mensal!$B$5:$B$296,Mensal!DQ5:DQ296)</f>
        <v>0</v>
      </c>
      <c r="DQ28" s="65">
        <f>_xlfn.XLOOKUP($A28,Mensal!$B$5:$B$296,Mensal!DR5:DR296)</f>
        <v>0</v>
      </c>
      <c r="DR28" s="65">
        <f>_xlfn.XLOOKUP($A28,Mensal!$B$5:$B$296,Mensal!DS5:DS296)</f>
        <v>0</v>
      </c>
      <c r="DS28" s="65">
        <f>_xlfn.XLOOKUP($A28,Mensal!$B$5:$B$296,Mensal!DT5:DT296)</f>
        <v>0</v>
      </c>
      <c r="DT28" s="65">
        <f>_xlfn.XLOOKUP($A28,Mensal!$B$5:$B$296,Mensal!DU5:DU296)</f>
        <v>0</v>
      </c>
      <c r="DU28" s="65">
        <f>_xlfn.XLOOKUP($A28,Mensal!$B$5:$B$296,Mensal!DV5:DV296)</f>
        <v>0</v>
      </c>
      <c r="DV28" s="65">
        <f>_xlfn.XLOOKUP($A28,Mensal!$B$5:$B$296,Mensal!DW5:DW296)</f>
        <v>0</v>
      </c>
      <c r="DW28" s="65">
        <f>_xlfn.XLOOKUP($A28,Mensal!$B$5:$B$296,Mensal!DX5:DX296)</f>
        <v>0</v>
      </c>
      <c r="DX28" s="65">
        <f>_xlfn.XLOOKUP($A28,Mensal!$B$5:$B$296,Mensal!DY5:DY296)</f>
        <v>0</v>
      </c>
      <c r="DY28" s="65">
        <f>_xlfn.XLOOKUP($A28,Mensal!$B$5:$B$296,Mensal!DZ5:DZ296)</f>
        <v>0</v>
      </c>
      <c r="DZ28" s="65">
        <f>_xlfn.XLOOKUP($A28,Mensal!$B$5:$B$296,Mensal!EA5:EA296)</f>
        <v>0</v>
      </c>
      <c r="EA28" s="65">
        <f>_xlfn.XLOOKUP($A28,Mensal!$B$5:$B$296,Mensal!EB5:EB296)</f>
        <v>0</v>
      </c>
      <c r="EB28" s="65">
        <f>_xlfn.XLOOKUP($A28,Mensal!$B$5:$B$296,Mensal!EC5:EC296)</f>
        <v>0</v>
      </c>
      <c r="EC28" s="65">
        <f>_xlfn.XLOOKUP($A28,Mensal!$B$5:$B$296,Mensal!ED5:ED296)</f>
        <v>0</v>
      </c>
      <c r="ED28" s="65">
        <f>_xlfn.XLOOKUP($A28,Mensal!$B$5:$B$296,Mensal!EE5:EE296)</f>
        <v>0</v>
      </c>
      <c r="EE28" s="65">
        <f>_xlfn.XLOOKUP($A28,Mensal!$B$5:$B$296,Mensal!EF5:EF296)</f>
        <v>0</v>
      </c>
      <c r="EF28" s="65">
        <f>_xlfn.XLOOKUP($A28,Mensal!$B$5:$B$296,Mensal!EG5:EG296)</f>
        <v>0</v>
      </c>
      <c r="EG28" s="65">
        <f>_xlfn.XLOOKUP($A28,Mensal!$B$5:$B$296,Mensal!EH5:EH296)</f>
        <v>0</v>
      </c>
      <c r="EH28" s="65">
        <f>_xlfn.XLOOKUP($A28,Mensal!$B$5:$B$296,Mensal!EI5:EI296)</f>
        <v>0</v>
      </c>
      <c r="EI28" s="65">
        <f>_xlfn.XLOOKUP($A28,Mensal!$B$5:$B$296,Mensal!EJ5:EJ296)</f>
        <v>0</v>
      </c>
      <c r="EJ28" s="65">
        <f>_xlfn.XLOOKUP($A28,Mensal!$B$5:$B$296,Mensal!EK5:EK296)</f>
        <v>0</v>
      </c>
      <c r="EK28" s="65">
        <f>_xlfn.XLOOKUP($A28,Mensal!$B$5:$B$296,Mensal!EL5:EL296)</f>
        <v>0</v>
      </c>
      <c r="EL28" s="65">
        <f>_xlfn.XLOOKUP($A28,Mensal!$B$5:$B$296,Mensal!EM5:EM296)</f>
        <v>0</v>
      </c>
      <c r="EM28" s="65">
        <f>_xlfn.XLOOKUP($A28,Mensal!$B$5:$B$296,Mensal!EN5:EN296)</f>
        <v>0</v>
      </c>
      <c r="EN28" s="65">
        <f>_xlfn.XLOOKUP($A28,Mensal!$B$5:$B$296,Mensal!EO5:EO296)</f>
        <v>0</v>
      </c>
      <c r="EO28" s="65">
        <f>_xlfn.XLOOKUP($A28,Mensal!$B$5:$B$296,Mensal!EP5:EP296)</f>
        <v>0</v>
      </c>
      <c r="EP28" s="65">
        <f>_xlfn.XLOOKUP($A28,Mensal!$B$5:$B$296,Mensal!EQ5:EQ296)</f>
        <v>0</v>
      </c>
      <c r="EQ28" s="65">
        <f>_xlfn.XLOOKUP($A28,Mensal!$B$5:$B$296,Mensal!ER5:ER296)</f>
        <v>0</v>
      </c>
      <c r="ER28" s="65">
        <f>_xlfn.XLOOKUP($A28,Mensal!$B$5:$B$296,Mensal!ES5:ES296)</f>
        <v>0</v>
      </c>
    </row>
    <row r="29" spans="1:148" s="4" customFormat="1" ht="12">
      <c r="A29" s="231" t="str">
        <f t="shared" si="0"/>
        <v>191101010300482</v>
      </c>
      <c r="B29" s="231">
        <v>1911010103004</v>
      </c>
      <c r="C29" s="41">
        <v>82</v>
      </c>
      <c r="D29" s="37" t="s">
        <v>566</v>
      </c>
      <c r="E29" s="65">
        <f>_xlfn.XLOOKUP($A29,Mensal!$B$5:$B$297,Mensal!F5:F297)</f>
        <v>0</v>
      </c>
      <c r="F29" s="65">
        <f>_xlfn.XLOOKUP($A29,Mensal!$B$5:$B$297,Mensal!G5:G297)</f>
        <v>998111.69179375959</v>
      </c>
      <c r="G29" s="65">
        <f>_xlfn.XLOOKUP($A29,Mensal!$B$5:$B$297,Mensal!H5:H297)</f>
        <v>784348.47314544045</v>
      </c>
      <c r="H29" s="65">
        <f>_xlfn.XLOOKUP($A29,Mensal!$B$5:$B$297,Mensal!I5:I297)</f>
        <v>1000739.2945516863</v>
      </c>
      <c r="I29" s="65">
        <f>_xlfn.XLOOKUP($A29,Mensal!$B$5:$B$297,Mensal!J5:J297)</f>
        <v>710039.27745168388</v>
      </c>
      <c r="J29" s="65">
        <f>_xlfn.XLOOKUP($A29,Mensal!$B$5:$B$297,Mensal!K5:K297)</f>
        <v>851347.51835815515</v>
      </c>
      <c r="K29" s="65">
        <f>_xlfn.XLOOKUP($A29,Mensal!$B$5:$B$297,Mensal!L5:L297)</f>
        <v>817840.83086952998</v>
      </c>
      <c r="L29" s="65">
        <f>_xlfn.XLOOKUP($A29,Mensal!$B$5:$B$297,Mensal!M5:M297)</f>
        <v>845853.8876523911</v>
      </c>
      <c r="M29" s="65">
        <f>_xlfn.XLOOKUP($A29,Mensal!$B$5:$B$297,Mensal!N5:N297)</f>
        <v>849430.99714742869</v>
      </c>
      <c r="N29" s="65">
        <f>_xlfn.XLOOKUP($A29,Mensal!$B$5:$B$297,Mensal!O5:O297)</f>
        <v>837261.06866162794</v>
      </c>
      <c r="O29" s="65">
        <f>_xlfn.XLOOKUP($A29,Mensal!$B$5:$B$297,Mensal!P5:P297)</f>
        <v>793690.04784702754</v>
      </c>
      <c r="P29" s="65">
        <f>_xlfn.XLOOKUP($A29,Mensal!$B$5:$B$297,Mensal!Q5:Q297)</f>
        <v>751679.13061943441</v>
      </c>
      <c r="Q29" s="65">
        <f>_xlfn.XLOOKUP($A29,Mensal!$B$5:$B$297,Mensal!R5:R297)</f>
        <v>693202.78190183872</v>
      </c>
      <c r="R29" s="65">
        <f>_xlfn.XLOOKUP($A29,Mensal!$B$5:$B$297,Mensal!S5:S297)</f>
        <v>9933545.0000000037</v>
      </c>
      <c r="S29" s="65">
        <f>_xlfn.XLOOKUP($A29,Mensal!$B$5:$B$297,Mensal!T5:T297)</f>
        <v>876161.84727166675</v>
      </c>
      <c r="T29" s="65">
        <f>_xlfn.XLOOKUP($A29,Mensal!$B$5:$B$297,Mensal!U5:U297)</f>
        <v>876161.84727166675</v>
      </c>
      <c r="U29" s="65">
        <f>_xlfn.XLOOKUP($A29,Mensal!$B$5:$B$297,Mensal!V5:V297)</f>
        <v>876161.84727166675</v>
      </c>
      <c r="V29" s="65">
        <f>_xlfn.XLOOKUP($A29,Mensal!$B$5:$B$297,Mensal!W5:W297)</f>
        <v>876161.84727166675</v>
      </c>
      <c r="W29" s="65">
        <f>_xlfn.XLOOKUP($A29,Mensal!$B$5:$B$297,Mensal!X5:X297)</f>
        <v>876161.84727166675</v>
      </c>
      <c r="X29" s="65">
        <f>_xlfn.XLOOKUP($A29,Mensal!$B$5:$B$297,Mensal!Y5:Y297)</f>
        <v>876161.84727166675</v>
      </c>
      <c r="Y29" s="65">
        <f>_xlfn.XLOOKUP($A29,Mensal!$B$5:$B$297,Mensal!Z5:Z297)</f>
        <v>876161.84727166675</v>
      </c>
      <c r="Z29" s="65">
        <f>_xlfn.XLOOKUP($A29,Mensal!$B$5:$B$297,Mensal!AA5:AA297)</f>
        <v>876161.84727166675</v>
      </c>
      <c r="AA29" s="65">
        <f>_xlfn.XLOOKUP($A29,Mensal!$B$5:$B$297,Mensal!AB5:AB297)</f>
        <v>876161.84727166675</v>
      </c>
      <c r="AB29" s="65">
        <f>_xlfn.XLOOKUP($A29,Mensal!$B$5:$B$297,Mensal!AC5:AC297)</f>
        <v>876161.84727166675</v>
      </c>
      <c r="AC29" s="65">
        <f>_xlfn.XLOOKUP($A29,Mensal!$B$5:$B$297,Mensal!AD5:AD297)</f>
        <v>876161.84727166675</v>
      </c>
      <c r="AD29" s="65">
        <f>_xlfn.XLOOKUP($A29,Mensal!$B$5:$B$297,Mensal!AE5:AE297)</f>
        <v>876161.84727166675</v>
      </c>
      <c r="AE29" s="65">
        <f>_xlfn.XLOOKUP($A29,Mensal!$B$5:$B$297,Mensal!AF5:AF297)</f>
        <v>10513942.167259999</v>
      </c>
      <c r="AF29" s="65">
        <f>_xlfn.XLOOKUP($A29,Mensal!$B$5:$B$297,Mensal!AG5:AG297)</f>
        <v>925188.3595976003</v>
      </c>
      <c r="AG29" s="65">
        <f>_xlfn.XLOOKUP($A29,Mensal!$B$5:$B$297,Mensal!AH5:AH297)</f>
        <v>925188.3595976003</v>
      </c>
      <c r="AH29" s="65">
        <f>_xlfn.XLOOKUP($A29,Mensal!$B$5:$B$297,Mensal!AI5:AI297)</f>
        <v>925188.3595976003</v>
      </c>
      <c r="AI29" s="65">
        <f>_xlfn.XLOOKUP($A29,Mensal!$B$5:$B$297,Mensal!AJ5:AJ297)</f>
        <v>925188.3595976003</v>
      </c>
      <c r="AJ29" s="65">
        <f>_xlfn.XLOOKUP($A29,Mensal!$B$5:$B$297,Mensal!AK5:AK297)</f>
        <v>925188.3595976003</v>
      </c>
      <c r="AK29" s="65">
        <f>_xlfn.XLOOKUP($A29,Mensal!$B$5:$B$297,Mensal!AL5:AL297)</f>
        <v>925188.3595976003</v>
      </c>
      <c r="AL29" s="65">
        <f>_xlfn.XLOOKUP($A29,Mensal!$B$5:$B$297,Mensal!AM5:AM297)</f>
        <v>925188.3595976003</v>
      </c>
      <c r="AM29" s="65">
        <f>_xlfn.XLOOKUP($A29,Mensal!$B$5:$B$297,Mensal!AN5:AN297)</f>
        <v>925188.3595976003</v>
      </c>
      <c r="AN29" s="65">
        <f>_xlfn.XLOOKUP($A29,Mensal!$B$5:$B$297,Mensal!AO5:AO297)</f>
        <v>925188.3595976003</v>
      </c>
      <c r="AO29" s="65">
        <f>_xlfn.XLOOKUP($A29,Mensal!$B$5:$B$297,Mensal!AP5:AP297)</f>
        <v>925188.3595976003</v>
      </c>
      <c r="AP29" s="65">
        <f>_xlfn.XLOOKUP($A29,Mensal!$B$5:$B$297,Mensal!AQ5:AQ297)</f>
        <v>925188.3595976003</v>
      </c>
      <c r="AQ29" s="65">
        <f>_xlfn.XLOOKUP($A29,Mensal!$B$5:$B$297,Mensal!AR5:AR297)</f>
        <v>925188.3595976003</v>
      </c>
      <c r="AR29" s="65">
        <f>_xlfn.XLOOKUP($A29,Mensal!$B$5:$B$297,Mensal!AS5:AS297)</f>
        <v>11102260.315171205</v>
      </c>
      <c r="AS29" s="65">
        <f>_xlfn.XLOOKUP($A29,Mensal!$B$5:$B$297,Mensal!AT5:AT297)</f>
        <v>977339.37705139804</v>
      </c>
      <c r="AT29" s="65">
        <f>_xlfn.XLOOKUP($A29,Mensal!$B$5:$B$297,Mensal!AU5:AU297)</f>
        <v>977339.37705139804</v>
      </c>
      <c r="AU29" s="65">
        <f>_xlfn.XLOOKUP($A29,Mensal!$B$5:$B$297,Mensal!AV5:AV297)</f>
        <v>977339.37705139804</v>
      </c>
      <c r="AV29" s="65">
        <f>_xlfn.XLOOKUP($A29,Mensal!$B$5:$B$297,Mensal!AW5:AW297)</f>
        <v>977339.37705139804</v>
      </c>
      <c r="AW29" s="65">
        <f>_xlfn.XLOOKUP($A29,Mensal!$B$5:$B$297,Mensal!AX5:AX297)</f>
        <v>977339.37705139804</v>
      </c>
      <c r="AX29" s="65">
        <f>_xlfn.XLOOKUP($A29,Mensal!$B$5:$B$297,Mensal!AY5:AY297)</f>
        <v>977339.37705139804</v>
      </c>
      <c r="AY29" s="65">
        <f>_xlfn.XLOOKUP($A29,Mensal!$B$5:$B$297,Mensal!AZ5:AZ297)</f>
        <v>977339.37705139804</v>
      </c>
      <c r="AZ29" s="65">
        <f>_xlfn.XLOOKUP($A29,Mensal!$B$5:$B$297,Mensal!BA5:BA297)</f>
        <v>977339.37705139804</v>
      </c>
      <c r="BA29" s="65">
        <f>_xlfn.XLOOKUP($A29,Mensal!$B$5:$B$297,Mensal!BB5:BB297)</f>
        <v>977339.37705139804</v>
      </c>
      <c r="BB29" s="65">
        <f>_xlfn.XLOOKUP($A29,Mensal!$B$5:$B$297,Mensal!BC5:BC297)</f>
        <v>977339.37705139804</v>
      </c>
      <c r="BC29" s="65">
        <f>_xlfn.XLOOKUP($A29,Mensal!$B$5:$B$297,Mensal!BD5:BD297)</f>
        <v>977339.37705139804</v>
      </c>
      <c r="BD29" s="65">
        <f>_xlfn.XLOOKUP($A29,Mensal!$B$5:$B$297,Mensal!BE5:BE297)</f>
        <v>977339.37705139804</v>
      </c>
      <c r="BE29" s="65">
        <f>_xlfn.XLOOKUP($A29,Mensal!$B$5:$B$297,Mensal!BF5:BF297)</f>
        <v>11728072.524616776</v>
      </c>
      <c r="BF29" s="65">
        <f>_xlfn.XLOOKUP($A29,Mensal!$B$5:$B$297,Mensal!BG5:BG297)</f>
        <v>1032430.0430570315</v>
      </c>
      <c r="BG29" s="65">
        <f>_xlfn.XLOOKUP($A29,Mensal!$B$5:$B$297,Mensal!BH5:BH297)</f>
        <v>1032430.0430570315</v>
      </c>
      <c r="BH29" s="65">
        <f>_xlfn.XLOOKUP($A29,Mensal!$B$5:$B$297,Mensal!BI5:BI297)</f>
        <v>1032430.0430570315</v>
      </c>
      <c r="BI29" s="65">
        <f>_xlfn.XLOOKUP($A29,Mensal!$B$5:$B$297,Mensal!BJ5:BJ297)</f>
        <v>1032430.0430570315</v>
      </c>
      <c r="BJ29" s="65">
        <f>_xlfn.XLOOKUP($A29,Mensal!$B$5:$B$297,Mensal!BK5:BK297)</f>
        <v>1032430.0430570315</v>
      </c>
      <c r="BK29" s="65">
        <f>_xlfn.XLOOKUP($A29,Mensal!$B$5:$B$297,Mensal!BL5:BL297)</f>
        <v>1032430.0430570315</v>
      </c>
      <c r="BL29" s="65">
        <f>_xlfn.XLOOKUP($A29,Mensal!$B$5:$B$297,Mensal!BM5:BM297)</f>
        <v>1032430.0430570315</v>
      </c>
      <c r="BM29" s="65">
        <f>_xlfn.XLOOKUP($A29,Mensal!$B$5:$B$297,Mensal!BN5:BN297)</f>
        <v>1032430.0430570315</v>
      </c>
      <c r="BN29" s="65">
        <f>_xlfn.XLOOKUP($A29,Mensal!$B$5:$B$297,Mensal!BO5:BO297)</f>
        <v>1032430.0430570315</v>
      </c>
      <c r="BO29" s="65">
        <f>_xlfn.XLOOKUP($A29,Mensal!$B$5:$B$297,Mensal!BP5:BP297)</f>
        <v>1032430.0430570315</v>
      </c>
      <c r="BP29" s="65">
        <f>_xlfn.XLOOKUP($A29,Mensal!$B$5:$B$297,Mensal!BQ5:BQ297)</f>
        <v>1032430.0430570315</v>
      </c>
      <c r="BQ29" s="65">
        <f>_xlfn.XLOOKUP($A29,Mensal!$B$5:$B$297,Mensal!BR5:BR297)</f>
        <v>1032430.0430570315</v>
      </c>
      <c r="BR29" s="65">
        <f>_xlfn.XLOOKUP($A29,Mensal!$B$5:$B$297,Mensal!BS5:BS297)</f>
        <v>12389160.516684381</v>
      </c>
      <c r="BS29" s="65">
        <f>_xlfn.XLOOKUP($A29,Mensal!$B$5:$B$297,Mensal!BT5:BT297)</f>
        <v>1090626.0597240699</v>
      </c>
      <c r="BT29" s="65">
        <f>_xlfn.XLOOKUP($A29,Mensal!$B$5:$B$297,Mensal!BU5:BU297)</f>
        <v>1090626.0597240699</v>
      </c>
      <c r="BU29" s="65">
        <f>_xlfn.XLOOKUP($A29,Mensal!$B$5:$B$297,Mensal!BV5:BV297)</f>
        <v>1090626.0597240699</v>
      </c>
      <c r="BV29" s="65">
        <f>_xlfn.XLOOKUP($A29,Mensal!$B$5:$B$297,Mensal!BW5:BW297)</f>
        <v>1090626.0597240699</v>
      </c>
      <c r="BW29" s="65">
        <f>_xlfn.XLOOKUP($A29,Mensal!$B$5:$B$297,Mensal!BX5:BX297)</f>
        <v>1090626.0597240699</v>
      </c>
      <c r="BX29" s="65">
        <f>_xlfn.XLOOKUP($A29,Mensal!$B$5:$B$297,Mensal!BY5:BY297)</f>
        <v>1090626.0597240699</v>
      </c>
      <c r="BY29" s="65">
        <f>_xlfn.XLOOKUP($A29,Mensal!$B$5:$B$297,Mensal!BZ5:BZ297)</f>
        <v>1090626.0597240699</v>
      </c>
      <c r="BZ29" s="65">
        <f>_xlfn.XLOOKUP($A29,Mensal!$B$5:$B$297,Mensal!CA5:CA297)</f>
        <v>1090626.0597240699</v>
      </c>
      <c r="CA29" s="65">
        <f>_xlfn.XLOOKUP($A29,Mensal!$B$5:$B$297,Mensal!CB5:CB297)</f>
        <v>1090626.0597240699</v>
      </c>
      <c r="CB29" s="65">
        <f>_xlfn.XLOOKUP($A29,Mensal!$B$5:$B$297,Mensal!CC5:CC297)</f>
        <v>1090626.0597240699</v>
      </c>
      <c r="CC29" s="65">
        <f>_xlfn.XLOOKUP($A29,Mensal!$B$5:$B$297,Mensal!CD5:CD297)</f>
        <v>1090626.0597240699</v>
      </c>
      <c r="CD29" s="65">
        <f>_xlfn.XLOOKUP($A29,Mensal!$B$5:$B$297,Mensal!CE5:CE297)</f>
        <v>1090626.0597240699</v>
      </c>
      <c r="CE29" s="65">
        <f>_xlfn.XLOOKUP($A29,Mensal!$B$5:$B$297,Mensal!CF5:CF297)</f>
        <v>13087512.71668884</v>
      </c>
      <c r="CF29" s="65">
        <f>_xlfn.XLOOKUP($A29,Mensal!$B$5:$B$297,Mensal!CG5:CG297)</f>
        <v>1152102.4694585965</v>
      </c>
      <c r="CG29" s="65">
        <f>_xlfn.XLOOKUP($A29,Mensal!$B$5:$B$297,Mensal!CH5:CH297)</f>
        <v>1152102.4694585965</v>
      </c>
      <c r="CH29" s="65">
        <f>_xlfn.XLOOKUP($A29,Mensal!$B$5:$B$297,Mensal!CI5:CI297)</f>
        <v>1152102.4694585965</v>
      </c>
      <c r="CI29" s="65">
        <f>_xlfn.XLOOKUP($A29,Mensal!$B$5:$B$297,Mensal!CJ5:CJ297)</f>
        <v>1152102.4694585965</v>
      </c>
      <c r="CJ29" s="65">
        <f>_xlfn.XLOOKUP($A29,Mensal!$B$5:$B$297,Mensal!CK5:CK297)</f>
        <v>1152102.4694585965</v>
      </c>
      <c r="CK29" s="65">
        <f>_xlfn.XLOOKUP($A29,Mensal!$B$5:$B$297,Mensal!CL5:CL297)</f>
        <v>1152102.4694585965</v>
      </c>
      <c r="CL29" s="65">
        <f>_xlfn.XLOOKUP($A29,Mensal!$B$5:$B$297,Mensal!CM5:CM297)</f>
        <v>1152102.4694585965</v>
      </c>
      <c r="CM29" s="65">
        <f>_xlfn.XLOOKUP($A29,Mensal!$B$5:$B$297,Mensal!CN5:CN297)</f>
        <v>1152102.4694585965</v>
      </c>
      <c r="CN29" s="65">
        <f>_xlfn.XLOOKUP($A29,Mensal!$B$5:$B$297,Mensal!CO5:CO297)</f>
        <v>1152102.4694585965</v>
      </c>
      <c r="CO29" s="65">
        <f>_xlfn.XLOOKUP($A29,Mensal!$B$5:$B$297,Mensal!CP5:CP297)</f>
        <v>1152102.4694585965</v>
      </c>
      <c r="CP29" s="65">
        <f>_xlfn.XLOOKUP($A29,Mensal!$B$5:$B$297,Mensal!CQ5:CQ297)</f>
        <v>1152102.4694585965</v>
      </c>
      <c r="CQ29" s="65">
        <f>_xlfn.XLOOKUP($A29,Mensal!$B$5:$B$297,Mensal!CR5:CR297)</f>
        <v>1152102.4694585965</v>
      </c>
      <c r="CR29" s="65">
        <f>_xlfn.XLOOKUP($A29,Mensal!$B$5:$B$297,Mensal!CS5:CS297)</f>
        <v>13825229.63350316</v>
      </c>
      <c r="CS29" s="65">
        <f>_xlfn.XLOOKUP($A29,Mensal!$B$5:$B$297,Mensal!CT5:CT297)</f>
        <v>1217044.1814570387</v>
      </c>
      <c r="CT29" s="65">
        <f>_xlfn.XLOOKUP($A29,Mensal!$B$5:$B$297,Mensal!CU5:CU297)</f>
        <v>1217044.1814570387</v>
      </c>
      <c r="CU29" s="65">
        <f>_xlfn.XLOOKUP($A29,Mensal!$B$5:$B$297,Mensal!CV5:CV297)</f>
        <v>1217044.1814570387</v>
      </c>
      <c r="CV29" s="65">
        <f>_xlfn.XLOOKUP($A29,Mensal!$B$5:$B$297,Mensal!CW5:CW297)</f>
        <v>1217044.1814570387</v>
      </c>
      <c r="CW29" s="65">
        <f>_xlfn.XLOOKUP($A29,Mensal!$B$5:$B$297,Mensal!CX5:CX297)</f>
        <v>1217044.1814570387</v>
      </c>
      <c r="CX29" s="65">
        <f>_xlfn.XLOOKUP($A29,Mensal!$B$5:$B$297,Mensal!CY5:CY297)</f>
        <v>1217044.1814570387</v>
      </c>
      <c r="CY29" s="65">
        <f>_xlfn.XLOOKUP($A29,Mensal!$B$5:$B$297,Mensal!CZ5:CZ297)</f>
        <v>1217044.1814570387</v>
      </c>
      <c r="CZ29" s="65">
        <f>_xlfn.XLOOKUP($A29,Mensal!$B$5:$B$297,Mensal!DA5:DA297)</f>
        <v>1217044.1814570387</v>
      </c>
      <c r="DA29" s="65">
        <f>_xlfn.XLOOKUP($A29,Mensal!$B$5:$B$297,Mensal!DB5:DB297)</f>
        <v>1217044.1814570387</v>
      </c>
      <c r="DB29" s="65">
        <f>_xlfn.XLOOKUP($A29,Mensal!$B$5:$B$297,Mensal!DC5:DC297)</f>
        <v>1217044.1814570387</v>
      </c>
      <c r="DC29" s="65">
        <f>_xlfn.XLOOKUP($A29,Mensal!$B$5:$B$297,Mensal!DD5:DD297)</f>
        <v>1217044.1814570387</v>
      </c>
      <c r="DD29" s="65">
        <f>_xlfn.XLOOKUP($A29,Mensal!$B$5:$B$297,Mensal!DE5:DE297)</f>
        <v>1217044.1814570387</v>
      </c>
      <c r="DE29" s="65">
        <f>_xlfn.XLOOKUP($A29,Mensal!$B$5:$B$297,Mensal!DF5:DF297)</f>
        <v>14604530.177484466</v>
      </c>
      <c r="DF29" s="65">
        <f>_xlfn.XLOOKUP($A29,Mensal!$B$5:$B$297,Mensal!DG5:DG297)</f>
        <v>1285646.5278774095</v>
      </c>
      <c r="DG29" s="65">
        <f>_xlfn.XLOOKUP($A29,Mensal!$B$5:$B$297,Mensal!DH5:DH297)</f>
        <v>1285646.5278774095</v>
      </c>
      <c r="DH29" s="65">
        <f>_xlfn.XLOOKUP($A29,Mensal!$B$5:$B$297,Mensal!DI5:DI297)</f>
        <v>1285646.5278774095</v>
      </c>
      <c r="DI29" s="65">
        <f>_xlfn.XLOOKUP($A29,Mensal!$B$5:$B$297,Mensal!DJ5:DJ297)</f>
        <v>1285646.5278774095</v>
      </c>
      <c r="DJ29" s="65">
        <f>_xlfn.XLOOKUP($A29,Mensal!$B$5:$B$297,Mensal!DK5:DK297)</f>
        <v>1285646.5278774095</v>
      </c>
      <c r="DK29" s="65">
        <f>_xlfn.XLOOKUP($A29,Mensal!$B$5:$B$297,Mensal!DL5:DL297)</f>
        <v>1285646.5278774095</v>
      </c>
      <c r="DL29" s="65">
        <f>_xlfn.XLOOKUP($A29,Mensal!$B$5:$B$297,Mensal!DM5:DM297)</f>
        <v>1285646.5278774095</v>
      </c>
      <c r="DM29" s="65">
        <f>_xlfn.XLOOKUP($A29,Mensal!$B$5:$B$297,Mensal!DN5:DN297)</f>
        <v>1285646.5278774095</v>
      </c>
      <c r="DN29" s="65">
        <f>_xlfn.XLOOKUP($A29,Mensal!$B$5:$B$297,Mensal!DO5:DO297)</f>
        <v>1285646.5278774095</v>
      </c>
      <c r="DO29" s="65">
        <f>_xlfn.XLOOKUP($A29,Mensal!$B$5:$B$297,Mensal!DP5:DP297)</f>
        <v>1285646.5278774095</v>
      </c>
      <c r="DP29" s="65">
        <f>_xlfn.XLOOKUP($A29,Mensal!$B$5:$B$297,Mensal!DQ5:DQ297)</f>
        <v>1285646.5278774095</v>
      </c>
      <c r="DQ29" s="65">
        <f>_xlfn.XLOOKUP($A29,Mensal!$B$5:$B$297,Mensal!DR5:DR297)</f>
        <v>1285646.5278774095</v>
      </c>
      <c r="DR29" s="65">
        <f>_xlfn.XLOOKUP($A29,Mensal!$B$5:$B$297,Mensal!DS5:DS297)</f>
        <v>15427758.33452891</v>
      </c>
      <c r="DS29" s="65">
        <f>_xlfn.XLOOKUP($A29,Mensal!$B$5:$B$297,Mensal!DT5:DT297)</f>
        <v>1358115.8513608035</v>
      </c>
      <c r="DT29" s="65">
        <f>_xlfn.XLOOKUP($A29,Mensal!$B$5:$B$297,Mensal!DU5:DU297)</f>
        <v>1358115.8513608035</v>
      </c>
      <c r="DU29" s="65">
        <f>_xlfn.XLOOKUP($A29,Mensal!$B$5:$B$297,Mensal!DV5:DV297)</f>
        <v>1358115.8513608035</v>
      </c>
      <c r="DV29" s="65">
        <f>_xlfn.XLOOKUP($A29,Mensal!$B$5:$B$297,Mensal!DW5:DW297)</f>
        <v>1358115.8513608035</v>
      </c>
      <c r="DW29" s="65">
        <f>_xlfn.XLOOKUP($A29,Mensal!$B$5:$B$297,Mensal!DX5:DX297)</f>
        <v>1358115.8513608035</v>
      </c>
      <c r="DX29" s="65">
        <f>_xlfn.XLOOKUP($A29,Mensal!$B$5:$B$297,Mensal!DY5:DY297)</f>
        <v>1358115.8513608035</v>
      </c>
      <c r="DY29" s="65">
        <f>_xlfn.XLOOKUP($A29,Mensal!$B$5:$B$297,Mensal!DZ5:DZ297)</f>
        <v>1358115.8513608035</v>
      </c>
      <c r="DZ29" s="65">
        <f>_xlfn.XLOOKUP($A29,Mensal!$B$5:$B$297,Mensal!EA5:EA297)</f>
        <v>1358115.8513608035</v>
      </c>
      <c r="EA29" s="65">
        <f>_xlfn.XLOOKUP($A29,Mensal!$B$5:$B$297,Mensal!EB5:EB297)</f>
        <v>1358115.8513608035</v>
      </c>
      <c r="EB29" s="65">
        <f>_xlfn.XLOOKUP($A29,Mensal!$B$5:$B$297,Mensal!EC5:EC297)</f>
        <v>1358115.8513608035</v>
      </c>
      <c r="EC29" s="65">
        <f>_xlfn.XLOOKUP($A29,Mensal!$B$5:$B$297,Mensal!ED5:ED297)</f>
        <v>1358115.8513608035</v>
      </c>
      <c r="ED29" s="65">
        <f>_xlfn.XLOOKUP($A29,Mensal!$B$5:$B$297,Mensal!EE5:EE297)</f>
        <v>1358115.8513608035</v>
      </c>
      <c r="EE29" s="65">
        <f>_xlfn.XLOOKUP($A29,Mensal!$B$5:$B$297,Mensal!EF5:EF297)</f>
        <v>16297390.216329642</v>
      </c>
      <c r="EF29" s="65">
        <f>_xlfn.XLOOKUP($A29,Mensal!$B$5:$B$297,Mensal!EG5:EG297)</f>
        <v>1434670.1256703099</v>
      </c>
      <c r="EG29" s="65">
        <f>_xlfn.XLOOKUP($A29,Mensal!$B$5:$B$297,Mensal!EH5:EH297)</f>
        <v>1434670.1256703099</v>
      </c>
      <c r="EH29" s="65">
        <f>_xlfn.XLOOKUP($A29,Mensal!$B$5:$B$297,Mensal!EI5:EI297)</f>
        <v>1434670.1256703099</v>
      </c>
      <c r="EI29" s="65">
        <f>_xlfn.XLOOKUP($A29,Mensal!$B$5:$B$297,Mensal!EJ5:EJ297)</f>
        <v>1434670.1256703099</v>
      </c>
      <c r="EJ29" s="65">
        <f>_xlfn.XLOOKUP($A29,Mensal!$B$5:$B$297,Mensal!EK5:EK297)</f>
        <v>1434670.1256703099</v>
      </c>
      <c r="EK29" s="65">
        <f>_xlfn.XLOOKUP($A29,Mensal!$B$5:$B$297,Mensal!EL5:EL297)</f>
        <v>1434670.1256703099</v>
      </c>
      <c r="EL29" s="65">
        <f>_xlfn.XLOOKUP($A29,Mensal!$B$5:$B$297,Mensal!EM5:EM297)</f>
        <v>1434670.1256703099</v>
      </c>
      <c r="EM29" s="65">
        <f>_xlfn.XLOOKUP($A29,Mensal!$B$5:$B$297,Mensal!EN5:EN297)</f>
        <v>1434670.1256703099</v>
      </c>
      <c r="EN29" s="65">
        <f>_xlfn.XLOOKUP($A29,Mensal!$B$5:$B$297,Mensal!EO5:EO297)</f>
        <v>1434670.1256703099</v>
      </c>
      <c r="EO29" s="65">
        <f>_xlfn.XLOOKUP($A29,Mensal!$B$5:$B$297,Mensal!EP5:EP297)</f>
        <v>1434670.1256703099</v>
      </c>
      <c r="EP29" s="65">
        <f>_xlfn.XLOOKUP($A29,Mensal!$B$5:$B$297,Mensal!EQ5:EQ297)</f>
        <v>1434670.1256703099</v>
      </c>
      <c r="EQ29" s="65">
        <f>_xlfn.XLOOKUP($A29,Mensal!$B$5:$B$297,Mensal!ER5:ER297)</f>
        <v>1434670.1256703099</v>
      </c>
      <c r="ER29" s="65">
        <f>_xlfn.XLOOKUP($A29,Mensal!$B$5:$B$297,Mensal!ES5:ES297)</f>
        <v>17216041.508043718</v>
      </c>
    </row>
    <row r="30" spans="1:148" s="3" customFormat="1" ht="12">
      <c r="A30" s="328" t="str">
        <f t="shared" si="0"/>
        <v>911251010200020</v>
      </c>
      <c r="B30" s="328">
        <v>9112510102000</v>
      </c>
      <c r="C30" s="329">
        <v>20</v>
      </c>
      <c r="D30" s="330" t="s">
        <v>205</v>
      </c>
      <c r="E30" s="92">
        <f>_xlfn.XLOOKUP($A30,Mensal!$B$5:$B$296,Mensal!F5:F296)</f>
        <v>-5256374662.7799997</v>
      </c>
      <c r="F30" s="125">
        <f>_xlfn.XLOOKUP($A30,Mensal!$B$5:$B$296,Mensal!G5:G296)</f>
        <v>-2185173093.025598</v>
      </c>
      <c r="G30" s="125">
        <f>_xlfn.XLOOKUP($A30,Mensal!$B$5:$B$296,Mensal!H5:H296)</f>
        <v>-802992691.72891784</v>
      </c>
      <c r="H30" s="125">
        <f>_xlfn.XLOOKUP($A30,Mensal!$B$5:$B$296,Mensal!I5:I296)</f>
        <v>-776723006.6016295</v>
      </c>
      <c r="I30" s="125">
        <f>_xlfn.XLOOKUP($A30,Mensal!$B$5:$B$296,Mensal!J5:J296)</f>
        <v>-371363250.85058749</v>
      </c>
      <c r="J30" s="125">
        <f>_xlfn.XLOOKUP($A30,Mensal!$B$5:$B$296,Mensal!K5:K296)</f>
        <v>-198422455.22239146</v>
      </c>
      <c r="K30" s="125">
        <f>_xlfn.XLOOKUP($A30,Mensal!$B$5:$B$296,Mensal!L5:L296)</f>
        <v>-199736861.28544813</v>
      </c>
      <c r="L30" s="125">
        <f>_xlfn.XLOOKUP($A30,Mensal!$B$5:$B$296,Mensal!M5:M296)</f>
        <v>-184052562.64591458</v>
      </c>
      <c r="M30" s="125">
        <f>_xlfn.XLOOKUP($A30,Mensal!$B$5:$B$296,Mensal!N5:N296)</f>
        <v>-173011654.82235789</v>
      </c>
      <c r="N30" s="125">
        <f>_xlfn.XLOOKUP($A30,Mensal!$B$5:$B$296,Mensal!O5:O296)</f>
        <v>-162135318.22130004</v>
      </c>
      <c r="O30" s="125">
        <f>_xlfn.XLOOKUP($A30,Mensal!$B$5:$B$296,Mensal!P5:P296)</f>
        <v>-141816360.99725547</v>
      </c>
      <c r="P30" s="125">
        <f>_xlfn.XLOOKUP($A30,Mensal!$B$5:$B$296,Mensal!Q5:Q296)</f>
        <v>-109098410.97369438</v>
      </c>
      <c r="Q30" s="125">
        <f>_xlfn.XLOOKUP($A30,Mensal!$B$5:$B$296,Mensal!R5:R296)</f>
        <v>-99726616.401164085</v>
      </c>
      <c r="R30" s="92">
        <f>_xlfn.XLOOKUP($A30,Mensal!$B$5:$B$296,Mensal!S5:S296)</f>
        <v>-5404252282.7762594</v>
      </c>
      <c r="S30" s="125">
        <f>_xlfn.XLOOKUP($A30,Mensal!$B$5:$B$296,Mensal!T5:T296)</f>
        <v>-2215183876.1163287</v>
      </c>
      <c r="T30" s="125">
        <f>_xlfn.XLOOKUP($A30,Mensal!$B$5:$B$296,Mensal!U5:U296)</f>
        <v>-814020852.18532896</v>
      </c>
      <c r="U30" s="125">
        <f>_xlfn.XLOOKUP($A30,Mensal!$B$5:$B$296,Mensal!V5:V296)</f>
        <v>-787390383.82089889</v>
      </c>
      <c r="V30" s="125">
        <f>_xlfn.XLOOKUP($A30,Mensal!$B$5:$B$296,Mensal!W5:W296)</f>
        <v>-376463488.44948375</v>
      </c>
      <c r="W30" s="125">
        <f>_xlfn.XLOOKUP($A30,Mensal!$B$5:$B$296,Mensal!X5:X296)</f>
        <v>-201147554.33834496</v>
      </c>
      <c r="X30" s="125">
        <f>_xlfn.XLOOKUP($A30,Mensal!$B$5:$B$296,Mensal!Y5:Y296)</f>
        <v>-202480012.22318977</v>
      </c>
      <c r="Y30" s="125">
        <f>_xlfn.XLOOKUP($A30,Mensal!$B$5:$B$296,Mensal!Z5:Z296)</f>
        <v>-186580308.18355149</v>
      </c>
      <c r="Z30" s="125">
        <f>_xlfn.XLOOKUP($A30,Mensal!$B$5:$B$296,Mensal!AA5:AA296)</f>
        <v>-175387766.47301573</v>
      </c>
      <c r="AA30" s="125">
        <f>_xlfn.XLOOKUP($A30,Mensal!$B$5:$B$296,Mensal!AB5:AB296)</f>
        <v>-164362056.17721584</v>
      </c>
      <c r="AB30" s="125">
        <f>_xlfn.XLOOKUP($A30,Mensal!$B$5:$B$296,Mensal!AC5:AC296)</f>
        <v>-143764041.96687263</v>
      </c>
      <c r="AC30" s="125">
        <f>_xlfn.XLOOKUP($A30,Mensal!$B$5:$B$296,Mensal!AD5:AD296)</f>
        <v>-110596749.36973494</v>
      </c>
      <c r="AD30" s="125">
        <f>_xlfn.XLOOKUP($A30,Mensal!$B$5:$B$296,Mensal!AE5:AE296)</f>
        <v>-101096244.21817327</v>
      </c>
      <c r="AE30" s="92">
        <f>_xlfn.XLOOKUP($A30,Mensal!$B$5:$B$296,Mensal!AF5:AF296)</f>
        <v>-5478473333.5221376</v>
      </c>
      <c r="AF30" s="125">
        <f>_xlfn.XLOOKUP($A30,Mensal!$B$5:$B$296,Mensal!AG5:AG296)</f>
        <v>-2360512597.1808176</v>
      </c>
      <c r="AG30" s="125">
        <f>_xlfn.XLOOKUP($A30,Mensal!$B$5:$B$296,Mensal!AH5:AH296)</f>
        <v>-867425271.85604465</v>
      </c>
      <c r="AH30" s="125">
        <f>_xlfn.XLOOKUP($A30,Mensal!$B$5:$B$296,Mensal!AI5:AI296)</f>
        <v>-839047692.5856179</v>
      </c>
      <c r="AI30" s="125">
        <f>_xlfn.XLOOKUP($A30,Mensal!$B$5:$B$296,Mensal!AJ5:AJ296)</f>
        <v>-401161644.61327767</v>
      </c>
      <c r="AJ30" s="125">
        <f>_xlfn.XLOOKUP($A30,Mensal!$B$5:$B$296,Mensal!AK5:AK296)</f>
        <v>-214343983.37180832</v>
      </c>
      <c r="AK30" s="125">
        <f>_xlfn.XLOOKUP($A30,Mensal!$B$5:$B$296,Mensal!AL5:AL296)</f>
        <v>-215763858.10830352</v>
      </c>
      <c r="AL30" s="125">
        <f>_xlfn.XLOOKUP($A30,Mensal!$B$5:$B$296,Mensal!AM5:AM296)</f>
        <v>-198821042.62392339</v>
      </c>
      <c r="AM30" s="125">
        <f>_xlfn.XLOOKUP($A30,Mensal!$B$5:$B$296,Mensal!AN5:AN296)</f>
        <v>-186894206.21677545</v>
      </c>
      <c r="AN30" s="125">
        <f>_xlfn.XLOOKUP($A30,Mensal!$B$5:$B$296,Mensal!AO5:AO296)</f>
        <v>-175145146.31853738</v>
      </c>
      <c r="AO30" s="125">
        <f>_xlfn.XLOOKUP($A30,Mensal!$B$5:$B$296,Mensal!AP5:AP296)</f>
        <v>-153195784.66749975</v>
      </c>
      <c r="AP30" s="125">
        <f>_xlfn.XLOOKUP($A30,Mensal!$B$5:$B$296,Mensal!AQ5:AQ296)</f>
        <v>-117852528.13965468</v>
      </c>
      <c r="AQ30" s="125">
        <f>_xlfn.XLOOKUP($A30,Mensal!$B$5:$B$296,Mensal!AR5:AR296)</f>
        <v>-107728735.55898637</v>
      </c>
      <c r="AR30" s="92">
        <f>_xlfn.XLOOKUP($A30,Mensal!$B$5:$B$296,Mensal!AS5:AS296)</f>
        <v>-5837892491.2412472</v>
      </c>
      <c r="AS30" s="125">
        <f>_xlfn.XLOOKUP($A30,Mensal!$B$5:$B$296,Mensal!AT5:AT296)</f>
        <v>-2515375712.8361816</v>
      </c>
      <c r="AT30" s="125">
        <f>_xlfn.XLOOKUP($A30,Mensal!$B$5:$B$296,Mensal!AU5:AU296)</f>
        <v>-924333326.63968039</v>
      </c>
      <c r="AU30" s="125">
        <f>_xlfn.XLOOKUP($A30,Mensal!$B$5:$B$296,Mensal!AV5:AV296)</f>
        <v>-894094016.00386131</v>
      </c>
      <c r="AV30" s="125">
        <f>_xlfn.XLOOKUP($A30,Mensal!$B$5:$B$296,Mensal!AW5:AW296)</f>
        <v>-427480140.96040106</v>
      </c>
      <c r="AW30" s="125">
        <f>_xlfn.XLOOKUP($A30,Mensal!$B$5:$B$296,Mensal!AX5:AX296)</f>
        <v>-228406173.56159323</v>
      </c>
      <c r="AX30" s="125">
        <f>_xlfn.XLOOKUP($A30,Mensal!$B$5:$B$296,Mensal!AY5:AY296)</f>
        <v>-229919200.19475552</v>
      </c>
      <c r="AY30" s="125">
        <f>_xlfn.XLOOKUP($A30,Mensal!$B$5:$B$296,Mensal!AZ5:AZ296)</f>
        <v>-211864839.19394025</v>
      </c>
      <c r="AZ30" s="125">
        <f>_xlfn.XLOOKUP($A30,Mensal!$B$5:$B$296,Mensal!BA5:BA296)</f>
        <v>-199155534.16191453</v>
      </c>
      <c r="BA30" s="125">
        <f>_xlfn.XLOOKUP($A30,Mensal!$B$5:$B$296,Mensal!BB5:BB296)</f>
        <v>-186635668.79369688</v>
      </c>
      <c r="BB30" s="125">
        <f>_xlfn.XLOOKUP($A30,Mensal!$B$5:$B$296,Mensal!BC5:BC296)</f>
        <v>-163246303.58750531</v>
      </c>
      <c r="BC30" s="125">
        <f>_xlfn.XLOOKUP($A30,Mensal!$B$5:$B$296,Mensal!BD5:BD296)</f>
        <v>-125584327.46043177</v>
      </c>
      <c r="BD30" s="125">
        <f>_xlfn.XLOOKUP($A30,Mensal!$B$5:$B$296,Mensal!BE5:BE296)</f>
        <v>-114796356.23349679</v>
      </c>
      <c r="BE30" s="92">
        <f>_xlfn.XLOOKUP($A30,Mensal!$B$5:$B$296,Mensal!BF5:BF296)</f>
        <v>-6220891599.6274595</v>
      </c>
      <c r="BF30" s="125">
        <f>_xlfn.XLOOKUP($A30,Mensal!$B$5:$B$296,Mensal!BG5:BG296)</f>
        <v>-2680398733.8524117</v>
      </c>
      <c r="BG30" s="125">
        <f>_xlfn.XLOOKUP($A30,Mensal!$B$5:$B$296,Mensal!BH5:BH296)</f>
        <v>-984974875.02136195</v>
      </c>
      <c r="BH30" s="125">
        <f>_xlfn.XLOOKUP($A30,Mensal!$B$5:$B$296,Mensal!BI5:BI296)</f>
        <v>-952751692.80361342</v>
      </c>
      <c r="BI30" s="125">
        <f>_xlfn.XLOOKUP($A30,Mensal!$B$5:$B$296,Mensal!BJ5:BJ296)</f>
        <v>-455525281.06640464</v>
      </c>
      <c r="BJ30" s="125">
        <f>_xlfn.XLOOKUP($A30,Mensal!$B$5:$B$296,Mensal!BK5:BK296)</f>
        <v>-243390923.78699479</v>
      </c>
      <c r="BK30" s="125">
        <f>_xlfn.XLOOKUP($A30,Mensal!$B$5:$B$296,Mensal!BL5:BL296)</f>
        <v>-245003213.61356723</v>
      </c>
      <c r="BL30" s="125">
        <f>_xlfn.XLOOKUP($A30,Mensal!$B$5:$B$296,Mensal!BM5:BM296)</f>
        <v>-225764383.35845006</v>
      </c>
      <c r="BM30" s="125">
        <f>_xlfn.XLOOKUP($A30,Mensal!$B$5:$B$296,Mensal!BN5:BN296)</f>
        <v>-212221275.28829414</v>
      </c>
      <c r="BN30" s="125">
        <f>_xlfn.XLOOKUP($A30,Mensal!$B$5:$B$296,Mensal!BO5:BO296)</f>
        <v>-198880035.20645565</v>
      </c>
      <c r="BO30" s="125">
        <f>_xlfn.XLOOKUP($A30,Mensal!$B$5:$B$296,Mensal!BP5:BP296)</f>
        <v>-173956193.98291174</v>
      </c>
      <c r="BP30" s="125">
        <f>_xlfn.XLOOKUP($A30,Mensal!$B$5:$B$296,Mensal!BQ5:BQ296)</f>
        <v>-133823377.00044841</v>
      </c>
      <c r="BQ30" s="125">
        <f>_xlfn.XLOOKUP($A30,Mensal!$B$5:$B$296,Mensal!BR5:BR296)</f>
        <v>-122327653.21256591</v>
      </c>
      <c r="BR30" s="92">
        <f>_xlfn.XLOOKUP($A30,Mensal!$B$5:$B$296,Mensal!BS5:BS296)</f>
        <v>-6629017638.1934795</v>
      </c>
      <c r="BS30" s="125">
        <f>_xlfn.XLOOKUP($A30,Mensal!$B$5:$B$296,Mensal!BT5:BT296)</f>
        <v>-2856248208.080523</v>
      </c>
      <c r="BT30" s="125">
        <f>_xlfn.XLOOKUP($A30,Mensal!$B$5:$B$296,Mensal!BU5:BU296)</f>
        <v>-1049594855.516377</v>
      </c>
      <c r="BU30" s="125">
        <f>_xlfn.XLOOKUP($A30,Mensal!$B$5:$B$296,Mensal!BV5:BV296)</f>
        <v>-1015257648.4039801</v>
      </c>
      <c r="BV30" s="125">
        <f>_xlfn.XLOOKUP($A30,Mensal!$B$5:$B$296,Mensal!BW5:BW296)</f>
        <v>-485410342.62887233</v>
      </c>
      <c r="BW30" s="125">
        <f>_xlfn.XLOOKUP($A30,Mensal!$B$5:$B$296,Mensal!BX5:BX296)</f>
        <v>-259358759.2583698</v>
      </c>
      <c r="BX30" s="125">
        <f>_xlfn.XLOOKUP($A30,Mensal!$B$5:$B$296,Mensal!BY5:BY296)</f>
        <v>-261076824.51108515</v>
      </c>
      <c r="BY30" s="125">
        <f>_xlfn.XLOOKUP($A30,Mensal!$B$5:$B$296,Mensal!BZ5:BZ296)</f>
        <v>-240575817.04986858</v>
      </c>
      <c r="BZ30" s="125">
        <f>_xlfn.XLOOKUP($A30,Mensal!$B$5:$B$296,Mensal!CA5:CA296)</f>
        <v>-226144203.69746739</v>
      </c>
      <c r="CA30" s="125">
        <f>_xlfn.XLOOKUP($A30,Mensal!$B$5:$B$296,Mensal!CB5:CB296)</f>
        <v>-211927702.02700305</v>
      </c>
      <c r="CB30" s="125">
        <f>_xlfn.XLOOKUP($A30,Mensal!$B$5:$B$296,Mensal!CC5:CC296)</f>
        <v>-185368714.39052013</v>
      </c>
      <c r="CC30" s="125">
        <f>_xlfn.XLOOKUP($A30,Mensal!$B$5:$B$296,Mensal!CD5:CD296)</f>
        <v>-142602955.27279618</v>
      </c>
      <c r="CD30" s="125">
        <f>_xlfn.XLOOKUP($A30,Mensal!$B$5:$B$296,Mensal!CE5:CE296)</f>
        <v>-130353046.31147672</v>
      </c>
      <c r="CE30" s="92">
        <f>_xlfn.XLOOKUP($A30,Mensal!$B$5:$B$296,Mensal!CF5:CF296)</f>
        <v>-7063919077.1483402</v>
      </c>
      <c r="CF30" s="125">
        <f>_xlfn.XLOOKUP($A30,Mensal!$B$5:$B$296,Mensal!CG5:CG296)</f>
        <v>-3043634412.7195835</v>
      </c>
      <c r="CG30" s="125">
        <f>_xlfn.XLOOKUP($A30,Mensal!$B$5:$B$296,Mensal!CH5:CH296)</f>
        <v>-1118454276.0063319</v>
      </c>
      <c r="CH30" s="125">
        <f>_xlfn.XLOOKUP($A30,Mensal!$B$5:$B$296,Mensal!CI5:CI296)</f>
        <v>-1081864351.8854852</v>
      </c>
      <c r="CI30" s="125">
        <f>_xlfn.XLOOKUP($A30,Mensal!$B$5:$B$296,Mensal!CJ5:CJ296)</f>
        <v>-517256035.00968164</v>
      </c>
      <c r="CJ30" s="125">
        <f>_xlfn.XLOOKUP($A30,Mensal!$B$5:$B$296,Mensal!CK5:CK296)</f>
        <v>-276374175.98574954</v>
      </c>
      <c r="CK30" s="125">
        <f>_xlfn.XLOOKUP($A30,Mensal!$B$5:$B$296,Mensal!CL5:CL296)</f>
        <v>-278204956.13702226</v>
      </c>
      <c r="CL30" s="125">
        <f>_xlfn.XLOOKUP($A30,Mensal!$B$5:$B$296,Mensal!CM5:CM296)</f>
        <v>-256358965.43220443</v>
      </c>
      <c r="CM30" s="125">
        <f>_xlfn.XLOOKUP($A30,Mensal!$B$5:$B$296,Mensal!CN5:CN296)</f>
        <v>-240980555.77362993</v>
      </c>
      <c r="CN30" s="125">
        <f>_xlfn.XLOOKUP($A30,Mensal!$B$5:$B$296,Mensal!CO5:CO296)</f>
        <v>-225831370.35259497</v>
      </c>
      <c r="CO30" s="125">
        <f>_xlfn.XLOOKUP($A30,Mensal!$B$5:$B$296,Mensal!CP5:CP296)</f>
        <v>-197529961.3543492</v>
      </c>
      <c r="CP30" s="125">
        <f>_xlfn.XLOOKUP($A30,Mensal!$B$5:$B$296,Mensal!CQ5:CQ296)</f>
        <v>-151958524.05119753</v>
      </c>
      <c r="CQ30" s="125">
        <f>_xlfn.XLOOKUP($A30,Mensal!$B$5:$B$296,Mensal!CR5:CR296)</f>
        <v>-138904951.0592306</v>
      </c>
      <c r="CR30" s="92">
        <f>_xlfn.XLOOKUP($A30,Mensal!$B$5:$B$296,Mensal!CS5:CS296)</f>
        <v>-7527352535.7670612</v>
      </c>
      <c r="CS30" s="125">
        <f>_xlfn.XLOOKUP($A30,Mensal!$B$5:$B$296,Mensal!CT5:CT296)</f>
        <v>-3243314223.2118354</v>
      </c>
      <c r="CT30" s="125">
        <f>_xlfn.XLOOKUP($A30,Mensal!$B$5:$B$296,Mensal!CU5:CU296)</f>
        <v>-1191831267.9814088</v>
      </c>
      <c r="CU30" s="125">
        <f>_xlfn.XLOOKUP($A30,Mensal!$B$5:$B$296,Mensal!CV5:CV296)</f>
        <v>-1152840835.7430816</v>
      </c>
      <c r="CV30" s="125">
        <f>_xlfn.XLOOKUP($A30,Mensal!$B$5:$B$296,Mensal!CW5:CW296)</f>
        <v>-551190986.79464912</v>
      </c>
      <c r="CW30" s="125">
        <f>_xlfn.XLOOKUP($A30,Mensal!$B$5:$B$296,Mensal!CX5:CX296)</f>
        <v>-294505901.28598887</v>
      </c>
      <c r="CX30" s="125">
        <f>_xlfn.XLOOKUP($A30,Mensal!$B$5:$B$296,Mensal!CY5:CY296)</f>
        <v>-296456791.07727993</v>
      </c>
      <c r="CY30" s="125">
        <f>_xlfn.XLOOKUP($A30,Mensal!$B$5:$B$296,Mensal!CZ5:CZ296)</f>
        <v>-273177578.54209918</v>
      </c>
      <c r="CZ30" s="125">
        <f>_xlfn.XLOOKUP($A30,Mensal!$B$5:$B$296,Mensal!DA5:DA296)</f>
        <v>-256790257.3291463</v>
      </c>
      <c r="DA30" s="125">
        <f>_xlfn.XLOOKUP($A30,Mensal!$B$5:$B$296,Mensal!DB5:DB296)</f>
        <v>-240647198.7736302</v>
      </c>
      <c r="DB30" s="125">
        <f>_xlfn.XLOOKUP($A30,Mensal!$B$5:$B$296,Mensal!DC5:DC296)</f>
        <v>-210489055.6151264</v>
      </c>
      <c r="DC30" s="125">
        <f>_xlfn.XLOOKUP($A30,Mensal!$B$5:$B$296,Mensal!DD5:DD296)</f>
        <v>-161927871.60437918</v>
      </c>
      <c r="DD30" s="125">
        <f>_xlfn.XLOOKUP($A30,Mensal!$B$5:$B$296,Mensal!DE5:DE296)</f>
        <v>-148017909.62877154</v>
      </c>
      <c r="DE30" s="92">
        <f>_xlfn.XLOOKUP($A30,Mensal!$B$5:$B$296,Mensal!DF5:DF296)</f>
        <v>-8021189877.5873957</v>
      </c>
      <c r="DF30" s="125">
        <f>_xlfn.XLOOKUP($A30,Mensal!$B$5:$B$296,Mensal!DG5:DG296)</f>
        <v>-3456094170.353744</v>
      </c>
      <c r="DG30" s="125">
        <f>_xlfn.XLOOKUP($A30,Mensal!$B$5:$B$296,Mensal!DH5:DH296)</f>
        <v>-1270022209.9469461</v>
      </c>
      <c r="DH30" s="125">
        <f>_xlfn.XLOOKUP($A30,Mensal!$B$5:$B$296,Mensal!DI5:DI296)</f>
        <v>-1228473782.5407948</v>
      </c>
      <c r="DI30" s="125">
        <f>_xlfn.XLOOKUP($A30,Mensal!$B$5:$B$296,Mensal!DJ5:DJ296)</f>
        <v>-587352265.33987689</v>
      </c>
      <c r="DJ30" s="125">
        <f>_xlfn.XLOOKUP($A30,Mensal!$B$5:$B$296,Mensal!DK5:DK296)</f>
        <v>-313827171.38067496</v>
      </c>
      <c r="DK30" s="125">
        <f>_xlfn.XLOOKUP($A30,Mensal!$B$5:$B$296,Mensal!DL5:DL296)</f>
        <v>-315906050.69074279</v>
      </c>
      <c r="DL30" s="125">
        <f>_xlfn.XLOOKUP($A30,Mensal!$B$5:$B$296,Mensal!DM5:DM296)</f>
        <v>-291099588.78290153</v>
      </c>
      <c r="DM30" s="125">
        <f>_xlfn.XLOOKUP($A30,Mensal!$B$5:$B$296,Mensal!DN5:DN296)</f>
        <v>-273637165.65212202</v>
      </c>
      <c r="DN30" s="125">
        <f>_xlfn.XLOOKUP($A30,Mensal!$B$5:$B$296,Mensal!DO5:DO296)</f>
        <v>-256435030.2049596</v>
      </c>
      <c r="DO30" s="125">
        <f>_xlfn.XLOOKUP($A30,Mensal!$B$5:$B$296,Mensal!DP5:DP296)</f>
        <v>-224298340.51487434</v>
      </c>
      <c r="DP30" s="125">
        <f>_xlfn.XLOOKUP($A30,Mensal!$B$5:$B$296,Mensal!DQ5:DQ296)</f>
        <v>-172551265.32743973</v>
      </c>
      <c r="DQ30" s="125">
        <f>_xlfn.XLOOKUP($A30,Mensal!$B$5:$B$296,Mensal!DR5:DR296)</f>
        <v>-157728730.35698217</v>
      </c>
      <c r="DR30" s="92">
        <f>_xlfn.XLOOKUP($A30,Mensal!$B$5:$B$296,Mensal!DS5:DS296)</f>
        <v>-8547425771.0920591</v>
      </c>
      <c r="DS30" s="125">
        <f>_xlfn.XLOOKUP($A30,Mensal!$B$5:$B$296,Mensal!DT5:DT296)</f>
        <v>-3682833697.9709845</v>
      </c>
      <c r="DT30" s="125">
        <f>_xlfn.XLOOKUP($A30,Mensal!$B$5:$B$296,Mensal!DU5:DU296)</f>
        <v>-1353342924.5319021</v>
      </c>
      <c r="DU30" s="125">
        <f>_xlfn.XLOOKUP($A30,Mensal!$B$5:$B$296,Mensal!DV5:DV296)</f>
        <v>-1309068682.8571117</v>
      </c>
      <c r="DV30" s="125">
        <f>_xlfn.XLOOKUP($A30,Mensal!$B$5:$B$296,Mensal!DW5:DW296)</f>
        <v>-625885930.40330553</v>
      </c>
      <c r="DW30" s="125">
        <f>_xlfn.XLOOKUP($A30,Mensal!$B$5:$B$296,Mensal!DX5:DX296)</f>
        <v>-334416027.20604318</v>
      </c>
      <c r="DX30" s="125">
        <f>_xlfn.XLOOKUP($A30,Mensal!$B$5:$B$296,Mensal!DY5:DY296)</f>
        <v>-336631292.87872267</v>
      </c>
      <c r="DY30" s="125">
        <f>_xlfn.XLOOKUP($A30,Mensal!$B$5:$B$296,Mensal!DZ5:DZ296)</f>
        <v>-310197385.31182313</v>
      </c>
      <c r="DZ30" s="125">
        <f>_xlfn.XLOOKUP($A30,Mensal!$B$5:$B$296,Mensal!EA5:EA296)</f>
        <v>-291589327.43367791</v>
      </c>
      <c r="EA30" s="125">
        <f>_xlfn.XLOOKUP($A30,Mensal!$B$5:$B$296,Mensal!EB5:EB296)</f>
        <v>-273258633.59862345</v>
      </c>
      <c r="EB30" s="125">
        <f>_xlfn.XLOOKUP($A30,Mensal!$B$5:$B$296,Mensal!EC5:EC296)</f>
        <v>-239013593.41797101</v>
      </c>
      <c r="EC30" s="125">
        <f>_xlfn.XLOOKUP($A30,Mensal!$B$5:$B$296,Mensal!ED5:ED296)</f>
        <v>-183871614.38670632</v>
      </c>
      <c r="ED30" s="125">
        <f>_xlfn.XLOOKUP($A30,Mensal!$B$5:$B$296,Mensal!EE5:EE296)</f>
        <v>-168076636.41798764</v>
      </c>
      <c r="EE30" s="92">
        <f>_xlfn.XLOOKUP($A30,Mensal!$B$5:$B$296,Mensal!EF5:EF296)</f>
        <v>-9108185746.4148579</v>
      </c>
      <c r="EF30" s="125">
        <f>_xlfn.XLOOKUP($A30,Mensal!$B$5:$B$296,Mensal!EG5:EG296)</f>
        <v>-3924448634.3155365</v>
      </c>
      <c r="EG30" s="125">
        <f>_xlfn.XLOOKUP($A30,Mensal!$B$5:$B$296,Mensal!EH5:EH296)</f>
        <v>-1442129954.134481</v>
      </c>
      <c r="EH30" s="125">
        <f>_xlfn.XLOOKUP($A30,Mensal!$B$5:$B$296,Mensal!EI5:EI296)</f>
        <v>-1394951069.1982121</v>
      </c>
      <c r="EI30" s="125">
        <f>_xlfn.XLOOKUP($A30,Mensal!$B$5:$B$296,Mensal!EJ5:EJ296)</f>
        <v>-666947624.09766376</v>
      </c>
      <c r="EJ30" s="125">
        <f>_xlfn.XLOOKUP($A30,Mensal!$B$5:$B$296,Mensal!EK5:EK296)</f>
        <v>-356355629.62971544</v>
      </c>
      <c r="EK30" s="125">
        <f>_xlfn.XLOOKUP($A30,Mensal!$B$5:$B$296,Mensal!EL5:EL296)</f>
        <v>-358716229.38978142</v>
      </c>
      <c r="EL30" s="125">
        <f>_xlfn.XLOOKUP($A30,Mensal!$B$5:$B$296,Mensal!EM5:EM296)</f>
        <v>-330548106.42846078</v>
      </c>
      <c r="EM30" s="125">
        <f>_xlfn.XLOOKUP($A30,Mensal!$B$5:$B$296,Mensal!EN5:EN296)</f>
        <v>-310719253.6167292</v>
      </c>
      <c r="EN30" s="125">
        <f>_xlfn.XLOOKUP($A30,Mensal!$B$5:$B$296,Mensal!EO5:EO296)</f>
        <v>-291185961.51432753</v>
      </c>
      <c r="EO30" s="125">
        <f>_xlfn.XLOOKUP($A30,Mensal!$B$5:$B$296,Mensal!EP5:EP296)</f>
        <v>-254694251.00264066</v>
      </c>
      <c r="EP30" s="125">
        <f>_xlfn.XLOOKUP($A30,Mensal!$B$5:$B$296,Mensal!EQ5:EQ296)</f>
        <v>-195934643.03502411</v>
      </c>
      <c r="EQ30" s="125">
        <f>_xlfn.XLOOKUP($A30,Mensal!$B$5:$B$296,Mensal!ER5:ER296)</f>
        <v>-179103424.25027886</v>
      </c>
      <c r="ER30" s="92">
        <f t="shared" ref="ER30:ER55" si="1">SUM(EF30:EQ30)</f>
        <v>-9705734780.6128502</v>
      </c>
    </row>
    <row r="31" spans="1:148" s="3" customFormat="1" ht="12">
      <c r="A31" s="328" t="str">
        <f t="shared" si="0"/>
        <v>911251010300023</v>
      </c>
      <c r="B31" s="328">
        <v>9112510103000</v>
      </c>
      <c r="C31" s="329">
        <v>23</v>
      </c>
      <c r="D31" s="330" t="s">
        <v>206</v>
      </c>
      <c r="E31" s="92">
        <f>_xlfn.XLOOKUP($A31,Mensal!$B$5:$B$296,Mensal!F5:F296)</f>
        <v>-1051274989.2099999</v>
      </c>
      <c r="F31" s="125">
        <f>_xlfn.XLOOKUP($A31,Mensal!$B$5:$B$296,Mensal!G5:G296)</f>
        <v>-437034618.60511965</v>
      </c>
      <c r="G31" s="125">
        <f>_xlfn.XLOOKUP($A31,Mensal!$B$5:$B$296,Mensal!H5:H296)</f>
        <v>-160598538.34578356</v>
      </c>
      <c r="H31" s="125">
        <f>_xlfn.XLOOKUP($A31,Mensal!$B$5:$B$296,Mensal!I5:I296)</f>
        <v>-155344601.32032591</v>
      </c>
      <c r="I31" s="125">
        <f>_xlfn.XLOOKUP($A31,Mensal!$B$5:$B$296,Mensal!J5:J296)</f>
        <v>-74272650.170117497</v>
      </c>
      <c r="J31" s="125">
        <f>_xlfn.XLOOKUP($A31,Mensal!$B$5:$B$296,Mensal!K5:K296)</f>
        <v>-39684491.04447829</v>
      </c>
      <c r="K31" s="125">
        <f>_xlfn.XLOOKUP($A31,Mensal!$B$5:$B$296,Mensal!L5:L296)</f>
        <v>-39947372.25708963</v>
      </c>
      <c r="L31" s="125">
        <f>_xlfn.XLOOKUP($A31,Mensal!$B$5:$B$296,Mensal!M5:M296)</f>
        <v>-36810512.529182918</v>
      </c>
      <c r="M31" s="125">
        <f>_xlfn.XLOOKUP($A31,Mensal!$B$5:$B$296,Mensal!N5:N296)</f>
        <v>-34602330.964471579</v>
      </c>
      <c r="N31" s="125">
        <f>_xlfn.XLOOKUP($A31,Mensal!$B$5:$B$296,Mensal!O5:O296)</f>
        <v>-32427063.644260008</v>
      </c>
      <c r="O31" s="125">
        <f>_xlfn.XLOOKUP($A31,Mensal!$B$5:$B$296,Mensal!P5:P296)</f>
        <v>-28363272.199451096</v>
      </c>
      <c r="P31" s="125">
        <f>_xlfn.XLOOKUP($A31,Mensal!$B$5:$B$296,Mensal!Q5:Q296)</f>
        <v>-21819682.19473888</v>
      </c>
      <c r="Q31" s="125">
        <f>_xlfn.XLOOKUP($A31,Mensal!$B$5:$B$296,Mensal!R5:R296)</f>
        <v>-19945323.280232817</v>
      </c>
      <c r="R31" s="92">
        <f>_xlfn.XLOOKUP($A31,Mensal!$B$5:$B$296,Mensal!S5:S296)</f>
        <v>-1080850456.5552518</v>
      </c>
      <c r="S31" s="125">
        <f>_xlfn.XLOOKUP($A31,Mensal!$B$5:$B$296,Mensal!T5:T296)</f>
        <v>-443036775.22326577</v>
      </c>
      <c r="T31" s="125">
        <f>_xlfn.XLOOKUP($A31,Mensal!$B$5:$B$296,Mensal!U5:U296)</f>
        <v>-162804170.43706581</v>
      </c>
      <c r="U31" s="125">
        <f>_xlfn.XLOOKUP($A31,Mensal!$B$5:$B$296,Mensal!V5:V296)</f>
        <v>-157478076.7641798</v>
      </c>
      <c r="V31" s="125">
        <f>_xlfn.XLOOKUP($A31,Mensal!$B$5:$B$296,Mensal!W5:W296)</f>
        <v>-75292697.689896747</v>
      </c>
      <c r="W31" s="125">
        <f>_xlfn.XLOOKUP($A31,Mensal!$B$5:$B$296,Mensal!X5:X296)</f>
        <v>-40229510.867668994</v>
      </c>
      <c r="X31" s="125">
        <f>_xlfn.XLOOKUP($A31,Mensal!$B$5:$B$296,Mensal!Y5:Y296)</f>
        <v>-40496002.444637954</v>
      </c>
      <c r="Y31" s="125">
        <f>_xlfn.XLOOKUP($A31,Mensal!$B$5:$B$296,Mensal!Z5:Z296)</f>
        <v>-37316061.636710301</v>
      </c>
      <c r="Z31" s="125">
        <f>_xlfn.XLOOKUP($A31,Mensal!$B$5:$B$296,Mensal!AA5:AA296)</f>
        <v>-35077553.294603147</v>
      </c>
      <c r="AA31" s="125">
        <f>_xlfn.XLOOKUP($A31,Mensal!$B$5:$B$296,Mensal!AB5:AB296)</f>
        <v>-32872411.235443171</v>
      </c>
      <c r="AB31" s="125">
        <f>_xlfn.XLOOKUP($A31,Mensal!$B$5:$B$296,Mensal!AC5:AC296)</f>
        <v>-28752808.393374529</v>
      </c>
      <c r="AC31" s="125">
        <f>_xlfn.XLOOKUP($A31,Mensal!$B$5:$B$296,Mensal!AD5:AD296)</f>
        <v>-22119349.873946991</v>
      </c>
      <c r="AD31" s="125">
        <f>_xlfn.XLOOKUP($A31,Mensal!$B$5:$B$296,Mensal!AE5:AE296)</f>
        <v>-20219248.843634654</v>
      </c>
      <c r="AE31" s="92">
        <f>_xlfn.XLOOKUP($A31,Mensal!$B$5:$B$296,Mensal!AF5:AF296)</f>
        <v>-1095694666.7044277</v>
      </c>
      <c r="AF31" s="125">
        <f>_xlfn.XLOOKUP($A31,Mensal!$B$5:$B$296,Mensal!AG5:AG296)</f>
        <v>-472102519.43616354</v>
      </c>
      <c r="AG31" s="125">
        <f>_xlfn.XLOOKUP($A31,Mensal!$B$5:$B$296,Mensal!AH5:AH296)</f>
        <v>-173485054.37120894</v>
      </c>
      <c r="AH31" s="125">
        <f>_xlfn.XLOOKUP($A31,Mensal!$B$5:$B$296,Mensal!AI5:AI296)</f>
        <v>-167809538.51712358</v>
      </c>
      <c r="AI31" s="125">
        <f>_xlfn.XLOOKUP($A31,Mensal!$B$5:$B$296,Mensal!AJ5:AJ296)</f>
        <v>-80232328.922655538</v>
      </c>
      <c r="AJ31" s="125">
        <f>_xlfn.XLOOKUP($A31,Mensal!$B$5:$B$296,Mensal!AK5:AK296)</f>
        <v>-42868796.674361669</v>
      </c>
      <c r="AK31" s="125">
        <f>_xlfn.XLOOKUP($A31,Mensal!$B$5:$B$296,Mensal!AL5:AL296)</f>
        <v>-43152771.621660709</v>
      </c>
      <c r="AL31" s="125">
        <f>_xlfn.XLOOKUP($A31,Mensal!$B$5:$B$296,Mensal!AM5:AM296)</f>
        <v>-39764208.524784677</v>
      </c>
      <c r="AM31" s="125">
        <f>_xlfn.XLOOKUP($A31,Mensal!$B$5:$B$296,Mensal!AN5:AN296)</f>
        <v>-37378841.243355088</v>
      </c>
      <c r="AN31" s="125">
        <f>_xlfn.XLOOKUP($A31,Mensal!$B$5:$B$296,Mensal!AO5:AO296)</f>
        <v>-35029029.263707481</v>
      </c>
      <c r="AO31" s="125">
        <f>_xlfn.XLOOKUP($A31,Mensal!$B$5:$B$296,Mensal!AP5:AP296)</f>
        <v>-30639156.933499951</v>
      </c>
      <c r="AP31" s="125">
        <f>_xlfn.XLOOKUP($A31,Mensal!$B$5:$B$296,Mensal!AQ5:AQ296)</f>
        <v>-23570505.627930939</v>
      </c>
      <c r="AQ31" s="125">
        <f>_xlfn.XLOOKUP($A31,Mensal!$B$5:$B$296,Mensal!AR5:AR296)</f>
        <v>-21545747.111797273</v>
      </c>
      <c r="AR31" s="92">
        <f>_xlfn.XLOOKUP($A31,Mensal!$B$5:$B$296,Mensal!AS5:AS296)</f>
        <v>-1167578498.2482495</v>
      </c>
      <c r="AS31" s="125">
        <f>_xlfn.XLOOKUP($A31,Mensal!$B$5:$B$296,Mensal!AT5:AT296)</f>
        <v>-503075142.56723636</v>
      </c>
      <c r="AT31" s="125">
        <f>_xlfn.XLOOKUP($A31,Mensal!$B$5:$B$296,Mensal!AU5:AU296)</f>
        <v>-184866665.32793608</v>
      </c>
      <c r="AU31" s="125">
        <f>_xlfn.XLOOKUP($A31,Mensal!$B$5:$B$296,Mensal!AV5:AV296)</f>
        <v>-178818803.20077229</v>
      </c>
      <c r="AV31" s="125">
        <f>_xlfn.XLOOKUP($A31,Mensal!$B$5:$B$296,Mensal!AW5:AW296)</f>
        <v>-85496028.192080215</v>
      </c>
      <c r="AW31" s="125">
        <f>_xlfn.XLOOKUP($A31,Mensal!$B$5:$B$296,Mensal!AX5:AX296)</f>
        <v>-45681234.712318651</v>
      </c>
      <c r="AX31" s="125">
        <f>_xlfn.XLOOKUP($A31,Mensal!$B$5:$B$296,Mensal!AY5:AY296)</f>
        <v>-45983840.038951106</v>
      </c>
      <c r="AY31" s="125">
        <f>_xlfn.XLOOKUP($A31,Mensal!$B$5:$B$296,Mensal!AZ5:AZ296)</f>
        <v>-42372967.838788055</v>
      </c>
      <c r="AZ31" s="125">
        <f>_xlfn.XLOOKUP($A31,Mensal!$B$5:$B$296,Mensal!BA5:BA296)</f>
        <v>-39831106.83238291</v>
      </c>
      <c r="BA31" s="125">
        <f>_xlfn.XLOOKUP($A31,Mensal!$B$5:$B$296,Mensal!BB5:BB296)</f>
        <v>-37327133.758739375</v>
      </c>
      <c r="BB31" s="125">
        <f>_xlfn.XLOOKUP($A31,Mensal!$B$5:$B$296,Mensal!BC5:BC296)</f>
        <v>-32649260.717501063</v>
      </c>
      <c r="BC31" s="125">
        <f>_xlfn.XLOOKUP($A31,Mensal!$B$5:$B$296,Mensal!BD5:BD296)</f>
        <v>-25116865.492086355</v>
      </c>
      <c r="BD31" s="125">
        <f>_xlfn.XLOOKUP($A31,Mensal!$B$5:$B$296,Mensal!BE5:BE296)</f>
        <v>-22959271.246699359</v>
      </c>
      <c r="BE31" s="92">
        <f>_xlfn.XLOOKUP($A31,Mensal!$B$5:$B$296,Mensal!BF5:BF296)</f>
        <v>-1244178319.9254923</v>
      </c>
      <c r="BF31" s="125">
        <f>_xlfn.XLOOKUP($A31,Mensal!$B$5:$B$296,Mensal!BG5:BG296)</f>
        <v>-536079746.77048236</v>
      </c>
      <c r="BG31" s="125">
        <f>_xlfn.XLOOKUP($A31,Mensal!$B$5:$B$296,Mensal!BH5:BH296)</f>
        <v>-196994975.0042724</v>
      </c>
      <c r="BH31" s="125">
        <f>_xlfn.XLOOKUP($A31,Mensal!$B$5:$B$296,Mensal!BI5:BI296)</f>
        <v>-190550338.56072271</v>
      </c>
      <c r="BI31" s="125">
        <f>_xlfn.XLOOKUP($A31,Mensal!$B$5:$B$296,Mensal!BJ5:BJ296)</f>
        <v>-91105056.213280931</v>
      </c>
      <c r="BJ31" s="125">
        <f>_xlfn.XLOOKUP($A31,Mensal!$B$5:$B$296,Mensal!BK5:BK296)</f>
        <v>-48678184.757398963</v>
      </c>
      <c r="BK31" s="125">
        <f>_xlfn.XLOOKUP($A31,Mensal!$B$5:$B$296,Mensal!BL5:BL296)</f>
        <v>-49000642.722713448</v>
      </c>
      <c r="BL31" s="125">
        <f>_xlfn.XLOOKUP($A31,Mensal!$B$5:$B$296,Mensal!BM5:BM296)</f>
        <v>-45152876.671690017</v>
      </c>
      <c r="BM31" s="125">
        <f>_xlfn.XLOOKUP($A31,Mensal!$B$5:$B$296,Mensal!BN5:BN296)</f>
        <v>-42444255.057658829</v>
      </c>
      <c r="BN31" s="125">
        <f>_xlfn.XLOOKUP($A31,Mensal!$B$5:$B$296,Mensal!BO5:BO296)</f>
        <v>-39776007.041291133</v>
      </c>
      <c r="BO31" s="125">
        <f>_xlfn.XLOOKUP($A31,Mensal!$B$5:$B$296,Mensal!BP5:BP296)</f>
        <v>-34791238.796582349</v>
      </c>
      <c r="BP31" s="125">
        <f>_xlfn.XLOOKUP($A31,Mensal!$B$5:$B$296,Mensal!BQ5:BQ296)</f>
        <v>-26764675.400089681</v>
      </c>
      <c r="BQ31" s="125">
        <f>_xlfn.XLOOKUP($A31,Mensal!$B$5:$B$296,Mensal!BR5:BR296)</f>
        <v>-24465530.642513186</v>
      </c>
      <c r="BR31" s="92">
        <f>_xlfn.XLOOKUP($A31,Mensal!$B$5:$B$296,Mensal!BS5:BS296)</f>
        <v>-1325803527.6386964</v>
      </c>
      <c r="BS31" s="125">
        <f>_xlfn.XLOOKUP($A31,Mensal!$B$5:$B$296,Mensal!BT5:BT296)</f>
        <v>-571249641.6161046</v>
      </c>
      <c r="BT31" s="125">
        <f>_xlfn.XLOOKUP($A31,Mensal!$B$5:$B$296,Mensal!BU5:BU296)</f>
        <v>-209918971.10327542</v>
      </c>
      <c r="BU31" s="125">
        <f>_xlfn.XLOOKUP($A31,Mensal!$B$5:$B$296,Mensal!BV5:BV296)</f>
        <v>-203051529.68079603</v>
      </c>
      <c r="BV31" s="125">
        <f>_xlfn.XLOOKUP($A31,Mensal!$B$5:$B$296,Mensal!BW5:BW296)</f>
        <v>-97082068.525774479</v>
      </c>
      <c r="BW31" s="125">
        <f>_xlfn.XLOOKUP($A31,Mensal!$B$5:$B$296,Mensal!BX5:BX296)</f>
        <v>-51871751.851673961</v>
      </c>
      <c r="BX31" s="125">
        <f>_xlfn.XLOOKUP($A31,Mensal!$B$5:$B$296,Mensal!BY5:BY296)</f>
        <v>-52215364.902217031</v>
      </c>
      <c r="BY31" s="125">
        <f>_xlfn.XLOOKUP($A31,Mensal!$B$5:$B$296,Mensal!BZ5:BZ296)</f>
        <v>-48115163.409973718</v>
      </c>
      <c r="BZ31" s="125">
        <f>_xlfn.XLOOKUP($A31,Mensal!$B$5:$B$296,Mensal!CA5:CA296)</f>
        <v>-45228840.739493482</v>
      </c>
      <c r="CA31" s="125">
        <f>_xlfn.XLOOKUP($A31,Mensal!$B$5:$B$296,Mensal!CB5:CB296)</f>
        <v>-42385540.405400611</v>
      </c>
      <c r="CB31" s="125">
        <f>_xlfn.XLOOKUP($A31,Mensal!$B$5:$B$296,Mensal!CC5:CC296)</f>
        <v>-37073742.878104024</v>
      </c>
      <c r="CC31" s="125">
        <f>_xlfn.XLOOKUP($A31,Mensal!$B$5:$B$296,Mensal!CD5:CD296)</f>
        <v>-28520591.054559238</v>
      </c>
      <c r="CD31" s="125">
        <f>_xlfn.XLOOKUP($A31,Mensal!$B$5:$B$296,Mensal!CE5:CE296)</f>
        <v>-26070609.262295347</v>
      </c>
      <c r="CE31" s="92">
        <f>_xlfn.XLOOKUP($A31,Mensal!$B$5:$B$296,Mensal!CF5:CF296)</f>
        <v>-1412783815.4296675</v>
      </c>
      <c r="CF31" s="125">
        <f>_xlfn.XLOOKUP($A31,Mensal!$B$5:$B$296,Mensal!CG5:CG296)</f>
        <v>-608726882.5439167</v>
      </c>
      <c r="CG31" s="125">
        <f>_xlfn.XLOOKUP($A31,Mensal!$B$5:$B$296,Mensal!CH5:CH296)</f>
        <v>-223690855.20126641</v>
      </c>
      <c r="CH31" s="125">
        <f>_xlfn.XLOOKUP($A31,Mensal!$B$5:$B$296,Mensal!CI5:CI296)</f>
        <v>-216372870.37709704</v>
      </c>
      <c r="CI31" s="125">
        <f>_xlfn.XLOOKUP($A31,Mensal!$B$5:$B$296,Mensal!CJ5:CJ296)</f>
        <v>-103451207.00193633</v>
      </c>
      <c r="CJ31" s="125">
        <f>_xlfn.XLOOKUP($A31,Mensal!$B$5:$B$296,Mensal!CK5:CK296)</f>
        <v>-55274835.19714991</v>
      </c>
      <c r="CK31" s="125">
        <f>_xlfn.XLOOKUP($A31,Mensal!$B$5:$B$296,Mensal!CL5:CL296)</f>
        <v>-55640991.227404453</v>
      </c>
      <c r="CL31" s="125">
        <f>_xlfn.XLOOKUP($A31,Mensal!$B$5:$B$296,Mensal!CM5:CM296)</f>
        <v>-51271793.086440891</v>
      </c>
      <c r="CM31" s="125">
        <f>_xlfn.XLOOKUP($A31,Mensal!$B$5:$B$296,Mensal!CN5:CN296)</f>
        <v>-48196111.154725991</v>
      </c>
      <c r="CN31" s="125">
        <f>_xlfn.XLOOKUP($A31,Mensal!$B$5:$B$296,Mensal!CO5:CO296)</f>
        <v>-45166274.070519</v>
      </c>
      <c r="CO31" s="125">
        <f>_xlfn.XLOOKUP($A31,Mensal!$B$5:$B$296,Mensal!CP5:CP296)</f>
        <v>-39505992.270869844</v>
      </c>
      <c r="CP31" s="125">
        <f>_xlfn.XLOOKUP($A31,Mensal!$B$5:$B$296,Mensal!CQ5:CQ296)</f>
        <v>-30391704.810239509</v>
      </c>
      <c r="CQ31" s="125">
        <f>_xlfn.XLOOKUP($A31,Mensal!$B$5:$B$296,Mensal!CR5:CR296)</f>
        <v>-27780990.211846121</v>
      </c>
      <c r="CR31" s="92">
        <f>_xlfn.XLOOKUP($A31,Mensal!$B$5:$B$296,Mensal!CS5:CS296)</f>
        <v>-1505470507.1534121</v>
      </c>
      <c r="CS31" s="125">
        <f>_xlfn.XLOOKUP($A31,Mensal!$B$5:$B$296,Mensal!CT5:CT296)</f>
        <v>-648662844.64236712</v>
      </c>
      <c r="CT31" s="125">
        <f>_xlfn.XLOOKUP($A31,Mensal!$B$5:$B$296,Mensal!CU5:CU296)</f>
        <v>-238366253.59628177</v>
      </c>
      <c r="CU31" s="125">
        <f>_xlfn.XLOOKUP($A31,Mensal!$B$5:$B$296,Mensal!CV5:CV296)</f>
        <v>-230568167.14861631</v>
      </c>
      <c r="CV31" s="125">
        <f>_xlfn.XLOOKUP($A31,Mensal!$B$5:$B$296,Mensal!CW5:CW296)</f>
        <v>-110238197.35892983</v>
      </c>
      <c r="CW31" s="125">
        <f>_xlfn.XLOOKUP($A31,Mensal!$B$5:$B$296,Mensal!CX5:CX296)</f>
        <v>-58901180.257197775</v>
      </c>
      <c r="CX31" s="125">
        <f>_xlfn.XLOOKUP($A31,Mensal!$B$5:$B$296,Mensal!CY5:CY296)</f>
        <v>-59291358.215455987</v>
      </c>
      <c r="CY31" s="125">
        <f>_xlfn.XLOOKUP($A31,Mensal!$B$5:$B$296,Mensal!CZ5:CZ296)</f>
        <v>-54635515.708419837</v>
      </c>
      <c r="CZ31" s="125">
        <f>_xlfn.XLOOKUP($A31,Mensal!$B$5:$B$296,Mensal!DA5:DA296)</f>
        <v>-51358051.465829261</v>
      </c>
      <c r="DA31" s="125">
        <f>_xlfn.XLOOKUP($A31,Mensal!$B$5:$B$296,Mensal!DB5:DB296)</f>
        <v>-48129439.754726045</v>
      </c>
      <c r="DB31" s="125">
        <f>_xlfn.XLOOKUP($A31,Mensal!$B$5:$B$296,Mensal!DC5:DC296)</f>
        <v>-42097811.123025283</v>
      </c>
      <c r="DC31" s="125">
        <f>_xlfn.XLOOKUP($A31,Mensal!$B$5:$B$296,Mensal!DD5:DD296)</f>
        <v>-32385574.320875838</v>
      </c>
      <c r="DD31" s="125">
        <f>_xlfn.XLOOKUP($A31,Mensal!$B$5:$B$296,Mensal!DE5:DE296)</f>
        <v>-29603581.925754309</v>
      </c>
      <c r="DE31" s="92">
        <f>_xlfn.XLOOKUP($A31,Mensal!$B$5:$B$296,Mensal!DF5:DF296)</f>
        <v>-1604237975.5174794</v>
      </c>
      <c r="DF31" s="125">
        <f>_xlfn.XLOOKUP($A31,Mensal!$B$5:$B$296,Mensal!DG5:DG296)</f>
        <v>-691218834.07074881</v>
      </c>
      <c r="DG31" s="125">
        <f>_xlfn.XLOOKUP($A31,Mensal!$B$5:$B$296,Mensal!DH5:DH296)</f>
        <v>-254004441.98938924</v>
      </c>
      <c r="DH31" s="125">
        <f>_xlfn.XLOOKUP($A31,Mensal!$B$5:$B$296,Mensal!DI5:DI296)</f>
        <v>-245694756.50815898</v>
      </c>
      <c r="DI31" s="125">
        <f>_xlfn.XLOOKUP($A31,Mensal!$B$5:$B$296,Mensal!DJ5:DJ296)</f>
        <v>-117470453.06797539</v>
      </c>
      <c r="DJ31" s="125">
        <f>_xlfn.XLOOKUP($A31,Mensal!$B$5:$B$296,Mensal!DK5:DK296)</f>
        <v>-62765434.276134998</v>
      </c>
      <c r="DK31" s="125">
        <f>_xlfn.XLOOKUP($A31,Mensal!$B$5:$B$296,Mensal!DL5:DL296)</f>
        <v>-63181210.138148561</v>
      </c>
      <c r="DL31" s="125">
        <f>_xlfn.XLOOKUP($A31,Mensal!$B$5:$B$296,Mensal!DM5:DM296)</f>
        <v>-58219917.756580308</v>
      </c>
      <c r="DM31" s="125">
        <f>_xlfn.XLOOKUP($A31,Mensal!$B$5:$B$296,Mensal!DN5:DN296)</f>
        <v>-54727433.13042441</v>
      </c>
      <c r="DN31" s="125">
        <f>_xlfn.XLOOKUP($A31,Mensal!$B$5:$B$296,Mensal!DO5:DO296)</f>
        <v>-51287006.040991925</v>
      </c>
      <c r="DO31" s="125">
        <f>_xlfn.XLOOKUP($A31,Mensal!$B$5:$B$296,Mensal!DP5:DP296)</f>
        <v>-44859668.102974869</v>
      </c>
      <c r="DP31" s="125">
        <f>_xlfn.XLOOKUP($A31,Mensal!$B$5:$B$296,Mensal!DQ5:DQ296)</f>
        <v>-34510253.065487944</v>
      </c>
      <c r="DQ31" s="125">
        <f>_xlfn.XLOOKUP($A31,Mensal!$B$5:$B$296,Mensal!DR5:DR296)</f>
        <v>-31545746.071396437</v>
      </c>
      <c r="DR31" s="92">
        <f>_xlfn.XLOOKUP($A31,Mensal!$B$5:$B$296,Mensal!DS5:DS296)</f>
        <v>-1709485154.2184117</v>
      </c>
      <c r="DS31" s="125">
        <f>_xlfn.XLOOKUP($A31,Mensal!$B$5:$B$296,Mensal!DT5:DT296)</f>
        <v>-736566739.59419692</v>
      </c>
      <c r="DT31" s="125">
        <f>_xlfn.XLOOKUP($A31,Mensal!$B$5:$B$296,Mensal!DU5:DU296)</f>
        <v>-270668584.90638041</v>
      </c>
      <c r="DU31" s="125">
        <f>_xlfn.XLOOKUP($A31,Mensal!$B$5:$B$296,Mensal!DV5:DV296)</f>
        <v>-261813736.57142234</v>
      </c>
      <c r="DV31" s="125">
        <f>_xlfn.XLOOKUP($A31,Mensal!$B$5:$B$296,Mensal!DW5:DW296)</f>
        <v>-125177186.08066112</v>
      </c>
      <c r="DW31" s="125">
        <f>_xlfn.XLOOKUP($A31,Mensal!$B$5:$B$296,Mensal!DX5:DX296)</f>
        <v>-66883205.441208638</v>
      </c>
      <c r="DX31" s="125">
        <f>_xlfn.XLOOKUP($A31,Mensal!$B$5:$B$296,Mensal!DY5:DY296)</f>
        <v>-67326258.575744539</v>
      </c>
      <c r="DY31" s="125">
        <f>_xlfn.XLOOKUP($A31,Mensal!$B$5:$B$296,Mensal!DZ5:DZ296)</f>
        <v>-62039477.06236463</v>
      </c>
      <c r="DZ31" s="125">
        <f>_xlfn.XLOOKUP($A31,Mensal!$B$5:$B$296,Mensal!EA5:EA296)</f>
        <v>-58317865.486735582</v>
      </c>
      <c r="EA31" s="125">
        <f>_xlfn.XLOOKUP($A31,Mensal!$B$5:$B$296,Mensal!EB5:EB296)</f>
        <v>-54651726.719724692</v>
      </c>
      <c r="EB31" s="125">
        <f>_xlfn.XLOOKUP($A31,Mensal!$B$5:$B$296,Mensal!EC5:EC296)</f>
        <v>-47802718.683594204</v>
      </c>
      <c r="EC31" s="125">
        <f>_xlfn.XLOOKUP($A31,Mensal!$B$5:$B$296,Mensal!ED5:ED296)</f>
        <v>-36774322.877341263</v>
      </c>
      <c r="ED31" s="125">
        <f>_xlfn.XLOOKUP($A31,Mensal!$B$5:$B$296,Mensal!EE5:EE296)</f>
        <v>-33615327.283597529</v>
      </c>
      <c r="EE31" s="92">
        <f>_xlfn.XLOOKUP($A31,Mensal!$B$5:$B$296,Mensal!EF5:EF296)</f>
        <v>-1821637149.2829716</v>
      </c>
      <c r="EF31" s="125">
        <f>_xlfn.XLOOKUP($A31,Mensal!$B$5:$B$296,Mensal!EG5:EG296)</f>
        <v>-784889726.86310732</v>
      </c>
      <c r="EG31" s="125">
        <f>_xlfn.XLOOKUP($A31,Mensal!$B$5:$B$296,Mensal!EH5:EH296)</f>
        <v>-288425990.82689619</v>
      </c>
      <c r="EH31" s="125">
        <f>_xlfn.XLOOKUP($A31,Mensal!$B$5:$B$296,Mensal!EI5:EI296)</f>
        <v>-278990213.83964247</v>
      </c>
      <c r="EI31" s="125">
        <f>_xlfn.XLOOKUP($A31,Mensal!$B$5:$B$296,Mensal!EJ5:EJ296)</f>
        <v>-133389524.81953275</v>
      </c>
      <c r="EJ31" s="125">
        <f>_xlfn.XLOOKUP($A31,Mensal!$B$5:$B$296,Mensal!EK5:EK296)</f>
        <v>-71271125.925943092</v>
      </c>
      <c r="EK31" s="125">
        <f>_xlfn.XLOOKUP($A31,Mensal!$B$5:$B$296,Mensal!EL5:EL296)</f>
        <v>-71743245.877956286</v>
      </c>
      <c r="EL31" s="125">
        <f>_xlfn.XLOOKUP($A31,Mensal!$B$5:$B$296,Mensal!EM5:EM296)</f>
        <v>-66109621.285692155</v>
      </c>
      <c r="EM31" s="125">
        <f>_xlfn.XLOOKUP($A31,Mensal!$B$5:$B$296,Mensal!EN5:EN296)</f>
        <v>-62143850.723345846</v>
      </c>
      <c r="EN31" s="125">
        <f>_xlfn.XLOOKUP($A31,Mensal!$B$5:$B$296,Mensal!EO5:EO296)</f>
        <v>-58237192.302865505</v>
      </c>
      <c r="EO31" s="125">
        <f>_xlfn.XLOOKUP($A31,Mensal!$B$5:$B$296,Mensal!EP5:EP296)</f>
        <v>-50938850.200528137</v>
      </c>
      <c r="EP31" s="125">
        <f>_xlfn.XLOOKUP($A31,Mensal!$B$5:$B$296,Mensal!EQ5:EQ296)</f>
        <v>-39186928.607004821</v>
      </c>
      <c r="EQ31" s="125">
        <f>_xlfn.XLOOKUP($A31,Mensal!$B$5:$B$296,Mensal!ER5:ER296)</f>
        <v>-35820684.850055777</v>
      </c>
      <c r="ER31" s="92">
        <f t="shared" si="1"/>
        <v>-1941146956.1225705</v>
      </c>
    </row>
    <row r="32" spans="1:148" s="3" customFormat="1" ht="12">
      <c r="A32" s="328" t="str">
        <f t="shared" si="0"/>
        <v>911251020200020</v>
      </c>
      <c r="B32" s="328">
        <v>9112510202000</v>
      </c>
      <c r="C32" s="329">
        <v>20</v>
      </c>
      <c r="D32" s="330" t="s">
        <v>207</v>
      </c>
      <c r="E32" s="92">
        <f>_xlfn.XLOOKUP($A32,Mensal!$B$5:$B$296,Mensal!F5:F296)</f>
        <v>-171799778.25999999</v>
      </c>
      <c r="F32" s="125">
        <f>_xlfn.XLOOKUP($A32,Mensal!$B$5:$B$296,Mensal!G5:G296)</f>
        <v>-102462949.07921025</v>
      </c>
      <c r="G32" s="125">
        <f>_xlfn.XLOOKUP($A32,Mensal!$B$5:$B$296,Mensal!H5:H296)</f>
        <v>-37652394.46989394</v>
      </c>
      <c r="H32" s="125">
        <f>_xlfn.XLOOKUP($A32,Mensal!$B$5:$B$296,Mensal!I5:I296)</f>
        <v>-36420606.737327032</v>
      </c>
      <c r="I32" s="125">
        <f>_xlfn.XLOOKUP($A32,Mensal!$B$5:$B$296,Mensal!J5:J296)</f>
        <v>-17413253.88969906</v>
      </c>
      <c r="J32" s="125">
        <f>_xlfn.XLOOKUP($A32,Mensal!$B$5:$B$296,Mensal!K5:K296)</f>
        <v>-9304045.5195581168</v>
      </c>
      <c r="K32" s="125">
        <f>_xlfn.XLOOKUP($A32,Mensal!$B$5:$B$296,Mensal!L5:L296)</f>
        <v>-9365678.1297793537</v>
      </c>
      <c r="L32" s="125">
        <f>_xlfn.XLOOKUP($A32,Mensal!$B$5:$B$296,Mensal!M5:M296)</f>
        <v>-8630240.0548850186</v>
      </c>
      <c r="M32" s="125">
        <f>_xlfn.XLOOKUP($A32,Mensal!$B$5:$B$296,Mensal!N5:N296)</f>
        <v>-8112530.9636811875</v>
      </c>
      <c r="N32" s="125">
        <f>_xlfn.XLOOKUP($A32,Mensal!$B$5:$B$296,Mensal!O5:O296)</f>
        <v>-7602538.6308635119</v>
      </c>
      <c r="O32" s="125">
        <f>_xlfn.XLOOKUP($A32,Mensal!$B$5:$B$296,Mensal!P5:P296)</f>
        <v>-6649781.0273423782</v>
      </c>
      <c r="P32" s="125">
        <f>_xlfn.XLOOKUP($A32,Mensal!$B$5:$B$296,Mensal!Q5:Q296)</f>
        <v>-5115633.6145172585</v>
      </c>
      <c r="Q32" s="125">
        <f>_xlfn.XLOOKUP($A32,Mensal!$B$5:$B$296,Mensal!R5:R296)</f>
        <v>-4676189.3832429247</v>
      </c>
      <c r="R32" s="92">
        <f>_xlfn.XLOOKUP($A32,Mensal!$B$5:$B$296,Mensal!S5:S296)</f>
        <v>-253405841.50000009</v>
      </c>
      <c r="S32" s="125">
        <f>_xlfn.XLOOKUP($A32,Mensal!$B$5:$B$296,Mensal!T5:T296)</f>
        <v>-108436948.89766911</v>
      </c>
      <c r="T32" s="125">
        <f>_xlfn.XLOOKUP($A32,Mensal!$B$5:$B$296,Mensal!U5:U296)</f>
        <v>-39847679.690054819</v>
      </c>
      <c r="U32" s="125">
        <f>_xlfn.XLOOKUP($A32,Mensal!$B$5:$B$296,Mensal!V5:V296)</f>
        <v>-38544073.805103421</v>
      </c>
      <c r="V32" s="125">
        <f>_xlfn.XLOOKUP($A32,Mensal!$B$5:$B$296,Mensal!W5:W296)</f>
        <v>-18428516.25049077</v>
      </c>
      <c r="W32" s="125">
        <f>_xlfn.XLOOKUP($A32,Mensal!$B$5:$B$296,Mensal!X5:X296)</f>
        <v>-9846508.5927398615</v>
      </c>
      <c r="X32" s="125">
        <f>_xlfn.XLOOKUP($A32,Mensal!$B$5:$B$296,Mensal!Y5:Y296)</f>
        <v>-9911734.6306886971</v>
      </c>
      <c r="Y32" s="125">
        <f>_xlfn.XLOOKUP($A32,Mensal!$B$5:$B$296,Mensal!Z5:Z296)</f>
        <v>-9133417.5740220342</v>
      </c>
      <c r="Z32" s="125">
        <f>_xlfn.XLOOKUP($A32,Mensal!$B$5:$B$296,Mensal!AA5:AA296)</f>
        <v>-8585523.9717860688</v>
      </c>
      <c r="AA32" s="125">
        <f>_xlfn.XLOOKUP($A32,Mensal!$B$5:$B$296,Mensal!AB5:AB296)</f>
        <v>-8045797.0458198711</v>
      </c>
      <c r="AB32" s="125">
        <f>_xlfn.XLOOKUP($A32,Mensal!$B$5:$B$296,Mensal!AC5:AC296)</f>
        <v>-7037489.8626543889</v>
      </c>
      <c r="AC32" s="125">
        <f>_xlfn.XLOOKUP($A32,Mensal!$B$5:$B$296,Mensal!AD5:AD296)</f>
        <v>-5413895.5185427088</v>
      </c>
      <c r="AD32" s="125">
        <f>_xlfn.XLOOKUP($A32,Mensal!$B$5:$B$296,Mensal!AE5:AE296)</f>
        <v>-4948829.9306565709</v>
      </c>
      <c r="AE32" s="92">
        <f>_xlfn.XLOOKUP($A32,Mensal!$B$5:$B$296,Mensal!AF5:AF296)</f>
        <v>-268180415.77022833</v>
      </c>
      <c r="AF32" s="125">
        <f>_xlfn.XLOOKUP($A32,Mensal!$B$5:$B$296,Mensal!AG5:AG296)</f>
        <v>-114804366.53694023</v>
      </c>
      <c r="AG32" s="125">
        <f>_xlfn.XLOOKUP($A32,Mensal!$B$5:$B$296,Mensal!AH5:AH296)</f>
        <v>-42187535.441454835</v>
      </c>
      <c r="AH32" s="125">
        <f>_xlfn.XLOOKUP($A32,Mensal!$B$5:$B$296,Mensal!AI5:AI296)</f>
        <v>-40807381.81893909</v>
      </c>
      <c r="AI32" s="125">
        <f>_xlfn.XLOOKUP($A32,Mensal!$B$5:$B$296,Mensal!AJ5:AJ296)</f>
        <v>-19510638.724719588</v>
      </c>
      <c r="AJ32" s="125">
        <f>_xlfn.XLOOKUP($A32,Mensal!$B$5:$B$296,Mensal!AK5:AK296)</f>
        <v>-10424695.577305546</v>
      </c>
      <c r="AK32" s="125">
        <f>_xlfn.XLOOKUP($A32,Mensal!$B$5:$B$296,Mensal!AL5:AL296)</f>
        <v>-10493751.688202737</v>
      </c>
      <c r="AL32" s="125">
        <f>_xlfn.XLOOKUP($A32,Mensal!$B$5:$B$296,Mensal!AM5:AM296)</f>
        <v>-9669731.8539686073</v>
      </c>
      <c r="AM32" s="125">
        <f>_xlfn.XLOOKUP($A32,Mensal!$B$5:$B$296,Mensal!AN5:AN296)</f>
        <v>-9089665.9394093473</v>
      </c>
      <c r="AN32" s="125">
        <f>_xlfn.XLOOKUP($A32,Mensal!$B$5:$B$296,Mensal!AO5:AO296)</f>
        <v>-8518246.2483504135</v>
      </c>
      <c r="AO32" s="125">
        <f>_xlfn.XLOOKUP($A32,Mensal!$B$5:$B$296,Mensal!AP5:AP296)</f>
        <v>-7450731.2673894539</v>
      </c>
      <c r="AP32" s="125">
        <f>_xlfn.XLOOKUP($A32,Mensal!$B$5:$B$296,Mensal!AQ5:AQ296)</f>
        <v>-5731799.4633915368</v>
      </c>
      <c r="AQ32" s="125">
        <f>_xlfn.XLOOKUP($A32,Mensal!$B$5:$B$296,Mensal!AR5:AR296)</f>
        <v>-5239425.2241847245</v>
      </c>
      <c r="AR32" s="92">
        <f>_xlfn.XLOOKUP($A32,Mensal!$B$5:$B$296,Mensal!AS5:AS296)</f>
        <v>-283927969.78425616</v>
      </c>
      <c r="AS32" s="125">
        <f>_xlfn.XLOOKUP($A32,Mensal!$B$5:$B$296,Mensal!AT5:AT296)</f>
        <v>-121204709.97137466</v>
      </c>
      <c r="AT32" s="125">
        <f>_xlfn.XLOOKUP($A32,Mensal!$B$5:$B$296,Mensal!AU5:AU296)</f>
        <v>-44539490.542315945</v>
      </c>
      <c r="AU32" s="125">
        <f>_xlfn.XLOOKUP($A32,Mensal!$B$5:$B$296,Mensal!AV5:AV296)</f>
        <v>-43082393.355344951</v>
      </c>
      <c r="AV32" s="125">
        <f>_xlfn.XLOOKUP($A32,Mensal!$B$5:$B$296,Mensal!AW5:AW296)</f>
        <v>-20598356.833622705</v>
      </c>
      <c r="AW32" s="125">
        <f>_xlfn.XLOOKUP($A32,Mensal!$B$5:$B$296,Mensal!AX5:AX296)</f>
        <v>-11005872.355740331</v>
      </c>
      <c r="AX32" s="125">
        <f>_xlfn.XLOOKUP($A32,Mensal!$B$5:$B$296,Mensal!AY5:AY296)</f>
        <v>-11078778.344820041</v>
      </c>
      <c r="AY32" s="125">
        <f>_xlfn.XLOOKUP($A32,Mensal!$B$5:$B$296,Mensal!AZ5:AZ296)</f>
        <v>-10208819.404827358</v>
      </c>
      <c r="AZ32" s="125">
        <f>_xlfn.XLOOKUP($A32,Mensal!$B$5:$B$296,Mensal!BA5:BA296)</f>
        <v>-9596414.8155314196</v>
      </c>
      <c r="BA32" s="125">
        <f>_xlfn.XLOOKUP($A32,Mensal!$B$5:$B$296,Mensal!BB5:BB296)</f>
        <v>-8993138.4766959511</v>
      </c>
      <c r="BB32" s="125">
        <f>_xlfn.XLOOKUP($A32,Mensal!$B$5:$B$296,Mensal!BC5:BC296)</f>
        <v>-7866109.5355464173</v>
      </c>
      <c r="BC32" s="125">
        <f>_xlfn.XLOOKUP($A32,Mensal!$B$5:$B$296,Mensal!BD5:BD296)</f>
        <v>-6051347.2834756151</v>
      </c>
      <c r="BD32" s="125">
        <f>_xlfn.XLOOKUP($A32,Mensal!$B$5:$B$296,Mensal!BE5:BE296)</f>
        <v>-5531523.1804330228</v>
      </c>
      <c r="BE32" s="92">
        <f>_xlfn.XLOOKUP($A32,Mensal!$B$5:$B$296,Mensal!BF5:BF296)</f>
        <v>-299756954.09972847</v>
      </c>
      <c r="BF32" s="125">
        <f>_xlfn.XLOOKUP($A32,Mensal!$B$5:$B$296,Mensal!BG5:BG296)</f>
        <v>-127961872.55227879</v>
      </c>
      <c r="BG32" s="125">
        <f>_xlfn.XLOOKUP($A32,Mensal!$B$5:$B$296,Mensal!BH5:BH296)</f>
        <v>-47022567.140050054</v>
      </c>
      <c r="BH32" s="125">
        <f>_xlfn.XLOOKUP($A32,Mensal!$B$5:$B$296,Mensal!BI5:BI296)</f>
        <v>-45484236.784905426</v>
      </c>
      <c r="BI32" s="125">
        <f>_xlfn.XLOOKUP($A32,Mensal!$B$5:$B$296,Mensal!BJ5:BJ296)</f>
        <v>-21746715.227097169</v>
      </c>
      <c r="BJ32" s="125">
        <f>_xlfn.XLOOKUP($A32,Mensal!$B$5:$B$296,Mensal!BK5:BK296)</f>
        <v>-11619449.739572853</v>
      </c>
      <c r="BK32" s="125">
        <f>_xlfn.XLOOKUP($A32,Mensal!$B$5:$B$296,Mensal!BL5:BL296)</f>
        <v>-11696420.237543756</v>
      </c>
      <c r="BL32" s="125">
        <f>_xlfn.XLOOKUP($A32,Mensal!$B$5:$B$296,Mensal!BM5:BM296)</f>
        <v>-10777961.086646482</v>
      </c>
      <c r="BM32" s="125">
        <f>_xlfn.XLOOKUP($A32,Mensal!$B$5:$B$296,Mensal!BN5:BN296)</f>
        <v>-10131414.941497294</v>
      </c>
      <c r="BN32" s="125">
        <f>_xlfn.XLOOKUP($A32,Mensal!$B$5:$B$296,Mensal!BO5:BO296)</f>
        <v>-9494505.9467717484</v>
      </c>
      <c r="BO32" s="125">
        <f>_xlfn.XLOOKUP($A32,Mensal!$B$5:$B$296,Mensal!BP5:BP296)</f>
        <v>-8304645.142153129</v>
      </c>
      <c r="BP32" s="125">
        <f>_xlfn.XLOOKUP($A32,Mensal!$B$5:$B$296,Mensal!BQ5:BQ296)</f>
        <v>-6388709.8945293799</v>
      </c>
      <c r="BQ32" s="125">
        <f>_xlfn.XLOOKUP($A32,Mensal!$B$5:$B$296,Mensal!BR5:BR296)</f>
        <v>-5839905.5977421636</v>
      </c>
      <c r="BR32" s="92">
        <f>_xlfn.XLOOKUP($A32,Mensal!$B$5:$B$296,Mensal!BS5:BS296)</f>
        <v>-316468404.29078823</v>
      </c>
      <c r="BS32" s="125">
        <f>_xlfn.XLOOKUP($A32,Mensal!$B$5:$B$296,Mensal!BT5:BT296)</f>
        <v>-135095746.94706833</v>
      </c>
      <c r="BT32" s="125">
        <f>_xlfn.XLOOKUP($A32,Mensal!$B$5:$B$296,Mensal!BU5:BU296)</f>
        <v>-49644075.258107848</v>
      </c>
      <c r="BU32" s="125">
        <f>_xlfn.XLOOKUP($A32,Mensal!$B$5:$B$296,Mensal!BV5:BV296)</f>
        <v>-48019982.985663906</v>
      </c>
      <c r="BV32" s="125">
        <f>_xlfn.XLOOKUP($A32,Mensal!$B$5:$B$296,Mensal!BW5:BW296)</f>
        <v>-22959094.601007838</v>
      </c>
      <c r="BW32" s="125">
        <f>_xlfn.XLOOKUP($A32,Mensal!$B$5:$B$296,Mensal!BX5:BX296)</f>
        <v>-12267234.062554039</v>
      </c>
      <c r="BX32" s="125">
        <f>_xlfn.XLOOKUP($A32,Mensal!$B$5:$B$296,Mensal!BY5:BY296)</f>
        <v>-12348495.665786821</v>
      </c>
      <c r="BY32" s="125">
        <f>_xlfn.XLOOKUP($A32,Mensal!$B$5:$B$296,Mensal!BZ5:BZ296)</f>
        <v>-11378832.417227024</v>
      </c>
      <c r="BZ32" s="125">
        <f>_xlfn.XLOOKUP($A32,Mensal!$B$5:$B$296,Mensal!CA5:CA296)</f>
        <v>-10696241.324485769</v>
      </c>
      <c r="CA32" s="125">
        <f>_xlfn.XLOOKUP($A32,Mensal!$B$5:$B$296,Mensal!CB5:CB296)</f>
        <v>-10023824.653304273</v>
      </c>
      <c r="CB32" s="125">
        <f>_xlfn.XLOOKUP($A32,Mensal!$B$5:$B$296,Mensal!CC5:CC296)</f>
        <v>-8767629.1088281665</v>
      </c>
      <c r="CC32" s="125">
        <f>_xlfn.XLOOKUP($A32,Mensal!$B$5:$B$296,Mensal!CD5:CD296)</f>
        <v>-6744880.4711493934</v>
      </c>
      <c r="CD32" s="125">
        <f>_xlfn.XLOOKUP($A32,Mensal!$B$5:$B$296,Mensal!CE5:CE296)</f>
        <v>-6165480.3348162891</v>
      </c>
      <c r="CE32" s="92">
        <f>_xlfn.XLOOKUP($A32,Mensal!$B$5:$B$296,Mensal!CF5:CF296)</f>
        <v>-334111517.82999969</v>
      </c>
      <c r="CF32" s="125">
        <f>_xlfn.XLOOKUP($A32,Mensal!$B$5:$B$296,Mensal!CG5:CG296)</f>
        <v>-142627334.83936742</v>
      </c>
      <c r="CG32" s="125">
        <f>_xlfn.XLOOKUP($A32,Mensal!$B$5:$B$296,Mensal!CH5:CH296)</f>
        <v>-52411732.453747369</v>
      </c>
      <c r="CH32" s="125">
        <f>_xlfn.XLOOKUP($A32,Mensal!$B$5:$B$296,Mensal!CI5:CI296)</f>
        <v>-50697097.03711468</v>
      </c>
      <c r="CI32" s="125">
        <f>_xlfn.XLOOKUP($A32,Mensal!$B$5:$B$296,Mensal!CJ5:CJ296)</f>
        <v>-24239064.125014029</v>
      </c>
      <c r="CJ32" s="125">
        <f>_xlfn.XLOOKUP($A32,Mensal!$B$5:$B$296,Mensal!CK5:CK296)</f>
        <v>-12951132.36154143</v>
      </c>
      <c r="CK32" s="125">
        <f>_xlfn.XLOOKUP($A32,Mensal!$B$5:$B$296,Mensal!CL5:CL296)</f>
        <v>-13036924.29915444</v>
      </c>
      <c r="CL32" s="125">
        <f>_xlfn.XLOOKUP($A32,Mensal!$B$5:$B$296,Mensal!CM5:CM296)</f>
        <v>-12013202.324487433</v>
      </c>
      <c r="CM32" s="125">
        <f>_xlfn.XLOOKUP($A32,Mensal!$B$5:$B$296,Mensal!CN5:CN296)</f>
        <v>-11292556.778325852</v>
      </c>
      <c r="CN32" s="125">
        <f>_xlfn.XLOOKUP($A32,Mensal!$B$5:$B$296,Mensal!CO5:CO296)</f>
        <v>-10582652.877725989</v>
      </c>
      <c r="CO32" s="125">
        <f>_xlfn.XLOOKUP($A32,Mensal!$B$5:$B$296,Mensal!CP5:CP296)</f>
        <v>-9256424.4316453375</v>
      </c>
      <c r="CP32" s="125">
        <f>_xlfn.XLOOKUP($A32,Mensal!$B$5:$B$296,Mensal!CQ5:CQ296)</f>
        <v>-7120907.5574159734</v>
      </c>
      <c r="CQ32" s="125">
        <f>_xlfn.XLOOKUP($A32,Mensal!$B$5:$B$296,Mensal!CR5:CR296)</f>
        <v>-6509205.8634822983</v>
      </c>
      <c r="CR32" s="92">
        <f>_xlfn.XLOOKUP($A32,Mensal!$B$5:$B$296,Mensal!CS5:CS296)</f>
        <v>-352738234.94902229</v>
      </c>
      <c r="CS32" s="125">
        <f>_xlfn.XLOOKUP($A32,Mensal!$B$5:$B$296,Mensal!CT5:CT296)</f>
        <v>-150578808.75666213</v>
      </c>
      <c r="CT32" s="125">
        <f>_xlfn.XLOOKUP($A32,Mensal!$B$5:$B$296,Mensal!CU5:CU296)</f>
        <v>-55333686.538043775</v>
      </c>
      <c r="CU32" s="125">
        <f>_xlfn.XLOOKUP($A32,Mensal!$B$5:$B$296,Mensal!CV5:CV296)</f>
        <v>-53523460.196933806</v>
      </c>
      <c r="CV32" s="125">
        <f>_xlfn.XLOOKUP($A32,Mensal!$B$5:$B$296,Mensal!CW5:CW296)</f>
        <v>-25590391.949983556</v>
      </c>
      <c r="CW32" s="125">
        <f>_xlfn.XLOOKUP($A32,Mensal!$B$5:$B$296,Mensal!CX5:CX296)</f>
        <v>-13673157.990697362</v>
      </c>
      <c r="CX32" s="125">
        <f>_xlfn.XLOOKUP($A32,Mensal!$B$5:$B$296,Mensal!CY5:CY296)</f>
        <v>-13763732.828832297</v>
      </c>
      <c r="CY32" s="125">
        <f>_xlfn.XLOOKUP($A32,Mensal!$B$5:$B$296,Mensal!CZ5:CZ296)</f>
        <v>-12682938.354077606</v>
      </c>
      <c r="CZ32" s="125">
        <f>_xlfn.XLOOKUP($A32,Mensal!$B$5:$B$296,Mensal!DA5:DA296)</f>
        <v>-11922116.818717517</v>
      </c>
      <c r="DA32" s="125">
        <f>_xlfn.XLOOKUP($A32,Mensal!$B$5:$B$296,Mensal!DB5:DB296)</f>
        <v>-11172635.775659211</v>
      </c>
      <c r="DB32" s="125">
        <f>_xlfn.XLOOKUP($A32,Mensal!$B$5:$B$296,Mensal!DC5:DC296)</f>
        <v>-9772470.0937095638</v>
      </c>
      <c r="DC32" s="125">
        <f>_xlfn.XLOOKUP($A32,Mensal!$B$5:$B$296,Mensal!DD5:DD296)</f>
        <v>-7517898.153741912</v>
      </c>
      <c r="DD32" s="125">
        <f>_xlfn.XLOOKUP($A32,Mensal!$B$5:$B$296,Mensal!DE5:DE296)</f>
        <v>-6872094.0903714355</v>
      </c>
      <c r="DE32" s="92">
        <f>_xlfn.XLOOKUP($A32,Mensal!$B$5:$B$296,Mensal!DF5:DF296)</f>
        <v>-372403391.54743016</v>
      </c>
      <c r="DF32" s="125">
        <f>_xlfn.XLOOKUP($A32,Mensal!$B$5:$B$296,Mensal!DG5:DG296)</f>
        <v>-158973577.34484601</v>
      </c>
      <c r="DG32" s="125">
        <f>_xlfn.XLOOKUP($A32,Mensal!$B$5:$B$296,Mensal!DH5:DH296)</f>
        <v>-58418539.562539712</v>
      </c>
      <c r="DH32" s="125">
        <f>_xlfn.XLOOKUP($A32,Mensal!$B$5:$B$296,Mensal!DI5:DI296)</f>
        <v>-56507393.102912866</v>
      </c>
      <c r="DI32" s="125">
        <f>_xlfn.XLOOKUP($A32,Mensal!$B$5:$B$296,Mensal!DJ5:DJ296)</f>
        <v>-27017056.301195137</v>
      </c>
      <c r="DJ32" s="125">
        <f>_xlfn.XLOOKUP($A32,Mensal!$B$5:$B$296,Mensal!DK5:DK296)</f>
        <v>-14435436.548678739</v>
      </c>
      <c r="DK32" s="125">
        <f>_xlfn.XLOOKUP($A32,Mensal!$B$5:$B$296,Mensal!DL5:DL296)</f>
        <v>-14531060.934039697</v>
      </c>
      <c r="DL32" s="125">
        <f>_xlfn.XLOOKUP($A32,Mensal!$B$5:$B$296,Mensal!DM5:DM296)</f>
        <v>-13390012.16731743</v>
      </c>
      <c r="DM32" s="125">
        <f>_xlfn.XLOOKUP($A32,Mensal!$B$5:$B$296,Mensal!DN5:DN296)</f>
        <v>-12586774.831361018</v>
      </c>
      <c r="DN32" s="125">
        <f>_xlfn.XLOOKUP($A32,Mensal!$B$5:$B$296,Mensal!DO5:DO296)</f>
        <v>-11795510.22015221</v>
      </c>
      <c r="DO32" s="125">
        <f>_xlfn.XLOOKUP($A32,Mensal!$B$5:$B$296,Mensal!DP5:DP296)</f>
        <v>-10317285.301433871</v>
      </c>
      <c r="DP32" s="125">
        <f>_xlfn.XLOOKUP($A32,Mensal!$B$5:$B$296,Mensal!DQ5:DQ296)</f>
        <v>-7937020.9758130228</v>
      </c>
      <c r="DQ32" s="125">
        <f>_xlfn.XLOOKUP($A32,Mensal!$B$5:$B$296,Mensal!DR5:DR296)</f>
        <v>-7255213.3359096423</v>
      </c>
      <c r="DR32" s="92">
        <f>_xlfn.XLOOKUP($A32,Mensal!$B$5:$B$296,Mensal!DS5:DS296)</f>
        <v>-393164880.62619936</v>
      </c>
      <c r="DS32" s="125">
        <f>_xlfn.XLOOKUP($A32,Mensal!$B$5:$B$296,Mensal!DT5:DT296)</f>
        <v>-167836354.28182116</v>
      </c>
      <c r="DT32" s="125">
        <f>_xlfn.XLOOKUP($A32,Mensal!$B$5:$B$296,Mensal!DU5:DU296)</f>
        <v>-61675373.143151291</v>
      </c>
      <c r="DU32" s="125">
        <f>_xlfn.XLOOKUP($A32,Mensal!$B$5:$B$296,Mensal!DV5:DV296)</f>
        <v>-59657680.268400252</v>
      </c>
      <c r="DV32" s="125">
        <f>_xlfn.XLOOKUP($A32,Mensal!$B$5:$B$296,Mensal!DW5:DW296)</f>
        <v>-28523257.189986762</v>
      </c>
      <c r="DW32" s="125">
        <f>_xlfn.XLOOKUP($A32,Mensal!$B$5:$B$296,Mensal!DX5:DX296)</f>
        <v>-15240212.136267576</v>
      </c>
      <c r="DX32" s="125">
        <f>_xlfn.XLOOKUP($A32,Mensal!$B$5:$B$296,Mensal!DY5:DY296)</f>
        <v>-15341167.581112407</v>
      </c>
      <c r="DY32" s="125">
        <f>_xlfn.XLOOKUP($A32,Mensal!$B$5:$B$296,Mensal!DZ5:DZ296)</f>
        <v>-14136505.345645376</v>
      </c>
      <c r="DZ32" s="125">
        <f>_xlfn.XLOOKUP($A32,Mensal!$B$5:$B$296,Mensal!EA5:EA296)</f>
        <v>-13288487.528209392</v>
      </c>
      <c r="EA32" s="125">
        <f>_xlfn.XLOOKUP($A32,Mensal!$B$5:$B$296,Mensal!EB5:EB296)</f>
        <v>-12453109.914925694</v>
      </c>
      <c r="EB32" s="125">
        <f>_xlfn.XLOOKUP($A32,Mensal!$B$5:$B$296,Mensal!EC5:EC296)</f>
        <v>-10892473.956988808</v>
      </c>
      <c r="EC32" s="125">
        <f>_xlfn.XLOOKUP($A32,Mensal!$B$5:$B$296,Mensal!ED5:ED296)</f>
        <v>-8379509.8952145977</v>
      </c>
      <c r="ED32" s="125">
        <f>_xlfn.XLOOKUP($A32,Mensal!$B$5:$B$296,Mensal!EE5:EE296)</f>
        <v>-7659691.4793866035</v>
      </c>
      <c r="EE32" s="92">
        <f>_xlfn.XLOOKUP($A32,Mensal!$B$5:$B$296,Mensal!EF5:EF296)</f>
        <v>-415083822.72110999</v>
      </c>
      <c r="EF32" s="125">
        <f>_xlfn.XLOOKUP($A32,Mensal!$B$5:$B$296,Mensal!EG5:EG296)</f>
        <v>-177193231.03303272</v>
      </c>
      <c r="EG32" s="125">
        <f>_xlfn.XLOOKUP($A32,Mensal!$B$5:$B$296,Mensal!EH5:EH296)</f>
        <v>-65113775.195881985</v>
      </c>
      <c r="EH32" s="125">
        <f>_xlfn.XLOOKUP($A32,Mensal!$B$5:$B$296,Mensal!EI5:EI296)</f>
        <v>-62983595.943363577</v>
      </c>
      <c r="EI32" s="125">
        <f>_xlfn.XLOOKUP($A32,Mensal!$B$5:$B$296,Mensal!EJ5:EJ296)</f>
        <v>-30113428.77832853</v>
      </c>
      <c r="EJ32" s="125">
        <f>_xlfn.XLOOKUP($A32,Mensal!$B$5:$B$296,Mensal!EK5:EK296)</f>
        <v>-16089853.962864498</v>
      </c>
      <c r="EK32" s="125">
        <f>_xlfn.XLOOKUP($A32,Mensal!$B$5:$B$296,Mensal!EL5:EL296)</f>
        <v>-16196437.673759427</v>
      </c>
      <c r="EL32" s="125">
        <f>_xlfn.XLOOKUP($A32,Mensal!$B$5:$B$296,Mensal!EM5:EM296)</f>
        <v>-14924615.518665107</v>
      </c>
      <c r="EM32" s="125">
        <f>_xlfn.XLOOKUP($A32,Mensal!$B$5:$B$296,Mensal!EN5:EN296)</f>
        <v>-14029320.707907069</v>
      </c>
      <c r="EN32" s="125">
        <f>_xlfn.XLOOKUP($A32,Mensal!$B$5:$B$296,Mensal!EO5:EO296)</f>
        <v>-13147370.792682804</v>
      </c>
      <c r="EO32" s="125">
        <f>_xlfn.XLOOKUP($A32,Mensal!$B$5:$B$296,Mensal!EP5:EP296)</f>
        <v>-11499729.380090935</v>
      </c>
      <c r="EP32" s="125">
        <f>_xlfn.XLOOKUP($A32,Mensal!$B$5:$B$296,Mensal!EQ5:EQ296)</f>
        <v>-8846667.5718728136</v>
      </c>
      <c r="EQ32" s="125">
        <f>_xlfn.XLOOKUP($A32,Mensal!$B$5:$B$296,Mensal!ER5:ER296)</f>
        <v>-8086719.2793624084</v>
      </c>
      <c r="ER32" s="92">
        <f t="shared" si="1"/>
        <v>-438224745.83781195</v>
      </c>
    </row>
    <row r="33" spans="1:148" s="3" customFormat="1" ht="12">
      <c r="A33" s="328" t="str">
        <f t="shared" si="0"/>
        <v>911251020300023</v>
      </c>
      <c r="B33" s="328">
        <v>9112510203000</v>
      </c>
      <c r="C33" s="329">
        <v>23</v>
      </c>
      <c r="D33" s="330" t="s">
        <v>208</v>
      </c>
      <c r="E33" s="92">
        <f>_xlfn.XLOOKUP($A33,Mensal!$B$5:$B$296,Mensal!F5:F296)</f>
        <v>-34359984.990000002</v>
      </c>
      <c r="F33" s="125">
        <f>_xlfn.XLOOKUP($A33,Mensal!$B$5:$B$296,Mensal!G5:G296)</f>
        <v>-20492589.815842051</v>
      </c>
      <c r="G33" s="125">
        <f>_xlfn.XLOOKUP($A33,Mensal!$B$5:$B$296,Mensal!H5:H296)</f>
        <v>-7530478.8939787885</v>
      </c>
      <c r="H33" s="125">
        <f>_xlfn.XLOOKUP($A33,Mensal!$B$5:$B$296,Mensal!I5:I296)</f>
        <v>-7284121.3474654071</v>
      </c>
      <c r="I33" s="125">
        <f>_xlfn.XLOOKUP($A33,Mensal!$B$5:$B$296,Mensal!J5:J296)</f>
        <v>-3482650.7779398123</v>
      </c>
      <c r="J33" s="125">
        <f>_xlfn.XLOOKUP($A33,Mensal!$B$5:$B$296,Mensal!K5:K296)</f>
        <v>-1860809.1039116234</v>
      </c>
      <c r="K33" s="125">
        <f>_xlfn.XLOOKUP($A33,Mensal!$B$5:$B$296,Mensal!L5:L296)</f>
        <v>-1873135.6259558708</v>
      </c>
      <c r="L33" s="125">
        <f>_xlfn.XLOOKUP($A33,Mensal!$B$5:$B$296,Mensal!M5:M296)</f>
        <v>-1726048.0109770037</v>
      </c>
      <c r="M33" s="125">
        <f>_xlfn.XLOOKUP($A33,Mensal!$B$5:$B$296,Mensal!N5:N296)</f>
        <v>-1622506.1927362375</v>
      </c>
      <c r="N33" s="125">
        <f>_xlfn.XLOOKUP($A33,Mensal!$B$5:$B$296,Mensal!O5:O296)</f>
        <v>-1520507.7261727024</v>
      </c>
      <c r="O33" s="125">
        <f>_xlfn.XLOOKUP($A33,Mensal!$B$5:$B$296,Mensal!P5:P296)</f>
        <v>-1329956.2054684758</v>
      </c>
      <c r="P33" s="125">
        <f>_xlfn.XLOOKUP($A33,Mensal!$B$5:$B$296,Mensal!Q5:Q296)</f>
        <v>-1023126.7229034518</v>
      </c>
      <c r="Q33" s="125">
        <f>_xlfn.XLOOKUP($A33,Mensal!$B$5:$B$296,Mensal!R5:R296)</f>
        <v>-935237.87664858496</v>
      </c>
      <c r="R33" s="92">
        <f>_xlfn.XLOOKUP($A33,Mensal!$B$5:$B$296,Mensal!S5:S296)</f>
        <v>-50681168.300000012</v>
      </c>
      <c r="S33" s="125">
        <f>_xlfn.XLOOKUP($A33,Mensal!$B$5:$B$296,Mensal!T5:T296)</f>
        <v>-21687389.779533822</v>
      </c>
      <c r="T33" s="125">
        <f>_xlfn.XLOOKUP($A33,Mensal!$B$5:$B$296,Mensal!U5:U296)</f>
        <v>-7969535.9380109645</v>
      </c>
      <c r="U33" s="125">
        <f>_xlfn.XLOOKUP($A33,Mensal!$B$5:$B$296,Mensal!V5:V296)</f>
        <v>-7708814.7610206846</v>
      </c>
      <c r="V33" s="125">
        <f>_xlfn.XLOOKUP($A33,Mensal!$B$5:$B$296,Mensal!W5:W296)</f>
        <v>-3685703.2500981539</v>
      </c>
      <c r="W33" s="125">
        <f>_xlfn.XLOOKUP($A33,Mensal!$B$5:$B$296,Mensal!X5:X296)</f>
        <v>-1969301.7185479724</v>
      </c>
      <c r="X33" s="125">
        <f>_xlfn.XLOOKUP($A33,Mensal!$B$5:$B$296,Mensal!Y5:Y296)</f>
        <v>-1982346.9261377396</v>
      </c>
      <c r="Y33" s="125">
        <f>_xlfn.XLOOKUP($A33,Mensal!$B$5:$B$296,Mensal!Z5:Z296)</f>
        <v>-1826683.514804407</v>
      </c>
      <c r="Z33" s="125">
        <f>_xlfn.XLOOKUP($A33,Mensal!$B$5:$B$296,Mensal!AA5:AA296)</f>
        <v>-1717104.7943572139</v>
      </c>
      <c r="AA33" s="125">
        <f>_xlfn.XLOOKUP($A33,Mensal!$B$5:$B$296,Mensal!AB5:AB296)</f>
        <v>-1609159.4091639742</v>
      </c>
      <c r="AB33" s="125">
        <f>_xlfn.XLOOKUP($A33,Mensal!$B$5:$B$296,Mensal!AC5:AC296)</f>
        <v>-1407497.9725308779</v>
      </c>
      <c r="AC33" s="125">
        <f>_xlfn.XLOOKUP($A33,Mensal!$B$5:$B$296,Mensal!AD5:AD296)</f>
        <v>-1082779.1037085417</v>
      </c>
      <c r="AD33" s="125">
        <f>_xlfn.XLOOKUP($A33,Mensal!$B$5:$B$296,Mensal!AE5:AE296)</f>
        <v>-989765.98613131419</v>
      </c>
      <c r="AE33" s="92">
        <f>_xlfn.XLOOKUP($A33,Mensal!$B$5:$B$296,Mensal!AF5:AF296)</f>
        <v>-53636083.154045656</v>
      </c>
      <c r="AF33" s="125">
        <f>_xlfn.XLOOKUP($A33,Mensal!$B$5:$B$296,Mensal!AG5:AG296)</f>
        <v>-22960873.307388049</v>
      </c>
      <c r="AG33" s="125">
        <f>_xlfn.XLOOKUP($A33,Mensal!$B$5:$B$296,Mensal!AH5:AH296)</f>
        <v>-8437507.088290967</v>
      </c>
      <c r="AH33" s="125">
        <f>_xlfn.XLOOKUP($A33,Mensal!$B$5:$B$296,Mensal!AI5:AI296)</f>
        <v>-8161476.3637878187</v>
      </c>
      <c r="AI33" s="125">
        <f>_xlfn.XLOOKUP($A33,Mensal!$B$5:$B$296,Mensal!AJ5:AJ296)</f>
        <v>-3902127.7449439177</v>
      </c>
      <c r="AJ33" s="125">
        <f>_xlfn.XLOOKUP($A33,Mensal!$B$5:$B$296,Mensal!AK5:AK296)</f>
        <v>-2084939.1154611092</v>
      </c>
      <c r="AK33" s="125">
        <f>_xlfn.XLOOKUP($A33,Mensal!$B$5:$B$296,Mensal!AL5:AL296)</f>
        <v>-2098750.3376405477</v>
      </c>
      <c r="AL33" s="125">
        <f>_xlfn.XLOOKUP($A33,Mensal!$B$5:$B$296,Mensal!AM5:AM296)</f>
        <v>-1933946.3707937216</v>
      </c>
      <c r="AM33" s="125">
        <f>_xlfn.XLOOKUP($A33,Mensal!$B$5:$B$296,Mensal!AN5:AN296)</f>
        <v>-1817933.1878818695</v>
      </c>
      <c r="AN33" s="125">
        <f>_xlfn.XLOOKUP($A33,Mensal!$B$5:$B$296,Mensal!AO5:AO296)</f>
        <v>-1703649.2496700827</v>
      </c>
      <c r="AO33" s="125">
        <f>_xlfn.XLOOKUP($A33,Mensal!$B$5:$B$296,Mensal!AP5:AP296)</f>
        <v>-1490146.253477891</v>
      </c>
      <c r="AP33" s="125">
        <f>_xlfn.XLOOKUP($A33,Mensal!$B$5:$B$296,Mensal!AQ5:AQ296)</f>
        <v>-1146359.8926783074</v>
      </c>
      <c r="AQ33" s="125">
        <f>_xlfn.XLOOKUP($A33,Mensal!$B$5:$B$296,Mensal!AR5:AR296)</f>
        <v>-1047885.0448369449</v>
      </c>
      <c r="AR33" s="92">
        <f>_xlfn.XLOOKUP($A33,Mensal!$B$5:$B$296,Mensal!AS5:AS296)</f>
        <v>-56785593.956851229</v>
      </c>
      <c r="AS33" s="125">
        <f>_xlfn.XLOOKUP($A33,Mensal!$B$5:$B$296,Mensal!AT5:AT296)</f>
        <v>-24240941.994274933</v>
      </c>
      <c r="AT33" s="125">
        <f>_xlfn.XLOOKUP($A33,Mensal!$B$5:$B$296,Mensal!AU5:AU296)</f>
        <v>-8907898.1084631886</v>
      </c>
      <c r="AU33" s="125">
        <f>_xlfn.XLOOKUP($A33,Mensal!$B$5:$B$296,Mensal!AV5:AV296)</f>
        <v>-8616478.6710689906</v>
      </c>
      <c r="AV33" s="125">
        <f>_xlfn.XLOOKUP($A33,Mensal!$B$5:$B$296,Mensal!AW5:AW296)</f>
        <v>-4119671.3667245414</v>
      </c>
      <c r="AW33" s="125">
        <f>_xlfn.XLOOKUP($A33,Mensal!$B$5:$B$296,Mensal!AX5:AX296)</f>
        <v>-2201174.4711480662</v>
      </c>
      <c r="AX33" s="125">
        <f>_xlfn.XLOOKUP($A33,Mensal!$B$5:$B$296,Mensal!AY5:AY296)</f>
        <v>-2215755.6689640083</v>
      </c>
      <c r="AY33" s="125">
        <f>_xlfn.XLOOKUP($A33,Mensal!$B$5:$B$296,Mensal!AZ5:AZ296)</f>
        <v>-2041763.8809654717</v>
      </c>
      <c r="AZ33" s="125">
        <f>_xlfn.XLOOKUP($A33,Mensal!$B$5:$B$296,Mensal!BA5:BA296)</f>
        <v>-1919282.9631062839</v>
      </c>
      <c r="BA33" s="125">
        <f>_xlfn.XLOOKUP($A33,Mensal!$B$5:$B$296,Mensal!BB5:BB296)</f>
        <v>-1798627.6953391903</v>
      </c>
      <c r="BB33" s="125">
        <f>_xlfn.XLOOKUP($A33,Mensal!$B$5:$B$296,Mensal!BC5:BC296)</f>
        <v>-1573221.9071092836</v>
      </c>
      <c r="BC33" s="125">
        <f>_xlfn.XLOOKUP($A33,Mensal!$B$5:$B$296,Mensal!BD5:BD296)</f>
        <v>-1210269.4566951231</v>
      </c>
      <c r="BD33" s="125">
        <f>_xlfn.XLOOKUP($A33,Mensal!$B$5:$B$296,Mensal!BE5:BE296)</f>
        <v>-1106304.6360866046</v>
      </c>
      <c r="BE33" s="92">
        <f>_xlfn.XLOOKUP($A33,Mensal!$B$5:$B$296,Mensal!BF5:BF296)</f>
        <v>-59951390.819945678</v>
      </c>
      <c r="BF33" s="125">
        <f>_xlfn.XLOOKUP($A33,Mensal!$B$5:$B$296,Mensal!BG5:BG296)</f>
        <v>-25592374.510455757</v>
      </c>
      <c r="BG33" s="125">
        <f>_xlfn.XLOOKUP($A33,Mensal!$B$5:$B$296,Mensal!BH5:BH296)</f>
        <v>-9404513.4280100111</v>
      </c>
      <c r="BH33" s="125">
        <f>_xlfn.XLOOKUP($A33,Mensal!$B$5:$B$296,Mensal!BI5:BI296)</f>
        <v>-9096847.3569810856</v>
      </c>
      <c r="BI33" s="125">
        <f>_xlfn.XLOOKUP($A33,Mensal!$B$5:$B$296,Mensal!BJ5:BJ296)</f>
        <v>-4349343.0454194341</v>
      </c>
      <c r="BJ33" s="125">
        <f>_xlfn.XLOOKUP($A33,Mensal!$B$5:$B$296,Mensal!BK5:BK296)</f>
        <v>-2323889.9479145706</v>
      </c>
      <c r="BK33" s="125">
        <f>_xlfn.XLOOKUP($A33,Mensal!$B$5:$B$296,Mensal!BL5:BL296)</f>
        <v>-2339284.0475087515</v>
      </c>
      <c r="BL33" s="125">
        <f>_xlfn.XLOOKUP($A33,Mensal!$B$5:$B$296,Mensal!BM5:BM296)</f>
        <v>-2155592.2173292967</v>
      </c>
      <c r="BM33" s="125">
        <f>_xlfn.XLOOKUP($A33,Mensal!$B$5:$B$296,Mensal!BN5:BN296)</f>
        <v>-2026282.988299459</v>
      </c>
      <c r="BN33" s="125">
        <f>_xlfn.XLOOKUP($A33,Mensal!$B$5:$B$296,Mensal!BO5:BO296)</f>
        <v>-1898901.1893543499</v>
      </c>
      <c r="BO33" s="125">
        <f>_xlfn.XLOOKUP($A33,Mensal!$B$5:$B$296,Mensal!BP5:BP296)</f>
        <v>-1660929.0284306258</v>
      </c>
      <c r="BP33" s="125">
        <f>_xlfn.XLOOKUP($A33,Mensal!$B$5:$B$296,Mensal!BQ5:BQ296)</f>
        <v>-1277741.9789058762</v>
      </c>
      <c r="BQ33" s="125">
        <f>_xlfn.XLOOKUP($A33,Mensal!$B$5:$B$296,Mensal!BR5:BR296)</f>
        <v>-1167981.1195484328</v>
      </c>
      <c r="BR33" s="92">
        <f>_xlfn.XLOOKUP($A33,Mensal!$B$5:$B$296,Mensal!BS5:BS296)</f>
        <v>-63293680.85815765</v>
      </c>
      <c r="BS33" s="125">
        <f>_xlfn.XLOOKUP($A33,Mensal!$B$5:$B$296,Mensal!BT5:BT296)</f>
        <v>-27019149.38941367</v>
      </c>
      <c r="BT33" s="125">
        <f>_xlfn.XLOOKUP($A33,Mensal!$B$5:$B$296,Mensal!BU5:BU296)</f>
        <v>-9928815.0516215693</v>
      </c>
      <c r="BU33" s="125">
        <f>_xlfn.XLOOKUP($A33,Mensal!$B$5:$B$296,Mensal!BV5:BV296)</f>
        <v>-9603996.5971327815</v>
      </c>
      <c r="BV33" s="125">
        <f>_xlfn.XLOOKUP($A33,Mensal!$B$5:$B$296,Mensal!BW5:BW296)</f>
        <v>-4591818.9202015679</v>
      </c>
      <c r="BW33" s="125">
        <f>_xlfn.XLOOKUP($A33,Mensal!$B$5:$B$296,Mensal!BX5:BX296)</f>
        <v>-2453446.812510808</v>
      </c>
      <c r="BX33" s="125">
        <f>_xlfn.XLOOKUP($A33,Mensal!$B$5:$B$296,Mensal!BY5:BY296)</f>
        <v>-2469699.1331573646</v>
      </c>
      <c r="BY33" s="125">
        <f>_xlfn.XLOOKUP($A33,Mensal!$B$5:$B$296,Mensal!BZ5:BZ296)</f>
        <v>-2275766.483445405</v>
      </c>
      <c r="BZ33" s="125">
        <f>_xlfn.XLOOKUP($A33,Mensal!$B$5:$B$296,Mensal!CA5:CA296)</f>
        <v>-2139248.2648971542</v>
      </c>
      <c r="CA33" s="125">
        <f>_xlfn.XLOOKUP($A33,Mensal!$B$5:$B$296,Mensal!CB5:CB296)</f>
        <v>-2004764.9306608548</v>
      </c>
      <c r="CB33" s="125">
        <f>_xlfn.XLOOKUP($A33,Mensal!$B$5:$B$296,Mensal!CC5:CC296)</f>
        <v>-1753525.8217656333</v>
      </c>
      <c r="CC33" s="125">
        <f>_xlfn.XLOOKUP($A33,Mensal!$B$5:$B$296,Mensal!CD5:CD296)</f>
        <v>-1348976.0942298789</v>
      </c>
      <c r="CD33" s="125">
        <f>_xlfn.XLOOKUP($A33,Mensal!$B$5:$B$296,Mensal!CE5:CE296)</f>
        <v>-1233096.066963258</v>
      </c>
      <c r="CE33" s="92">
        <f>_xlfn.XLOOKUP($A33,Mensal!$B$5:$B$296,Mensal!CF5:CF296)</f>
        <v>-66822303.56599994</v>
      </c>
      <c r="CF33" s="125">
        <f>_xlfn.XLOOKUP($A33,Mensal!$B$5:$B$296,Mensal!CG5:CG296)</f>
        <v>-28525466.967873484</v>
      </c>
      <c r="CG33" s="125">
        <f>_xlfn.XLOOKUP($A33,Mensal!$B$5:$B$296,Mensal!CH5:CH296)</f>
        <v>-10482346.490749475</v>
      </c>
      <c r="CH33" s="125">
        <f>_xlfn.XLOOKUP($A33,Mensal!$B$5:$B$296,Mensal!CI5:CI296)</f>
        <v>-10139419.407422937</v>
      </c>
      <c r="CI33" s="125">
        <f>_xlfn.XLOOKUP($A33,Mensal!$B$5:$B$296,Mensal!CJ5:CJ296)</f>
        <v>-4847812.8250028063</v>
      </c>
      <c r="CJ33" s="125">
        <f>_xlfn.XLOOKUP($A33,Mensal!$B$5:$B$296,Mensal!CK5:CK296)</f>
        <v>-2590226.472308286</v>
      </c>
      <c r="CK33" s="125">
        <f>_xlfn.XLOOKUP($A33,Mensal!$B$5:$B$296,Mensal!CL5:CL296)</f>
        <v>-2607384.859830888</v>
      </c>
      <c r="CL33" s="125">
        <f>_xlfn.XLOOKUP($A33,Mensal!$B$5:$B$296,Mensal!CM5:CM296)</f>
        <v>-2402640.4648974868</v>
      </c>
      <c r="CM33" s="125">
        <f>_xlfn.XLOOKUP($A33,Mensal!$B$5:$B$296,Mensal!CN5:CN296)</f>
        <v>-2258511.3556651706</v>
      </c>
      <c r="CN33" s="125">
        <f>_xlfn.XLOOKUP($A33,Mensal!$B$5:$B$296,Mensal!CO5:CO296)</f>
        <v>-2116530.5755451978</v>
      </c>
      <c r="CO33" s="125">
        <f>_xlfn.XLOOKUP($A33,Mensal!$B$5:$B$296,Mensal!CP5:CP296)</f>
        <v>-1851284.8863290676</v>
      </c>
      <c r="CP33" s="125">
        <f>_xlfn.XLOOKUP($A33,Mensal!$B$5:$B$296,Mensal!CQ5:CQ296)</f>
        <v>-1424181.5114831948</v>
      </c>
      <c r="CQ33" s="125">
        <f>_xlfn.XLOOKUP($A33,Mensal!$B$5:$B$296,Mensal!CR5:CR296)</f>
        <v>-1301841.1726964598</v>
      </c>
      <c r="CR33" s="92">
        <f>_xlfn.XLOOKUP($A33,Mensal!$B$5:$B$296,Mensal!CS5:CS296)</f>
        <v>-70547646.989804447</v>
      </c>
      <c r="CS33" s="125">
        <f>_xlfn.XLOOKUP($A33,Mensal!$B$5:$B$296,Mensal!CT5:CT296)</f>
        <v>-30115761.751332428</v>
      </c>
      <c r="CT33" s="125">
        <f>_xlfn.XLOOKUP($A33,Mensal!$B$5:$B$296,Mensal!CU5:CU296)</f>
        <v>-11066737.307608755</v>
      </c>
      <c r="CU33" s="125">
        <f>_xlfn.XLOOKUP($A33,Mensal!$B$5:$B$296,Mensal!CV5:CV296)</f>
        <v>-10704692.039386762</v>
      </c>
      <c r="CV33" s="125">
        <f>_xlfn.XLOOKUP($A33,Mensal!$B$5:$B$296,Mensal!CW5:CW296)</f>
        <v>-5118078.3899967112</v>
      </c>
      <c r="CW33" s="125">
        <f>_xlfn.XLOOKUP($A33,Mensal!$B$5:$B$296,Mensal!CX5:CX296)</f>
        <v>-2734631.5981394723</v>
      </c>
      <c r="CX33" s="125">
        <f>_xlfn.XLOOKUP($A33,Mensal!$B$5:$B$296,Mensal!CY5:CY296)</f>
        <v>-2752746.5657664593</v>
      </c>
      <c r="CY33" s="125">
        <f>_xlfn.XLOOKUP($A33,Mensal!$B$5:$B$296,Mensal!CZ5:CZ296)</f>
        <v>-2536587.6708155214</v>
      </c>
      <c r="CZ33" s="125">
        <f>_xlfn.XLOOKUP($A33,Mensal!$B$5:$B$296,Mensal!DA5:DA296)</f>
        <v>-2384423.3637435036</v>
      </c>
      <c r="DA33" s="125">
        <f>_xlfn.XLOOKUP($A33,Mensal!$B$5:$B$296,Mensal!DB5:DB296)</f>
        <v>-2234527.1551318425</v>
      </c>
      <c r="DB33" s="125">
        <f>_xlfn.XLOOKUP($A33,Mensal!$B$5:$B$296,Mensal!DC5:DC296)</f>
        <v>-1954494.0187419129</v>
      </c>
      <c r="DC33" s="125">
        <f>_xlfn.XLOOKUP($A33,Mensal!$B$5:$B$296,Mensal!DD5:DD296)</f>
        <v>-1503579.6307483825</v>
      </c>
      <c r="DD33" s="125">
        <f>_xlfn.XLOOKUP($A33,Mensal!$B$5:$B$296,Mensal!DE5:DE296)</f>
        <v>-1374418.8180742871</v>
      </c>
      <c r="DE33" s="92">
        <f>_xlfn.XLOOKUP($A33,Mensal!$B$5:$B$296,Mensal!DF5:DF296)</f>
        <v>-74480678.309486032</v>
      </c>
      <c r="DF33" s="125">
        <f>_xlfn.XLOOKUP($A33,Mensal!$B$5:$B$296,Mensal!DG5:DG296)</f>
        <v>-31794715.468969204</v>
      </c>
      <c r="DG33" s="125">
        <f>_xlfn.XLOOKUP($A33,Mensal!$B$5:$B$296,Mensal!DH5:DH296)</f>
        <v>-11683707.912507944</v>
      </c>
      <c r="DH33" s="125">
        <f>_xlfn.XLOOKUP($A33,Mensal!$B$5:$B$296,Mensal!DI5:DI296)</f>
        <v>-11301478.620582573</v>
      </c>
      <c r="DI33" s="125">
        <f>_xlfn.XLOOKUP($A33,Mensal!$B$5:$B$296,Mensal!DJ5:DJ296)</f>
        <v>-5403411.2602390274</v>
      </c>
      <c r="DJ33" s="125">
        <f>_xlfn.XLOOKUP($A33,Mensal!$B$5:$B$296,Mensal!DK5:DK296)</f>
        <v>-2887087.309735748</v>
      </c>
      <c r="DK33" s="125">
        <f>_xlfn.XLOOKUP($A33,Mensal!$B$5:$B$296,Mensal!DL5:DL296)</f>
        <v>-2906212.1868079398</v>
      </c>
      <c r="DL33" s="125">
        <f>_xlfn.XLOOKUP($A33,Mensal!$B$5:$B$296,Mensal!DM5:DM296)</f>
        <v>-2678002.4334634859</v>
      </c>
      <c r="DM33" s="125">
        <f>_xlfn.XLOOKUP($A33,Mensal!$B$5:$B$296,Mensal!DN5:DN296)</f>
        <v>-2517354.9662722037</v>
      </c>
      <c r="DN33" s="125">
        <f>_xlfn.XLOOKUP($A33,Mensal!$B$5:$B$296,Mensal!DO5:DO296)</f>
        <v>-2359102.0440304424</v>
      </c>
      <c r="DO33" s="125">
        <f>_xlfn.XLOOKUP($A33,Mensal!$B$5:$B$296,Mensal!DP5:DP296)</f>
        <v>-2063457.0602867743</v>
      </c>
      <c r="DP33" s="125">
        <f>_xlfn.XLOOKUP($A33,Mensal!$B$5:$B$296,Mensal!DQ5:DQ296)</f>
        <v>-1587404.1951626046</v>
      </c>
      <c r="DQ33" s="125">
        <f>_xlfn.XLOOKUP($A33,Mensal!$B$5:$B$296,Mensal!DR5:DR296)</f>
        <v>-1451042.6671819286</v>
      </c>
      <c r="DR33" s="92">
        <f>_xlfn.XLOOKUP($A33,Mensal!$B$5:$B$296,Mensal!DS5:DS296)</f>
        <v>-78632976.125239879</v>
      </c>
      <c r="DS33" s="125">
        <f>_xlfn.XLOOKUP($A33,Mensal!$B$5:$B$296,Mensal!DT5:DT296)</f>
        <v>-33567270.856364235</v>
      </c>
      <c r="DT33" s="125">
        <f>_xlfn.XLOOKUP($A33,Mensal!$B$5:$B$296,Mensal!DU5:DU296)</f>
        <v>-12335074.628630258</v>
      </c>
      <c r="DU33" s="125">
        <f>_xlfn.XLOOKUP($A33,Mensal!$B$5:$B$296,Mensal!DV5:DV296)</f>
        <v>-11931536.053680051</v>
      </c>
      <c r="DV33" s="125">
        <f>_xlfn.XLOOKUP($A33,Mensal!$B$5:$B$296,Mensal!DW5:DW296)</f>
        <v>-5704651.4379973523</v>
      </c>
      <c r="DW33" s="125">
        <f>_xlfn.XLOOKUP($A33,Mensal!$B$5:$B$296,Mensal!DX5:DX296)</f>
        <v>-3048042.4272535155</v>
      </c>
      <c r="DX33" s="125">
        <f>_xlfn.XLOOKUP($A33,Mensal!$B$5:$B$296,Mensal!DY5:DY296)</f>
        <v>-3068233.5162224816</v>
      </c>
      <c r="DY33" s="125">
        <f>_xlfn.XLOOKUP($A33,Mensal!$B$5:$B$296,Mensal!DZ5:DZ296)</f>
        <v>-2827301.0691290754</v>
      </c>
      <c r="DZ33" s="125">
        <f>_xlfn.XLOOKUP($A33,Mensal!$B$5:$B$296,Mensal!EA5:EA296)</f>
        <v>-2657697.5056418786</v>
      </c>
      <c r="EA33" s="125">
        <f>_xlfn.XLOOKUP($A33,Mensal!$B$5:$B$296,Mensal!EB5:EB296)</f>
        <v>-2490621.9829851389</v>
      </c>
      <c r="EB33" s="125">
        <f>_xlfn.XLOOKUP($A33,Mensal!$B$5:$B$296,Mensal!EC5:EC296)</f>
        <v>-2178494.7913977616</v>
      </c>
      <c r="EC33" s="125">
        <f>_xlfn.XLOOKUP($A33,Mensal!$B$5:$B$296,Mensal!ED5:ED296)</f>
        <v>-1675901.9790429196</v>
      </c>
      <c r="ED33" s="125">
        <f>_xlfn.XLOOKUP($A33,Mensal!$B$5:$B$296,Mensal!EE5:EE296)</f>
        <v>-1531938.2958773207</v>
      </c>
      <c r="EE33" s="92">
        <f>_xlfn.XLOOKUP($A33,Mensal!$B$5:$B$296,Mensal!EF5:EF296)</f>
        <v>-83016764.544221997</v>
      </c>
      <c r="EF33" s="125">
        <f>_xlfn.XLOOKUP($A33,Mensal!$B$5:$B$296,Mensal!EG5:EG296)</f>
        <v>-35438646.206606545</v>
      </c>
      <c r="EG33" s="125">
        <f>_xlfn.XLOOKUP($A33,Mensal!$B$5:$B$296,Mensal!EH5:EH296)</f>
        <v>-13022755.039176397</v>
      </c>
      <c r="EH33" s="125">
        <f>_xlfn.XLOOKUP($A33,Mensal!$B$5:$B$296,Mensal!EI5:EI296)</f>
        <v>-12596719.188672716</v>
      </c>
      <c r="EI33" s="125">
        <f>_xlfn.XLOOKUP($A33,Mensal!$B$5:$B$296,Mensal!EJ5:EJ296)</f>
        <v>-6022685.7556657065</v>
      </c>
      <c r="EJ33" s="125">
        <f>_xlfn.XLOOKUP($A33,Mensal!$B$5:$B$296,Mensal!EK5:EK296)</f>
        <v>-3217970.7925728997</v>
      </c>
      <c r="EK33" s="125">
        <f>_xlfn.XLOOKUP($A33,Mensal!$B$5:$B$296,Mensal!EL5:EL296)</f>
        <v>-3239287.5347518856</v>
      </c>
      <c r="EL33" s="125">
        <f>_xlfn.XLOOKUP($A33,Mensal!$B$5:$B$296,Mensal!EM5:EM296)</f>
        <v>-2984923.1037330218</v>
      </c>
      <c r="EM33" s="125">
        <f>_xlfn.XLOOKUP($A33,Mensal!$B$5:$B$296,Mensal!EN5:EN296)</f>
        <v>-2805864.1415814143</v>
      </c>
      <c r="EN33" s="125">
        <f>_xlfn.XLOOKUP($A33,Mensal!$B$5:$B$296,Mensal!EO5:EO296)</f>
        <v>-2629474.1585365608</v>
      </c>
      <c r="EO33" s="125">
        <f>_xlfn.XLOOKUP($A33,Mensal!$B$5:$B$296,Mensal!EP5:EP296)</f>
        <v>-2299945.876018187</v>
      </c>
      <c r="EP33" s="125">
        <f>_xlfn.XLOOKUP($A33,Mensal!$B$5:$B$296,Mensal!EQ5:EQ296)</f>
        <v>-1769333.5143745628</v>
      </c>
      <c r="EQ33" s="125">
        <f>_xlfn.XLOOKUP($A33,Mensal!$B$5:$B$296,Mensal!ER5:ER296)</f>
        <v>-1617343.8558724818</v>
      </c>
      <c r="ER33" s="92">
        <f t="shared" si="1"/>
        <v>-87644949.167562366</v>
      </c>
    </row>
    <row r="34" spans="1:148" s="3" customFormat="1" ht="12">
      <c r="A34" s="328" t="str">
        <f t="shared" si="0"/>
        <v>911251030200020</v>
      </c>
      <c r="B34" s="328">
        <v>9112510302000</v>
      </c>
      <c r="C34" s="329">
        <v>20</v>
      </c>
      <c r="D34" s="330" t="s">
        <v>209</v>
      </c>
      <c r="E34" s="92">
        <f>_xlfn.XLOOKUP($A34,Mensal!$B$5:$B$296,Mensal!F5:F296)</f>
        <v>-132308660.57999998</v>
      </c>
      <c r="F34" s="125">
        <f>_xlfn.XLOOKUP($A34,Mensal!$B$5:$B$296,Mensal!G5:G296)</f>
        <v>-51409577.746872358</v>
      </c>
      <c r="G34" s="125">
        <f>_xlfn.XLOOKUP($A34,Mensal!$B$5:$B$296,Mensal!H5:H296)</f>
        <v>-18891645.402080975</v>
      </c>
      <c r="H34" s="125">
        <f>_xlfn.XLOOKUP($A34,Mensal!$B$5:$B$296,Mensal!I5:I296)</f>
        <v>-18273610.417004686</v>
      </c>
      <c r="I34" s="125">
        <f>_xlfn.XLOOKUP($A34,Mensal!$B$5:$B$296,Mensal!J5:J296)</f>
        <v>-8736895.0212086886</v>
      </c>
      <c r="J34" s="125">
        <f>_xlfn.XLOOKUP($A34,Mensal!$B$5:$B$296,Mensal!K5:K296)</f>
        <v>-4668195.2432229286</v>
      </c>
      <c r="K34" s="125">
        <f>_xlfn.XLOOKUP($A34,Mensal!$B$5:$B$296,Mensal!L5:L296)</f>
        <v>-4699118.6794053279</v>
      </c>
      <c r="L34" s="125">
        <f>_xlfn.XLOOKUP($A34,Mensal!$B$5:$B$296,Mensal!M5:M296)</f>
        <v>-4330121.2883575438</v>
      </c>
      <c r="M34" s="125">
        <f>_xlfn.XLOOKUP($A34,Mensal!$B$5:$B$296,Mensal!N5:N296)</f>
        <v>-4070366.8501563678</v>
      </c>
      <c r="N34" s="125">
        <f>_xlfn.XLOOKUP($A34,Mensal!$B$5:$B$296,Mensal!O5:O296)</f>
        <v>-3814484.204576544</v>
      </c>
      <c r="O34" s="125">
        <f>_xlfn.XLOOKUP($A34,Mensal!$B$5:$B$296,Mensal!P5:P296)</f>
        <v>-3336449.2999372268</v>
      </c>
      <c r="P34" s="125">
        <f>_xlfn.XLOOKUP($A34,Mensal!$B$5:$B$296,Mensal!Q5:Q296)</f>
        <v>-2566708.9069115999</v>
      </c>
      <c r="Q34" s="125">
        <f>_xlfn.XLOOKUP($A34,Mensal!$B$5:$B$296,Mensal!R5:R296)</f>
        <v>-2346222.9402657673</v>
      </c>
      <c r="R34" s="92">
        <f>_xlfn.XLOOKUP($A34,Mensal!$B$5:$B$296,Mensal!S5:S296)</f>
        <v>-127143396</v>
      </c>
      <c r="S34" s="125">
        <f>_xlfn.XLOOKUP($A34,Mensal!$B$5:$B$296,Mensal!T5:T296)</f>
        <v>-11933584.674787628</v>
      </c>
      <c r="T34" s="125">
        <f>_xlfn.XLOOKUP($A34,Mensal!$B$5:$B$296,Mensal!U5:U296)</f>
        <v>-7867414.1656181803</v>
      </c>
      <c r="U34" s="125">
        <f>_xlfn.XLOOKUP($A34,Mensal!$B$5:$B$296,Mensal!V5:V296)</f>
        <v>-8621339.4699426927</v>
      </c>
      <c r="V34" s="125">
        <f>_xlfn.XLOOKUP($A34,Mensal!$B$5:$B$296,Mensal!W5:W296)</f>
        <v>-5692140.6533800894</v>
      </c>
      <c r="W34" s="125">
        <f>_xlfn.XLOOKUP($A34,Mensal!$B$5:$B$296,Mensal!X5:X296)</f>
        <v>-7265734.1429527365</v>
      </c>
      <c r="X34" s="125">
        <f>_xlfn.XLOOKUP($A34,Mensal!$B$5:$B$296,Mensal!Y5:Y296)</f>
        <v>-5981599.8168810913</v>
      </c>
      <c r="Y34" s="125">
        <f>_xlfn.XLOOKUP($A34,Mensal!$B$5:$B$296,Mensal!Z5:Z296)</f>
        <v>-9044550.752258772</v>
      </c>
      <c r="Z34" s="125">
        <f>_xlfn.XLOOKUP($A34,Mensal!$B$5:$B$296,Mensal!AA5:AA296)</f>
        <v>-23241710.737826303</v>
      </c>
      <c r="AA34" s="125">
        <f>_xlfn.XLOOKUP($A34,Mensal!$B$5:$B$296,Mensal!AB5:AB296)</f>
        <v>-12698319.627974283</v>
      </c>
      <c r="AB34" s="125">
        <f>_xlfn.XLOOKUP($A34,Mensal!$B$5:$B$296,Mensal!AC5:AC296)</f>
        <v>-14250830.06231574</v>
      </c>
      <c r="AC34" s="125">
        <f>_xlfn.XLOOKUP($A34,Mensal!$B$5:$B$296,Mensal!AD5:AD296)</f>
        <v>-12746551.365447916</v>
      </c>
      <c r="AD34" s="125">
        <f>_xlfn.XLOOKUP($A34,Mensal!$B$5:$B$296,Mensal!AE5:AE296)</f>
        <v>-12885356.565239577</v>
      </c>
      <c r="AE34" s="92">
        <f>_xlfn.XLOOKUP($A34,Mensal!$B$5:$B$296,Mensal!AF5:AF296)</f>
        <v>-132229132.03462502</v>
      </c>
      <c r="AF34" s="125">
        <f>_xlfn.XLOOKUP($A34,Mensal!$B$5:$B$296,Mensal!AG5:AG296)</f>
        <v>-12410928.061779132</v>
      </c>
      <c r="AG34" s="125">
        <f>_xlfn.XLOOKUP($A34,Mensal!$B$5:$B$296,Mensal!AH5:AH296)</f>
        <v>-8182110.7322429074</v>
      </c>
      <c r="AH34" s="125">
        <f>_xlfn.XLOOKUP($A34,Mensal!$B$5:$B$296,Mensal!AI5:AI296)</f>
        <v>-8966193.0487404</v>
      </c>
      <c r="AI34" s="125">
        <f>_xlfn.XLOOKUP($A34,Mensal!$B$5:$B$296,Mensal!AJ5:AJ296)</f>
        <v>-5919826.2795152934</v>
      </c>
      <c r="AJ34" s="125">
        <f>_xlfn.XLOOKUP($A34,Mensal!$B$5:$B$296,Mensal!AK5:AK296)</f>
        <v>-7556363.508670846</v>
      </c>
      <c r="AK34" s="125">
        <f>_xlfn.XLOOKUP($A34,Mensal!$B$5:$B$296,Mensal!AL5:AL296)</f>
        <v>-6220863.8095563352</v>
      </c>
      <c r="AL34" s="125">
        <f>_xlfn.XLOOKUP($A34,Mensal!$B$5:$B$296,Mensal!AM5:AM296)</f>
        <v>-9406332.7823491246</v>
      </c>
      <c r="AM34" s="125">
        <f>_xlfn.XLOOKUP($A34,Mensal!$B$5:$B$296,Mensal!AN5:AN296)</f>
        <v>-24171379.167339355</v>
      </c>
      <c r="AN34" s="125">
        <f>_xlfn.XLOOKUP($A34,Mensal!$B$5:$B$296,Mensal!AO5:AO296)</f>
        <v>-13206252.413093256</v>
      </c>
      <c r="AO34" s="125">
        <f>_xlfn.XLOOKUP($A34,Mensal!$B$5:$B$296,Mensal!AP5:AP296)</f>
        <v>-14820863.26480837</v>
      </c>
      <c r="AP34" s="125">
        <f>_xlfn.XLOOKUP($A34,Mensal!$B$5:$B$296,Mensal!AQ5:AQ296)</f>
        <v>-13256413.420065833</v>
      </c>
      <c r="AQ34" s="125">
        <f>_xlfn.XLOOKUP($A34,Mensal!$B$5:$B$296,Mensal!AR5:AR296)</f>
        <v>-13400770.827849159</v>
      </c>
      <c r="AR34" s="92">
        <f>_xlfn.XLOOKUP($A34,Mensal!$B$5:$B$296,Mensal!AS5:AS296)</f>
        <v>-137518297.31601003</v>
      </c>
      <c r="AS34" s="125">
        <f>_xlfn.XLOOKUP($A34,Mensal!$B$5:$B$296,Mensal!AT5:AT296)</f>
        <v>-12783255.903632505</v>
      </c>
      <c r="AT34" s="125">
        <f>_xlfn.XLOOKUP($A34,Mensal!$B$5:$B$296,Mensal!AU5:AU296)</f>
        <v>-8427574.0542101935</v>
      </c>
      <c r="AU34" s="125">
        <f>_xlfn.XLOOKUP($A34,Mensal!$B$5:$B$296,Mensal!AV5:AV296)</f>
        <v>-9235178.8402026128</v>
      </c>
      <c r="AV34" s="125">
        <f>_xlfn.XLOOKUP($A34,Mensal!$B$5:$B$296,Mensal!AW5:AW296)</f>
        <v>-6097421.0679007517</v>
      </c>
      <c r="AW34" s="125">
        <f>_xlfn.XLOOKUP($A34,Mensal!$B$5:$B$296,Mensal!AX5:AX296)</f>
        <v>-7783054.4139309712</v>
      </c>
      <c r="AX34" s="125">
        <f>_xlfn.XLOOKUP($A34,Mensal!$B$5:$B$296,Mensal!AY5:AY296)</f>
        <v>-6407489.723843025</v>
      </c>
      <c r="AY34" s="125">
        <f>_xlfn.XLOOKUP($A34,Mensal!$B$5:$B$296,Mensal!AZ5:AZ296)</f>
        <v>-9688522.7658195961</v>
      </c>
      <c r="AZ34" s="125">
        <f>_xlfn.XLOOKUP($A34,Mensal!$B$5:$B$296,Mensal!BA5:BA296)</f>
        <v>-24896520.542359535</v>
      </c>
      <c r="BA34" s="125">
        <f>_xlfn.XLOOKUP($A34,Mensal!$B$5:$B$296,Mensal!BB5:BB296)</f>
        <v>-13602439.985486053</v>
      </c>
      <c r="BB34" s="125">
        <f>_xlfn.XLOOKUP($A34,Mensal!$B$5:$B$296,Mensal!BC5:BC296)</f>
        <v>-15265489.162752621</v>
      </c>
      <c r="BC34" s="125">
        <f>_xlfn.XLOOKUP($A34,Mensal!$B$5:$B$296,Mensal!BD5:BD296)</f>
        <v>-13654105.822667807</v>
      </c>
      <c r="BD34" s="125">
        <f>_xlfn.XLOOKUP($A34,Mensal!$B$5:$B$296,Mensal!BE5:BE296)</f>
        <v>-13802793.952684633</v>
      </c>
      <c r="BE34" s="92">
        <f>_xlfn.XLOOKUP($A34,Mensal!$B$5:$B$296,Mensal!BF5:BF296)</f>
        <v>-141643846.23549032</v>
      </c>
      <c r="BF34" s="125">
        <f>_xlfn.XLOOKUP($A34,Mensal!$B$5:$B$296,Mensal!BG5:BG296)</f>
        <v>-13166753.580741482</v>
      </c>
      <c r="BG34" s="125">
        <f>_xlfn.XLOOKUP($A34,Mensal!$B$5:$B$296,Mensal!BH5:BH296)</f>
        <v>-8680401.2758365013</v>
      </c>
      <c r="BH34" s="125">
        <f>_xlfn.XLOOKUP($A34,Mensal!$B$5:$B$296,Mensal!BI5:BI296)</f>
        <v>-9512234.2054086924</v>
      </c>
      <c r="BI34" s="125">
        <f>_xlfn.XLOOKUP($A34,Mensal!$B$5:$B$296,Mensal!BJ5:BJ296)</f>
        <v>-6280343.6999377757</v>
      </c>
      <c r="BJ34" s="125">
        <f>_xlfn.XLOOKUP($A34,Mensal!$B$5:$B$296,Mensal!BK5:BK296)</f>
        <v>-8016546.0463489005</v>
      </c>
      <c r="BK34" s="125">
        <f>_xlfn.XLOOKUP($A34,Mensal!$B$5:$B$296,Mensal!BL5:BL296)</f>
        <v>-6599714.4155583167</v>
      </c>
      <c r="BL34" s="125">
        <f>_xlfn.XLOOKUP($A34,Mensal!$B$5:$B$296,Mensal!BM5:BM296)</f>
        <v>-9979178.4487941861</v>
      </c>
      <c r="BM34" s="125">
        <f>_xlfn.XLOOKUP($A34,Mensal!$B$5:$B$296,Mensal!BN5:BN296)</f>
        <v>-25643416.158630323</v>
      </c>
      <c r="BN34" s="125">
        <f>_xlfn.XLOOKUP($A34,Mensal!$B$5:$B$296,Mensal!BO5:BO296)</f>
        <v>-14010513.185050635</v>
      </c>
      <c r="BO34" s="125">
        <f>_xlfn.XLOOKUP($A34,Mensal!$B$5:$B$296,Mensal!BP5:BP296)</f>
        <v>-15723453.8376352</v>
      </c>
      <c r="BP34" s="125">
        <f>_xlfn.XLOOKUP($A34,Mensal!$B$5:$B$296,Mensal!BQ5:BQ296)</f>
        <v>-14063728.997347843</v>
      </c>
      <c r="BQ34" s="125">
        <f>_xlfn.XLOOKUP($A34,Mensal!$B$5:$B$296,Mensal!BR5:BR296)</f>
        <v>-14216877.771265173</v>
      </c>
      <c r="BR34" s="92">
        <f>_xlfn.XLOOKUP($A34,Mensal!$B$5:$B$296,Mensal!BS5:BS296)</f>
        <v>-145893161.62255505</v>
      </c>
      <c r="BS34" s="125">
        <f>_xlfn.XLOOKUP($A34,Mensal!$B$5:$B$296,Mensal!BT5:BT296)</f>
        <v>-13561756.188163726</v>
      </c>
      <c r="BT34" s="125">
        <f>_xlfn.XLOOKUP($A34,Mensal!$B$5:$B$296,Mensal!BU5:BU296)</f>
        <v>-8940813.314111596</v>
      </c>
      <c r="BU34" s="125">
        <f>_xlfn.XLOOKUP($A34,Mensal!$B$5:$B$296,Mensal!BV5:BV296)</f>
        <v>-9797601.2315709535</v>
      </c>
      <c r="BV34" s="125">
        <f>_xlfn.XLOOKUP($A34,Mensal!$B$5:$B$296,Mensal!BW5:BW296)</f>
        <v>-6468754.0109359082</v>
      </c>
      <c r="BW34" s="125">
        <f>_xlfn.XLOOKUP($A34,Mensal!$B$5:$B$296,Mensal!BX5:BX296)</f>
        <v>-8257042.4277393678</v>
      </c>
      <c r="BX34" s="125">
        <f>_xlfn.XLOOKUP($A34,Mensal!$B$5:$B$296,Mensal!BY5:BY296)</f>
        <v>-6797705.8480250658</v>
      </c>
      <c r="BY34" s="125">
        <f>_xlfn.XLOOKUP($A34,Mensal!$B$5:$B$296,Mensal!BZ5:BZ296)</f>
        <v>-10278553.802258011</v>
      </c>
      <c r="BZ34" s="125">
        <f>_xlfn.XLOOKUP($A34,Mensal!$B$5:$B$296,Mensal!CA5:CA296)</f>
        <v>-26412718.643389232</v>
      </c>
      <c r="CA34" s="125">
        <f>_xlfn.XLOOKUP($A34,Mensal!$B$5:$B$296,Mensal!CB5:CB296)</f>
        <v>-14430828.580602154</v>
      </c>
      <c r="CB34" s="125">
        <f>_xlfn.XLOOKUP($A34,Mensal!$B$5:$B$296,Mensal!CC5:CC296)</f>
        <v>-16195157.452764256</v>
      </c>
      <c r="CC34" s="125">
        <f>_xlfn.XLOOKUP($A34,Mensal!$B$5:$B$296,Mensal!CD5:CD296)</f>
        <v>-14485640.867268277</v>
      </c>
      <c r="CD34" s="125">
        <f>_xlfn.XLOOKUP($A34,Mensal!$B$5:$B$296,Mensal!CE5:CE296)</f>
        <v>-14643384.104403129</v>
      </c>
      <c r="CE34" s="92">
        <f>_xlfn.XLOOKUP($A34,Mensal!$B$5:$B$296,Mensal!CF5:CF296)</f>
        <v>-150269956.47123167</v>
      </c>
      <c r="CF34" s="125">
        <f>_xlfn.XLOOKUP($A34,Mensal!$B$5:$B$296,Mensal!CG5:CG296)</f>
        <v>-13968608.873808641</v>
      </c>
      <c r="CG34" s="125">
        <f>_xlfn.XLOOKUP($A34,Mensal!$B$5:$B$296,Mensal!CH5:CH296)</f>
        <v>-9209037.7135349456</v>
      </c>
      <c r="CH34" s="125">
        <f>_xlfn.XLOOKUP($A34,Mensal!$B$5:$B$296,Mensal!CI5:CI296)</f>
        <v>-10091529.268518083</v>
      </c>
      <c r="CI34" s="125">
        <f>_xlfn.XLOOKUP($A34,Mensal!$B$5:$B$296,Mensal!CJ5:CJ296)</f>
        <v>-6662816.6312639872</v>
      </c>
      <c r="CJ34" s="125">
        <f>_xlfn.XLOOKUP($A34,Mensal!$B$5:$B$296,Mensal!CK5:CK296)</f>
        <v>-8504753.7005715501</v>
      </c>
      <c r="CK34" s="125">
        <f>_xlfn.XLOOKUP($A34,Mensal!$B$5:$B$296,Mensal!CL5:CL296)</f>
        <v>-7001637.0234658197</v>
      </c>
      <c r="CL34" s="125">
        <f>_xlfn.XLOOKUP($A34,Mensal!$B$5:$B$296,Mensal!CM5:CM296)</f>
        <v>-10586910.416325754</v>
      </c>
      <c r="CM34" s="125">
        <f>_xlfn.XLOOKUP($A34,Mensal!$B$5:$B$296,Mensal!CN5:CN296)</f>
        <v>-27205100.202690914</v>
      </c>
      <c r="CN34" s="125">
        <f>_xlfn.XLOOKUP($A34,Mensal!$B$5:$B$296,Mensal!CO5:CO296)</f>
        <v>-14863753.438020222</v>
      </c>
      <c r="CO34" s="125">
        <f>_xlfn.XLOOKUP($A34,Mensal!$B$5:$B$296,Mensal!CP5:CP296)</f>
        <v>-16681012.176347187</v>
      </c>
      <c r="CP34" s="125">
        <f>_xlfn.XLOOKUP($A34,Mensal!$B$5:$B$296,Mensal!CQ5:CQ296)</f>
        <v>-14920210.09328633</v>
      </c>
      <c r="CQ34" s="125">
        <f>_xlfn.XLOOKUP($A34,Mensal!$B$5:$B$296,Mensal!CR5:CR296)</f>
        <v>-15082685.627535226</v>
      </c>
      <c r="CR34" s="92">
        <f>_xlfn.XLOOKUP($A34,Mensal!$B$5:$B$296,Mensal!CS5:CS296)</f>
        <v>-154778055.16536865</v>
      </c>
      <c r="CS34" s="125">
        <f>_xlfn.XLOOKUP($A34,Mensal!$B$5:$B$296,Mensal!CT5:CT296)</f>
        <v>-14387667.140022898</v>
      </c>
      <c r="CT34" s="125">
        <f>_xlfn.XLOOKUP($A34,Mensal!$B$5:$B$296,Mensal!CU5:CU296)</f>
        <v>-9485308.8449409939</v>
      </c>
      <c r="CU34" s="125">
        <f>_xlfn.XLOOKUP($A34,Mensal!$B$5:$B$296,Mensal!CV5:CV296)</f>
        <v>-10394275.146573626</v>
      </c>
      <c r="CV34" s="125">
        <f>_xlfn.XLOOKUP($A34,Mensal!$B$5:$B$296,Mensal!CW5:CW296)</f>
        <v>-6862701.130201906</v>
      </c>
      <c r="CW34" s="125">
        <f>_xlfn.XLOOKUP($A34,Mensal!$B$5:$B$296,Mensal!CX5:CX296)</f>
        <v>-8759896.3115886971</v>
      </c>
      <c r="CX34" s="125">
        <f>_xlfn.XLOOKUP($A34,Mensal!$B$5:$B$296,Mensal!CY5:CY296)</f>
        <v>-7211686.1341697937</v>
      </c>
      <c r="CY34" s="125">
        <f>_xlfn.XLOOKUP($A34,Mensal!$B$5:$B$296,Mensal!CZ5:CZ296)</f>
        <v>-10904517.728815526</v>
      </c>
      <c r="CZ34" s="125">
        <f>_xlfn.XLOOKUP($A34,Mensal!$B$5:$B$296,Mensal!DA5:DA296)</f>
        <v>-28021253.208771639</v>
      </c>
      <c r="DA34" s="125">
        <f>_xlfn.XLOOKUP($A34,Mensal!$B$5:$B$296,Mensal!DB5:DB296)</f>
        <v>-15309666.041160828</v>
      </c>
      <c r="DB34" s="125">
        <f>_xlfn.XLOOKUP($A34,Mensal!$B$5:$B$296,Mensal!DC5:DC296)</f>
        <v>-17181442.541637603</v>
      </c>
      <c r="DC34" s="125">
        <f>_xlfn.XLOOKUP($A34,Mensal!$B$5:$B$296,Mensal!DD5:DD296)</f>
        <v>-15367816.396084918</v>
      </c>
      <c r="DD34" s="125">
        <f>_xlfn.XLOOKUP($A34,Mensal!$B$5:$B$296,Mensal!DE5:DE296)</f>
        <v>-15535166.196361281</v>
      </c>
      <c r="DE34" s="92">
        <f>_xlfn.XLOOKUP($A34,Mensal!$B$5:$B$296,Mensal!DF5:DF296)</f>
        <v>-159421396.8203297</v>
      </c>
      <c r="DF34" s="125">
        <f>_xlfn.XLOOKUP($A34,Mensal!$B$5:$B$296,Mensal!DG5:DG296)</f>
        <v>-14819297.154223584</v>
      </c>
      <c r="DG34" s="125">
        <f>_xlfn.XLOOKUP($A34,Mensal!$B$5:$B$296,Mensal!DH5:DH296)</f>
        <v>-9769868.1102892216</v>
      </c>
      <c r="DH34" s="125">
        <f>_xlfn.XLOOKUP($A34,Mensal!$B$5:$B$296,Mensal!DI5:DI296)</f>
        <v>-10706103.400970832</v>
      </c>
      <c r="DI34" s="125">
        <f>_xlfn.XLOOKUP($A34,Mensal!$B$5:$B$296,Mensal!DJ5:DJ296)</f>
        <v>-7068582.1641079616</v>
      </c>
      <c r="DJ34" s="125">
        <f>_xlfn.XLOOKUP($A34,Mensal!$B$5:$B$296,Mensal!DK5:DK296)</f>
        <v>-9022693.2009363547</v>
      </c>
      <c r="DK34" s="125">
        <f>_xlfn.XLOOKUP($A34,Mensal!$B$5:$B$296,Mensal!DL5:DL296)</f>
        <v>-7428036.7181948861</v>
      </c>
      <c r="DL34" s="125">
        <f>_xlfn.XLOOKUP($A34,Mensal!$B$5:$B$296,Mensal!DM5:DM296)</f>
        <v>-11231653.260679988</v>
      </c>
      <c r="DM34" s="125">
        <f>_xlfn.XLOOKUP($A34,Mensal!$B$5:$B$296,Mensal!DN5:DN296)</f>
        <v>-28861890.805034783</v>
      </c>
      <c r="DN34" s="125">
        <f>_xlfn.XLOOKUP($A34,Mensal!$B$5:$B$296,Mensal!DO5:DO296)</f>
        <v>-15768956.02239565</v>
      </c>
      <c r="DO34" s="125">
        <f>_xlfn.XLOOKUP($A34,Mensal!$B$5:$B$296,Mensal!DP5:DP296)</f>
        <v>-17696885.817886725</v>
      </c>
      <c r="DP34" s="125">
        <f>_xlfn.XLOOKUP($A34,Mensal!$B$5:$B$296,Mensal!DQ5:DQ296)</f>
        <v>-15828850.887967462</v>
      </c>
      <c r="DQ34" s="125">
        <f>_xlfn.XLOOKUP($A34,Mensal!$B$5:$B$296,Mensal!DR5:DR296)</f>
        <v>-16001221.182252117</v>
      </c>
      <c r="DR34" s="92">
        <f>_xlfn.XLOOKUP($A34,Mensal!$B$5:$B$296,Mensal!DS5:DS296)</f>
        <v>-164204038.72493955</v>
      </c>
      <c r="DS34" s="125">
        <f>_xlfn.XLOOKUP($A34,Mensal!$B$5:$B$296,Mensal!DT5:DT296)</f>
        <v>-15263876.068850292</v>
      </c>
      <c r="DT34" s="125">
        <f>_xlfn.XLOOKUP($A34,Mensal!$B$5:$B$296,Mensal!DU5:DU296)</f>
        <v>-10062964.153597899</v>
      </c>
      <c r="DU34" s="125">
        <f>_xlfn.XLOOKUP($A34,Mensal!$B$5:$B$296,Mensal!DV5:DV296)</f>
        <v>-11027286.502999958</v>
      </c>
      <c r="DV34" s="125">
        <f>_xlfn.XLOOKUP($A34,Mensal!$B$5:$B$296,Mensal!DW5:DW296)</f>
        <v>-7280639.6290312018</v>
      </c>
      <c r="DW34" s="125">
        <f>_xlfn.XLOOKUP($A34,Mensal!$B$5:$B$296,Mensal!DX5:DX296)</f>
        <v>-9293373.9969644472</v>
      </c>
      <c r="DX34" s="125">
        <f>_xlfn.XLOOKUP($A34,Mensal!$B$5:$B$296,Mensal!DY5:DY296)</f>
        <v>-7650877.8197407331</v>
      </c>
      <c r="DY34" s="125">
        <f>_xlfn.XLOOKUP($A34,Mensal!$B$5:$B$296,Mensal!DZ5:DZ296)</f>
        <v>-11568602.858500389</v>
      </c>
      <c r="DZ34" s="125">
        <f>_xlfn.XLOOKUP($A34,Mensal!$B$5:$B$296,Mensal!EA5:EA296)</f>
        <v>-29727747.529185828</v>
      </c>
      <c r="EA34" s="125">
        <f>_xlfn.XLOOKUP($A34,Mensal!$B$5:$B$296,Mensal!EB5:EB296)</f>
        <v>-16242024.703067521</v>
      </c>
      <c r="EB34" s="125">
        <f>_xlfn.XLOOKUP($A34,Mensal!$B$5:$B$296,Mensal!EC5:EC296)</f>
        <v>-18227792.392423328</v>
      </c>
      <c r="EC34" s="125">
        <f>_xlfn.XLOOKUP($A34,Mensal!$B$5:$B$296,Mensal!ED5:ED296)</f>
        <v>-16303716.414606487</v>
      </c>
      <c r="ED34" s="125">
        <f>_xlfn.XLOOKUP($A34,Mensal!$B$5:$B$296,Mensal!EE5:EE296)</f>
        <v>-16481257.817719681</v>
      </c>
      <c r="EE34" s="92">
        <f>_xlfn.XLOOKUP($A34,Mensal!$B$5:$B$296,Mensal!EF5:EF296)</f>
        <v>-169130159.88668776</v>
      </c>
      <c r="EF34" s="125">
        <f>_xlfn.XLOOKUP($A34,Mensal!$B$5:$B$296,Mensal!EG5:EG296)</f>
        <v>-15721792.350915801</v>
      </c>
      <c r="EG34" s="125">
        <f>_xlfn.XLOOKUP($A34,Mensal!$B$5:$B$296,Mensal!EH5:EH296)</f>
        <v>-10364853.078205835</v>
      </c>
      <c r="EH34" s="125">
        <f>_xlfn.XLOOKUP($A34,Mensal!$B$5:$B$296,Mensal!EI5:EI296)</f>
        <v>-11358105.098089956</v>
      </c>
      <c r="EI34" s="125">
        <f>_xlfn.XLOOKUP($A34,Mensal!$B$5:$B$296,Mensal!EJ5:EJ296)</f>
        <v>-7499058.8179021375</v>
      </c>
      <c r="EJ34" s="125">
        <f>_xlfn.XLOOKUP($A34,Mensal!$B$5:$B$296,Mensal!EK5:EK296)</f>
        <v>-9572175.2168733813</v>
      </c>
      <c r="EK34" s="125">
        <f>_xlfn.XLOOKUP($A34,Mensal!$B$5:$B$296,Mensal!EL5:EL296)</f>
        <v>-7880404.1543329554</v>
      </c>
      <c r="EL34" s="125">
        <f>_xlfn.XLOOKUP($A34,Mensal!$B$5:$B$296,Mensal!EM5:EM296)</f>
        <v>-11915660.944255402</v>
      </c>
      <c r="EM34" s="125">
        <f>_xlfn.XLOOKUP($A34,Mensal!$B$5:$B$296,Mensal!EN5:EN296)</f>
        <v>-30619579.955061406</v>
      </c>
      <c r="EN34" s="125">
        <f>_xlfn.XLOOKUP($A34,Mensal!$B$5:$B$296,Mensal!EO5:EO296)</f>
        <v>-16729285.444159547</v>
      </c>
      <c r="EO34" s="125">
        <f>_xlfn.XLOOKUP($A34,Mensal!$B$5:$B$296,Mensal!EP5:EP296)</f>
        <v>-18774626.164196029</v>
      </c>
      <c r="EP34" s="125">
        <f>_xlfn.XLOOKUP($A34,Mensal!$B$5:$B$296,Mensal!EQ5:EQ296)</f>
        <v>-16792827.907044683</v>
      </c>
      <c r="EQ34" s="125">
        <f>_xlfn.XLOOKUP($A34,Mensal!$B$5:$B$296,Mensal!ER5:ER296)</f>
        <v>-16975695.552251272</v>
      </c>
      <c r="ER34" s="92">
        <f t="shared" si="1"/>
        <v>-174204064.68328843</v>
      </c>
    </row>
    <row r="35" spans="1:148" s="3" customFormat="1" ht="12">
      <c r="A35" s="328" t="str">
        <f t="shared" si="0"/>
        <v>911251030300023</v>
      </c>
      <c r="B35" s="328">
        <v>9112510303000</v>
      </c>
      <c r="C35" s="329">
        <v>23</v>
      </c>
      <c r="D35" s="330" t="s">
        <v>210</v>
      </c>
      <c r="E35" s="92">
        <f>_xlfn.XLOOKUP($A35,Mensal!$B$5:$B$296,Mensal!F5:F296)</f>
        <v>-26461732.370000001</v>
      </c>
      <c r="F35" s="125">
        <f>_xlfn.XLOOKUP($A35,Mensal!$B$5:$B$296,Mensal!G5:G296)</f>
        <v>-10281915.549374472</v>
      </c>
      <c r="G35" s="125">
        <f>_xlfn.XLOOKUP($A35,Mensal!$B$5:$B$296,Mensal!H5:H296)</f>
        <v>-3778329.0804161951</v>
      </c>
      <c r="H35" s="125">
        <f>_xlfn.XLOOKUP($A35,Mensal!$B$5:$B$296,Mensal!I5:I296)</f>
        <v>-3654722.0834009373</v>
      </c>
      <c r="I35" s="125">
        <f>_xlfn.XLOOKUP($A35,Mensal!$B$5:$B$296,Mensal!J5:J296)</f>
        <v>-1747379.0042417378</v>
      </c>
      <c r="J35" s="125">
        <f>_xlfn.XLOOKUP($A35,Mensal!$B$5:$B$296,Mensal!K5:K296)</f>
        <v>-933639.04864458577</v>
      </c>
      <c r="K35" s="125">
        <f>_xlfn.XLOOKUP($A35,Mensal!$B$5:$B$296,Mensal!L5:L296)</f>
        <v>-939823.7358810656</v>
      </c>
      <c r="L35" s="125">
        <f>_xlfn.XLOOKUP($A35,Mensal!$B$5:$B$296,Mensal!M5:M296)</f>
        <v>-866024.25767150882</v>
      </c>
      <c r="M35" s="125">
        <f>_xlfn.XLOOKUP($A35,Mensal!$B$5:$B$296,Mensal!N5:N296)</f>
        <v>-814073.37003127357</v>
      </c>
      <c r="N35" s="125">
        <f>_xlfn.XLOOKUP($A35,Mensal!$B$5:$B$296,Mensal!O5:O296)</f>
        <v>-762896.8409153088</v>
      </c>
      <c r="O35" s="125">
        <f>_xlfn.XLOOKUP($A35,Mensal!$B$5:$B$296,Mensal!P5:P296)</f>
        <v>-667289.85998744541</v>
      </c>
      <c r="P35" s="125">
        <f>_xlfn.XLOOKUP($A35,Mensal!$B$5:$B$296,Mensal!Q5:Q296)</f>
        <v>-513341.78138231998</v>
      </c>
      <c r="Q35" s="125">
        <f>_xlfn.XLOOKUP($A35,Mensal!$B$5:$B$296,Mensal!R5:R296)</f>
        <v>-469244.58805315348</v>
      </c>
      <c r="R35" s="92">
        <f>_xlfn.XLOOKUP($A35,Mensal!$B$5:$B$296,Mensal!S5:S296)</f>
        <v>-25428679.200000003</v>
      </c>
      <c r="S35" s="125">
        <f>_xlfn.XLOOKUP($A35,Mensal!$B$5:$B$296,Mensal!T5:T296)</f>
        <v>-2386716.9349575257</v>
      </c>
      <c r="T35" s="125">
        <f>_xlfn.XLOOKUP($A35,Mensal!$B$5:$B$296,Mensal!U5:U296)</f>
        <v>-1573482.8331236362</v>
      </c>
      <c r="U35" s="125">
        <f>_xlfn.XLOOKUP($A35,Mensal!$B$5:$B$296,Mensal!V5:V296)</f>
        <v>-1724267.8939885385</v>
      </c>
      <c r="V35" s="125">
        <f>_xlfn.XLOOKUP($A35,Mensal!$B$5:$B$296,Mensal!W5:W296)</f>
        <v>-1138428.1306760178</v>
      </c>
      <c r="W35" s="125">
        <f>_xlfn.XLOOKUP($A35,Mensal!$B$5:$B$296,Mensal!X5:X296)</f>
        <v>-1453146.8285905474</v>
      </c>
      <c r="X35" s="125">
        <f>_xlfn.XLOOKUP($A35,Mensal!$B$5:$B$296,Mensal!Y5:Y296)</f>
        <v>-1196319.9633762182</v>
      </c>
      <c r="Y35" s="125">
        <f>_xlfn.XLOOKUP($A35,Mensal!$B$5:$B$296,Mensal!Z5:Z296)</f>
        <v>-1808910.1504517545</v>
      </c>
      <c r="Z35" s="125">
        <f>_xlfn.XLOOKUP($A35,Mensal!$B$5:$B$296,Mensal!AA5:AA296)</f>
        <v>-4648342.1475652605</v>
      </c>
      <c r="AA35" s="125">
        <f>_xlfn.XLOOKUP($A35,Mensal!$B$5:$B$296,Mensal!AB5:AB296)</f>
        <v>-2539663.925594857</v>
      </c>
      <c r="AB35" s="125">
        <f>_xlfn.XLOOKUP($A35,Mensal!$B$5:$B$296,Mensal!AC5:AC296)</f>
        <v>-2850166.0124631482</v>
      </c>
      <c r="AC35" s="125">
        <f>_xlfn.XLOOKUP($A35,Mensal!$B$5:$B$296,Mensal!AD5:AD296)</f>
        <v>-2549310.2730895835</v>
      </c>
      <c r="AD35" s="125">
        <f>_xlfn.XLOOKUP($A35,Mensal!$B$5:$B$296,Mensal!AE5:AE296)</f>
        <v>-2577071.3130479157</v>
      </c>
      <c r="AE35" s="92">
        <f>_xlfn.XLOOKUP($A35,Mensal!$B$5:$B$296,Mensal!AF5:AF296)</f>
        <v>-26445826.406925008</v>
      </c>
      <c r="AF35" s="125">
        <f>_xlfn.XLOOKUP($A35,Mensal!$B$5:$B$296,Mensal!AG5:AG296)</f>
        <v>-2482185.6123558264</v>
      </c>
      <c r="AG35" s="125">
        <f>_xlfn.XLOOKUP($A35,Mensal!$B$5:$B$296,Mensal!AH5:AH296)</f>
        <v>-1636422.1464485815</v>
      </c>
      <c r="AH35" s="125">
        <f>_xlfn.XLOOKUP($A35,Mensal!$B$5:$B$296,Mensal!AI5:AI296)</f>
        <v>-1793238.6097480801</v>
      </c>
      <c r="AI35" s="125">
        <f>_xlfn.XLOOKUP($A35,Mensal!$B$5:$B$296,Mensal!AJ5:AJ296)</f>
        <v>-1183965.2559030587</v>
      </c>
      <c r="AJ35" s="125">
        <f>_xlfn.XLOOKUP($A35,Mensal!$B$5:$B$296,Mensal!AK5:AK296)</f>
        <v>-1511272.7017341694</v>
      </c>
      <c r="AK35" s="125">
        <f>_xlfn.XLOOKUP($A35,Mensal!$B$5:$B$296,Mensal!AL5:AL296)</f>
        <v>-1244172.7619112672</v>
      </c>
      <c r="AL35" s="125">
        <f>_xlfn.XLOOKUP($A35,Mensal!$B$5:$B$296,Mensal!AM5:AM296)</f>
        <v>-1881266.5564698251</v>
      </c>
      <c r="AM35" s="125">
        <f>_xlfn.XLOOKUP($A35,Mensal!$B$5:$B$296,Mensal!AN5:AN296)</f>
        <v>-4834275.833467871</v>
      </c>
      <c r="AN35" s="125">
        <f>_xlfn.XLOOKUP($A35,Mensal!$B$5:$B$296,Mensal!AO5:AO296)</f>
        <v>-2641250.4826186514</v>
      </c>
      <c r="AO35" s="125">
        <f>_xlfn.XLOOKUP($A35,Mensal!$B$5:$B$296,Mensal!AP5:AP296)</f>
        <v>-2964172.6529616741</v>
      </c>
      <c r="AP35" s="125">
        <f>_xlfn.XLOOKUP($A35,Mensal!$B$5:$B$296,Mensal!AQ5:AQ296)</f>
        <v>-2651282.6840131669</v>
      </c>
      <c r="AQ35" s="125">
        <f>_xlfn.XLOOKUP($A35,Mensal!$B$5:$B$296,Mensal!AR5:AR296)</f>
        <v>-2680154.1655698321</v>
      </c>
      <c r="AR35" s="92">
        <f>_xlfn.XLOOKUP($A35,Mensal!$B$5:$B$296,Mensal!AS5:AS296)</f>
        <v>-27503659.463202003</v>
      </c>
      <c r="AS35" s="125">
        <f>_xlfn.XLOOKUP($A35,Mensal!$B$5:$B$296,Mensal!AT5:AT296)</f>
        <v>-2556651.1807265012</v>
      </c>
      <c r="AT35" s="125">
        <f>_xlfn.XLOOKUP($A35,Mensal!$B$5:$B$296,Mensal!AU5:AU296)</f>
        <v>-1685514.8108420388</v>
      </c>
      <c r="AU35" s="125">
        <f>_xlfn.XLOOKUP($A35,Mensal!$B$5:$B$296,Mensal!AV5:AV296)</f>
        <v>-1847035.7680405227</v>
      </c>
      <c r="AV35" s="125">
        <f>_xlfn.XLOOKUP($A35,Mensal!$B$5:$B$296,Mensal!AW5:AW296)</f>
        <v>-1219484.2135801504</v>
      </c>
      <c r="AW35" s="125">
        <f>_xlfn.XLOOKUP($A35,Mensal!$B$5:$B$296,Mensal!AX5:AX296)</f>
        <v>-1556610.8827861943</v>
      </c>
      <c r="AX35" s="125">
        <f>_xlfn.XLOOKUP($A35,Mensal!$B$5:$B$296,Mensal!AY5:AY296)</f>
        <v>-1281497.9447686051</v>
      </c>
      <c r="AY35" s="125">
        <f>_xlfn.XLOOKUP($A35,Mensal!$B$5:$B$296,Mensal!AZ5:AZ296)</f>
        <v>-1937704.5531639194</v>
      </c>
      <c r="AZ35" s="125">
        <f>_xlfn.XLOOKUP($A35,Mensal!$B$5:$B$296,Mensal!BA5:BA296)</f>
        <v>-4979304.1084719067</v>
      </c>
      <c r="BA35" s="125">
        <f>_xlfn.XLOOKUP($A35,Mensal!$B$5:$B$296,Mensal!BB5:BB296)</f>
        <v>-2720487.997097211</v>
      </c>
      <c r="BB35" s="125">
        <f>_xlfn.XLOOKUP($A35,Mensal!$B$5:$B$296,Mensal!BC5:BC296)</f>
        <v>-3053097.8325505243</v>
      </c>
      <c r="BC35" s="125">
        <f>_xlfn.XLOOKUP($A35,Mensal!$B$5:$B$296,Mensal!BD5:BD296)</f>
        <v>-2730821.1645335616</v>
      </c>
      <c r="BD35" s="125">
        <f>_xlfn.XLOOKUP($A35,Mensal!$B$5:$B$296,Mensal!BE5:BE296)</f>
        <v>-2760558.7905369271</v>
      </c>
      <c r="BE35" s="92">
        <f>_xlfn.XLOOKUP($A35,Mensal!$B$5:$B$296,Mensal!BF5:BF296)</f>
        <v>-28328769.247098066</v>
      </c>
      <c r="BF35" s="125">
        <f>_xlfn.XLOOKUP($A35,Mensal!$B$5:$B$296,Mensal!BG5:BG296)</f>
        <v>-2633350.7161482964</v>
      </c>
      <c r="BG35" s="125">
        <f>_xlfn.XLOOKUP($A35,Mensal!$B$5:$B$296,Mensal!BH5:BH296)</f>
        <v>-1736080.2551673003</v>
      </c>
      <c r="BH35" s="125">
        <f>_xlfn.XLOOKUP($A35,Mensal!$B$5:$B$296,Mensal!BI5:BI296)</f>
        <v>-1902446.8410817385</v>
      </c>
      <c r="BI35" s="125">
        <f>_xlfn.XLOOKUP($A35,Mensal!$B$5:$B$296,Mensal!BJ5:BJ296)</f>
        <v>-1256068.7399875552</v>
      </c>
      <c r="BJ35" s="125">
        <f>_xlfn.XLOOKUP($A35,Mensal!$B$5:$B$296,Mensal!BK5:BK296)</f>
        <v>-1603309.2092697802</v>
      </c>
      <c r="BK35" s="125">
        <f>_xlfn.XLOOKUP($A35,Mensal!$B$5:$B$296,Mensal!BL5:BL296)</f>
        <v>-1319942.8831116634</v>
      </c>
      <c r="BL35" s="125">
        <f>_xlfn.XLOOKUP($A35,Mensal!$B$5:$B$296,Mensal!BM5:BM296)</f>
        <v>-1995835.6897588372</v>
      </c>
      <c r="BM35" s="125">
        <f>_xlfn.XLOOKUP($A35,Mensal!$B$5:$B$296,Mensal!BN5:BN296)</f>
        <v>-5128683.2317260653</v>
      </c>
      <c r="BN35" s="125">
        <f>_xlfn.XLOOKUP($A35,Mensal!$B$5:$B$296,Mensal!BO5:BO296)</f>
        <v>-2802102.6370101273</v>
      </c>
      <c r="BO35" s="125">
        <f>_xlfn.XLOOKUP($A35,Mensal!$B$5:$B$296,Mensal!BP5:BP296)</f>
        <v>-3144690.7675270401</v>
      </c>
      <c r="BP35" s="125">
        <f>_xlfn.XLOOKUP($A35,Mensal!$B$5:$B$296,Mensal!BQ5:BQ296)</f>
        <v>-2812745.7994695688</v>
      </c>
      <c r="BQ35" s="125">
        <f>_xlfn.XLOOKUP($A35,Mensal!$B$5:$B$296,Mensal!BR5:BR296)</f>
        <v>-2843375.5542530348</v>
      </c>
      <c r="BR35" s="92">
        <f>_xlfn.XLOOKUP($A35,Mensal!$B$5:$B$296,Mensal!BS5:BS296)</f>
        <v>-29178632.324511003</v>
      </c>
      <c r="BS35" s="125">
        <f>_xlfn.XLOOKUP($A35,Mensal!$B$5:$B$296,Mensal!BT5:BT296)</f>
        <v>-2712351.2376327454</v>
      </c>
      <c r="BT35" s="125">
        <f>_xlfn.XLOOKUP($A35,Mensal!$B$5:$B$296,Mensal!BU5:BU296)</f>
        <v>-1788162.6628223192</v>
      </c>
      <c r="BU35" s="125">
        <f>_xlfn.XLOOKUP($A35,Mensal!$B$5:$B$296,Mensal!BV5:BV296)</f>
        <v>-1959520.2463141908</v>
      </c>
      <c r="BV35" s="125">
        <f>_xlfn.XLOOKUP($A35,Mensal!$B$5:$B$296,Mensal!BW5:BW296)</f>
        <v>-1293750.8021871818</v>
      </c>
      <c r="BW35" s="125">
        <f>_xlfn.XLOOKUP($A35,Mensal!$B$5:$B$296,Mensal!BX5:BX296)</f>
        <v>-1651408.4855478737</v>
      </c>
      <c r="BX35" s="125">
        <f>_xlfn.XLOOKUP($A35,Mensal!$B$5:$B$296,Mensal!BY5:BY296)</f>
        <v>-1359541.1696050132</v>
      </c>
      <c r="BY35" s="125">
        <f>_xlfn.XLOOKUP($A35,Mensal!$B$5:$B$296,Mensal!BZ5:BZ296)</f>
        <v>-2055710.7604516023</v>
      </c>
      <c r="BZ35" s="125">
        <f>_xlfn.XLOOKUP($A35,Mensal!$B$5:$B$296,Mensal!CA5:CA296)</f>
        <v>-5282543.7286778465</v>
      </c>
      <c r="CA35" s="125">
        <f>_xlfn.XLOOKUP($A35,Mensal!$B$5:$B$296,Mensal!CB5:CB296)</f>
        <v>-2886165.7161204312</v>
      </c>
      <c r="CB35" s="125">
        <f>_xlfn.XLOOKUP($A35,Mensal!$B$5:$B$296,Mensal!CC5:CC296)</f>
        <v>-3239031.4905528515</v>
      </c>
      <c r="CC35" s="125">
        <f>_xlfn.XLOOKUP($A35,Mensal!$B$5:$B$296,Mensal!CD5:CD296)</f>
        <v>-2897128.1734536556</v>
      </c>
      <c r="CD35" s="125">
        <f>_xlfn.XLOOKUP($A35,Mensal!$B$5:$B$296,Mensal!CE5:CE296)</f>
        <v>-2928676.8208806259</v>
      </c>
      <c r="CE35" s="92">
        <f>_xlfn.XLOOKUP($A35,Mensal!$B$5:$B$296,Mensal!CF5:CF296)</f>
        <v>-30053991.294246331</v>
      </c>
      <c r="CF35" s="125">
        <f>_xlfn.XLOOKUP($A35,Mensal!$B$5:$B$296,Mensal!CG5:CG296)</f>
        <v>-2793721.7747617285</v>
      </c>
      <c r="CG35" s="125">
        <f>_xlfn.XLOOKUP($A35,Mensal!$B$5:$B$296,Mensal!CH5:CH296)</f>
        <v>-1841807.5427069892</v>
      </c>
      <c r="CH35" s="125">
        <f>_xlfn.XLOOKUP($A35,Mensal!$B$5:$B$296,Mensal!CI5:CI296)</f>
        <v>-2018305.8537036167</v>
      </c>
      <c r="CI35" s="125">
        <f>_xlfn.XLOOKUP($A35,Mensal!$B$5:$B$296,Mensal!CJ5:CJ296)</f>
        <v>-1332563.3262527976</v>
      </c>
      <c r="CJ35" s="125">
        <f>_xlfn.XLOOKUP($A35,Mensal!$B$5:$B$296,Mensal!CK5:CK296)</f>
        <v>-1700950.7401143101</v>
      </c>
      <c r="CK35" s="125">
        <f>_xlfn.XLOOKUP($A35,Mensal!$B$5:$B$296,Mensal!CL5:CL296)</f>
        <v>-1400327.4046931639</v>
      </c>
      <c r="CL35" s="125">
        <f>_xlfn.XLOOKUP($A35,Mensal!$B$5:$B$296,Mensal!CM5:CM296)</f>
        <v>-2117382.0832651509</v>
      </c>
      <c r="CM35" s="125">
        <f>_xlfn.XLOOKUP($A35,Mensal!$B$5:$B$296,Mensal!CN5:CN296)</f>
        <v>-5441020.0405381834</v>
      </c>
      <c r="CN35" s="125">
        <f>_xlfn.XLOOKUP($A35,Mensal!$B$5:$B$296,Mensal!CO5:CO296)</f>
        <v>-2972750.6876040446</v>
      </c>
      <c r="CO35" s="125">
        <f>_xlfn.XLOOKUP($A35,Mensal!$B$5:$B$296,Mensal!CP5:CP296)</f>
        <v>-3336202.4352694377</v>
      </c>
      <c r="CP35" s="125">
        <f>_xlfn.XLOOKUP($A35,Mensal!$B$5:$B$296,Mensal!CQ5:CQ296)</f>
        <v>-2984042.0186572662</v>
      </c>
      <c r="CQ35" s="125">
        <f>_xlfn.XLOOKUP($A35,Mensal!$B$5:$B$296,Mensal!CR5:CR296)</f>
        <v>-3016537.1255070455</v>
      </c>
      <c r="CR35" s="92">
        <f>_xlfn.XLOOKUP($A35,Mensal!$B$5:$B$296,Mensal!CS5:CS296)</f>
        <v>-30955611.033073734</v>
      </c>
      <c r="CS35" s="125">
        <f>_xlfn.XLOOKUP($A35,Mensal!$B$5:$B$296,Mensal!CT5:CT296)</f>
        <v>-2877533.4280045796</v>
      </c>
      <c r="CT35" s="125">
        <f>_xlfn.XLOOKUP($A35,Mensal!$B$5:$B$296,Mensal!CU5:CU296)</f>
        <v>-1897061.7689881988</v>
      </c>
      <c r="CU35" s="125">
        <f>_xlfn.XLOOKUP($A35,Mensal!$B$5:$B$296,Mensal!CV5:CV296)</f>
        <v>-2078855.0293147252</v>
      </c>
      <c r="CV35" s="125">
        <f>_xlfn.XLOOKUP($A35,Mensal!$B$5:$B$296,Mensal!CW5:CW296)</f>
        <v>-1372540.2260403812</v>
      </c>
      <c r="CW35" s="125">
        <f>_xlfn.XLOOKUP($A35,Mensal!$B$5:$B$296,Mensal!CX5:CX296)</f>
        <v>-1751979.2623177394</v>
      </c>
      <c r="CX35" s="125">
        <f>_xlfn.XLOOKUP($A35,Mensal!$B$5:$B$296,Mensal!CY5:CY296)</f>
        <v>-1442337.2268339589</v>
      </c>
      <c r="CY35" s="125">
        <f>_xlfn.XLOOKUP($A35,Mensal!$B$5:$B$296,Mensal!CZ5:CZ296)</f>
        <v>-2180903.5457631052</v>
      </c>
      <c r="CZ35" s="125">
        <f>_xlfn.XLOOKUP($A35,Mensal!$B$5:$B$296,Mensal!DA5:DA296)</f>
        <v>-5604250.6417543283</v>
      </c>
      <c r="DA35" s="125">
        <f>_xlfn.XLOOKUP($A35,Mensal!$B$5:$B$296,Mensal!DB5:DB296)</f>
        <v>-3061933.2082321658</v>
      </c>
      <c r="DB35" s="125">
        <f>_xlfn.XLOOKUP($A35,Mensal!$B$5:$B$296,Mensal!DC5:DC296)</f>
        <v>-3436288.5083275209</v>
      </c>
      <c r="DC35" s="125">
        <f>_xlfn.XLOOKUP($A35,Mensal!$B$5:$B$296,Mensal!DD5:DD296)</f>
        <v>-3073563.2792169838</v>
      </c>
      <c r="DD35" s="125">
        <f>_xlfn.XLOOKUP($A35,Mensal!$B$5:$B$296,Mensal!DE5:DE296)</f>
        <v>-3107033.2392722564</v>
      </c>
      <c r="DE35" s="92">
        <f>_xlfn.XLOOKUP($A35,Mensal!$B$5:$B$296,Mensal!DF5:DF296)</f>
        <v>-31884279.364065941</v>
      </c>
      <c r="DF35" s="125">
        <f>_xlfn.XLOOKUP($A35,Mensal!$B$5:$B$296,Mensal!DG5:DG296)</f>
        <v>-2963859.4308447167</v>
      </c>
      <c r="DG35" s="125">
        <f>_xlfn.XLOOKUP($A35,Mensal!$B$5:$B$296,Mensal!DH5:DH296)</f>
        <v>-1953973.6220578444</v>
      </c>
      <c r="DH35" s="125">
        <f>_xlfn.XLOOKUP($A35,Mensal!$B$5:$B$296,Mensal!DI5:DI296)</f>
        <v>-2141220.6801941665</v>
      </c>
      <c r="DI35" s="125">
        <f>_xlfn.XLOOKUP($A35,Mensal!$B$5:$B$296,Mensal!DJ5:DJ296)</f>
        <v>-1413716.4328215923</v>
      </c>
      <c r="DJ35" s="125">
        <f>_xlfn.XLOOKUP($A35,Mensal!$B$5:$B$296,Mensal!DK5:DK296)</f>
        <v>-1804538.6401872709</v>
      </c>
      <c r="DK35" s="125">
        <f>_xlfn.XLOOKUP($A35,Mensal!$B$5:$B$296,Mensal!DL5:DL296)</f>
        <v>-1485607.3436389773</v>
      </c>
      <c r="DL35" s="125">
        <f>_xlfn.XLOOKUP($A35,Mensal!$B$5:$B$296,Mensal!DM5:DM296)</f>
        <v>-2246330.6521359975</v>
      </c>
      <c r="DM35" s="125">
        <f>_xlfn.XLOOKUP($A35,Mensal!$B$5:$B$296,Mensal!DN5:DN296)</f>
        <v>-5772378.1610069573</v>
      </c>
      <c r="DN35" s="125">
        <f>_xlfn.XLOOKUP($A35,Mensal!$B$5:$B$296,Mensal!DO5:DO296)</f>
        <v>-3153791.20447913</v>
      </c>
      <c r="DO35" s="125">
        <f>_xlfn.XLOOKUP($A35,Mensal!$B$5:$B$296,Mensal!DP5:DP296)</f>
        <v>-3539377.1635773452</v>
      </c>
      <c r="DP35" s="125">
        <f>_xlfn.XLOOKUP($A35,Mensal!$B$5:$B$296,Mensal!DQ5:DQ296)</f>
        <v>-3165770.1775934924</v>
      </c>
      <c r="DQ35" s="125">
        <f>_xlfn.XLOOKUP($A35,Mensal!$B$5:$B$296,Mensal!DR5:DR296)</f>
        <v>-3200244.2364504235</v>
      </c>
      <c r="DR35" s="92">
        <f>_xlfn.XLOOKUP($A35,Mensal!$B$5:$B$296,Mensal!DS5:DS296)</f>
        <v>-32840807.744987912</v>
      </c>
      <c r="DS35" s="125">
        <f>_xlfn.XLOOKUP($A35,Mensal!$B$5:$B$296,Mensal!DT5:DT296)</f>
        <v>-3052775.2137700585</v>
      </c>
      <c r="DT35" s="125">
        <f>_xlfn.XLOOKUP($A35,Mensal!$B$5:$B$296,Mensal!DU5:DU296)</f>
        <v>-2012592.8307195799</v>
      </c>
      <c r="DU35" s="125">
        <f>_xlfn.XLOOKUP($A35,Mensal!$B$5:$B$296,Mensal!DV5:DV296)</f>
        <v>-2205457.3005999918</v>
      </c>
      <c r="DV35" s="125">
        <f>_xlfn.XLOOKUP($A35,Mensal!$B$5:$B$296,Mensal!DW5:DW296)</f>
        <v>-1456127.9258062404</v>
      </c>
      <c r="DW35" s="125">
        <f>_xlfn.XLOOKUP($A35,Mensal!$B$5:$B$296,Mensal!DX5:DX296)</f>
        <v>-1858674.7993928895</v>
      </c>
      <c r="DX35" s="125">
        <f>_xlfn.XLOOKUP($A35,Mensal!$B$5:$B$296,Mensal!DY5:DY296)</f>
        <v>-1530175.5639481468</v>
      </c>
      <c r="DY35" s="125">
        <f>_xlfn.XLOOKUP($A35,Mensal!$B$5:$B$296,Mensal!DZ5:DZ296)</f>
        <v>-2313720.571700078</v>
      </c>
      <c r="DZ35" s="125">
        <f>_xlfn.XLOOKUP($A35,Mensal!$B$5:$B$296,Mensal!EA5:EA296)</f>
        <v>-5945549.5058371658</v>
      </c>
      <c r="EA35" s="125">
        <f>_xlfn.XLOOKUP($A35,Mensal!$B$5:$B$296,Mensal!EB5:EB296)</f>
        <v>-3248404.9406135045</v>
      </c>
      <c r="EB35" s="125">
        <f>_xlfn.XLOOKUP($A35,Mensal!$B$5:$B$296,Mensal!EC5:EC296)</f>
        <v>-3645558.478484666</v>
      </c>
      <c r="EC35" s="125">
        <f>_xlfn.XLOOKUP($A35,Mensal!$B$5:$B$296,Mensal!ED5:ED296)</f>
        <v>-3260743.2829212975</v>
      </c>
      <c r="ED35" s="125">
        <f>_xlfn.XLOOKUP($A35,Mensal!$B$5:$B$296,Mensal!EE5:EE296)</f>
        <v>-3296251.5635439362</v>
      </c>
      <c r="EE35" s="92">
        <f>_xlfn.XLOOKUP($A35,Mensal!$B$5:$B$296,Mensal!EF5:EF296)</f>
        <v>-33826031.977337562</v>
      </c>
      <c r="EF35" s="125">
        <f>_xlfn.XLOOKUP($A35,Mensal!$B$5:$B$296,Mensal!EG5:EG296)</f>
        <v>-3144358.4701831602</v>
      </c>
      <c r="EG35" s="125">
        <f>_xlfn.XLOOKUP($A35,Mensal!$B$5:$B$296,Mensal!EH5:EH296)</f>
        <v>-2072970.6156411672</v>
      </c>
      <c r="EH35" s="125">
        <f>_xlfn.XLOOKUP($A35,Mensal!$B$5:$B$296,Mensal!EI5:EI296)</f>
        <v>-2271621.0196179911</v>
      </c>
      <c r="EI35" s="125">
        <f>_xlfn.XLOOKUP($A35,Mensal!$B$5:$B$296,Mensal!EJ5:EJ296)</f>
        <v>-1499811.7635804275</v>
      </c>
      <c r="EJ35" s="125">
        <f>_xlfn.XLOOKUP($A35,Mensal!$B$5:$B$296,Mensal!EK5:EK296)</f>
        <v>-1914435.0433746763</v>
      </c>
      <c r="EK35" s="125">
        <f>_xlfn.XLOOKUP($A35,Mensal!$B$5:$B$296,Mensal!EL5:EL296)</f>
        <v>-1576080.8308665911</v>
      </c>
      <c r="EL35" s="125">
        <f>_xlfn.XLOOKUP($A35,Mensal!$B$5:$B$296,Mensal!EM5:EM296)</f>
        <v>-2383132.1888510804</v>
      </c>
      <c r="EM35" s="125">
        <f>_xlfn.XLOOKUP($A35,Mensal!$B$5:$B$296,Mensal!EN5:EN296)</f>
        <v>-6123915.9910122817</v>
      </c>
      <c r="EN35" s="125">
        <f>_xlfn.XLOOKUP($A35,Mensal!$B$5:$B$296,Mensal!EO5:EO296)</f>
        <v>-3345857.0888319095</v>
      </c>
      <c r="EO35" s="125">
        <f>_xlfn.XLOOKUP($A35,Mensal!$B$5:$B$296,Mensal!EP5:EP296)</f>
        <v>-3754925.2328392062</v>
      </c>
      <c r="EP35" s="125">
        <f>_xlfn.XLOOKUP($A35,Mensal!$B$5:$B$296,Mensal!EQ5:EQ296)</f>
        <v>-3358565.5814089365</v>
      </c>
      <c r="EQ35" s="125">
        <f>_xlfn.XLOOKUP($A35,Mensal!$B$5:$B$296,Mensal!ER5:ER296)</f>
        <v>-3395139.1104502548</v>
      </c>
      <c r="ER35" s="92">
        <f t="shared" si="1"/>
        <v>-34840812.936657682</v>
      </c>
    </row>
    <row r="36" spans="1:148" s="3" customFormat="1" ht="12">
      <c r="A36" s="328" t="str">
        <f t="shared" si="0"/>
        <v>911252010200023</v>
      </c>
      <c r="B36" s="328">
        <v>9112520102000</v>
      </c>
      <c r="C36" s="329">
        <v>23</v>
      </c>
      <c r="D36" s="330" t="s">
        <v>211</v>
      </c>
      <c r="E36" s="92">
        <f>_xlfn.XLOOKUP($A36,Mensal!$B$5:$B$296,Mensal!F5:F296)</f>
        <v>-336519362.65999997</v>
      </c>
      <c r="F36" s="125">
        <f>_xlfn.XLOOKUP($A36,Mensal!$B$5:$B$296,Mensal!G5:G296)</f>
        <v>-19130578.27813039</v>
      </c>
      <c r="G36" s="125">
        <f>_xlfn.XLOOKUP($A36,Mensal!$B$5:$B$296,Mensal!H5:H296)</f>
        <v>-21764246.886254042</v>
      </c>
      <c r="H36" s="125">
        <f>_xlfn.XLOOKUP($A36,Mensal!$B$5:$B$296,Mensal!I5:I296)</f>
        <v>-31599386.248046041</v>
      </c>
      <c r="I36" s="125">
        <f>_xlfn.XLOOKUP($A36,Mensal!$B$5:$B$296,Mensal!J5:J296)</f>
        <v>-26529396.835529797</v>
      </c>
      <c r="J36" s="125">
        <f>_xlfn.XLOOKUP($A36,Mensal!$B$5:$B$296,Mensal!K5:K296)</f>
        <v>-27442864.611259915</v>
      </c>
      <c r="K36" s="125">
        <f>_xlfn.XLOOKUP($A36,Mensal!$B$5:$B$296,Mensal!L5:L296)</f>
        <v>-25384313.582064856</v>
      </c>
      <c r="L36" s="125">
        <f>_xlfn.XLOOKUP($A36,Mensal!$B$5:$B$296,Mensal!M5:M296)</f>
        <v>-27741330.593382861</v>
      </c>
      <c r="M36" s="125">
        <f>_xlfn.XLOOKUP($A36,Mensal!$B$5:$B$296,Mensal!N5:N296)</f>
        <v>-31061481.37612899</v>
      </c>
      <c r="N36" s="125">
        <f>_xlfn.XLOOKUP($A36,Mensal!$B$5:$B$296,Mensal!O5:O296)</f>
        <v>-31890413.515059575</v>
      </c>
      <c r="O36" s="125">
        <f>_xlfn.XLOOKUP($A36,Mensal!$B$5:$B$296,Mensal!P5:P296)</f>
        <v>-30925873.57403852</v>
      </c>
      <c r="P36" s="125">
        <f>_xlfn.XLOOKUP($A36,Mensal!$B$5:$B$296,Mensal!Q5:Q296)</f>
        <v>-32051849.648085672</v>
      </c>
      <c r="Q36" s="125">
        <f>_xlfn.XLOOKUP($A36,Mensal!$B$5:$B$296,Mensal!R5:R296)</f>
        <v>-41084481.603012681</v>
      </c>
      <c r="R36" s="92">
        <f>_xlfn.XLOOKUP($A36,Mensal!$B$5:$B$296,Mensal!S5:S296)</f>
        <v>-346606216.75099331</v>
      </c>
      <c r="S36" s="125">
        <f>_xlfn.XLOOKUP($A36,Mensal!$B$5:$B$296,Mensal!T5:T296)</f>
        <v>-17227014.767634328</v>
      </c>
      <c r="T36" s="125">
        <f>_xlfn.XLOOKUP($A36,Mensal!$B$5:$B$296,Mensal!U5:U296)</f>
        <v>-19598623.578700289</v>
      </c>
      <c r="U36" s="125">
        <f>_xlfn.XLOOKUP($A36,Mensal!$B$5:$B$296,Mensal!V5:V296)</f>
        <v>-28455130.086975612</v>
      </c>
      <c r="V36" s="125">
        <f>_xlfn.XLOOKUP($A36,Mensal!$B$5:$B$296,Mensal!W5:W296)</f>
        <v>-23889623.429970227</v>
      </c>
      <c r="W36" s="125">
        <f>_xlfn.XLOOKUP($A36,Mensal!$B$5:$B$296,Mensal!X5:X296)</f>
        <v>-24712197.773175009</v>
      </c>
      <c r="X36" s="125">
        <f>_xlfn.XLOOKUP($A36,Mensal!$B$5:$B$296,Mensal!Y5:Y296)</f>
        <v>-22858480.208326895</v>
      </c>
      <c r="Y36" s="125">
        <f>_xlfn.XLOOKUP($A36,Mensal!$B$5:$B$296,Mensal!Z5:Z296)</f>
        <v>-24980965.282808855</v>
      </c>
      <c r="Z36" s="125">
        <f>_xlfn.XLOOKUP($A36,Mensal!$B$5:$B$296,Mensal!AA5:AA296)</f>
        <v>-27970748.745367624</v>
      </c>
      <c r="AA36" s="125">
        <f>_xlfn.XLOOKUP($A36,Mensal!$B$5:$B$296,Mensal!AB5:AB296)</f>
        <v>-28717199.06125005</v>
      </c>
      <c r="AB36" s="125">
        <f>_xlfn.XLOOKUP($A36,Mensal!$B$5:$B$296,Mensal!AC5:AC296)</f>
        <v>-27848634.422671504</v>
      </c>
      <c r="AC36" s="125">
        <f>_xlfn.XLOOKUP($A36,Mensal!$B$5:$B$296,Mensal!AD5:AD296)</f>
        <v>-28862571.700134136</v>
      </c>
      <c r="AD36" s="125">
        <f>_xlfn.XLOOKUP($A36,Mensal!$B$5:$B$296,Mensal!AE5:AE296)</f>
        <v>-36996423.265719973</v>
      </c>
      <c r="AE36" s="92">
        <f>_xlfn.XLOOKUP($A36,Mensal!$B$5:$B$296,Mensal!AF5:AF296)</f>
        <v>-312117612.32273453</v>
      </c>
      <c r="AF36" s="125">
        <f>_xlfn.XLOOKUP($A36,Mensal!$B$5:$B$296,Mensal!AG5:AG296)</f>
        <v>-17916095.358339697</v>
      </c>
      <c r="AG36" s="125">
        <f>_xlfn.XLOOKUP($A36,Mensal!$B$5:$B$296,Mensal!AH5:AH296)</f>
        <v>-20382568.521848299</v>
      </c>
      <c r="AH36" s="125">
        <f>_xlfn.XLOOKUP($A36,Mensal!$B$5:$B$296,Mensal!AI5:AI296)</f>
        <v>-29593335.290454634</v>
      </c>
      <c r="AI36" s="125">
        <f>_xlfn.XLOOKUP($A36,Mensal!$B$5:$B$296,Mensal!AJ5:AJ296)</f>
        <v>-24845208.367169034</v>
      </c>
      <c r="AJ36" s="125">
        <f>_xlfn.XLOOKUP($A36,Mensal!$B$5:$B$296,Mensal!AK5:AK296)</f>
        <v>-25700685.684102006</v>
      </c>
      <c r="AK36" s="125">
        <f>_xlfn.XLOOKUP($A36,Mensal!$B$5:$B$296,Mensal!AL5:AL296)</f>
        <v>-23772819.416659966</v>
      </c>
      <c r="AL36" s="125">
        <f>_xlfn.XLOOKUP($A36,Mensal!$B$5:$B$296,Mensal!AM5:AM296)</f>
        <v>-25980203.894121204</v>
      </c>
      <c r="AM36" s="125">
        <f>_xlfn.XLOOKUP($A36,Mensal!$B$5:$B$296,Mensal!AN5:AN296)</f>
        <v>-29089578.695182323</v>
      </c>
      <c r="AN36" s="125">
        <f>_xlfn.XLOOKUP($A36,Mensal!$B$5:$B$296,Mensal!AO5:AO296)</f>
        <v>-29865887.023700047</v>
      </c>
      <c r="AO36" s="125">
        <f>_xlfn.XLOOKUP($A36,Mensal!$B$5:$B$296,Mensal!AP5:AP296)</f>
        <v>-28962579.799578357</v>
      </c>
      <c r="AP36" s="125">
        <f>_xlfn.XLOOKUP($A36,Mensal!$B$5:$B$296,Mensal!AQ5:AQ296)</f>
        <v>-30017074.568139493</v>
      </c>
      <c r="AQ36" s="125">
        <f>_xlfn.XLOOKUP($A36,Mensal!$B$5:$B$296,Mensal!AR5:AR296)</f>
        <v>-38476280.196348764</v>
      </c>
      <c r="AR36" s="92">
        <f>_xlfn.XLOOKUP($A36,Mensal!$B$5:$B$296,Mensal!AS5:AS296)</f>
        <v>-324602316.81564391</v>
      </c>
      <c r="AS36" s="125">
        <f>_xlfn.XLOOKUP($A36,Mensal!$B$5:$B$296,Mensal!AT5:AT296)</f>
        <v>-18453578.219089888</v>
      </c>
      <c r="AT36" s="125">
        <f>_xlfn.XLOOKUP($A36,Mensal!$B$5:$B$296,Mensal!AU5:AU296)</f>
        <v>-20994045.577503745</v>
      </c>
      <c r="AU36" s="125">
        <f>_xlfn.XLOOKUP($A36,Mensal!$B$5:$B$296,Mensal!AV5:AV296)</f>
        <v>-30481135.349168271</v>
      </c>
      <c r="AV36" s="125">
        <f>_xlfn.XLOOKUP($A36,Mensal!$B$5:$B$296,Mensal!AW5:AW296)</f>
        <v>-25590564.618184105</v>
      </c>
      <c r="AW36" s="125">
        <f>_xlfn.XLOOKUP($A36,Mensal!$B$5:$B$296,Mensal!AX5:AX296)</f>
        <v>-26471706.254625067</v>
      </c>
      <c r="AX36" s="125">
        <f>_xlfn.XLOOKUP($A36,Mensal!$B$5:$B$296,Mensal!AY5:AY296)</f>
        <v>-24486003.999159764</v>
      </c>
      <c r="AY36" s="125">
        <f>_xlfn.XLOOKUP($A36,Mensal!$B$5:$B$296,Mensal!AZ5:AZ296)</f>
        <v>-26759610.01094484</v>
      </c>
      <c r="AZ36" s="125">
        <f>_xlfn.XLOOKUP($A36,Mensal!$B$5:$B$296,Mensal!BA5:BA296)</f>
        <v>-29962266.056037799</v>
      </c>
      <c r="BA36" s="125">
        <f>_xlfn.XLOOKUP($A36,Mensal!$B$5:$B$296,Mensal!BB5:BB296)</f>
        <v>-30761863.634411052</v>
      </c>
      <c r="BB36" s="125">
        <f>_xlfn.XLOOKUP($A36,Mensal!$B$5:$B$296,Mensal!BC5:BC296)</f>
        <v>-29831457.193565711</v>
      </c>
      <c r="BC36" s="125">
        <f>_xlfn.XLOOKUP($A36,Mensal!$B$5:$B$296,Mensal!BD5:BD296)</f>
        <v>-30917586.805183679</v>
      </c>
      <c r="BD36" s="125">
        <f>_xlfn.XLOOKUP($A36,Mensal!$B$5:$B$296,Mensal!BE5:BE296)</f>
        <v>-39630568.602239229</v>
      </c>
      <c r="BE36" s="92">
        <f>_xlfn.XLOOKUP($A36,Mensal!$B$5:$B$296,Mensal!BF5:BF296)</f>
        <v>-334340386.32011318</v>
      </c>
      <c r="BF36" s="125">
        <f>_xlfn.XLOOKUP($A36,Mensal!$B$5:$B$296,Mensal!BG5:BG296)</f>
        <v>-19007185.565662585</v>
      </c>
      <c r="BG36" s="125">
        <f>_xlfn.XLOOKUP($A36,Mensal!$B$5:$B$296,Mensal!BH5:BH296)</f>
        <v>-21623866.94482886</v>
      </c>
      <c r="BH36" s="125">
        <f>_xlfn.XLOOKUP($A36,Mensal!$B$5:$B$296,Mensal!BI5:BI296)</f>
        <v>-31395569.409643322</v>
      </c>
      <c r="BI36" s="125">
        <f>_xlfn.XLOOKUP($A36,Mensal!$B$5:$B$296,Mensal!BJ5:BJ296)</f>
        <v>-26358281.55672963</v>
      </c>
      <c r="BJ36" s="125">
        <f>_xlfn.XLOOKUP($A36,Mensal!$B$5:$B$296,Mensal!BK5:BK296)</f>
        <v>-27265857.442263819</v>
      </c>
      <c r="BK36" s="125">
        <f>_xlfn.XLOOKUP($A36,Mensal!$B$5:$B$296,Mensal!BL5:BL296)</f>
        <v>-25220584.11913456</v>
      </c>
      <c r="BL36" s="125">
        <f>_xlfn.XLOOKUP($A36,Mensal!$B$5:$B$296,Mensal!BM5:BM296)</f>
        <v>-27562398.311273187</v>
      </c>
      <c r="BM36" s="125">
        <f>_xlfn.XLOOKUP($A36,Mensal!$B$5:$B$296,Mensal!BN5:BN296)</f>
        <v>-30861134.037718929</v>
      </c>
      <c r="BN36" s="125">
        <f>_xlfn.XLOOKUP($A36,Mensal!$B$5:$B$296,Mensal!BO5:BO296)</f>
        <v>-31684719.543443382</v>
      </c>
      <c r="BO36" s="125">
        <f>_xlfn.XLOOKUP($A36,Mensal!$B$5:$B$296,Mensal!BP5:BP296)</f>
        <v>-30726400.909372684</v>
      </c>
      <c r="BP36" s="125">
        <f>_xlfn.XLOOKUP($A36,Mensal!$B$5:$B$296,Mensal!BQ5:BQ296)</f>
        <v>-31845114.40933919</v>
      </c>
      <c r="BQ36" s="125">
        <f>_xlfn.XLOOKUP($A36,Mensal!$B$5:$B$296,Mensal!BR5:BR296)</f>
        <v>-40819485.660306409</v>
      </c>
      <c r="BR36" s="92">
        <f>_xlfn.XLOOKUP($A36,Mensal!$B$5:$B$296,Mensal!BS5:BS296)</f>
        <v>-344370597.90971655</v>
      </c>
      <c r="BS36" s="125">
        <f>_xlfn.XLOOKUP($A36,Mensal!$B$5:$B$296,Mensal!BT5:BT296)</f>
        <v>-19577401.132632464</v>
      </c>
      <c r="BT36" s="125">
        <f>_xlfn.XLOOKUP($A36,Mensal!$B$5:$B$296,Mensal!BU5:BU296)</f>
        <v>-22272582.953173727</v>
      </c>
      <c r="BU36" s="125">
        <f>_xlfn.XLOOKUP($A36,Mensal!$B$5:$B$296,Mensal!BV5:BV296)</f>
        <v>-32337436.491932627</v>
      </c>
      <c r="BV36" s="125">
        <f>_xlfn.XLOOKUP($A36,Mensal!$B$5:$B$296,Mensal!BW5:BW296)</f>
        <v>-27149030.003431518</v>
      </c>
      <c r="BW36" s="125">
        <f>_xlfn.XLOOKUP($A36,Mensal!$B$5:$B$296,Mensal!BX5:BX296)</f>
        <v>-28083833.16553174</v>
      </c>
      <c r="BX36" s="125">
        <f>_xlfn.XLOOKUP($A36,Mensal!$B$5:$B$296,Mensal!BY5:BY296)</f>
        <v>-25977201.6427086</v>
      </c>
      <c r="BY36" s="125">
        <f>_xlfn.XLOOKUP($A36,Mensal!$B$5:$B$296,Mensal!BZ5:BZ296)</f>
        <v>-28389270.260611385</v>
      </c>
      <c r="BZ36" s="125">
        <f>_xlfn.XLOOKUP($A36,Mensal!$B$5:$B$296,Mensal!CA5:CA296)</f>
        <v>-31786968.058850504</v>
      </c>
      <c r="CA36" s="125">
        <f>_xlfn.XLOOKUP($A36,Mensal!$B$5:$B$296,Mensal!CB5:CB296)</f>
        <v>-32635261.12974669</v>
      </c>
      <c r="CB36" s="125">
        <f>_xlfn.XLOOKUP($A36,Mensal!$B$5:$B$296,Mensal!CC5:CC296)</f>
        <v>-31648192.936653867</v>
      </c>
      <c r="CC36" s="125">
        <f>_xlfn.XLOOKUP($A36,Mensal!$B$5:$B$296,Mensal!CD5:CD296)</f>
        <v>-32800467.841619369</v>
      </c>
      <c r="CD36" s="125">
        <f>_xlfn.XLOOKUP($A36,Mensal!$B$5:$B$296,Mensal!CE5:CE296)</f>
        <v>-42044070.2301156</v>
      </c>
      <c r="CE36" s="92">
        <f>_xlfn.XLOOKUP($A36,Mensal!$B$5:$B$296,Mensal!CF5:CF296)</f>
        <v>-354701715.84700805</v>
      </c>
      <c r="CF36" s="125">
        <f>_xlfn.XLOOKUP($A36,Mensal!$B$5:$B$296,Mensal!CG5:CG296)</f>
        <v>-20164723.166611437</v>
      </c>
      <c r="CG36" s="125">
        <f>_xlfn.XLOOKUP($A36,Mensal!$B$5:$B$296,Mensal!CH5:CH296)</f>
        <v>-22940760.441768941</v>
      </c>
      <c r="CH36" s="125">
        <f>_xlfn.XLOOKUP($A36,Mensal!$B$5:$B$296,Mensal!CI5:CI296)</f>
        <v>-33307559.586690601</v>
      </c>
      <c r="CI36" s="125">
        <f>_xlfn.XLOOKUP($A36,Mensal!$B$5:$B$296,Mensal!CJ5:CJ296)</f>
        <v>-27963500.903534461</v>
      </c>
      <c r="CJ36" s="125">
        <f>_xlfn.XLOOKUP($A36,Mensal!$B$5:$B$296,Mensal!CK5:CK296)</f>
        <v>-28926348.160497684</v>
      </c>
      <c r="CK36" s="125">
        <f>_xlfn.XLOOKUP($A36,Mensal!$B$5:$B$296,Mensal!CL5:CL296)</f>
        <v>-26756517.691989854</v>
      </c>
      <c r="CL36" s="125">
        <f>_xlfn.XLOOKUP($A36,Mensal!$B$5:$B$296,Mensal!CM5:CM296)</f>
        <v>-29240948.368429728</v>
      </c>
      <c r="CM36" s="125">
        <f>_xlfn.XLOOKUP($A36,Mensal!$B$5:$B$296,Mensal!CN5:CN296)</f>
        <v>-32740577.100616015</v>
      </c>
      <c r="CN36" s="125">
        <f>_xlfn.XLOOKUP($A36,Mensal!$B$5:$B$296,Mensal!CO5:CO296)</f>
        <v>-33614318.963639088</v>
      </c>
      <c r="CO36" s="125">
        <f>_xlfn.XLOOKUP($A36,Mensal!$B$5:$B$296,Mensal!CP5:CP296)</f>
        <v>-32597638.724753484</v>
      </c>
      <c r="CP36" s="125">
        <f>_xlfn.XLOOKUP($A36,Mensal!$B$5:$B$296,Mensal!CQ5:CQ296)</f>
        <v>-33784481.876867943</v>
      </c>
      <c r="CQ36" s="125">
        <f>_xlfn.XLOOKUP($A36,Mensal!$B$5:$B$296,Mensal!CR5:CR296)</f>
        <v>-43305392.337019071</v>
      </c>
      <c r="CR36" s="92">
        <f>_xlfn.XLOOKUP($A36,Mensal!$B$5:$B$296,Mensal!CS5:CS296)</f>
        <v>-365342767.32241827</v>
      </c>
      <c r="CS36" s="125">
        <f>_xlfn.XLOOKUP($A36,Mensal!$B$5:$B$296,Mensal!CT5:CT296)</f>
        <v>-20769664.861609783</v>
      </c>
      <c r="CT36" s="125">
        <f>_xlfn.XLOOKUP($A36,Mensal!$B$5:$B$296,Mensal!CU5:CU296)</f>
        <v>-23628983.255022008</v>
      </c>
      <c r="CU36" s="125">
        <f>_xlfn.XLOOKUP($A36,Mensal!$B$5:$B$296,Mensal!CV5:CV296)</f>
        <v>-34306786.374291323</v>
      </c>
      <c r="CV36" s="125">
        <f>_xlfn.XLOOKUP($A36,Mensal!$B$5:$B$296,Mensal!CW5:CW296)</f>
        <v>-28802405.930640504</v>
      </c>
      <c r="CW36" s="125">
        <f>_xlfn.XLOOKUP($A36,Mensal!$B$5:$B$296,Mensal!CX5:CX296)</f>
        <v>-29794138.605312623</v>
      </c>
      <c r="CX36" s="125">
        <f>_xlfn.XLOOKUP($A36,Mensal!$B$5:$B$296,Mensal!CY5:CY296)</f>
        <v>-27559213.222749557</v>
      </c>
      <c r="CY36" s="125">
        <f>_xlfn.XLOOKUP($A36,Mensal!$B$5:$B$296,Mensal!CZ5:CZ296)</f>
        <v>-30118176.819482621</v>
      </c>
      <c r="CZ36" s="125">
        <f>_xlfn.XLOOKUP($A36,Mensal!$B$5:$B$296,Mensal!DA5:DA296)</f>
        <v>-33722794.413634501</v>
      </c>
      <c r="DA36" s="125">
        <f>_xlfn.XLOOKUP($A36,Mensal!$B$5:$B$296,Mensal!DB5:DB296)</f>
        <v>-34622748.532548264</v>
      </c>
      <c r="DB36" s="125">
        <f>_xlfn.XLOOKUP($A36,Mensal!$B$5:$B$296,Mensal!DC5:DC296)</f>
        <v>-33575567.886496089</v>
      </c>
      <c r="DC36" s="125">
        <f>_xlfn.XLOOKUP($A36,Mensal!$B$5:$B$296,Mensal!DD5:DD296)</f>
        <v>-34798016.33317399</v>
      </c>
      <c r="DD36" s="125">
        <f>_xlfn.XLOOKUP($A36,Mensal!$B$5:$B$296,Mensal!DE5:DE296)</f>
        <v>-44604554.107129648</v>
      </c>
      <c r="DE36" s="92">
        <f>_xlfn.XLOOKUP($A36,Mensal!$B$5:$B$296,Mensal!DF5:DF296)</f>
        <v>-376303050.3420909</v>
      </c>
      <c r="DF36" s="125">
        <f>_xlfn.XLOOKUP($A36,Mensal!$B$5:$B$296,Mensal!DG5:DG296)</f>
        <v>-21392754.807458073</v>
      </c>
      <c r="DG36" s="125">
        <f>_xlfn.XLOOKUP($A36,Mensal!$B$5:$B$296,Mensal!DH5:DH296)</f>
        <v>-24337852.752672665</v>
      </c>
      <c r="DH36" s="125">
        <f>_xlfn.XLOOKUP($A36,Mensal!$B$5:$B$296,Mensal!DI5:DI296)</f>
        <v>-35335989.965520062</v>
      </c>
      <c r="DI36" s="125">
        <f>_xlfn.XLOOKUP($A36,Mensal!$B$5:$B$296,Mensal!DJ5:DJ296)</f>
        <v>-29666478.108559713</v>
      </c>
      <c r="DJ36" s="125">
        <f>_xlfn.XLOOKUP($A36,Mensal!$B$5:$B$296,Mensal!DK5:DK296)</f>
        <v>-30687962.763471991</v>
      </c>
      <c r="DK36" s="125">
        <f>_xlfn.XLOOKUP($A36,Mensal!$B$5:$B$296,Mensal!DL5:DL296)</f>
        <v>-28385989.61943204</v>
      </c>
      <c r="DL36" s="125">
        <f>_xlfn.XLOOKUP($A36,Mensal!$B$5:$B$296,Mensal!DM5:DM296)</f>
        <v>-31021722.124067094</v>
      </c>
      <c r="DM36" s="125">
        <f>_xlfn.XLOOKUP($A36,Mensal!$B$5:$B$296,Mensal!DN5:DN296)</f>
        <v>-34734478.246043526</v>
      </c>
      <c r="DN36" s="125">
        <f>_xlfn.XLOOKUP($A36,Mensal!$B$5:$B$296,Mensal!DO5:DO296)</f>
        <v>-35661430.988524705</v>
      </c>
      <c r="DO36" s="125">
        <f>_xlfn.XLOOKUP($A36,Mensal!$B$5:$B$296,Mensal!DP5:DP296)</f>
        <v>-34582834.923090965</v>
      </c>
      <c r="DP36" s="125">
        <f>_xlfn.XLOOKUP($A36,Mensal!$B$5:$B$296,Mensal!DQ5:DQ296)</f>
        <v>-35841956.823169202</v>
      </c>
      <c r="DQ36" s="125">
        <f>_xlfn.XLOOKUP($A36,Mensal!$B$5:$B$296,Mensal!DR5:DR296)</f>
        <v>-45942690.730343528</v>
      </c>
      <c r="DR36" s="92">
        <f>_xlfn.XLOOKUP($A36,Mensal!$B$5:$B$296,Mensal!DS5:DS296)</f>
        <v>-387592141.85235351</v>
      </c>
      <c r="DS36" s="125">
        <f>_xlfn.XLOOKUP($A36,Mensal!$B$5:$B$296,Mensal!DT5:DT296)</f>
        <v>-22034537.451681815</v>
      </c>
      <c r="DT36" s="125">
        <f>_xlfn.XLOOKUP($A36,Mensal!$B$5:$B$296,Mensal!DU5:DU296)</f>
        <v>-25067988.335252848</v>
      </c>
      <c r="DU36" s="125">
        <f>_xlfn.XLOOKUP($A36,Mensal!$B$5:$B$296,Mensal!DV5:DV296)</f>
        <v>-36396069.664485656</v>
      </c>
      <c r="DV36" s="125">
        <f>_xlfn.XLOOKUP($A36,Mensal!$B$5:$B$296,Mensal!DW5:DW296)</f>
        <v>-30556472.451816499</v>
      </c>
      <c r="DW36" s="125">
        <f>_xlfn.XLOOKUP($A36,Mensal!$B$5:$B$296,Mensal!DX5:DX296)</f>
        <v>-31608601.646376152</v>
      </c>
      <c r="DX36" s="125">
        <f>_xlfn.XLOOKUP($A36,Mensal!$B$5:$B$296,Mensal!DY5:DY296)</f>
        <v>-29237569.308014996</v>
      </c>
      <c r="DY36" s="125">
        <f>_xlfn.XLOOKUP($A36,Mensal!$B$5:$B$296,Mensal!DZ5:DZ296)</f>
        <v>-31952373.787789106</v>
      </c>
      <c r="DZ36" s="125">
        <f>_xlfn.XLOOKUP($A36,Mensal!$B$5:$B$296,Mensal!EA5:EA296)</f>
        <v>-35776512.593424834</v>
      </c>
      <c r="EA36" s="125">
        <f>_xlfn.XLOOKUP($A36,Mensal!$B$5:$B$296,Mensal!EB5:EB296)</f>
        <v>-36731273.918180451</v>
      </c>
      <c r="EB36" s="125">
        <f>_xlfn.XLOOKUP($A36,Mensal!$B$5:$B$296,Mensal!EC5:EC296)</f>
        <v>-35620319.970783696</v>
      </c>
      <c r="EC36" s="125">
        <f>_xlfn.XLOOKUP($A36,Mensal!$B$5:$B$296,Mensal!ED5:ED296)</f>
        <v>-36917215.527864277</v>
      </c>
      <c r="ED36" s="125">
        <f>_xlfn.XLOOKUP($A36,Mensal!$B$5:$B$296,Mensal!EE5:EE296)</f>
        <v>-47320971.452253833</v>
      </c>
      <c r="EE36" s="92">
        <f>_xlfn.XLOOKUP($A36,Mensal!$B$5:$B$296,Mensal!EF5:EF296)</f>
        <v>-399219906.10792416</v>
      </c>
      <c r="EF36" s="125">
        <f>_xlfn.XLOOKUP($A36,Mensal!$B$5:$B$296,Mensal!EG5:EG296)</f>
        <v>-22695573.575232275</v>
      </c>
      <c r="EG36" s="125">
        <f>_xlfn.XLOOKUP($A36,Mensal!$B$5:$B$296,Mensal!EH5:EH296)</f>
        <v>-25820027.985310435</v>
      </c>
      <c r="EH36" s="125">
        <f>_xlfn.XLOOKUP($A36,Mensal!$B$5:$B$296,Mensal!EI5:EI296)</f>
        <v>-37487951.754420243</v>
      </c>
      <c r="EI36" s="125">
        <f>_xlfn.XLOOKUP($A36,Mensal!$B$5:$B$296,Mensal!EJ5:EJ296)</f>
        <v>-31473166.625371005</v>
      </c>
      <c r="EJ36" s="125">
        <f>_xlfn.XLOOKUP($A36,Mensal!$B$5:$B$296,Mensal!EK5:EK296)</f>
        <v>-32556859.695767447</v>
      </c>
      <c r="EK36" s="125">
        <f>_xlfn.XLOOKUP($A36,Mensal!$B$5:$B$296,Mensal!EL5:EL296)</f>
        <v>-30114696.387255456</v>
      </c>
      <c r="EL36" s="125">
        <f>_xlfn.XLOOKUP($A36,Mensal!$B$5:$B$296,Mensal!EM5:EM296)</f>
        <v>-32910945.001422789</v>
      </c>
      <c r="EM36" s="125">
        <f>_xlfn.XLOOKUP($A36,Mensal!$B$5:$B$296,Mensal!EN5:EN296)</f>
        <v>-36849807.971227586</v>
      </c>
      <c r="EN36" s="125">
        <f>_xlfn.XLOOKUP($A36,Mensal!$B$5:$B$296,Mensal!EO5:EO296)</f>
        <v>-37833212.135725871</v>
      </c>
      <c r="EO36" s="125">
        <f>_xlfn.XLOOKUP($A36,Mensal!$B$5:$B$296,Mensal!EP5:EP296)</f>
        <v>-36688929.569907218</v>
      </c>
      <c r="EP36" s="125">
        <f>_xlfn.XLOOKUP($A36,Mensal!$B$5:$B$296,Mensal!EQ5:EQ296)</f>
        <v>-38024731.993700221</v>
      </c>
      <c r="EQ36" s="125">
        <f>_xlfn.XLOOKUP($A36,Mensal!$B$5:$B$296,Mensal!ER5:ER296)</f>
        <v>-48740600.595821463</v>
      </c>
      <c r="ER36" s="92">
        <f t="shared" si="1"/>
        <v>-411196503.29116201</v>
      </c>
    </row>
    <row r="37" spans="1:148" s="3" customFormat="1" ht="12">
      <c r="A37" s="328" t="str">
        <f t="shared" si="0"/>
        <v>911252020200023</v>
      </c>
      <c r="B37" s="328">
        <v>9112520202000</v>
      </c>
      <c r="C37" s="329">
        <v>23</v>
      </c>
      <c r="D37" s="330" t="s">
        <v>212</v>
      </c>
      <c r="E37" s="92">
        <f>_xlfn.XLOOKUP($A37,Mensal!$B$5:$B$296,Mensal!F5:F296)</f>
        <v>-31723814.380000003</v>
      </c>
      <c r="F37" s="125">
        <f>_xlfn.XLOOKUP($A37,Mensal!$B$5:$B$296,Mensal!G5:G296)</f>
        <v>-1469995.1640328132</v>
      </c>
      <c r="G37" s="125">
        <f>_xlfn.XLOOKUP($A37,Mensal!$B$5:$B$296,Mensal!H5:H296)</f>
        <v>-1672366.4703948679</v>
      </c>
      <c r="H37" s="125">
        <f>_xlfn.XLOOKUP($A37,Mensal!$B$5:$B$296,Mensal!I5:I296)</f>
        <v>-2428099.3650952126</v>
      </c>
      <c r="I37" s="125">
        <f>_xlfn.XLOOKUP($A37,Mensal!$B$5:$B$296,Mensal!J5:J296)</f>
        <v>-2038520.9733841592</v>
      </c>
      <c r="J37" s="125">
        <f>_xlfn.XLOOKUP($A37,Mensal!$B$5:$B$296,Mensal!K5:K296)</f>
        <v>-2108711.9102863716</v>
      </c>
      <c r="K37" s="125">
        <f>_xlfn.XLOOKUP($A37,Mensal!$B$5:$B$296,Mensal!L5:L296)</f>
        <v>-1950532.6846593646</v>
      </c>
      <c r="L37" s="125">
        <f>_xlfn.XLOOKUP($A37,Mensal!$B$5:$B$296,Mensal!M5:M296)</f>
        <v>-2131646.0602096175</v>
      </c>
      <c r="M37" s="125">
        <f>_xlfn.XLOOKUP($A37,Mensal!$B$5:$B$296,Mensal!N5:N296)</f>
        <v>-2386766.7117414097</v>
      </c>
      <c r="N37" s="125">
        <f>_xlfn.XLOOKUP($A37,Mensal!$B$5:$B$296,Mensal!O5:O296)</f>
        <v>-2450461.9235548615</v>
      </c>
      <c r="O37" s="125">
        <f>_xlfn.XLOOKUP($A37,Mensal!$B$5:$B$296,Mensal!P5:P296)</f>
        <v>-2376346.5973894037</v>
      </c>
      <c r="P37" s="125">
        <f>_xlfn.XLOOKUP($A37,Mensal!$B$5:$B$296,Mensal!Q5:Q296)</f>
        <v>-2462866.6889204648</v>
      </c>
      <c r="Q37" s="125">
        <f>_xlfn.XLOOKUP($A37,Mensal!$B$5:$B$296,Mensal!R5:R296)</f>
        <v>-3156934.8503314541</v>
      </c>
      <c r="R37" s="92">
        <f>_xlfn.XLOOKUP($A37,Mensal!$B$5:$B$296,Mensal!S5:S296)</f>
        <v>-26633249.400000002</v>
      </c>
      <c r="S37" s="125">
        <f>_xlfn.XLOOKUP($A37,Mensal!$B$5:$B$296,Mensal!T5:T296)</f>
        <v>-1528794.975623549</v>
      </c>
      <c r="T37" s="125">
        <f>_xlfn.XLOOKUP($A37,Mensal!$B$5:$B$296,Mensal!U5:U296)</f>
        <v>-1739261.134932477</v>
      </c>
      <c r="U37" s="125">
        <f>_xlfn.XLOOKUP($A37,Mensal!$B$5:$B$296,Mensal!V5:V296)</f>
        <v>-2525223.3480064906</v>
      </c>
      <c r="V37" s="125">
        <f>_xlfn.XLOOKUP($A37,Mensal!$B$5:$B$296,Mensal!W5:W296)</f>
        <v>-2120061.8192940964</v>
      </c>
      <c r="W37" s="125">
        <f>_xlfn.XLOOKUP($A37,Mensal!$B$5:$B$296,Mensal!X5:X296)</f>
        <v>-2193060.3939125477</v>
      </c>
      <c r="X37" s="125">
        <f>_xlfn.XLOOKUP($A37,Mensal!$B$5:$B$296,Mensal!Y5:Y296)</f>
        <v>-2028553.998719268</v>
      </c>
      <c r="Y37" s="125">
        <f>_xlfn.XLOOKUP($A37,Mensal!$B$5:$B$296,Mensal!Z5:Z296)</f>
        <v>-2216911.9099111902</v>
      </c>
      <c r="Z37" s="125">
        <f>_xlfn.XLOOKUP($A37,Mensal!$B$5:$B$296,Mensal!AA5:AA296)</f>
        <v>-2482237.3883771203</v>
      </c>
      <c r="AA37" s="125">
        <f>_xlfn.XLOOKUP($A37,Mensal!$B$5:$B$296,Mensal!AB5:AB296)</f>
        <v>-2548480.4088810366</v>
      </c>
      <c r="AB37" s="125">
        <f>_xlfn.XLOOKUP($A37,Mensal!$B$5:$B$296,Mensal!AC5:AC296)</f>
        <v>-2471400.4694153829</v>
      </c>
      <c r="AC37" s="125">
        <f>_xlfn.XLOOKUP($A37,Mensal!$B$5:$B$296,Mensal!AD5:AD296)</f>
        <v>-2561381.3649037052</v>
      </c>
      <c r="AD37" s="125">
        <f>_xlfn.XLOOKUP($A37,Mensal!$B$5:$B$296,Mensal!AE5:AE296)</f>
        <v>-3283212.2551458101</v>
      </c>
      <c r="AE37" s="92">
        <f>_xlfn.XLOOKUP($A37,Mensal!$B$5:$B$296,Mensal!AF5:AF296)</f>
        <v>-27698579.467122667</v>
      </c>
      <c r="AF37" s="125">
        <f>_xlfn.XLOOKUP($A37,Mensal!$B$5:$B$296,Mensal!AG5:AG296)</f>
        <v>-1589946.7746484913</v>
      </c>
      <c r="AG37" s="125">
        <f>_xlfn.XLOOKUP($A37,Mensal!$B$5:$B$296,Mensal!AH5:AH296)</f>
        <v>-1808831.5803297767</v>
      </c>
      <c r="AH37" s="125">
        <f>_xlfn.XLOOKUP($A37,Mensal!$B$5:$B$296,Mensal!AI5:AI296)</f>
        <v>-2626232.2819267507</v>
      </c>
      <c r="AI37" s="125">
        <f>_xlfn.XLOOKUP($A37,Mensal!$B$5:$B$296,Mensal!AJ5:AJ296)</f>
        <v>-2204864.2920658612</v>
      </c>
      <c r="AJ37" s="125">
        <f>_xlfn.XLOOKUP($A37,Mensal!$B$5:$B$296,Mensal!AK5:AK296)</f>
        <v>-2280782.8096690504</v>
      </c>
      <c r="AK37" s="125">
        <f>_xlfn.XLOOKUP($A37,Mensal!$B$5:$B$296,Mensal!AL5:AL296)</f>
        <v>-2109696.1586680389</v>
      </c>
      <c r="AL37" s="125">
        <f>_xlfn.XLOOKUP($A37,Mensal!$B$5:$B$296,Mensal!AM5:AM296)</f>
        <v>-2305588.3863076381</v>
      </c>
      <c r="AM37" s="125">
        <f>_xlfn.XLOOKUP($A37,Mensal!$B$5:$B$296,Mensal!AN5:AN296)</f>
        <v>-2581526.8839122057</v>
      </c>
      <c r="AN37" s="125">
        <f>_xlfn.XLOOKUP($A37,Mensal!$B$5:$B$296,Mensal!AO5:AO296)</f>
        <v>-2650419.6252362784</v>
      </c>
      <c r="AO37" s="125">
        <f>_xlfn.XLOOKUP($A37,Mensal!$B$5:$B$296,Mensal!AP5:AP296)</f>
        <v>-2570256.4881919995</v>
      </c>
      <c r="AP37" s="125">
        <f>_xlfn.XLOOKUP($A37,Mensal!$B$5:$B$296,Mensal!AQ5:AQ296)</f>
        <v>-2663836.6194998543</v>
      </c>
      <c r="AQ37" s="125">
        <f>_xlfn.XLOOKUP($A37,Mensal!$B$5:$B$296,Mensal!AR5:AR296)</f>
        <v>-3414540.7453516433</v>
      </c>
      <c r="AR37" s="92">
        <f>_xlfn.XLOOKUP($A37,Mensal!$B$5:$B$296,Mensal!AS5:AS296)</f>
        <v>-28806522.645807587</v>
      </c>
      <c r="AS37" s="125">
        <f>_xlfn.XLOOKUP($A37,Mensal!$B$5:$B$296,Mensal!AT5:AT296)</f>
        <v>-1637645.1778879464</v>
      </c>
      <c r="AT37" s="125">
        <f>_xlfn.XLOOKUP($A37,Mensal!$B$5:$B$296,Mensal!AU5:AU296)</f>
        <v>-1863096.5277396701</v>
      </c>
      <c r="AU37" s="125">
        <f>_xlfn.XLOOKUP($A37,Mensal!$B$5:$B$296,Mensal!AV5:AV296)</f>
        <v>-2705019.2503845533</v>
      </c>
      <c r="AV37" s="125">
        <f>_xlfn.XLOOKUP($A37,Mensal!$B$5:$B$296,Mensal!AW5:AW296)</f>
        <v>-2271010.220827837</v>
      </c>
      <c r="AW37" s="125">
        <f>_xlfn.XLOOKUP($A37,Mensal!$B$5:$B$296,Mensal!AX5:AX296)</f>
        <v>-2349206.2939591217</v>
      </c>
      <c r="AX37" s="125">
        <f>_xlfn.XLOOKUP($A37,Mensal!$B$5:$B$296,Mensal!AY5:AY296)</f>
        <v>-2172987.0434280806</v>
      </c>
      <c r="AY37" s="125">
        <f>_xlfn.XLOOKUP($A37,Mensal!$B$5:$B$296,Mensal!AZ5:AZ296)</f>
        <v>-2374756.0378968674</v>
      </c>
      <c r="AZ37" s="125">
        <f>_xlfn.XLOOKUP($A37,Mensal!$B$5:$B$296,Mensal!BA5:BA296)</f>
        <v>-2658972.690429572</v>
      </c>
      <c r="BA37" s="125">
        <f>_xlfn.XLOOKUP($A37,Mensal!$B$5:$B$296,Mensal!BB5:BB296)</f>
        <v>-2729932.2139933668</v>
      </c>
      <c r="BB37" s="125">
        <f>_xlfn.XLOOKUP($A37,Mensal!$B$5:$B$296,Mensal!BC5:BC296)</f>
        <v>-2647364.1828377596</v>
      </c>
      <c r="BC37" s="125">
        <f>_xlfn.XLOOKUP($A37,Mensal!$B$5:$B$296,Mensal!BD5:BD296)</f>
        <v>-2743751.7180848499</v>
      </c>
      <c r="BD37" s="125">
        <f>_xlfn.XLOOKUP($A37,Mensal!$B$5:$B$296,Mensal!BE5:BE296)</f>
        <v>-3516976.9677121933</v>
      </c>
      <c r="BE37" s="92">
        <f>_xlfn.XLOOKUP($A37,Mensal!$B$5:$B$296,Mensal!BF5:BF296)</f>
        <v>-29670718.325181819</v>
      </c>
      <c r="BF37" s="125">
        <f>_xlfn.XLOOKUP($A37,Mensal!$B$5:$B$296,Mensal!BG5:BG296)</f>
        <v>-1686774.5332245843</v>
      </c>
      <c r="BG37" s="125">
        <f>_xlfn.XLOOKUP($A37,Mensal!$B$5:$B$296,Mensal!BH5:BH296)</f>
        <v>-1918989.4235718597</v>
      </c>
      <c r="BH37" s="125">
        <f>_xlfn.XLOOKUP($A37,Mensal!$B$5:$B$296,Mensal!BI5:BI296)</f>
        <v>-2786169.8278960893</v>
      </c>
      <c r="BI37" s="125">
        <f>_xlfn.XLOOKUP($A37,Mensal!$B$5:$B$296,Mensal!BJ5:BJ296)</f>
        <v>-2339140.5274526714</v>
      </c>
      <c r="BJ37" s="125">
        <f>_xlfn.XLOOKUP($A37,Mensal!$B$5:$B$296,Mensal!BK5:BK296)</f>
        <v>-2419682.4827778949</v>
      </c>
      <c r="BK37" s="125">
        <f>_xlfn.XLOOKUP($A37,Mensal!$B$5:$B$296,Mensal!BL5:BL296)</f>
        <v>-2238176.6547309225</v>
      </c>
      <c r="BL37" s="125">
        <f>_xlfn.XLOOKUP($A37,Mensal!$B$5:$B$296,Mensal!BM5:BM296)</f>
        <v>-2445998.7190337731</v>
      </c>
      <c r="BM37" s="125">
        <f>_xlfn.XLOOKUP($A37,Mensal!$B$5:$B$296,Mensal!BN5:BN296)</f>
        <v>-2738741.8711424586</v>
      </c>
      <c r="BN37" s="125">
        <f>_xlfn.XLOOKUP($A37,Mensal!$B$5:$B$296,Mensal!BO5:BO296)</f>
        <v>-2811830.1804131679</v>
      </c>
      <c r="BO37" s="125">
        <f>_xlfn.XLOOKUP($A37,Mensal!$B$5:$B$296,Mensal!BP5:BP296)</f>
        <v>-2726785.1083228919</v>
      </c>
      <c r="BP37" s="125">
        <f>_xlfn.XLOOKUP($A37,Mensal!$B$5:$B$296,Mensal!BQ5:BQ296)</f>
        <v>-2826064.2696273951</v>
      </c>
      <c r="BQ37" s="125">
        <f>_xlfn.XLOOKUP($A37,Mensal!$B$5:$B$296,Mensal!BR5:BR296)</f>
        <v>-3622486.2767435582</v>
      </c>
      <c r="BR37" s="92">
        <f>_xlfn.XLOOKUP($A37,Mensal!$B$5:$B$296,Mensal!BS5:BS296)</f>
        <v>-30560839.87493727</v>
      </c>
      <c r="BS37" s="125">
        <f>_xlfn.XLOOKUP($A37,Mensal!$B$5:$B$296,Mensal!BT5:BT296)</f>
        <v>-1737377.7692213219</v>
      </c>
      <c r="BT37" s="125">
        <f>_xlfn.XLOOKUP($A37,Mensal!$B$5:$B$296,Mensal!BU5:BU296)</f>
        <v>-1976559.1062790155</v>
      </c>
      <c r="BU37" s="125">
        <f>_xlfn.XLOOKUP($A37,Mensal!$B$5:$B$296,Mensal!BV5:BV296)</f>
        <v>-2869754.9227329721</v>
      </c>
      <c r="BV37" s="125">
        <f>_xlfn.XLOOKUP($A37,Mensal!$B$5:$B$296,Mensal!BW5:BW296)</f>
        <v>-2409314.7432762519</v>
      </c>
      <c r="BW37" s="125">
        <f>_xlfn.XLOOKUP($A37,Mensal!$B$5:$B$296,Mensal!BX5:BX296)</f>
        <v>-2492272.9572612322</v>
      </c>
      <c r="BX37" s="125">
        <f>_xlfn.XLOOKUP($A37,Mensal!$B$5:$B$296,Mensal!BY5:BY296)</f>
        <v>-2305321.9543728502</v>
      </c>
      <c r="BY37" s="125">
        <f>_xlfn.XLOOKUP($A37,Mensal!$B$5:$B$296,Mensal!BZ5:BZ296)</f>
        <v>-2519378.6806047861</v>
      </c>
      <c r="BZ37" s="125">
        <f>_xlfn.XLOOKUP($A37,Mensal!$B$5:$B$296,Mensal!CA5:CA296)</f>
        <v>-2820904.1272767331</v>
      </c>
      <c r="CA37" s="125">
        <f>_xlfn.XLOOKUP($A37,Mensal!$B$5:$B$296,Mensal!CB5:CB296)</f>
        <v>-2896185.0858255625</v>
      </c>
      <c r="CB37" s="125">
        <f>_xlfn.XLOOKUP($A37,Mensal!$B$5:$B$296,Mensal!CC5:CC296)</f>
        <v>-2808588.6615725784</v>
      </c>
      <c r="CC37" s="125">
        <f>_xlfn.XLOOKUP($A37,Mensal!$B$5:$B$296,Mensal!CD5:CD296)</f>
        <v>-2910846.197716217</v>
      </c>
      <c r="CD37" s="125">
        <f>_xlfn.XLOOKUP($A37,Mensal!$B$5:$B$296,Mensal!CE5:CE296)</f>
        <v>-3731160.8650458651</v>
      </c>
      <c r="CE37" s="92">
        <f>_xlfn.XLOOKUP($A37,Mensal!$B$5:$B$296,Mensal!CF5:CF296)</f>
        <v>-31477665.071185388</v>
      </c>
      <c r="CF37" s="125">
        <f>_xlfn.XLOOKUP($A37,Mensal!$B$5:$B$296,Mensal!CG5:CG296)</f>
        <v>-1789499.1022979617</v>
      </c>
      <c r="CG37" s="125">
        <f>_xlfn.XLOOKUP($A37,Mensal!$B$5:$B$296,Mensal!CH5:CH296)</f>
        <v>-2035855.8794673865</v>
      </c>
      <c r="CH37" s="125">
        <f>_xlfn.XLOOKUP($A37,Mensal!$B$5:$B$296,Mensal!CI5:CI296)</f>
        <v>-2955847.5704149613</v>
      </c>
      <c r="CI37" s="125">
        <f>_xlfn.XLOOKUP($A37,Mensal!$B$5:$B$296,Mensal!CJ5:CJ296)</f>
        <v>-2481594.1855745399</v>
      </c>
      <c r="CJ37" s="125">
        <f>_xlfn.XLOOKUP($A37,Mensal!$B$5:$B$296,Mensal!CK5:CK296)</f>
        <v>-2567041.1459790692</v>
      </c>
      <c r="CK37" s="125">
        <f>_xlfn.XLOOKUP($A37,Mensal!$B$5:$B$296,Mensal!CL5:CL296)</f>
        <v>-2374481.6130040358</v>
      </c>
      <c r="CL37" s="125">
        <f>_xlfn.XLOOKUP($A37,Mensal!$B$5:$B$296,Mensal!CM5:CM296)</f>
        <v>-2594960.0410229303</v>
      </c>
      <c r="CM37" s="125">
        <f>_xlfn.XLOOKUP($A37,Mensal!$B$5:$B$296,Mensal!CN5:CN296)</f>
        <v>-2905531.2510950346</v>
      </c>
      <c r="CN37" s="125">
        <f>_xlfn.XLOOKUP($A37,Mensal!$B$5:$B$296,Mensal!CO5:CO296)</f>
        <v>-2983070.6384003297</v>
      </c>
      <c r="CO37" s="125">
        <f>_xlfn.XLOOKUP($A37,Mensal!$B$5:$B$296,Mensal!CP5:CP296)</f>
        <v>-2892846.3214197559</v>
      </c>
      <c r="CP37" s="125">
        <f>_xlfn.XLOOKUP($A37,Mensal!$B$5:$B$296,Mensal!CQ5:CQ296)</f>
        <v>-2998171.5836477038</v>
      </c>
      <c r="CQ37" s="125">
        <f>_xlfn.XLOOKUP($A37,Mensal!$B$5:$B$296,Mensal!CR5:CR296)</f>
        <v>-3843095.6909972411</v>
      </c>
      <c r="CR37" s="92">
        <f>_xlfn.XLOOKUP($A37,Mensal!$B$5:$B$296,Mensal!CS5:CS296)</f>
        <v>-32421995.023320951</v>
      </c>
      <c r="CS37" s="125">
        <f>_xlfn.XLOOKUP($A37,Mensal!$B$5:$B$296,Mensal!CT5:CT296)</f>
        <v>-1843184.0753669005</v>
      </c>
      <c r="CT37" s="125">
        <f>_xlfn.XLOOKUP($A37,Mensal!$B$5:$B$296,Mensal!CU5:CU296)</f>
        <v>-2096931.5558514078</v>
      </c>
      <c r="CU37" s="125">
        <f>_xlfn.XLOOKUP($A37,Mensal!$B$5:$B$296,Mensal!CV5:CV296)</f>
        <v>-3044522.9975274103</v>
      </c>
      <c r="CV37" s="125">
        <f>_xlfn.XLOOKUP($A37,Mensal!$B$5:$B$296,Mensal!CW5:CW296)</f>
        <v>-2556042.0111417756</v>
      </c>
      <c r="CW37" s="125">
        <f>_xlfn.XLOOKUP($A37,Mensal!$B$5:$B$296,Mensal!CX5:CX296)</f>
        <v>-2644052.3803584408</v>
      </c>
      <c r="CX37" s="125">
        <f>_xlfn.XLOOKUP($A37,Mensal!$B$5:$B$296,Mensal!CY5:CY296)</f>
        <v>-2445716.0613941569</v>
      </c>
      <c r="CY37" s="125">
        <f>_xlfn.XLOOKUP($A37,Mensal!$B$5:$B$296,Mensal!CZ5:CZ296)</f>
        <v>-2672808.8422536179</v>
      </c>
      <c r="CZ37" s="125">
        <f>_xlfn.XLOOKUP($A37,Mensal!$B$5:$B$296,Mensal!DA5:DA296)</f>
        <v>-2992697.1886278857</v>
      </c>
      <c r="DA37" s="125">
        <f>_xlfn.XLOOKUP($A37,Mensal!$B$5:$B$296,Mensal!DB5:DB296)</f>
        <v>-3072562.7575523397</v>
      </c>
      <c r="DB37" s="125">
        <f>_xlfn.XLOOKUP($A37,Mensal!$B$5:$B$296,Mensal!DC5:DC296)</f>
        <v>-2979631.7110623484</v>
      </c>
      <c r="DC37" s="125">
        <f>_xlfn.XLOOKUP($A37,Mensal!$B$5:$B$296,Mensal!DD5:DD296)</f>
        <v>-3088116.7311571348</v>
      </c>
      <c r="DD37" s="125">
        <f>_xlfn.XLOOKUP($A37,Mensal!$B$5:$B$296,Mensal!DE5:DE296)</f>
        <v>-3958388.5617271583</v>
      </c>
      <c r="DE37" s="92">
        <f>_xlfn.XLOOKUP($A37,Mensal!$B$5:$B$296,Mensal!DF5:DF296)</f>
        <v>-33394654.87402058</v>
      </c>
      <c r="DF37" s="125">
        <f>_xlfn.XLOOKUP($A37,Mensal!$B$5:$B$296,Mensal!DG5:DG296)</f>
        <v>-1898479.5976279073</v>
      </c>
      <c r="DG37" s="125">
        <f>_xlfn.XLOOKUP($A37,Mensal!$B$5:$B$296,Mensal!DH5:DH296)</f>
        <v>-2159839.5025269496</v>
      </c>
      <c r="DH37" s="125">
        <f>_xlfn.XLOOKUP($A37,Mensal!$B$5:$B$296,Mensal!DI5:DI296)</f>
        <v>-3135858.6874532322</v>
      </c>
      <c r="DI37" s="125">
        <f>_xlfn.XLOOKUP($A37,Mensal!$B$5:$B$296,Mensal!DJ5:DJ296)</f>
        <v>-2632723.2714760285</v>
      </c>
      <c r="DJ37" s="125">
        <f>_xlfn.XLOOKUP($A37,Mensal!$B$5:$B$296,Mensal!DK5:DK296)</f>
        <v>-2723373.9517691941</v>
      </c>
      <c r="DK37" s="125">
        <f>_xlfn.XLOOKUP($A37,Mensal!$B$5:$B$296,Mensal!DL5:DL296)</f>
        <v>-2519087.5432359814</v>
      </c>
      <c r="DL37" s="125">
        <f>_xlfn.XLOOKUP($A37,Mensal!$B$5:$B$296,Mensal!DM5:DM296)</f>
        <v>-2752993.1075212262</v>
      </c>
      <c r="DM37" s="125">
        <f>_xlfn.XLOOKUP($A37,Mensal!$B$5:$B$296,Mensal!DN5:DN296)</f>
        <v>-3082478.1042867219</v>
      </c>
      <c r="DN37" s="125">
        <f>_xlfn.XLOOKUP($A37,Mensal!$B$5:$B$296,Mensal!DO5:DO296)</f>
        <v>-3164739.6402789094</v>
      </c>
      <c r="DO37" s="125">
        <f>_xlfn.XLOOKUP($A37,Mensal!$B$5:$B$296,Mensal!DP5:DP296)</f>
        <v>-3069020.6623942186</v>
      </c>
      <c r="DP37" s="125">
        <f>_xlfn.XLOOKUP($A37,Mensal!$B$5:$B$296,Mensal!DQ5:DQ296)</f>
        <v>-3180760.233091848</v>
      </c>
      <c r="DQ37" s="125">
        <f>_xlfn.XLOOKUP($A37,Mensal!$B$5:$B$296,Mensal!DR5:DR296)</f>
        <v>-4077140.2185789719</v>
      </c>
      <c r="DR37" s="92">
        <f>_xlfn.XLOOKUP($A37,Mensal!$B$5:$B$296,Mensal!DS5:DS296)</f>
        <v>-34396494.520241186</v>
      </c>
      <c r="DS37" s="125">
        <f>_xlfn.XLOOKUP($A37,Mensal!$B$5:$B$296,Mensal!DT5:DT296)</f>
        <v>-1955433.9855567452</v>
      </c>
      <c r="DT37" s="125">
        <f>_xlfn.XLOOKUP($A37,Mensal!$B$5:$B$296,Mensal!DU5:DU296)</f>
        <v>-2224634.6876027589</v>
      </c>
      <c r="DU37" s="125">
        <f>_xlfn.XLOOKUP($A37,Mensal!$B$5:$B$296,Mensal!DV5:DV296)</f>
        <v>-3229934.4480768302</v>
      </c>
      <c r="DV37" s="125">
        <f>_xlfn.XLOOKUP($A37,Mensal!$B$5:$B$296,Mensal!DW5:DW296)</f>
        <v>-2711704.9696203107</v>
      </c>
      <c r="DW37" s="125">
        <f>_xlfn.XLOOKUP($A37,Mensal!$B$5:$B$296,Mensal!DX5:DX296)</f>
        <v>-2805075.1703222711</v>
      </c>
      <c r="DX37" s="125">
        <f>_xlfn.XLOOKUP($A37,Mensal!$B$5:$B$296,Mensal!DY5:DY296)</f>
        <v>-2594660.1695330618</v>
      </c>
      <c r="DY37" s="125">
        <f>_xlfn.XLOOKUP($A37,Mensal!$B$5:$B$296,Mensal!DZ5:DZ296)</f>
        <v>-2835582.9007468638</v>
      </c>
      <c r="DZ37" s="125">
        <f>_xlfn.XLOOKUP($A37,Mensal!$B$5:$B$296,Mensal!EA5:EA296)</f>
        <v>-3174952.4474153249</v>
      </c>
      <c r="EA37" s="125">
        <f>_xlfn.XLOOKUP($A37,Mensal!$B$5:$B$296,Mensal!EB5:EB296)</f>
        <v>-3259681.8294872777</v>
      </c>
      <c r="EB37" s="125">
        <f>_xlfn.XLOOKUP($A37,Mensal!$B$5:$B$296,Mensal!EC5:EC296)</f>
        <v>-3161091.2822660464</v>
      </c>
      <c r="EC37" s="125">
        <f>_xlfn.XLOOKUP($A37,Mensal!$B$5:$B$296,Mensal!ED5:ED296)</f>
        <v>-3276183.0400846051</v>
      </c>
      <c r="ED37" s="125">
        <f>_xlfn.XLOOKUP($A37,Mensal!$B$5:$B$296,Mensal!EE5:EE296)</f>
        <v>-4199454.4251363426</v>
      </c>
      <c r="EE37" s="92">
        <f>_xlfn.XLOOKUP($A37,Mensal!$B$5:$B$296,Mensal!EF5:EF296)</f>
        <v>-35428389.355848439</v>
      </c>
      <c r="EF37" s="125">
        <f>_xlfn.XLOOKUP($A37,Mensal!$B$5:$B$296,Mensal!EG5:EG296)</f>
        <v>-2014097.0051234474</v>
      </c>
      <c r="EG37" s="125">
        <f>_xlfn.XLOOKUP($A37,Mensal!$B$5:$B$296,Mensal!EH5:EH296)</f>
        <v>-2291373.7282308415</v>
      </c>
      <c r="EH37" s="125">
        <f>_xlfn.XLOOKUP($A37,Mensal!$B$5:$B$296,Mensal!EI5:EI296)</f>
        <v>-3326832.4815191347</v>
      </c>
      <c r="EI37" s="125">
        <f>_xlfn.XLOOKUP($A37,Mensal!$B$5:$B$296,Mensal!EJ5:EJ296)</f>
        <v>-2793056.1187089197</v>
      </c>
      <c r="EJ37" s="125">
        <f>_xlfn.XLOOKUP($A37,Mensal!$B$5:$B$296,Mensal!EK5:EK296)</f>
        <v>-2889227.4254319388</v>
      </c>
      <c r="EK37" s="125">
        <f>_xlfn.XLOOKUP($A37,Mensal!$B$5:$B$296,Mensal!EL5:EL296)</f>
        <v>-2672499.9746190533</v>
      </c>
      <c r="EL37" s="125">
        <f>_xlfn.XLOOKUP($A37,Mensal!$B$5:$B$296,Mensal!EM5:EM296)</f>
        <v>-2920650.3877692693</v>
      </c>
      <c r="EM37" s="125">
        <f>_xlfn.XLOOKUP($A37,Mensal!$B$5:$B$296,Mensal!EN5:EN296)</f>
        <v>-3270201.0208377838</v>
      </c>
      <c r="EN37" s="125">
        <f>_xlfn.XLOOKUP($A37,Mensal!$B$5:$B$296,Mensal!EO5:EO296)</f>
        <v>-3357472.2843718957</v>
      </c>
      <c r="EO37" s="125">
        <f>_xlfn.XLOOKUP($A37,Mensal!$B$5:$B$296,Mensal!EP5:EP296)</f>
        <v>-3255924.020734027</v>
      </c>
      <c r="EP37" s="125">
        <f>_xlfn.XLOOKUP($A37,Mensal!$B$5:$B$296,Mensal!EQ5:EQ296)</f>
        <v>-3374468.531287143</v>
      </c>
      <c r="EQ37" s="125">
        <f>_xlfn.XLOOKUP($A37,Mensal!$B$5:$B$296,Mensal!ER5:ER296)</f>
        <v>-4325438.0578904329</v>
      </c>
      <c r="ER37" s="92">
        <f t="shared" si="1"/>
        <v>-36491241.036523886</v>
      </c>
    </row>
    <row r="38" spans="1:148" s="3" customFormat="1" ht="12">
      <c r="A38" s="328" t="str">
        <f t="shared" si="0"/>
        <v>911252030200023</v>
      </c>
      <c r="B38" s="328">
        <v>9112520302000</v>
      </c>
      <c r="C38" s="329">
        <v>23</v>
      </c>
      <c r="D38" s="330" t="s">
        <v>213</v>
      </c>
      <c r="E38" s="92">
        <f>_xlfn.XLOOKUP($A38,Mensal!$B$5:$B$296,Mensal!F5:F296)</f>
        <v>-3909353.54</v>
      </c>
      <c r="F38" s="125">
        <f>_xlfn.XLOOKUP($A38,Mensal!$B$5:$B$296,Mensal!G5:G296)</f>
        <v>-143983.4333737019</v>
      </c>
      <c r="G38" s="125">
        <f>_xlfn.XLOOKUP($A38,Mensal!$B$5:$B$296,Mensal!H5:H296)</f>
        <v>-163805.34586652389</v>
      </c>
      <c r="H38" s="125">
        <f>_xlfn.XLOOKUP($A38,Mensal!$B$5:$B$296,Mensal!I5:I296)</f>
        <v>-237828.04985548274</v>
      </c>
      <c r="I38" s="125">
        <f>_xlfn.XLOOKUP($A38,Mensal!$B$5:$B$296,Mensal!J5:J296)</f>
        <v>-199669.53356970381</v>
      </c>
      <c r="J38" s="125">
        <f>_xlfn.XLOOKUP($A38,Mensal!$B$5:$B$296,Mensal!K5:K296)</f>
        <v>-206544.61202858223</v>
      </c>
      <c r="K38" s="125">
        <f>_xlfn.XLOOKUP($A38,Mensal!$B$5:$B$296,Mensal!L5:L296)</f>
        <v>-191051.2358927805</v>
      </c>
      <c r="L38" s="125">
        <f>_xlfn.XLOOKUP($A38,Mensal!$B$5:$B$296,Mensal!M5:M296)</f>
        <v>-208790.97155972314</v>
      </c>
      <c r="M38" s="125">
        <f>_xlfn.XLOOKUP($A38,Mensal!$B$5:$B$296,Mensal!N5:N296)</f>
        <v>-233779.5893666748</v>
      </c>
      <c r="N38" s="125">
        <f>_xlfn.XLOOKUP($A38,Mensal!$B$5:$B$296,Mensal!O5:O296)</f>
        <v>-240018.42301100181</v>
      </c>
      <c r="O38" s="125">
        <f>_xlfn.XLOOKUP($A38,Mensal!$B$5:$B$296,Mensal!P5:P296)</f>
        <v>-232758.95754606911</v>
      </c>
      <c r="P38" s="125">
        <f>_xlfn.XLOOKUP($A38,Mensal!$B$5:$B$296,Mensal!Q5:Q296)</f>
        <v>-241233.44789763808</v>
      </c>
      <c r="Q38" s="125">
        <f>_xlfn.XLOOKUP($A38,Mensal!$B$5:$B$296,Mensal!R5:R296)</f>
        <v>-309216.20003211801</v>
      </c>
      <c r="R38" s="92">
        <f>_xlfn.XLOOKUP($A38,Mensal!$B$5:$B$296,Mensal!S5:S296)</f>
        <v>-2608679.7999999998</v>
      </c>
      <c r="S38" s="125">
        <f>_xlfn.XLOOKUP($A38,Mensal!$B$5:$B$296,Mensal!T5:T296)</f>
        <v>-149742.77194697366</v>
      </c>
      <c r="T38" s="125">
        <f>_xlfn.XLOOKUP($A38,Mensal!$B$5:$B$296,Mensal!U5:U296)</f>
        <v>-170357.56110998613</v>
      </c>
      <c r="U38" s="125">
        <f>_xlfn.XLOOKUP($A38,Mensal!$B$5:$B$296,Mensal!V5:V296)</f>
        <v>-247341.17389513255</v>
      </c>
      <c r="V38" s="125">
        <f>_xlfn.XLOOKUP($A38,Mensal!$B$5:$B$296,Mensal!W5:W296)</f>
        <v>-207656.31662974172</v>
      </c>
      <c r="W38" s="125">
        <f>_xlfn.XLOOKUP($A38,Mensal!$B$5:$B$296,Mensal!X5:X296)</f>
        <v>-214806.39828610409</v>
      </c>
      <c r="X38" s="125">
        <f>_xlfn.XLOOKUP($A38,Mensal!$B$5:$B$296,Mensal!Y5:Y296)</f>
        <v>-198693.28697162014</v>
      </c>
      <c r="Y38" s="125">
        <f>_xlfn.XLOOKUP($A38,Mensal!$B$5:$B$296,Mensal!Z5:Z296)</f>
        <v>-217142.61221781035</v>
      </c>
      <c r="Z38" s="125">
        <f>_xlfn.XLOOKUP($A38,Mensal!$B$5:$B$296,Mensal!AA5:AA296)</f>
        <v>-243130.77495195367</v>
      </c>
      <c r="AA38" s="125">
        <f>_xlfn.XLOOKUP($A38,Mensal!$B$5:$B$296,Mensal!AB5:AB296)</f>
        <v>-249619.16199571063</v>
      </c>
      <c r="AB38" s="125">
        <f>_xlfn.XLOOKUP($A38,Mensal!$B$5:$B$296,Mensal!AC5:AC296)</f>
        <v>-242069.31784974586</v>
      </c>
      <c r="AC38" s="125">
        <f>_xlfn.XLOOKUP($A38,Mensal!$B$5:$B$296,Mensal!AD5:AD296)</f>
        <v>-250882.78788826207</v>
      </c>
      <c r="AD38" s="125">
        <f>_xlfn.XLOOKUP($A38,Mensal!$B$5:$B$296,Mensal!AE5:AE296)</f>
        <v>-321584.85069280409</v>
      </c>
      <c r="AE38" s="92">
        <f>_xlfn.XLOOKUP($A38,Mensal!$B$5:$B$296,Mensal!AF5:AF296)</f>
        <v>-2713027.0144358445</v>
      </c>
      <c r="AF38" s="125">
        <f>_xlfn.XLOOKUP($A38,Mensal!$B$5:$B$296,Mensal!AG5:AG296)</f>
        <v>-155732.48282485266</v>
      </c>
      <c r="AG38" s="125">
        <f>_xlfn.XLOOKUP($A38,Mensal!$B$5:$B$296,Mensal!AH5:AH296)</f>
        <v>-177171.86355438567</v>
      </c>
      <c r="AH38" s="125">
        <f>_xlfn.XLOOKUP($A38,Mensal!$B$5:$B$296,Mensal!AI5:AI296)</f>
        <v>-257234.82085093798</v>
      </c>
      <c r="AI38" s="125">
        <f>_xlfn.XLOOKUP($A38,Mensal!$B$5:$B$296,Mensal!AJ5:AJ296)</f>
        <v>-215962.56929493151</v>
      </c>
      <c r="AJ38" s="125">
        <f>_xlfn.XLOOKUP($A38,Mensal!$B$5:$B$296,Mensal!AK5:AK296)</f>
        <v>-223398.65421754835</v>
      </c>
      <c r="AK38" s="125">
        <f>_xlfn.XLOOKUP($A38,Mensal!$B$5:$B$296,Mensal!AL5:AL296)</f>
        <v>-206641.01845048505</v>
      </c>
      <c r="AL38" s="125">
        <f>_xlfn.XLOOKUP($A38,Mensal!$B$5:$B$296,Mensal!AM5:AM296)</f>
        <v>-225828.31670652283</v>
      </c>
      <c r="AM38" s="125">
        <f>_xlfn.XLOOKUP($A38,Mensal!$B$5:$B$296,Mensal!AN5:AN296)</f>
        <v>-252856.00595003195</v>
      </c>
      <c r="AN38" s="125">
        <f>_xlfn.XLOOKUP($A38,Mensal!$B$5:$B$296,Mensal!AO5:AO296)</f>
        <v>-259603.9284755392</v>
      </c>
      <c r="AO38" s="125">
        <f>_xlfn.XLOOKUP($A38,Mensal!$B$5:$B$296,Mensal!AP5:AP296)</f>
        <v>-251752.09056373584</v>
      </c>
      <c r="AP38" s="125">
        <f>_xlfn.XLOOKUP($A38,Mensal!$B$5:$B$296,Mensal!AQ5:AQ296)</f>
        <v>-260918.09940379273</v>
      </c>
      <c r="AQ38" s="125">
        <f>_xlfn.XLOOKUP($A38,Mensal!$B$5:$B$296,Mensal!AR5:AR296)</f>
        <v>-334448.24472051649</v>
      </c>
      <c r="AR38" s="92">
        <f>_xlfn.XLOOKUP($A38,Mensal!$B$5:$B$296,Mensal!AS5:AS296)</f>
        <v>-2821548.0950132804</v>
      </c>
      <c r="AS38" s="125">
        <f>_xlfn.XLOOKUP($A38,Mensal!$B$5:$B$296,Mensal!AT5:AT296)</f>
        <v>-160404.45730959825</v>
      </c>
      <c r="AT38" s="125">
        <f>_xlfn.XLOOKUP($A38,Mensal!$B$5:$B$296,Mensal!AU5:AU296)</f>
        <v>-182487.01946101722</v>
      </c>
      <c r="AU38" s="125">
        <f>_xlfn.XLOOKUP($A38,Mensal!$B$5:$B$296,Mensal!AV5:AV296)</f>
        <v>-264951.86547646613</v>
      </c>
      <c r="AV38" s="125">
        <f>_xlfn.XLOOKUP($A38,Mensal!$B$5:$B$296,Mensal!AW5:AW296)</f>
        <v>-222441.44637377944</v>
      </c>
      <c r="AW38" s="125">
        <f>_xlfn.XLOOKUP($A38,Mensal!$B$5:$B$296,Mensal!AX5:AX296)</f>
        <v>-230100.61384407477</v>
      </c>
      <c r="AX38" s="125">
        <f>_xlfn.XLOOKUP($A38,Mensal!$B$5:$B$296,Mensal!AY5:AY296)</f>
        <v>-212840.2490039996</v>
      </c>
      <c r="AY38" s="125">
        <f>_xlfn.XLOOKUP($A38,Mensal!$B$5:$B$296,Mensal!AZ5:AZ296)</f>
        <v>-232603.16620771855</v>
      </c>
      <c r="AZ38" s="125">
        <f>_xlfn.XLOOKUP($A38,Mensal!$B$5:$B$296,Mensal!BA5:BA296)</f>
        <v>-260441.68612853289</v>
      </c>
      <c r="BA38" s="125">
        <f>_xlfn.XLOOKUP($A38,Mensal!$B$5:$B$296,Mensal!BB5:BB296)</f>
        <v>-267392.04632980534</v>
      </c>
      <c r="BB38" s="125">
        <f>_xlfn.XLOOKUP($A38,Mensal!$B$5:$B$296,Mensal!BC5:BC296)</f>
        <v>-259304.65328064791</v>
      </c>
      <c r="BC38" s="125">
        <f>_xlfn.XLOOKUP($A38,Mensal!$B$5:$B$296,Mensal!BD5:BD296)</f>
        <v>-268745.64238590648</v>
      </c>
      <c r="BD38" s="125">
        <f>_xlfn.XLOOKUP($A38,Mensal!$B$5:$B$296,Mensal!BE5:BE296)</f>
        <v>-344481.69206213194</v>
      </c>
      <c r="BE38" s="92">
        <f>_xlfn.XLOOKUP($A38,Mensal!$B$5:$B$296,Mensal!BF5:BF296)</f>
        <v>-2906194.5378636788</v>
      </c>
      <c r="BF38" s="125">
        <f>_xlfn.XLOOKUP($A38,Mensal!$B$5:$B$296,Mensal!BG5:BG296)</f>
        <v>-165216.59102888618</v>
      </c>
      <c r="BG38" s="125">
        <f>_xlfn.XLOOKUP($A38,Mensal!$B$5:$B$296,Mensal!BH5:BH296)</f>
        <v>-187961.63004484773</v>
      </c>
      <c r="BH38" s="125">
        <f>_xlfn.XLOOKUP($A38,Mensal!$B$5:$B$296,Mensal!BI5:BI296)</f>
        <v>-272900.42144076008</v>
      </c>
      <c r="BI38" s="125">
        <f>_xlfn.XLOOKUP($A38,Mensal!$B$5:$B$296,Mensal!BJ5:BJ296)</f>
        <v>-229114.6897649928</v>
      </c>
      <c r="BJ38" s="125">
        <f>_xlfn.XLOOKUP($A38,Mensal!$B$5:$B$296,Mensal!BK5:BK296)</f>
        <v>-237003.63225939704</v>
      </c>
      <c r="BK38" s="125">
        <f>_xlfn.XLOOKUP($A38,Mensal!$B$5:$B$296,Mensal!BL5:BL296)</f>
        <v>-219225.45647411956</v>
      </c>
      <c r="BL38" s="125">
        <f>_xlfn.XLOOKUP($A38,Mensal!$B$5:$B$296,Mensal!BM5:BM296)</f>
        <v>-239581.26119395008</v>
      </c>
      <c r="BM38" s="125">
        <f>_xlfn.XLOOKUP($A38,Mensal!$B$5:$B$296,Mensal!BN5:BN296)</f>
        <v>-268254.93671238882</v>
      </c>
      <c r="BN38" s="125">
        <f>_xlfn.XLOOKUP($A38,Mensal!$B$5:$B$296,Mensal!BO5:BO296)</f>
        <v>-275413.80771969951</v>
      </c>
      <c r="BO38" s="125">
        <f>_xlfn.XLOOKUP($A38,Mensal!$B$5:$B$296,Mensal!BP5:BP296)</f>
        <v>-267083.7928790673</v>
      </c>
      <c r="BP38" s="125">
        <f>_xlfn.XLOOKUP($A38,Mensal!$B$5:$B$296,Mensal!BQ5:BQ296)</f>
        <v>-276808.01165748364</v>
      </c>
      <c r="BQ38" s="125">
        <f>_xlfn.XLOOKUP($A38,Mensal!$B$5:$B$296,Mensal!BR5:BR296)</f>
        <v>-354816.14282399585</v>
      </c>
      <c r="BR38" s="92">
        <f>_xlfn.XLOOKUP($A38,Mensal!$B$5:$B$296,Mensal!BS5:BS296)</f>
        <v>-2993380.3739995891</v>
      </c>
      <c r="BS38" s="125">
        <f>_xlfn.XLOOKUP($A38,Mensal!$B$5:$B$296,Mensal!BT5:BT296)</f>
        <v>-170173.08875975281</v>
      </c>
      <c r="BT38" s="125">
        <f>_xlfn.XLOOKUP($A38,Mensal!$B$5:$B$296,Mensal!BU5:BU296)</f>
        <v>-193600.47894619321</v>
      </c>
      <c r="BU38" s="125">
        <f>_xlfn.XLOOKUP($A38,Mensal!$B$5:$B$296,Mensal!BV5:BV296)</f>
        <v>-281087.43408398295</v>
      </c>
      <c r="BV38" s="125">
        <f>_xlfn.XLOOKUP($A38,Mensal!$B$5:$B$296,Mensal!BW5:BW296)</f>
        <v>-235988.13045794267</v>
      </c>
      <c r="BW38" s="125">
        <f>_xlfn.XLOOKUP($A38,Mensal!$B$5:$B$296,Mensal!BX5:BX296)</f>
        <v>-244113.74122717898</v>
      </c>
      <c r="BX38" s="125">
        <f>_xlfn.XLOOKUP($A38,Mensal!$B$5:$B$296,Mensal!BY5:BY296)</f>
        <v>-225802.22016834319</v>
      </c>
      <c r="BY38" s="125">
        <f>_xlfn.XLOOKUP($A38,Mensal!$B$5:$B$296,Mensal!BZ5:BZ296)</f>
        <v>-246768.69902976864</v>
      </c>
      <c r="BZ38" s="125">
        <f>_xlfn.XLOOKUP($A38,Mensal!$B$5:$B$296,Mensal!CA5:CA296)</f>
        <v>-276302.58481376059</v>
      </c>
      <c r="CA38" s="125">
        <f>_xlfn.XLOOKUP($A38,Mensal!$B$5:$B$296,Mensal!CB5:CB296)</f>
        <v>-283676.22195129056</v>
      </c>
      <c r="CB38" s="125">
        <f>_xlfn.XLOOKUP($A38,Mensal!$B$5:$B$296,Mensal!CC5:CC296)</f>
        <v>-275096.30666543939</v>
      </c>
      <c r="CC38" s="125">
        <f>_xlfn.XLOOKUP($A38,Mensal!$B$5:$B$296,Mensal!CD5:CD296)</f>
        <v>-285112.25200720824</v>
      </c>
      <c r="CD38" s="125">
        <f>_xlfn.XLOOKUP($A38,Mensal!$B$5:$B$296,Mensal!CE5:CE296)</f>
        <v>-365460.62710871582</v>
      </c>
      <c r="CE38" s="92">
        <f>_xlfn.XLOOKUP($A38,Mensal!$B$5:$B$296,Mensal!CF5:CF296)</f>
        <v>-3083181.7852195771</v>
      </c>
      <c r="CF38" s="125">
        <f>_xlfn.XLOOKUP($A38,Mensal!$B$5:$B$296,Mensal!CG5:CG296)</f>
        <v>-175278.28142254538</v>
      </c>
      <c r="CG38" s="125">
        <f>_xlfn.XLOOKUP($A38,Mensal!$B$5:$B$296,Mensal!CH5:CH296)</f>
        <v>-199408.49331457895</v>
      </c>
      <c r="CH38" s="125">
        <f>_xlfn.XLOOKUP($A38,Mensal!$B$5:$B$296,Mensal!CI5:CI296)</f>
        <v>-289520.05710650235</v>
      </c>
      <c r="CI38" s="125">
        <f>_xlfn.XLOOKUP($A38,Mensal!$B$5:$B$296,Mensal!CJ5:CJ296)</f>
        <v>-243067.77437168092</v>
      </c>
      <c r="CJ38" s="125">
        <f>_xlfn.XLOOKUP($A38,Mensal!$B$5:$B$296,Mensal!CK5:CK296)</f>
        <v>-251437.1534639943</v>
      </c>
      <c r="CK38" s="125">
        <f>_xlfn.XLOOKUP($A38,Mensal!$B$5:$B$296,Mensal!CL5:CL296)</f>
        <v>-232576.28677339345</v>
      </c>
      <c r="CL38" s="125">
        <f>_xlfn.XLOOKUP($A38,Mensal!$B$5:$B$296,Mensal!CM5:CM296)</f>
        <v>-254171.76000066163</v>
      </c>
      <c r="CM38" s="125">
        <f>_xlfn.XLOOKUP($A38,Mensal!$B$5:$B$296,Mensal!CN5:CN296)</f>
        <v>-284591.66235817334</v>
      </c>
      <c r="CN38" s="125">
        <f>_xlfn.XLOOKUP($A38,Mensal!$B$5:$B$296,Mensal!CO5:CO296)</f>
        <v>-292186.50860982924</v>
      </c>
      <c r="CO38" s="125">
        <f>_xlfn.XLOOKUP($A38,Mensal!$B$5:$B$296,Mensal!CP5:CP296)</f>
        <v>-283349.19586540252</v>
      </c>
      <c r="CP38" s="125">
        <f>_xlfn.XLOOKUP($A38,Mensal!$B$5:$B$296,Mensal!CQ5:CQ296)</f>
        <v>-293665.61956742441</v>
      </c>
      <c r="CQ38" s="125">
        <f>_xlfn.XLOOKUP($A38,Mensal!$B$5:$B$296,Mensal!CR5:CR296)</f>
        <v>-376424.44592197723</v>
      </c>
      <c r="CR38" s="92">
        <f>_xlfn.XLOOKUP($A38,Mensal!$B$5:$B$296,Mensal!CS5:CS296)</f>
        <v>-3175677.2387761637</v>
      </c>
      <c r="CS38" s="125">
        <f>_xlfn.XLOOKUP($A38,Mensal!$B$5:$B$296,Mensal!CT5:CT296)</f>
        <v>-180536.62986522174</v>
      </c>
      <c r="CT38" s="125">
        <f>_xlfn.XLOOKUP($A38,Mensal!$B$5:$B$296,Mensal!CU5:CU296)</f>
        <v>-205390.74811401634</v>
      </c>
      <c r="CU38" s="125">
        <f>_xlfn.XLOOKUP($A38,Mensal!$B$5:$B$296,Mensal!CV5:CV296)</f>
        <v>-298205.65881969745</v>
      </c>
      <c r="CV38" s="125">
        <f>_xlfn.XLOOKUP($A38,Mensal!$B$5:$B$296,Mensal!CW5:CW296)</f>
        <v>-250359.80760283131</v>
      </c>
      <c r="CW38" s="125">
        <f>_xlfn.XLOOKUP($A38,Mensal!$B$5:$B$296,Mensal!CX5:CX296)</f>
        <v>-258980.26806791412</v>
      </c>
      <c r="CX38" s="125">
        <f>_xlfn.XLOOKUP($A38,Mensal!$B$5:$B$296,Mensal!CY5:CY296)</f>
        <v>-239553.57537659525</v>
      </c>
      <c r="CY38" s="125">
        <f>_xlfn.XLOOKUP($A38,Mensal!$B$5:$B$296,Mensal!CZ5:CZ296)</f>
        <v>-261796.91280068152</v>
      </c>
      <c r="CZ38" s="125">
        <f>_xlfn.XLOOKUP($A38,Mensal!$B$5:$B$296,Mensal!DA5:DA296)</f>
        <v>-293129.41222891858</v>
      </c>
      <c r="DA38" s="125">
        <f>_xlfn.XLOOKUP($A38,Mensal!$B$5:$B$296,Mensal!DB5:DB296)</f>
        <v>-300952.10386812408</v>
      </c>
      <c r="DB38" s="125">
        <f>_xlfn.XLOOKUP($A38,Mensal!$B$5:$B$296,Mensal!DC5:DC296)</f>
        <v>-291849.67174136458</v>
      </c>
      <c r="DC38" s="125">
        <f>_xlfn.XLOOKUP($A38,Mensal!$B$5:$B$296,Mensal!DD5:DD296)</f>
        <v>-302475.58815444715</v>
      </c>
      <c r="DD38" s="125">
        <f>_xlfn.XLOOKUP($A38,Mensal!$B$5:$B$296,Mensal!DE5:DE296)</f>
        <v>-387717.17929963651</v>
      </c>
      <c r="DE38" s="92">
        <f>_xlfn.XLOOKUP($A38,Mensal!$B$5:$B$296,Mensal!DF5:DF296)</f>
        <v>-3270947.555939449</v>
      </c>
      <c r="DF38" s="125">
        <f>_xlfn.XLOOKUP($A38,Mensal!$B$5:$B$296,Mensal!DG5:DG296)</f>
        <v>-185952.72876117841</v>
      </c>
      <c r="DG38" s="125">
        <f>_xlfn.XLOOKUP($A38,Mensal!$B$5:$B$296,Mensal!DH5:DH296)</f>
        <v>-211552.47055743681</v>
      </c>
      <c r="DH38" s="125">
        <f>_xlfn.XLOOKUP($A38,Mensal!$B$5:$B$296,Mensal!DI5:DI296)</f>
        <v>-307151.82858428842</v>
      </c>
      <c r="DI38" s="125">
        <f>_xlfn.XLOOKUP($A38,Mensal!$B$5:$B$296,Mensal!DJ5:DJ296)</f>
        <v>-257870.60183091625</v>
      </c>
      <c r="DJ38" s="125">
        <f>_xlfn.XLOOKUP($A38,Mensal!$B$5:$B$296,Mensal!DK5:DK296)</f>
        <v>-266749.67610995157</v>
      </c>
      <c r="DK38" s="125">
        <f>_xlfn.XLOOKUP($A38,Mensal!$B$5:$B$296,Mensal!DL5:DL296)</f>
        <v>-246740.18263789313</v>
      </c>
      <c r="DL38" s="125">
        <f>_xlfn.XLOOKUP($A38,Mensal!$B$5:$B$296,Mensal!DM5:DM296)</f>
        <v>-269650.820184702</v>
      </c>
      <c r="DM38" s="125">
        <f>_xlfn.XLOOKUP($A38,Mensal!$B$5:$B$296,Mensal!DN5:DN296)</f>
        <v>-301923.29459578614</v>
      </c>
      <c r="DN38" s="125">
        <f>_xlfn.XLOOKUP($A38,Mensal!$B$5:$B$296,Mensal!DO5:DO296)</f>
        <v>-309980.66698416782</v>
      </c>
      <c r="DO38" s="125">
        <f>_xlfn.XLOOKUP($A38,Mensal!$B$5:$B$296,Mensal!DP5:DP296)</f>
        <v>-300605.16189360555</v>
      </c>
      <c r="DP38" s="125">
        <f>_xlfn.XLOOKUP($A38,Mensal!$B$5:$B$296,Mensal!DQ5:DQ296)</f>
        <v>-311549.85579908057</v>
      </c>
      <c r="DQ38" s="125">
        <f>_xlfn.XLOOKUP($A38,Mensal!$B$5:$B$296,Mensal!DR5:DR296)</f>
        <v>-399348.69467862567</v>
      </c>
      <c r="DR38" s="92">
        <f>_xlfn.XLOOKUP($A38,Mensal!$B$5:$B$296,Mensal!DS5:DS296)</f>
        <v>-3369075.982617632</v>
      </c>
      <c r="DS38" s="125">
        <f>_xlfn.XLOOKUP($A38,Mensal!$B$5:$B$296,Mensal!DT5:DT296)</f>
        <v>-191531.31062401377</v>
      </c>
      <c r="DT38" s="125">
        <f>_xlfn.XLOOKUP($A38,Mensal!$B$5:$B$296,Mensal!DU5:DU296)</f>
        <v>-217899.04467415993</v>
      </c>
      <c r="DU38" s="125">
        <f>_xlfn.XLOOKUP($A38,Mensal!$B$5:$B$296,Mensal!DV5:DV296)</f>
        <v>-316366.38344181702</v>
      </c>
      <c r="DV38" s="125">
        <f>_xlfn.XLOOKUP($A38,Mensal!$B$5:$B$296,Mensal!DW5:DW296)</f>
        <v>-265606.71988584375</v>
      </c>
      <c r="DW38" s="125">
        <f>_xlfn.XLOOKUP($A38,Mensal!$B$5:$B$296,Mensal!DX5:DX296)</f>
        <v>-274752.16639325017</v>
      </c>
      <c r="DX38" s="125">
        <f>_xlfn.XLOOKUP($A38,Mensal!$B$5:$B$296,Mensal!DY5:DY296)</f>
        <v>-254142.38811702994</v>
      </c>
      <c r="DY38" s="125">
        <f>_xlfn.XLOOKUP($A38,Mensal!$B$5:$B$296,Mensal!DZ5:DZ296)</f>
        <v>-277740.34479024302</v>
      </c>
      <c r="DZ38" s="125">
        <f>_xlfn.XLOOKUP($A38,Mensal!$B$5:$B$296,Mensal!EA5:EA296)</f>
        <v>-310980.99343365972</v>
      </c>
      <c r="EA38" s="125">
        <f>_xlfn.XLOOKUP($A38,Mensal!$B$5:$B$296,Mensal!EB5:EB296)</f>
        <v>-319280.08699369291</v>
      </c>
      <c r="EB38" s="125">
        <f>_xlfn.XLOOKUP($A38,Mensal!$B$5:$B$296,Mensal!EC5:EC296)</f>
        <v>-309623.31675041368</v>
      </c>
      <c r="EC38" s="125">
        <f>_xlfn.XLOOKUP($A38,Mensal!$B$5:$B$296,Mensal!ED5:ED296)</f>
        <v>-320896.35147305299</v>
      </c>
      <c r="ED38" s="125">
        <f>_xlfn.XLOOKUP($A38,Mensal!$B$5:$B$296,Mensal!EE5:EE296)</f>
        <v>-411329.15551898442</v>
      </c>
      <c r="EE38" s="92">
        <f>_xlfn.XLOOKUP($A38,Mensal!$B$5:$B$296,Mensal!EF5:EF296)</f>
        <v>-3470148.2620961615</v>
      </c>
      <c r="EF38" s="125">
        <f>_xlfn.XLOOKUP($A38,Mensal!$B$5:$B$296,Mensal!EG5:EG296)</f>
        <v>-197277.2499427342</v>
      </c>
      <c r="EG38" s="125">
        <f>_xlfn.XLOOKUP($A38,Mensal!$B$5:$B$296,Mensal!EH5:EH296)</f>
        <v>-224436.01601438478</v>
      </c>
      <c r="EH38" s="125">
        <f>_xlfn.XLOOKUP($A38,Mensal!$B$5:$B$296,Mensal!EI5:EI296)</f>
        <v>-325857.37494507158</v>
      </c>
      <c r="EI38" s="125">
        <f>_xlfn.XLOOKUP($A38,Mensal!$B$5:$B$296,Mensal!EJ5:EJ296)</f>
        <v>-273574.92148241907</v>
      </c>
      <c r="EJ38" s="125">
        <f>_xlfn.XLOOKUP($A38,Mensal!$B$5:$B$296,Mensal!EK5:EK296)</f>
        <v>-282994.73138504766</v>
      </c>
      <c r="EK38" s="125">
        <f>_xlfn.XLOOKUP($A38,Mensal!$B$5:$B$296,Mensal!EL5:EL296)</f>
        <v>-261766.65976054082</v>
      </c>
      <c r="EL38" s="125">
        <f>_xlfn.XLOOKUP($A38,Mensal!$B$5:$B$296,Mensal!EM5:EM296)</f>
        <v>-286072.55513395037</v>
      </c>
      <c r="EM38" s="125">
        <f>_xlfn.XLOOKUP($A38,Mensal!$B$5:$B$296,Mensal!EN5:EN296)</f>
        <v>-320310.42323666957</v>
      </c>
      <c r="EN38" s="125">
        <f>_xlfn.XLOOKUP($A38,Mensal!$B$5:$B$296,Mensal!EO5:EO296)</f>
        <v>-328858.48960350372</v>
      </c>
      <c r="EO38" s="125">
        <f>_xlfn.XLOOKUP($A38,Mensal!$B$5:$B$296,Mensal!EP5:EP296)</f>
        <v>-318912.01625292614</v>
      </c>
      <c r="EP38" s="125">
        <f>_xlfn.XLOOKUP($A38,Mensal!$B$5:$B$296,Mensal!EQ5:EQ296)</f>
        <v>-330523.24201724463</v>
      </c>
      <c r="EQ38" s="125">
        <f>_xlfn.XLOOKUP($A38,Mensal!$B$5:$B$296,Mensal!ER5:ER296)</f>
        <v>-423669.03018455405</v>
      </c>
      <c r="ER38" s="92">
        <f t="shared" si="1"/>
        <v>-3574252.709959046</v>
      </c>
    </row>
    <row r="39" spans="1:148" s="3" customFormat="1" ht="12">
      <c r="A39" s="328" t="str">
        <f t="shared" si="0"/>
        <v>911450110200020</v>
      </c>
      <c r="B39" s="328">
        <v>9114501102000</v>
      </c>
      <c r="C39" s="329">
        <v>20</v>
      </c>
      <c r="D39" s="330" t="s">
        <v>215</v>
      </c>
      <c r="E39" s="92">
        <f>_xlfn.XLOOKUP($A39,Mensal!$B$5:$B$296,Mensal!F5:F296)</f>
        <v>-17676331379.75</v>
      </c>
      <c r="F39" s="125">
        <f>_xlfn.XLOOKUP($A39,Mensal!$B$5:$B$296,Mensal!G5:G296)</f>
        <v>-1582310237.7936602</v>
      </c>
      <c r="G39" s="125">
        <f>_xlfn.XLOOKUP($A39,Mensal!$B$5:$B$296,Mensal!H5:H296)</f>
        <v>-1426600013.6825268</v>
      </c>
      <c r="H39" s="125">
        <f>_xlfn.XLOOKUP($A39,Mensal!$B$5:$B$296,Mensal!I5:I296)</f>
        <v>-1460910523.0140908</v>
      </c>
      <c r="I39" s="125">
        <f>_xlfn.XLOOKUP($A39,Mensal!$B$5:$B$296,Mensal!J5:J296)</f>
        <v>-1582541887.2113404</v>
      </c>
      <c r="J39" s="125">
        <f>_xlfn.XLOOKUP($A39,Mensal!$B$5:$B$296,Mensal!K5:K296)</f>
        <v>-1506547038.7143135</v>
      </c>
      <c r="K39" s="125">
        <f>_xlfn.XLOOKUP($A39,Mensal!$B$5:$B$296,Mensal!L5:L296)</f>
        <v>-1580417075.5547547</v>
      </c>
      <c r="L39" s="125">
        <f>_xlfn.XLOOKUP($A39,Mensal!$B$5:$B$296,Mensal!M5:M296)</f>
        <v>-1618559944.8984473</v>
      </c>
      <c r="M39" s="125">
        <f>_xlfn.XLOOKUP($A39,Mensal!$B$5:$B$296,Mensal!N5:N296)</f>
        <v>-1606565253.8274443</v>
      </c>
      <c r="N39" s="125">
        <f>_xlfn.XLOOKUP($A39,Mensal!$B$5:$B$296,Mensal!O5:O296)</f>
        <v>-1667998299.9809232</v>
      </c>
      <c r="O39" s="125">
        <f>_xlfn.XLOOKUP($A39,Mensal!$B$5:$B$296,Mensal!P5:P296)</f>
        <v>-1650546750.4325588</v>
      </c>
      <c r="P39" s="125">
        <f>_xlfn.XLOOKUP($A39,Mensal!$B$5:$B$296,Mensal!Q5:Q296)</f>
        <v>-1641746024.8663507</v>
      </c>
      <c r="Q39" s="125">
        <f>_xlfn.XLOOKUP($A39,Mensal!$B$5:$B$296,Mensal!R5:R296)</f>
        <v>-1676310347.5471451</v>
      </c>
      <c r="R39" s="92">
        <f>_xlfn.XLOOKUP($A39,Mensal!$B$5:$B$296,Mensal!S5:S296)</f>
        <v>-19001053397.523556</v>
      </c>
      <c r="S39" s="125">
        <f>_xlfn.XLOOKUP($A39,Mensal!$B$5:$B$296,Mensal!T5:T296)</f>
        <v>-1698330732.5270433</v>
      </c>
      <c r="T39" s="125">
        <f>_xlfn.XLOOKUP($A39,Mensal!$B$5:$B$296,Mensal!U5:U296)</f>
        <v>-1531331036.3823342</v>
      </c>
      <c r="U39" s="125">
        <f>_xlfn.XLOOKUP($A39,Mensal!$B$5:$B$296,Mensal!V5:V296)</f>
        <v>-1568129163.5807889</v>
      </c>
      <c r="V39" s="125">
        <f>_xlfn.XLOOKUP($A39,Mensal!$B$5:$B$296,Mensal!W5:W296)</f>
        <v>-1698579177.242768</v>
      </c>
      <c r="W39" s="125">
        <f>_xlfn.XLOOKUP($A39,Mensal!$B$5:$B$296,Mensal!X5:X296)</f>
        <v>-1617074467.5808718</v>
      </c>
      <c r="X39" s="125">
        <f>_xlfn.XLOOKUP($A39,Mensal!$B$5:$B$296,Mensal!Y5:Y296)</f>
        <v>-1696300310.1803117</v>
      </c>
      <c r="Y39" s="125">
        <f>_xlfn.XLOOKUP($A39,Mensal!$B$5:$B$296,Mensal!Z5:Z296)</f>
        <v>-1737208655.3249292</v>
      </c>
      <c r="Z39" s="125">
        <f>_xlfn.XLOOKUP($A39,Mensal!$B$5:$B$296,Mensal!AA5:AA296)</f>
        <v>-1724344312.1153433</v>
      </c>
      <c r="AA39" s="125">
        <f>_xlfn.XLOOKUP($A39,Mensal!$B$5:$B$296,Mensal!AB5:AB296)</f>
        <v>-1790231443.8013954</v>
      </c>
      <c r="AB39" s="125">
        <f>_xlfn.XLOOKUP($A39,Mensal!$B$5:$B$296,Mensal!AC5:AC296)</f>
        <v>-1771514603.0257301</v>
      </c>
      <c r="AC39" s="125">
        <f>_xlfn.XLOOKUP($A39,Mensal!$B$5:$B$296,Mensal!AD5:AD296)</f>
        <v>-1762075797.682025</v>
      </c>
      <c r="AD39" s="125">
        <f>_xlfn.XLOOKUP($A39,Mensal!$B$5:$B$296,Mensal!AE5:AE296)</f>
        <v>-1799146140.4812274</v>
      </c>
      <c r="AE39" s="92">
        <f>_xlfn.XLOOKUP($A39,Mensal!$B$5:$B$296,Mensal!AF5:AF296)</f>
        <v>-20394265839.924767</v>
      </c>
      <c r="AF39" s="125">
        <f>_xlfn.XLOOKUP($A39,Mensal!$B$5:$B$296,Mensal!AG5:AG296)</f>
        <v>-1799905720.9233215</v>
      </c>
      <c r="AG39" s="125">
        <f>_xlfn.XLOOKUP($A39,Mensal!$B$5:$B$296,Mensal!AH5:AH296)</f>
        <v>-1622930222.0960987</v>
      </c>
      <c r="AH39" s="125">
        <f>_xlfn.XLOOKUP($A39,Mensal!$B$5:$B$296,Mensal!AI5:AI296)</f>
        <v>-1661926502.1325064</v>
      </c>
      <c r="AI39" s="125">
        <f>_xlfn.XLOOKUP($A39,Mensal!$B$5:$B$296,Mensal!AJ5:AJ296)</f>
        <v>-1800169006.5969567</v>
      </c>
      <c r="AJ39" s="125">
        <f>_xlfn.XLOOKUP($A39,Mensal!$B$5:$B$296,Mensal!AK5:AK296)</f>
        <v>-1713795576.0927298</v>
      </c>
      <c r="AK39" s="125">
        <f>_xlfn.XLOOKUP($A39,Mensal!$B$5:$B$296,Mensal!AL5:AL296)</f>
        <v>-1797754010.3757081</v>
      </c>
      <c r="AL39" s="125">
        <f>_xlfn.XLOOKUP($A39,Mensal!$B$5:$B$296,Mensal!AM5:AM296)</f>
        <v>-1841106034.0937121</v>
      </c>
      <c r="AM39" s="125">
        <f>_xlfn.XLOOKUP($A39,Mensal!$B$5:$B$296,Mensal!AN5:AN296)</f>
        <v>-1827473233.5009</v>
      </c>
      <c r="AN39" s="125">
        <f>_xlfn.XLOOKUP($A39,Mensal!$B$5:$B$296,Mensal!AO5:AO296)</f>
        <v>-1897296162.9170704</v>
      </c>
      <c r="AO39" s="125">
        <f>_xlfn.XLOOKUP($A39,Mensal!$B$5:$B$296,Mensal!AP5:AP296)</f>
        <v>-1877461263.158494</v>
      </c>
      <c r="AP39" s="125">
        <f>_xlfn.XLOOKUP($A39,Mensal!$B$5:$B$296,Mensal!AQ5:AQ296)</f>
        <v>-1867458626.4914918</v>
      </c>
      <c r="AQ39" s="125">
        <f>_xlfn.XLOOKUP($A39,Mensal!$B$5:$B$296,Mensal!AR5:AR296)</f>
        <v>-1906743383.0511692</v>
      </c>
      <c r="AR39" s="92">
        <f>_xlfn.XLOOKUP($A39,Mensal!$B$5:$B$296,Mensal!AS5:AS296)</f>
        <v>-21614019741.430161</v>
      </c>
      <c r="AS39" s="125">
        <f>_xlfn.XLOOKUP($A39,Mensal!$B$5:$B$296,Mensal!AT5:AT296)</f>
        <v>-1927125061.2258799</v>
      </c>
      <c r="AT39" s="125">
        <f>_xlfn.XLOOKUP($A39,Mensal!$B$5:$B$296,Mensal!AU5:AU296)</f>
        <v>-1739703583.8258924</v>
      </c>
      <c r="AU39" s="125">
        <f>_xlfn.XLOOKUP($A39,Mensal!$B$5:$B$296,Mensal!AV5:AV296)</f>
        <v>-1781001619.2373509</v>
      </c>
      <c r="AV39" s="125">
        <f>_xlfn.XLOOKUP($A39,Mensal!$B$5:$B$296,Mensal!AW5:AW296)</f>
        <v>-1927403887.3360364</v>
      </c>
      <c r="AW39" s="125">
        <f>_xlfn.XLOOKUP($A39,Mensal!$B$5:$B$296,Mensal!AX5:AX296)</f>
        <v>-1835932265.2161202</v>
      </c>
      <c r="AX39" s="125">
        <f>_xlfn.XLOOKUP($A39,Mensal!$B$5:$B$296,Mensal!AY5:AY296)</f>
        <v>-1924846345.9661789</v>
      </c>
      <c r="AY39" s="125">
        <f>_xlfn.XLOOKUP($A39,Mensal!$B$5:$B$296,Mensal!AZ5:AZ296)</f>
        <v>-1970757222.823997</v>
      </c>
      <c r="AZ39" s="125">
        <f>_xlfn.XLOOKUP($A39,Mensal!$B$5:$B$296,Mensal!BA5:BA296)</f>
        <v>-1956319746.1951065</v>
      </c>
      <c r="BA39" s="125">
        <f>_xlfn.XLOOKUP($A39,Mensal!$B$5:$B$296,Mensal!BB5:BB296)</f>
        <v>-2030263973.9232035</v>
      </c>
      <c r="BB39" s="125">
        <f>_xlfn.XLOOKUP($A39,Mensal!$B$5:$B$296,Mensal!BC5:BC296)</f>
        <v>-2009258319.2338934</v>
      </c>
      <c r="BC39" s="125">
        <f>_xlfn.XLOOKUP($A39,Mensal!$B$5:$B$296,Mensal!BD5:BD296)</f>
        <v>-1998665276.9514978</v>
      </c>
      <c r="BD39" s="125">
        <f>_xlfn.XLOOKUP($A39,Mensal!$B$5:$B$296,Mensal!BE5:BE296)</f>
        <v>-2040268816.2126117</v>
      </c>
      <c r="BE39" s="92">
        <f>_xlfn.XLOOKUP($A39,Mensal!$B$5:$B$296,Mensal!BF5:BF296)</f>
        <v>-23141546118.14777</v>
      </c>
      <c r="BF39" s="125">
        <f>_xlfn.XLOOKUP($A39,Mensal!$B$5:$B$296,Mensal!BG5:BG296)</f>
        <v>-2042486570.9980156</v>
      </c>
      <c r="BG39" s="125">
        <f>_xlfn.XLOOKUP($A39,Mensal!$B$5:$B$296,Mensal!BH5:BH296)</f>
        <v>-1843845674.0431638</v>
      </c>
      <c r="BH39" s="125">
        <f>_xlfn.XLOOKUP($A39,Mensal!$B$5:$B$296,Mensal!BI5:BI296)</f>
        <v>-1887615891.3651509</v>
      </c>
      <c r="BI39" s="125">
        <f>_xlfn.XLOOKUP($A39,Mensal!$B$5:$B$296,Mensal!BJ5:BJ296)</f>
        <v>-2042782088.1894507</v>
      </c>
      <c r="BJ39" s="125">
        <f>_xlfn.XLOOKUP($A39,Mensal!$B$5:$B$296,Mensal!BK5:BK296)</f>
        <v>-1945834794.2299774</v>
      </c>
      <c r="BK39" s="125">
        <f>_xlfn.XLOOKUP($A39,Mensal!$B$5:$B$296,Mensal!BL5:BL296)</f>
        <v>-2040071447.3453205</v>
      </c>
      <c r="BL39" s="125">
        <f>_xlfn.XLOOKUP($A39,Mensal!$B$5:$B$296,Mensal!BM5:BM296)</f>
        <v>-2088730639.9071085</v>
      </c>
      <c r="BM39" s="125">
        <f>_xlfn.XLOOKUP($A39,Mensal!$B$5:$B$296,Mensal!BN5:BN296)</f>
        <v>-2073428907.4316621</v>
      </c>
      <c r="BN39" s="125">
        <f>_xlfn.XLOOKUP($A39,Mensal!$B$5:$B$296,Mensal!BO5:BO296)</f>
        <v>-2151799582.5768361</v>
      </c>
      <c r="BO39" s="125">
        <f>_xlfn.XLOOKUP($A39,Mensal!$B$5:$B$296,Mensal!BP5:BP296)</f>
        <v>-2129536487.9385226</v>
      </c>
      <c r="BP39" s="125">
        <f>_xlfn.XLOOKUP($A39,Mensal!$B$5:$B$296,Mensal!BQ5:BQ296)</f>
        <v>-2118309325.2373931</v>
      </c>
      <c r="BQ39" s="125">
        <f>_xlfn.XLOOKUP($A39,Mensal!$B$5:$B$296,Mensal!BR5:BR296)</f>
        <v>-2162403334.4724555</v>
      </c>
      <c r="BR39" s="92">
        <f>_xlfn.XLOOKUP($A39,Mensal!$B$5:$B$296,Mensal!BS5:BS296)</f>
        <v>-24526844743.735054</v>
      </c>
      <c r="BS39" s="125">
        <f>_xlfn.XLOOKUP($A39,Mensal!$B$5:$B$296,Mensal!BT5:BT296)</f>
        <v>-2165524811.4218812</v>
      </c>
      <c r="BT39" s="125">
        <f>_xlfn.XLOOKUP($A39,Mensal!$B$5:$B$296,Mensal!BU5:BU296)</f>
        <v>-1954917898.7367027</v>
      </c>
      <c r="BU39" s="125">
        <f>_xlfn.XLOOKUP($A39,Mensal!$B$5:$B$296,Mensal!BV5:BV296)</f>
        <v>-2001324809.2926805</v>
      </c>
      <c r="BV39" s="125">
        <f>_xlfn.XLOOKUP($A39,Mensal!$B$5:$B$296,Mensal!BW5:BW296)</f>
        <v>-2165838130.402452</v>
      </c>
      <c r="BW39" s="125">
        <f>_xlfn.XLOOKUP($A39,Mensal!$B$5:$B$296,Mensal!BX5:BX296)</f>
        <v>-2063050786.0690854</v>
      </c>
      <c r="BX39" s="125">
        <f>_xlfn.XLOOKUP($A39,Mensal!$B$5:$B$296,Mensal!BY5:BY296)</f>
        <v>-2162964202.0808821</v>
      </c>
      <c r="BY39" s="125">
        <f>_xlfn.XLOOKUP($A39,Mensal!$B$5:$B$296,Mensal!BZ5:BZ296)</f>
        <v>-2214554596.9909544</v>
      </c>
      <c r="BZ39" s="125">
        <f>_xlfn.XLOOKUP($A39,Mensal!$B$5:$B$296,Mensal!CA5:CA296)</f>
        <v>-2198331096.771255</v>
      </c>
      <c r="CA39" s="125">
        <f>_xlfn.XLOOKUP($A39,Mensal!$B$5:$B$296,Mensal!CB5:CB296)</f>
        <v>-2281422777.2378893</v>
      </c>
      <c r="CB39" s="125">
        <f>_xlfn.XLOOKUP($A39,Mensal!$B$5:$B$296,Mensal!CC5:CC296)</f>
        <v>-2257818566.320241</v>
      </c>
      <c r="CC39" s="125">
        <f>_xlfn.XLOOKUP($A39,Mensal!$B$5:$B$296,Mensal!CD5:CD296)</f>
        <v>-2245915085.6626978</v>
      </c>
      <c r="CD39" s="125">
        <f>_xlfn.XLOOKUP($A39,Mensal!$B$5:$B$296,Mensal!CE5:CE296)</f>
        <v>-2292665293.1741896</v>
      </c>
      <c r="CE39" s="92">
        <f>_xlfn.XLOOKUP($A39,Mensal!$B$5:$B$296,Mensal!CF5:CF296)</f>
        <v>-26004328054.160912</v>
      </c>
      <c r="CF39" s="125">
        <f>_xlfn.XLOOKUP($A39,Mensal!$B$5:$B$296,Mensal!CG5:CG296)</f>
        <v>-2296228083.095346</v>
      </c>
      <c r="CG39" s="125">
        <f>_xlfn.XLOOKUP($A39,Mensal!$B$5:$B$296,Mensal!CH5:CH296)</f>
        <v>-2072909696.3232341</v>
      </c>
      <c r="CH39" s="125">
        <f>_xlfn.XLOOKUP($A39,Mensal!$B$5:$B$296,Mensal!CI5:CI296)</f>
        <v>-2122117560.7200234</v>
      </c>
      <c r="CI39" s="125">
        <f>_xlfn.XLOOKUP($A39,Mensal!$B$5:$B$296,Mensal!CJ5:CJ296)</f>
        <v>-2296560312.8801813</v>
      </c>
      <c r="CJ39" s="125">
        <f>_xlfn.XLOOKUP($A39,Mensal!$B$5:$B$296,Mensal!CK5:CK296)</f>
        <v>-2187569094.9545388</v>
      </c>
      <c r="CK39" s="125">
        <f>_xlfn.XLOOKUP($A39,Mensal!$B$5:$B$296,Mensal!CL5:CL296)</f>
        <v>-2293512924.6046071</v>
      </c>
      <c r="CL39" s="125">
        <f>_xlfn.XLOOKUP($A39,Mensal!$B$5:$B$296,Mensal!CM5:CM296)</f>
        <v>-2348217129.7864928</v>
      </c>
      <c r="CM39" s="125">
        <f>_xlfn.XLOOKUP($A39,Mensal!$B$5:$B$296,Mensal!CN5:CN296)</f>
        <v>-2331014437.5734596</v>
      </c>
      <c r="CN39" s="125">
        <f>_xlfn.XLOOKUP($A39,Mensal!$B$5:$B$296,Mensal!CO5:CO296)</f>
        <v>-2419121232.3572116</v>
      </c>
      <c r="CO39" s="125">
        <f>_xlfn.XLOOKUP($A39,Mensal!$B$5:$B$296,Mensal!CP5:CP296)</f>
        <v>-2394092356.3533287</v>
      </c>
      <c r="CP39" s="125">
        <f>_xlfn.XLOOKUP($A39,Mensal!$B$5:$B$296,Mensal!CQ5:CQ296)</f>
        <v>-2381470424.511095</v>
      </c>
      <c r="CQ39" s="125">
        <f>_xlfn.XLOOKUP($A39,Mensal!$B$5:$B$296,Mensal!CR5:CR296)</f>
        <v>-2431042306.03017</v>
      </c>
      <c r="CR39" s="92">
        <f>_xlfn.XLOOKUP($A39,Mensal!$B$5:$B$296,Mensal!CS5:CS296)</f>
        <v>-27573855559.189686</v>
      </c>
      <c r="CS39" s="125">
        <f>_xlfn.XLOOKUP($A39,Mensal!$B$5:$B$296,Mensal!CT5:CT296)</f>
        <v>-2435702702.6898117</v>
      </c>
      <c r="CT39" s="125">
        <f>_xlfn.XLOOKUP($A39,Mensal!$B$5:$B$296,Mensal!CU5:CU296)</f>
        <v>-2198819789.2607908</v>
      </c>
      <c r="CU39" s="125">
        <f>_xlfn.XLOOKUP($A39,Mensal!$B$5:$B$296,Mensal!CV5:CV296)</f>
        <v>-2251016576.3252907</v>
      </c>
      <c r="CV39" s="125">
        <f>_xlfn.XLOOKUP($A39,Mensal!$B$5:$B$296,Mensal!CW5:CW296)</f>
        <v>-2436055112.3614793</v>
      </c>
      <c r="CW39" s="125">
        <f>_xlfn.XLOOKUP($A39,Mensal!$B$5:$B$296,Mensal!CX5:CX296)</f>
        <v>-2320443685.9420776</v>
      </c>
      <c r="CX39" s="125">
        <f>_xlfn.XLOOKUP($A39,Mensal!$B$5:$B$296,Mensal!CY5:CY296)</f>
        <v>-2432822623.431653</v>
      </c>
      <c r="CY39" s="125">
        <f>_xlfn.XLOOKUP($A39,Mensal!$B$5:$B$296,Mensal!CZ5:CZ296)</f>
        <v>-2490849603.1515436</v>
      </c>
      <c r="CZ39" s="125">
        <f>_xlfn.XLOOKUP($A39,Mensal!$B$5:$B$296,Mensal!DA5:DA296)</f>
        <v>-2472602006.4840808</v>
      </c>
      <c r="DA39" s="125">
        <f>_xlfn.XLOOKUP($A39,Mensal!$B$5:$B$296,Mensal!DB5:DB296)</f>
        <v>-2566060474.2033825</v>
      </c>
      <c r="DB39" s="125">
        <f>_xlfn.XLOOKUP($A39,Mensal!$B$5:$B$296,Mensal!DC5:DC296)</f>
        <v>-2539511325.4595146</v>
      </c>
      <c r="DC39" s="125">
        <f>_xlfn.XLOOKUP($A39,Mensal!$B$5:$B$296,Mensal!DD5:DD296)</f>
        <v>-2526122727.9906378</v>
      </c>
      <c r="DD39" s="125">
        <f>_xlfn.XLOOKUP($A39,Mensal!$B$5:$B$296,Mensal!DE5:DE296)</f>
        <v>-2578705642.8510237</v>
      </c>
      <c r="DE39" s="92">
        <f>_xlfn.XLOOKUP($A39,Mensal!$B$5:$B$296,Mensal!DF5:DF296)</f>
        <v>-29248712270.151291</v>
      </c>
      <c r="DF39" s="125">
        <f>_xlfn.XLOOKUP($A39,Mensal!$B$5:$B$296,Mensal!DG5:DG296)</f>
        <v>-2584278758.6364002</v>
      </c>
      <c r="DG39" s="125">
        <f>_xlfn.XLOOKUP($A39,Mensal!$B$5:$B$296,Mensal!DH5:DH296)</f>
        <v>-2332946163.4134746</v>
      </c>
      <c r="DH39" s="125">
        <f>_xlfn.XLOOKUP($A39,Mensal!$B$5:$B$296,Mensal!DI5:DI296)</f>
        <v>-2388326915.7240467</v>
      </c>
      <c r="DI39" s="125">
        <f>_xlfn.XLOOKUP($A39,Mensal!$B$5:$B$296,Mensal!DJ5:DJ296)</f>
        <v>-2584652665.0363159</v>
      </c>
      <c r="DJ39" s="125">
        <f>_xlfn.XLOOKUP($A39,Mensal!$B$5:$B$296,Mensal!DK5:DK296)</f>
        <v>-2461989027.4661918</v>
      </c>
      <c r="DK39" s="125">
        <f>_xlfn.XLOOKUP($A39,Mensal!$B$5:$B$296,Mensal!DL5:DL296)</f>
        <v>-2581222996.6824355</v>
      </c>
      <c r="DL39" s="125">
        <f>_xlfn.XLOOKUP($A39,Mensal!$B$5:$B$296,Mensal!DM5:DM296)</f>
        <v>-2642789579.0704813</v>
      </c>
      <c r="DM39" s="125">
        <f>_xlfn.XLOOKUP($A39,Mensal!$B$5:$B$296,Mensal!DN5:DN296)</f>
        <v>-2623428892.5582018</v>
      </c>
      <c r="DN39" s="125">
        <f>_xlfn.XLOOKUP($A39,Mensal!$B$5:$B$296,Mensal!DO5:DO296)</f>
        <v>-2722588257.3998051</v>
      </c>
      <c r="DO39" s="125">
        <f>_xlfn.XLOOKUP($A39,Mensal!$B$5:$B$296,Mensal!DP5:DP296)</f>
        <v>-2694419630.2997537</v>
      </c>
      <c r="DP39" s="125">
        <f>_xlfn.XLOOKUP($A39,Mensal!$B$5:$B$296,Mensal!DQ5:DQ296)</f>
        <v>-2680214338.3285527</v>
      </c>
      <c r="DQ39" s="125">
        <f>_xlfn.XLOOKUP($A39,Mensal!$B$5:$B$296,Mensal!DR5:DR296)</f>
        <v>-2736004771.9437952</v>
      </c>
      <c r="DR39" s="92">
        <f>_xlfn.XLOOKUP($A39,Mensal!$B$5:$B$296,Mensal!DS5:DS296)</f>
        <v>-31032861996.559452</v>
      </c>
      <c r="DS39" s="125">
        <f>_xlfn.XLOOKUP($A39,Mensal!$B$5:$B$296,Mensal!DT5:DT296)</f>
        <v>-2742472368.2740698</v>
      </c>
      <c r="DT39" s="125">
        <f>_xlfn.XLOOKUP($A39,Mensal!$B$5:$B$296,Mensal!DU5:DU296)</f>
        <v>-2475754741.4151235</v>
      </c>
      <c r="DU39" s="125">
        <f>_xlfn.XLOOKUP($A39,Mensal!$B$5:$B$296,Mensal!DV5:DV296)</f>
        <v>-2534525561.8765016</v>
      </c>
      <c r="DV39" s="125">
        <f>_xlfn.XLOOKUP($A39,Mensal!$B$5:$B$296,Mensal!DW5:DW296)</f>
        <v>-2742869162.9180932</v>
      </c>
      <c r="DW39" s="125">
        <f>_xlfn.XLOOKUP($A39,Mensal!$B$5:$B$296,Mensal!DX5:DX296)</f>
        <v>-2612696813.8617735</v>
      </c>
      <c r="DX39" s="125">
        <f>_xlfn.XLOOKUP($A39,Mensal!$B$5:$B$296,Mensal!DY5:DY296)</f>
        <v>-2739229551.4166527</v>
      </c>
      <c r="DY39" s="125">
        <f>_xlfn.XLOOKUP($A39,Mensal!$B$5:$B$296,Mensal!DZ5:DZ296)</f>
        <v>-2804564860.3279004</v>
      </c>
      <c r="DZ39" s="125">
        <f>_xlfn.XLOOKUP($A39,Mensal!$B$5:$B$296,Mensal!EA5:EA296)</f>
        <v>-2784019031.9750957</v>
      </c>
      <c r="EA39" s="125">
        <f>_xlfn.XLOOKUP($A39,Mensal!$B$5:$B$296,Mensal!EB5:EB296)</f>
        <v>-2889248321.6656528</v>
      </c>
      <c r="EB39" s="125">
        <f>_xlfn.XLOOKUP($A39,Mensal!$B$5:$B$296,Mensal!EC5:EC296)</f>
        <v>-2859355384.9164963</v>
      </c>
      <c r="EC39" s="125">
        <f>_xlfn.XLOOKUP($A39,Mensal!$B$5:$B$296,Mensal!ED5:ED296)</f>
        <v>-2844280532.5678124</v>
      </c>
      <c r="ED39" s="125">
        <f>_xlfn.XLOOKUP($A39,Mensal!$B$5:$B$296,Mensal!EE5:EE296)</f>
        <v>-2903486112.4970312</v>
      </c>
      <c r="EE39" s="92">
        <f>_xlfn.XLOOKUP($A39,Mensal!$B$5:$B$296,Mensal!EF5:EF296)</f>
        <v>-32932502443.712204</v>
      </c>
      <c r="EF39" s="125">
        <f>_xlfn.XLOOKUP($A39,Mensal!$B$5:$B$296,Mensal!EG5:EG296)</f>
        <v>-2911036322.1518998</v>
      </c>
      <c r="EG39" s="125">
        <f>_xlfn.XLOOKUP($A39,Mensal!$B$5:$B$296,Mensal!EH5:EH296)</f>
        <v>-2627925101.5881062</v>
      </c>
      <c r="EH39" s="125">
        <f>_xlfn.XLOOKUP($A39,Mensal!$B$5:$B$296,Mensal!EI5:EI296)</f>
        <v>-2690308225.3070188</v>
      </c>
      <c r="EI39" s="125">
        <f>_xlfn.XLOOKUP($A39,Mensal!$B$5:$B$296,Mensal!EJ5:EJ296)</f>
        <v>-2911457505.4733982</v>
      </c>
      <c r="EJ39" s="125">
        <f>_xlfn.XLOOKUP($A39,Mensal!$B$5:$B$296,Mensal!EK5:EK296)</f>
        <v>-2773284213.1454759</v>
      </c>
      <c r="EK39" s="125">
        <f>_xlfn.XLOOKUP($A39,Mensal!$B$5:$B$296,Mensal!EL5:EL296)</f>
        <v>-2907594188.0515776</v>
      </c>
      <c r="EL39" s="125">
        <f>_xlfn.XLOOKUP($A39,Mensal!$B$5:$B$296,Mensal!EM5:EM296)</f>
        <v>-2976945281.4517827</v>
      </c>
      <c r="EM39" s="125">
        <f>_xlfn.XLOOKUP($A39,Mensal!$B$5:$B$296,Mensal!EN5:EN296)</f>
        <v>-2955136619.5685806</v>
      </c>
      <c r="EN39" s="125">
        <f>_xlfn.XLOOKUP($A39,Mensal!$B$5:$B$296,Mensal!EO5:EO296)</f>
        <v>-3066833746.5796504</v>
      </c>
      <c r="EO39" s="125">
        <f>_xlfn.XLOOKUP($A39,Mensal!$B$5:$B$296,Mensal!EP5:EP296)</f>
        <v>-3035103463.474793</v>
      </c>
      <c r="EP39" s="125">
        <f>_xlfn.XLOOKUP($A39,Mensal!$B$5:$B$296,Mensal!EQ5:EQ296)</f>
        <v>-3019102046.9260774</v>
      </c>
      <c r="EQ39" s="125">
        <f>_xlfn.XLOOKUP($A39,Mensal!$B$5:$B$296,Mensal!ER5:ER296)</f>
        <v>-3081946652.2689891</v>
      </c>
      <c r="ER39" s="92">
        <f t="shared" si="1"/>
        <v>-34956673365.98735</v>
      </c>
    </row>
    <row r="40" spans="1:148" s="3" customFormat="1" ht="12">
      <c r="A40" s="328" t="str">
        <f t="shared" si="0"/>
        <v>911450110300023</v>
      </c>
      <c r="B40" s="328">
        <v>9114501103000</v>
      </c>
      <c r="C40" s="329">
        <v>23</v>
      </c>
      <c r="D40" s="330" t="s">
        <v>216</v>
      </c>
      <c r="E40" s="92">
        <f>_xlfn.XLOOKUP($A40,Mensal!$B$5:$B$296,Mensal!F5:F296)</f>
        <v>-10605798827.85</v>
      </c>
      <c r="F40" s="125">
        <f>_xlfn.XLOOKUP($A40,Mensal!$B$5:$B$296,Mensal!G5:G296)</f>
        <v>-949386142.6761961</v>
      </c>
      <c r="G40" s="125">
        <f>_xlfn.XLOOKUP($A40,Mensal!$B$5:$B$296,Mensal!H5:H296)</f>
        <v>-855960008.20951605</v>
      </c>
      <c r="H40" s="125">
        <f>_xlfn.XLOOKUP($A40,Mensal!$B$5:$B$296,Mensal!I5:I296)</f>
        <v>-876546313.80845439</v>
      </c>
      <c r="I40" s="125">
        <f>_xlfn.XLOOKUP($A40,Mensal!$B$5:$B$296,Mensal!J5:J296)</f>
        <v>-949525132.32680428</v>
      </c>
      <c r="J40" s="125">
        <f>_xlfn.XLOOKUP($A40,Mensal!$B$5:$B$296,Mensal!K5:K296)</f>
        <v>-903928223.2285881</v>
      </c>
      <c r="K40" s="125">
        <f>_xlfn.XLOOKUP($A40,Mensal!$B$5:$B$296,Mensal!L5:L296)</f>
        <v>-948250245.33285284</v>
      </c>
      <c r="L40" s="125">
        <f>_xlfn.XLOOKUP($A40,Mensal!$B$5:$B$296,Mensal!M5:M296)</f>
        <v>-971135966.93906832</v>
      </c>
      <c r="M40" s="125">
        <f>_xlfn.XLOOKUP($A40,Mensal!$B$5:$B$296,Mensal!N5:N296)</f>
        <v>-963939152.29646659</v>
      </c>
      <c r="N40" s="125">
        <f>_xlfn.XLOOKUP($A40,Mensal!$B$5:$B$296,Mensal!O5:O296)</f>
        <v>-1000798979.9885539</v>
      </c>
      <c r="O40" s="125">
        <f>_xlfn.XLOOKUP($A40,Mensal!$B$5:$B$296,Mensal!P5:P296)</f>
        <v>-990328050.25953519</v>
      </c>
      <c r="P40" s="125">
        <f>_xlfn.XLOOKUP($A40,Mensal!$B$5:$B$296,Mensal!Q5:Q296)</f>
        <v>-985047614.9198103</v>
      </c>
      <c r="Q40" s="125">
        <f>_xlfn.XLOOKUP($A40,Mensal!$B$5:$B$296,Mensal!R5:R296)</f>
        <v>-1005786208.5282871</v>
      </c>
      <c r="R40" s="92">
        <f>_xlfn.XLOOKUP($A40,Mensal!$B$5:$B$296,Mensal!S5:S296)</f>
        <v>-11400632038.514135</v>
      </c>
      <c r="S40" s="125">
        <f>_xlfn.XLOOKUP($A40,Mensal!$B$5:$B$296,Mensal!T5:T296)</f>
        <v>-1018998439.5162259</v>
      </c>
      <c r="T40" s="125">
        <f>_xlfn.XLOOKUP($A40,Mensal!$B$5:$B$296,Mensal!U5:U296)</f>
        <v>-918798621.82940054</v>
      </c>
      <c r="U40" s="125">
        <f>_xlfn.XLOOKUP($A40,Mensal!$B$5:$B$296,Mensal!V5:V296)</f>
        <v>-940877498.14847326</v>
      </c>
      <c r="V40" s="125">
        <f>_xlfn.XLOOKUP($A40,Mensal!$B$5:$B$296,Mensal!W5:W296)</f>
        <v>-1019147506.3456608</v>
      </c>
      <c r="W40" s="125">
        <f>_xlfn.XLOOKUP($A40,Mensal!$B$5:$B$296,Mensal!X5:X296)</f>
        <v>-970244680.54852307</v>
      </c>
      <c r="X40" s="125">
        <f>_xlfn.XLOOKUP($A40,Mensal!$B$5:$B$296,Mensal!Y5:Y296)</f>
        <v>-1017780186.108187</v>
      </c>
      <c r="Y40" s="125">
        <f>_xlfn.XLOOKUP($A40,Mensal!$B$5:$B$296,Mensal!Z5:Z296)</f>
        <v>-1042325193.1949575</v>
      </c>
      <c r="Z40" s="125">
        <f>_xlfn.XLOOKUP($A40,Mensal!$B$5:$B$296,Mensal!AA5:AA296)</f>
        <v>-1034606587.2692059</v>
      </c>
      <c r="AA40" s="125">
        <f>_xlfn.XLOOKUP($A40,Mensal!$B$5:$B$296,Mensal!AB5:AB296)</f>
        <v>-1074138866.2808373</v>
      </c>
      <c r="AB40" s="125">
        <f>_xlfn.XLOOKUP($A40,Mensal!$B$5:$B$296,Mensal!AC5:AC296)</f>
        <v>-1062908761.815438</v>
      </c>
      <c r="AC40" s="125">
        <f>_xlfn.XLOOKUP($A40,Mensal!$B$5:$B$296,Mensal!AD5:AD296)</f>
        <v>-1057245478.6092149</v>
      </c>
      <c r="AD40" s="125">
        <f>_xlfn.XLOOKUP($A40,Mensal!$B$5:$B$296,Mensal!AE5:AE296)</f>
        <v>-1079487684.2887363</v>
      </c>
      <c r="AE40" s="92">
        <f>_xlfn.XLOOKUP($A40,Mensal!$B$5:$B$296,Mensal!AF5:AF296)</f>
        <v>-12236559503.954861</v>
      </c>
      <c r="AF40" s="125">
        <f>_xlfn.XLOOKUP($A40,Mensal!$B$5:$B$296,Mensal!AG5:AG296)</f>
        <v>-1079943432.5539927</v>
      </c>
      <c r="AG40" s="125">
        <f>_xlfn.XLOOKUP($A40,Mensal!$B$5:$B$296,Mensal!AH5:AH296)</f>
        <v>-973758133.2576592</v>
      </c>
      <c r="AH40" s="125">
        <f>_xlfn.XLOOKUP($A40,Mensal!$B$5:$B$296,Mensal!AI5:AI296)</f>
        <v>-997155901.27950382</v>
      </c>
      <c r="AI40" s="125">
        <f>_xlfn.XLOOKUP($A40,Mensal!$B$5:$B$296,Mensal!AJ5:AJ296)</f>
        <v>-1080101403.958174</v>
      </c>
      <c r="AJ40" s="125">
        <f>_xlfn.XLOOKUP($A40,Mensal!$B$5:$B$296,Mensal!AK5:AK296)</f>
        <v>-1028277345.6556379</v>
      </c>
      <c r="AK40" s="125">
        <f>_xlfn.XLOOKUP($A40,Mensal!$B$5:$B$296,Mensal!AL5:AL296)</f>
        <v>-1078652406.2254248</v>
      </c>
      <c r="AL40" s="125">
        <f>_xlfn.XLOOKUP($A40,Mensal!$B$5:$B$296,Mensal!AM5:AM296)</f>
        <v>-1104663620.4562273</v>
      </c>
      <c r="AM40" s="125">
        <f>_xlfn.XLOOKUP($A40,Mensal!$B$5:$B$296,Mensal!AN5:AN296)</f>
        <v>-1096483940.1005399</v>
      </c>
      <c r="AN40" s="125">
        <f>_xlfn.XLOOKUP($A40,Mensal!$B$5:$B$296,Mensal!AO5:AO296)</f>
        <v>-1138377697.7502422</v>
      </c>
      <c r="AO40" s="125">
        <f>_xlfn.XLOOKUP($A40,Mensal!$B$5:$B$296,Mensal!AP5:AP296)</f>
        <v>-1126476757.8950963</v>
      </c>
      <c r="AP40" s="125">
        <f>_xlfn.XLOOKUP($A40,Mensal!$B$5:$B$296,Mensal!AQ5:AQ296)</f>
        <v>-1120475175.8948951</v>
      </c>
      <c r="AQ40" s="125">
        <f>_xlfn.XLOOKUP($A40,Mensal!$B$5:$B$296,Mensal!AR5:AR296)</f>
        <v>-1144046029.8307014</v>
      </c>
      <c r="AR40" s="92">
        <f>_xlfn.XLOOKUP($A40,Mensal!$B$5:$B$296,Mensal!AS5:AS296)</f>
        <v>-12968411844.858095</v>
      </c>
      <c r="AS40" s="125">
        <f>_xlfn.XLOOKUP($A40,Mensal!$B$5:$B$296,Mensal!AT5:AT296)</f>
        <v>-1156275036.735528</v>
      </c>
      <c r="AT40" s="125">
        <f>_xlfn.XLOOKUP($A40,Mensal!$B$5:$B$296,Mensal!AU5:AU296)</f>
        <v>-1043822150.2955354</v>
      </c>
      <c r="AU40" s="125">
        <f>_xlfn.XLOOKUP($A40,Mensal!$B$5:$B$296,Mensal!AV5:AV296)</f>
        <v>-1068600971.5424105</v>
      </c>
      <c r="AV40" s="125">
        <f>_xlfn.XLOOKUP($A40,Mensal!$B$5:$B$296,Mensal!AW5:AW296)</f>
        <v>-1156442332.4016218</v>
      </c>
      <c r="AW40" s="125">
        <f>_xlfn.XLOOKUP($A40,Mensal!$B$5:$B$296,Mensal!AX5:AX296)</f>
        <v>-1101559359.1296721</v>
      </c>
      <c r="AX40" s="125">
        <f>_xlfn.XLOOKUP($A40,Mensal!$B$5:$B$296,Mensal!AY5:AY296)</f>
        <v>-1154907807.5797074</v>
      </c>
      <c r="AY40" s="125">
        <f>_xlfn.XLOOKUP($A40,Mensal!$B$5:$B$296,Mensal!AZ5:AZ296)</f>
        <v>-1182454333.6943982</v>
      </c>
      <c r="AZ40" s="125">
        <f>_xlfn.XLOOKUP($A40,Mensal!$B$5:$B$296,Mensal!BA5:BA296)</f>
        <v>-1173791847.7170639</v>
      </c>
      <c r="BA40" s="125">
        <f>_xlfn.XLOOKUP($A40,Mensal!$B$5:$B$296,Mensal!BB5:BB296)</f>
        <v>-1218158384.3539221</v>
      </c>
      <c r="BB40" s="125">
        <f>_xlfn.XLOOKUP($A40,Mensal!$B$5:$B$296,Mensal!BC5:BC296)</f>
        <v>-1205554991.5403359</v>
      </c>
      <c r="BC40" s="125">
        <f>_xlfn.XLOOKUP($A40,Mensal!$B$5:$B$296,Mensal!BD5:BD296)</f>
        <v>-1199199166.1708987</v>
      </c>
      <c r="BD40" s="125">
        <f>_xlfn.XLOOKUP($A40,Mensal!$B$5:$B$296,Mensal!BE5:BE296)</f>
        <v>-1224161289.727567</v>
      </c>
      <c r="BE40" s="92">
        <f>_xlfn.XLOOKUP($A40,Mensal!$B$5:$B$296,Mensal!BF5:BF296)</f>
        <v>-13884927670.88866</v>
      </c>
      <c r="BF40" s="125">
        <f>_xlfn.XLOOKUP($A40,Mensal!$B$5:$B$296,Mensal!BG5:BG296)</f>
        <v>-1225491942.5988092</v>
      </c>
      <c r="BG40" s="125">
        <f>_xlfn.XLOOKUP($A40,Mensal!$B$5:$B$296,Mensal!BH5:BH296)</f>
        <v>-1106307404.4258983</v>
      </c>
      <c r="BH40" s="125">
        <f>_xlfn.XLOOKUP($A40,Mensal!$B$5:$B$296,Mensal!BI5:BI296)</f>
        <v>-1132569534.8190906</v>
      </c>
      <c r="BI40" s="125">
        <f>_xlfn.XLOOKUP($A40,Mensal!$B$5:$B$296,Mensal!BJ5:BJ296)</f>
        <v>-1225669252.9136703</v>
      </c>
      <c r="BJ40" s="125">
        <f>_xlfn.XLOOKUP($A40,Mensal!$B$5:$B$296,Mensal!BK5:BK296)</f>
        <v>-1167500876.5379863</v>
      </c>
      <c r="BK40" s="125">
        <f>_xlfn.XLOOKUP($A40,Mensal!$B$5:$B$296,Mensal!BL5:BL296)</f>
        <v>-1224042868.4071922</v>
      </c>
      <c r="BL40" s="125">
        <f>_xlfn.XLOOKUP($A40,Mensal!$B$5:$B$296,Mensal!BM5:BM296)</f>
        <v>-1253238383.9442651</v>
      </c>
      <c r="BM40" s="125">
        <f>_xlfn.XLOOKUP($A40,Mensal!$B$5:$B$296,Mensal!BN5:BN296)</f>
        <v>-1244057344.4589972</v>
      </c>
      <c r="BN40" s="125">
        <f>_xlfn.XLOOKUP($A40,Mensal!$B$5:$B$296,Mensal!BO5:BO296)</f>
        <v>-1291079749.5461016</v>
      </c>
      <c r="BO40" s="125">
        <f>_xlfn.XLOOKUP($A40,Mensal!$B$5:$B$296,Mensal!BP5:BP296)</f>
        <v>-1277721892.7631135</v>
      </c>
      <c r="BP40" s="125">
        <f>_xlfn.XLOOKUP($A40,Mensal!$B$5:$B$296,Mensal!BQ5:BQ296)</f>
        <v>-1270985595.1424358</v>
      </c>
      <c r="BQ40" s="125">
        <f>_xlfn.XLOOKUP($A40,Mensal!$B$5:$B$296,Mensal!BR5:BR296)</f>
        <v>-1297442000.6834733</v>
      </c>
      <c r="BR40" s="92">
        <f>_xlfn.XLOOKUP($A40,Mensal!$B$5:$B$296,Mensal!BS5:BS296)</f>
        <v>-14716106846.241034</v>
      </c>
      <c r="BS40" s="125">
        <f>_xlfn.XLOOKUP($A40,Mensal!$B$5:$B$296,Mensal!BT5:BT296)</f>
        <v>-1299314886.8531287</v>
      </c>
      <c r="BT40" s="125">
        <f>_xlfn.XLOOKUP($A40,Mensal!$B$5:$B$296,Mensal!BU5:BU296)</f>
        <v>-1172950739.2420216</v>
      </c>
      <c r="BU40" s="125">
        <f>_xlfn.XLOOKUP($A40,Mensal!$B$5:$B$296,Mensal!BV5:BV296)</f>
        <v>-1200794885.5756083</v>
      </c>
      <c r="BV40" s="125">
        <f>_xlfn.XLOOKUP($A40,Mensal!$B$5:$B$296,Mensal!BW5:BW296)</f>
        <v>-1299502878.2414711</v>
      </c>
      <c r="BW40" s="125">
        <f>_xlfn.XLOOKUP($A40,Mensal!$B$5:$B$296,Mensal!BX5:BX296)</f>
        <v>-1237830471.6414511</v>
      </c>
      <c r="BX40" s="125">
        <f>_xlfn.XLOOKUP($A40,Mensal!$B$5:$B$296,Mensal!BY5:BY296)</f>
        <v>-1297778521.2485292</v>
      </c>
      <c r="BY40" s="125">
        <f>_xlfn.XLOOKUP($A40,Mensal!$B$5:$B$296,Mensal!BZ5:BZ296)</f>
        <v>-1328732758.1945727</v>
      </c>
      <c r="BZ40" s="125">
        <f>_xlfn.XLOOKUP($A40,Mensal!$B$5:$B$296,Mensal!CA5:CA296)</f>
        <v>-1318998658.062753</v>
      </c>
      <c r="CA40" s="125">
        <f>_xlfn.XLOOKUP($A40,Mensal!$B$5:$B$296,Mensal!CB5:CB296)</f>
        <v>-1368853666.3427336</v>
      </c>
      <c r="CB40" s="125">
        <f>_xlfn.XLOOKUP($A40,Mensal!$B$5:$B$296,Mensal!CC5:CC296)</f>
        <v>-1354691139.7921445</v>
      </c>
      <c r="CC40" s="125">
        <f>_xlfn.XLOOKUP($A40,Mensal!$B$5:$B$296,Mensal!CD5:CD296)</f>
        <v>-1347549051.3976185</v>
      </c>
      <c r="CD40" s="125">
        <f>_xlfn.XLOOKUP($A40,Mensal!$B$5:$B$296,Mensal!CE5:CE296)</f>
        <v>-1375599175.9045136</v>
      </c>
      <c r="CE40" s="92">
        <f>_xlfn.XLOOKUP($A40,Mensal!$B$5:$B$296,Mensal!CF5:CF296)</f>
        <v>-15602596832.496548</v>
      </c>
      <c r="CF40" s="125">
        <f>_xlfn.XLOOKUP($A40,Mensal!$B$5:$B$296,Mensal!CG5:CG296)</f>
        <v>-1377736849.8572075</v>
      </c>
      <c r="CG40" s="125">
        <f>_xlfn.XLOOKUP($A40,Mensal!$B$5:$B$296,Mensal!CH5:CH296)</f>
        <v>-1243745817.7939403</v>
      </c>
      <c r="CH40" s="125">
        <f>_xlfn.XLOOKUP($A40,Mensal!$B$5:$B$296,Mensal!CI5:CI296)</f>
        <v>-1273270536.432014</v>
      </c>
      <c r="CI40" s="125">
        <f>_xlfn.XLOOKUP($A40,Mensal!$B$5:$B$296,Mensal!CJ5:CJ296)</f>
        <v>-1377936187.7281086</v>
      </c>
      <c r="CJ40" s="125">
        <f>_xlfn.XLOOKUP($A40,Mensal!$B$5:$B$296,Mensal!CK5:CK296)</f>
        <v>-1312541456.9727232</v>
      </c>
      <c r="CK40" s="125">
        <f>_xlfn.XLOOKUP($A40,Mensal!$B$5:$B$296,Mensal!CL5:CL296)</f>
        <v>-1376107754.7627642</v>
      </c>
      <c r="CL40" s="125">
        <f>_xlfn.XLOOKUP($A40,Mensal!$B$5:$B$296,Mensal!CM5:CM296)</f>
        <v>-1408930277.8718956</v>
      </c>
      <c r="CM40" s="125">
        <f>_xlfn.XLOOKUP($A40,Mensal!$B$5:$B$296,Mensal!CN5:CN296)</f>
        <v>-1398608662.5440757</v>
      </c>
      <c r="CN40" s="125">
        <f>_xlfn.XLOOKUP($A40,Mensal!$B$5:$B$296,Mensal!CO5:CO296)</f>
        <v>-1451472739.4143269</v>
      </c>
      <c r="CO40" s="125">
        <f>_xlfn.XLOOKUP($A40,Mensal!$B$5:$B$296,Mensal!CP5:CP296)</f>
        <v>-1436455413.8119972</v>
      </c>
      <c r="CP40" s="125">
        <f>_xlfn.XLOOKUP($A40,Mensal!$B$5:$B$296,Mensal!CQ5:CQ296)</f>
        <v>-1428882254.7066569</v>
      </c>
      <c r="CQ40" s="125">
        <f>_xlfn.XLOOKUP($A40,Mensal!$B$5:$B$296,Mensal!CR5:CR296)</f>
        <v>-1458625383.6181018</v>
      </c>
      <c r="CR40" s="92">
        <f>_xlfn.XLOOKUP($A40,Mensal!$B$5:$B$296,Mensal!CS5:CS296)</f>
        <v>-16544313335.513811</v>
      </c>
      <c r="CS40" s="125">
        <f>_xlfn.XLOOKUP($A40,Mensal!$B$5:$B$296,Mensal!CT5:CT296)</f>
        <v>-1461421621.6138871</v>
      </c>
      <c r="CT40" s="125">
        <f>_xlfn.XLOOKUP($A40,Mensal!$B$5:$B$296,Mensal!CU5:CU296)</f>
        <v>-1319291873.5564744</v>
      </c>
      <c r="CU40" s="125">
        <f>_xlfn.XLOOKUP($A40,Mensal!$B$5:$B$296,Mensal!CV5:CV296)</f>
        <v>-1350609945.7951744</v>
      </c>
      <c r="CV40" s="125">
        <f>_xlfn.XLOOKUP($A40,Mensal!$B$5:$B$296,Mensal!CW5:CW296)</f>
        <v>-1461633067.4168875</v>
      </c>
      <c r="CW40" s="125">
        <f>_xlfn.XLOOKUP($A40,Mensal!$B$5:$B$296,Mensal!CX5:CX296)</f>
        <v>-1392266211.5652466</v>
      </c>
      <c r="CX40" s="125">
        <f>_xlfn.XLOOKUP($A40,Mensal!$B$5:$B$296,Mensal!CY5:CY296)</f>
        <v>-1459693574.0589917</v>
      </c>
      <c r="CY40" s="125">
        <f>_xlfn.XLOOKUP($A40,Mensal!$B$5:$B$296,Mensal!CZ5:CZ296)</f>
        <v>-1494509761.8909261</v>
      </c>
      <c r="CZ40" s="125">
        <f>_xlfn.XLOOKUP($A40,Mensal!$B$5:$B$296,Mensal!DA5:DA296)</f>
        <v>-1483561203.8904483</v>
      </c>
      <c r="DA40" s="125">
        <f>_xlfn.XLOOKUP($A40,Mensal!$B$5:$B$296,Mensal!DB5:DB296)</f>
        <v>-1539636284.5220294</v>
      </c>
      <c r="DB40" s="125">
        <f>_xlfn.XLOOKUP($A40,Mensal!$B$5:$B$296,Mensal!DC5:DC296)</f>
        <v>-1523706795.2757087</v>
      </c>
      <c r="DC40" s="125">
        <f>_xlfn.XLOOKUP($A40,Mensal!$B$5:$B$296,Mensal!DD5:DD296)</f>
        <v>-1515673636.7943826</v>
      </c>
      <c r="DD40" s="125">
        <f>_xlfn.XLOOKUP($A40,Mensal!$B$5:$B$296,Mensal!DE5:DE296)</f>
        <v>-1547223385.7106142</v>
      </c>
      <c r="DE40" s="92">
        <f>_xlfn.XLOOKUP($A40,Mensal!$B$5:$B$296,Mensal!DF5:DF296)</f>
        <v>-17549227362.090771</v>
      </c>
      <c r="DF40" s="125">
        <f>_xlfn.XLOOKUP($A40,Mensal!$B$5:$B$296,Mensal!DG5:DG296)</f>
        <v>-1550567255.1818402</v>
      </c>
      <c r="DG40" s="125">
        <f>_xlfn.XLOOKUP($A40,Mensal!$B$5:$B$296,Mensal!DH5:DH296)</f>
        <v>-1399767698.0480847</v>
      </c>
      <c r="DH40" s="125">
        <f>_xlfn.XLOOKUP($A40,Mensal!$B$5:$B$296,Mensal!DI5:DI296)</f>
        <v>-1432996149.434428</v>
      </c>
      <c r="DI40" s="125">
        <f>_xlfn.XLOOKUP($A40,Mensal!$B$5:$B$296,Mensal!DJ5:DJ296)</f>
        <v>-1550791599.0217896</v>
      </c>
      <c r="DJ40" s="125">
        <f>_xlfn.XLOOKUP($A40,Mensal!$B$5:$B$296,Mensal!DK5:DK296)</f>
        <v>-1477193416.4797151</v>
      </c>
      <c r="DK40" s="125">
        <f>_xlfn.XLOOKUP($A40,Mensal!$B$5:$B$296,Mensal!DL5:DL296)</f>
        <v>-1548733798.0094612</v>
      </c>
      <c r="DL40" s="125">
        <f>_xlfn.XLOOKUP($A40,Mensal!$B$5:$B$296,Mensal!DM5:DM296)</f>
        <v>-1585673747.4422886</v>
      </c>
      <c r="DM40" s="125">
        <f>_xlfn.XLOOKUP($A40,Mensal!$B$5:$B$296,Mensal!DN5:DN296)</f>
        <v>-1574057335.5349209</v>
      </c>
      <c r="DN40" s="125">
        <f>_xlfn.XLOOKUP($A40,Mensal!$B$5:$B$296,Mensal!DO5:DO296)</f>
        <v>-1633552954.439883</v>
      </c>
      <c r="DO40" s="125">
        <f>_xlfn.XLOOKUP($A40,Mensal!$B$5:$B$296,Mensal!DP5:DP296)</f>
        <v>-1616651778.1798522</v>
      </c>
      <c r="DP40" s="125">
        <f>_xlfn.XLOOKUP($A40,Mensal!$B$5:$B$296,Mensal!DQ5:DQ296)</f>
        <v>-1608128602.9971316</v>
      </c>
      <c r="DQ40" s="125">
        <f>_xlfn.XLOOKUP($A40,Mensal!$B$5:$B$296,Mensal!DR5:DR296)</f>
        <v>-1641602863.1662772</v>
      </c>
      <c r="DR40" s="92">
        <f>_xlfn.XLOOKUP($A40,Mensal!$B$5:$B$296,Mensal!DS5:DS296)</f>
        <v>-18619717197.935673</v>
      </c>
      <c r="DS40" s="125">
        <f>_xlfn.XLOOKUP($A40,Mensal!$B$5:$B$296,Mensal!DT5:DT296)</f>
        <v>-1645483420.9644418</v>
      </c>
      <c r="DT40" s="125">
        <f>_xlfn.XLOOKUP($A40,Mensal!$B$5:$B$296,Mensal!DU5:DU296)</f>
        <v>-1485452844.8490741</v>
      </c>
      <c r="DU40" s="125">
        <f>_xlfn.XLOOKUP($A40,Mensal!$B$5:$B$296,Mensal!DV5:DV296)</f>
        <v>-1520715337.125901</v>
      </c>
      <c r="DV40" s="125">
        <f>_xlfn.XLOOKUP($A40,Mensal!$B$5:$B$296,Mensal!DW5:DW296)</f>
        <v>-1645721497.7508559</v>
      </c>
      <c r="DW40" s="125">
        <f>_xlfn.XLOOKUP($A40,Mensal!$B$5:$B$296,Mensal!DX5:DX296)</f>
        <v>-1567618088.317064</v>
      </c>
      <c r="DX40" s="125">
        <f>_xlfn.XLOOKUP($A40,Mensal!$B$5:$B$296,Mensal!DY5:DY296)</f>
        <v>-1643537730.8499916</v>
      </c>
      <c r="DY40" s="125">
        <f>_xlfn.XLOOKUP($A40,Mensal!$B$5:$B$296,Mensal!DZ5:DZ296)</f>
        <v>-1682738916.1967402</v>
      </c>
      <c r="DZ40" s="125">
        <f>_xlfn.XLOOKUP($A40,Mensal!$B$5:$B$296,Mensal!EA5:EA296)</f>
        <v>-1670411419.1850574</v>
      </c>
      <c r="EA40" s="125">
        <f>_xlfn.XLOOKUP($A40,Mensal!$B$5:$B$296,Mensal!EB5:EB296)</f>
        <v>-1733548992.9993916</v>
      </c>
      <c r="EB40" s="125">
        <f>_xlfn.XLOOKUP($A40,Mensal!$B$5:$B$296,Mensal!EC5:EC296)</f>
        <v>-1715613230.9498978</v>
      </c>
      <c r="EC40" s="125">
        <f>_xlfn.XLOOKUP($A40,Mensal!$B$5:$B$296,Mensal!ED5:ED296)</f>
        <v>-1706568319.5406873</v>
      </c>
      <c r="ED40" s="125">
        <f>_xlfn.XLOOKUP($A40,Mensal!$B$5:$B$296,Mensal!EE5:EE296)</f>
        <v>-1742091667.4982188</v>
      </c>
      <c r="EE40" s="92">
        <f>_xlfn.XLOOKUP($A40,Mensal!$B$5:$B$296,Mensal!EF5:EF296)</f>
        <v>-19759501466.227322</v>
      </c>
      <c r="EF40" s="125">
        <f>_xlfn.XLOOKUP($A40,Mensal!$B$5:$B$296,Mensal!EG5:EG296)</f>
        <v>-1746621793.2911398</v>
      </c>
      <c r="EG40" s="125">
        <f>_xlfn.XLOOKUP($A40,Mensal!$B$5:$B$296,Mensal!EH5:EH296)</f>
        <v>-1576755060.9528637</v>
      </c>
      <c r="EH40" s="125">
        <f>_xlfn.XLOOKUP($A40,Mensal!$B$5:$B$296,Mensal!EI5:EI296)</f>
        <v>-1614184935.1842113</v>
      </c>
      <c r="EI40" s="125">
        <f>_xlfn.XLOOKUP($A40,Mensal!$B$5:$B$296,Mensal!EJ5:EJ296)</f>
        <v>-1746874503.2840388</v>
      </c>
      <c r="EJ40" s="125">
        <f>_xlfn.XLOOKUP($A40,Mensal!$B$5:$B$296,Mensal!EK5:EK296)</f>
        <v>-1663970527.8872855</v>
      </c>
      <c r="EK40" s="125">
        <f>_xlfn.XLOOKUP($A40,Mensal!$B$5:$B$296,Mensal!EL5:EL296)</f>
        <v>-1744556512.8309464</v>
      </c>
      <c r="EL40" s="125">
        <f>_xlfn.XLOOKUP($A40,Mensal!$B$5:$B$296,Mensal!EM5:EM296)</f>
        <v>-1786167168.8710697</v>
      </c>
      <c r="EM40" s="125">
        <f>_xlfn.XLOOKUP($A40,Mensal!$B$5:$B$296,Mensal!EN5:EN296)</f>
        <v>-1773081971.7411482</v>
      </c>
      <c r="EN40" s="125">
        <f>_xlfn.XLOOKUP($A40,Mensal!$B$5:$B$296,Mensal!EO5:EO296)</f>
        <v>-1840100247.9477901</v>
      </c>
      <c r="EO40" s="125">
        <f>_xlfn.XLOOKUP($A40,Mensal!$B$5:$B$296,Mensal!EP5:EP296)</f>
        <v>-1821062078.0848758</v>
      </c>
      <c r="EP40" s="125">
        <f>_xlfn.XLOOKUP($A40,Mensal!$B$5:$B$296,Mensal!EQ5:EQ296)</f>
        <v>-1811461228.1556463</v>
      </c>
      <c r="EQ40" s="125">
        <f>_xlfn.XLOOKUP($A40,Mensal!$B$5:$B$296,Mensal!ER5:ER296)</f>
        <v>-1849167991.3613935</v>
      </c>
      <c r="ER40" s="92">
        <f t="shared" si="1"/>
        <v>-20974004019.592407</v>
      </c>
    </row>
    <row r="41" spans="1:148" s="3" customFormat="1" ht="12">
      <c r="A41" s="328" t="str">
        <f t="shared" si="0"/>
        <v>911450120200020</v>
      </c>
      <c r="B41" s="328">
        <v>9114501202000</v>
      </c>
      <c r="C41" s="329">
        <v>20</v>
      </c>
      <c r="D41" s="330" t="s">
        <v>218</v>
      </c>
      <c r="E41" s="92">
        <f>_xlfn.XLOOKUP($A41,Mensal!$B$5:$B$296,Mensal!F5:F296)</f>
        <v>-162598170.65000004</v>
      </c>
      <c r="F41" s="125">
        <f>_xlfn.XLOOKUP($A41,Mensal!$B$5:$B$296,Mensal!G5:G296)</f>
        <v>-12706197.918491051</v>
      </c>
      <c r="G41" s="125">
        <f>_xlfn.XLOOKUP($A41,Mensal!$B$5:$B$296,Mensal!H5:H296)</f>
        <v>-11470463.697638055</v>
      </c>
      <c r="H41" s="125">
        <f>_xlfn.XLOOKUP($A41,Mensal!$B$5:$B$296,Mensal!I5:I296)</f>
        <v>-11742755.840032307</v>
      </c>
      <c r="I41" s="125">
        <f>_xlfn.XLOOKUP($A41,Mensal!$B$5:$B$296,Mensal!J5:J296)</f>
        <v>-12708036.314873191</v>
      </c>
      <c r="J41" s="125">
        <f>_xlfn.XLOOKUP($A41,Mensal!$B$5:$B$296,Mensal!K5:K296)</f>
        <v>-12104932.469686443</v>
      </c>
      <c r="K41" s="125">
        <f>_xlfn.XLOOKUP($A41,Mensal!$B$5:$B$296,Mensal!L5:L296)</f>
        <v>-12691173.565545717</v>
      </c>
      <c r="L41" s="125">
        <f>_xlfn.XLOOKUP($A41,Mensal!$B$5:$B$296,Mensal!M5:M296)</f>
        <v>-12993879.757117858</v>
      </c>
      <c r="M41" s="125">
        <f>_xlfn.XLOOKUP($A41,Mensal!$B$5:$B$296,Mensal!N5:N296)</f>
        <v>-12898688.511266079</v>
      </c>
      <c r="N41" s="125">
        <f>_xlfn.XLOOKUP($A41,Mensal!$B$5:$B$296,Mensal!O5:O296)</f>
        <v>-13386228.22072609</v>
      </c>
      <c r="O41" s="125">
        <f>_xlfn.XLOOKUP($A41,Mensal!$B$5:$B$296,Mensal!P5:P296)</f>
        <v>-13247730.719313249</v>
      </c>
      <c r="P41" s="125">
        <f>_xlfn.XLOOKUP($A41,Mensal!$B$5:$B$296,Mensal!Q5:Q296)</f>
        <v>-13177887.150513703</v>
      </c>
      <c r="Q41" s="125">
        <f>_xlfn.XLOOKUP($A41,Mensal!$B$5:$B$296,Mensal!R5:R296)</f>
        <v>-13452193.584796259</v>
      </c>
      <c r="R41" s="92">
        <f>_xlfn.XLOOKUP($A41,Mensal!$B$5:$B$296,Mensal!S5:S296)</f>
        <v>-152580167.75</v>
      </c>
      <c r="S41" s="125">
        <f>_xlfn.XLOOKUP($A41,Mensal!$B$5:$B$296,Mensal!T5:T296)</f>
        <v>-13621044.163001571</v>
      </c>
      <c r="T41" s="125">
        <f>_xlfn.XLOOKUP($A41,Mensal!$B$5:$B$296,Mensal!U5:U296)</f>
        <v>-12296337.078793813</v>
      </c>
      <c r="U41" s="125">
        <f>_xlfn.XLOOKUP($A41,Mensal!$B$5:$B$296,Mensal!V5:V296)</f>
        <v>-12588234.255319996</v>
      </c>
      <c r="V41" s="125">
        <f>_xlfn.XLOOKUP($A41,Mensal!$B$5:$B$296,Mensal!W5:W296)</f>
        <v>-13623014.923922412</v>
      </c>
      <c r="W41" s="125">
        <f>_xlfn.XLOOKUP($A41,Mensal!$B$5:$B$296,Mensal!X5:X296)</f>
        <v>-12976487.602149012</v>
      </c>
      <c r="X41" s="125">
        <f>_xlfn.XLOOKUP($A41,Mensal!$B$5:$B$296,Mensal!Y5:Y296)</f>
        <v>-13604938.056650823</v>
      </c>
      <c r="Y41" s="125">
        <f>_xlfn.XLOOKUP($A41,Mensal!$B$5:$B$296,Mensal!Z5:Z296)</f>
        <v>-13929439.093882248</v>
      </c>
      <c r="Z41" s="125">
        <f>_xlfn.XLOOKUP($A41,Mensal!$B$5:$B$296,Mensal!AA5:AA296)</f>
        <v>-13827394.078371253</v>
      </c>
      <c r="AA41" s="125">
        <f>_xlfn.XLOOKUP($A41,Mensal!$B$5:$B$296,Mensal!AB5:AB296)</f>
        <v>-14350036.646696713</v>
      </c>
      <c r="AB41" s="125">
        <f>_xlfn.XLOOKUP($A41,Mensal!$B$5:$B$296,Mensal!AC5:AC296)</f>
        <v>-14201567.325243413</v>
      </c>
      <c r="AC41" s="125">
        <f>_xlfn.XLOOKUP($A41,Mensal!$B$5:$B$296,Mensal!AD5:AD296)</f>
        <v>-14126695.019521195</v>
      </c>
      <c r="AD41" s="125">
        <f>_xlfn.XLOOKUP($A41,Mensal!$B$5:$B$296,Mensal!AE5:AE296)</f>
        <v>-14420751.516950751</v>
      </c>
      <c r="AE41" s="92">
        <f>_xlfn.XLOOKUP($A41,Mensal!$B$5:$B$296,Mensal!AF5:AF296)</f>
        <v>-163565939.76050323</v>
      </c>
      <c r="AF41" s="125">
        <f>_xlfn.XLOOKUP($A41,Mensal!$B$5:$B$296,Mensal!AG5:AG296)</f>
        <v>-14601759.342737682</v>
      </c>
      <c r="AG41" s="125">
        <f>_xlfn.XLOOKUP($A41,Mensal!$B$5:$B$296,Mensal!AH5:AH296)</f>
        <v>-13181673.348466966</v>
      </c>
      <c r="AH41" s="125">
        <f>_xlfn.XLOOKUP($A41,Mensal!$B$5:$B$296,Mensal!AI5:AI296)</f>
        <v>-13494587.121703032</v>
      </c>
      <c r="AI41" s="125">
        <f>_xlfn.XLOOKUP($A41,Mensal!$B$5:$B$296,Mensal!AJ5:AJ296)</f>
        <v>-14603871.998444824</v>
      </c>
      <c r="AJ41" s="125">
        <f>_xlfn.XLOOKUP($A41,Mensal!$B$5:$B$296,Mensal!AK5:AK296)</f>
        <v>-13910794.709503738</v>
      </c>
      <c r="AK41" s="125">
        <f>_xlfn.XLOOKUP($A41,Mensal!$B$5:$B$296,Mensal!AL5:AL296)</f>
        <v>-14584493.596729679</v>
      </c>
      <c r="AL41" s="125">
        <f>_xlfn.XLOOKUP($A41,Mensal!$B$5:$B$296,Mensal!AM5:AM296)</f>
        <v>-14932358.708641768</v>
      </c>
      <c r="AM41" s="125">
        <f>_xlfn.XLOOKUP($A41,Mensal!$B$5:$B$296,Mensal!AN5:AN296)</f>
        <v>-14822966.452013981</v>
      </c>
      <c r="AN41" s="125">
        <f>_xlfn.XLOOKUP($A41,Mensal!$B$5:$B$296,Mensal!AO5:AO296)</f>
        <v>-15383239.285258874</v>
      </c>
      <c r="AO41" s="125">
        <f>_xlfn.XLOOKUP($A41,Mensal!$B$5:$B$296,Mensal!AP5:AP296)</f>
        <v>-15224080.172660938</v>
      </c>
      <c r="AP41" s="125">
        <f>_xlfn.XLOOKUP($A41,Mensal!$B$5:$B$296,Mensal!AQ5:AQ296)</f>
        <v>-15143817.060926719</v>
      </c>
      <c r="AQ41" s="125">
        <f>_xlfn.XLOOKUP($A41,Mensal!$B$5:$B$296,Mensal!AR5:AR296)</f>
        <v>-15459045.626171203</v>
      </c>
      <c r="AR41" s="92">
        <f>_xlfn.XLOOKUP($A41,Mensal!$B$5:$B$296,Mensal!AS5:AS296)</f>
        <v>-175342687.42325941</v>
      </c>
      <c r="AS41" s="125">
        <f>_xlfn.XLOOKUP($A41,Mensal!$B$5:$B$296,Mensal!AT5:AT296)</f>
        <v>-15653086.015414795</v>
      </c>
      <c r="AT41" s="125">
        <f>_xlfn.XLOOKUP($A41,Mensal!$B$5:$B$296,Mensal!AU5:AU296)</f>
        <v>-14130753.829556588</v>
      </c>
      <c r="AU41" s="125">
        <f>_xlfn.XLOOKUP($A41,Mensal!$B$5:$B$296,Mensal!AV5:AV296)</f>
        <v>-14466197.394465651</v>
      </c>
      <c r="AV41" s="125">
        <f>_xlfn.XLOOKUP($A41,Mensal!$B$5:$B$296,Mensal!AW5:AW296)</f>
        <v>-15655350.782332851</v>
      </c>
      <c r="AW41" s="125">
        <f>_xlfn.XLOOKUP($A41,Mensal!$B$5:$B$296,Mensal!AX5:AX296)</f>
        <v>-14912371.928588009</v>
      </c>
      <c r="AX41" s="125">
        <f>_xlfn.XLOOKUP($A41,Mensal!$B$5:$B$296,Mensal!AY5:AY296)</f>
        <v>-15634577.135694217</v>
      </c>
      <c r="AY41" s="125">
        <f>_xlfn.XLOOKUP($A41,Mensal!$B$5:$B$296,Mensal!AZ5:AZ296)</f>
        <v>-16007488.535663974</v>
      </c>
      <c r="AZ41" s="125">
        <f>_xlfn.XLOOKUP($A41,Mensal!$B$5:$B$296,Mensal!BA5:BA296)</f>
        <v>-15890220.036558988</v>
      </c>
      <c r="BA41" s="125">
        <f>_xlfn.XLOOKUP($A41,Mensal!$B$5:$B$296,Mensal!BB5:BB296)</f>
        <v>-16490832.513797512</v>
      </c>
      <c r="BB41" s="125">
        <f>_xlfn.XLOOKUP($A41,Mensal!$B$5:$B$296,Mensal!BC5:BC296)</f>
        <v>-16320213.945092523</v>
      </c>
      <c r="BC41" s="125">
        <f>_xlfn.XLOOKUP($A41,Mensal!$B$5:$B$296,Mensal!BD5:BD296)</f>
        <v>-16234171.889313443</v>
      </c>
      <c r="BD41" s="125">
        <f>_xlfn.XLOOKUP($A41,Mensal!$B$5:$B$296,Mensal!BE5:BE296)</f>
        <v>-16572096.911255529</v>
      </c>
      <c r="BE41" s="92">
        <f>_xlfn.XLOOKUP($A41,Mensal!$B$5:$B$296,Mensal!BF5:BF296)</f>
        <v>-187967360.91773409</v>
      </c>
      <c r="BF41" s="125">
        <f>_xlfn.XLOOKUP($A41,Mensal!$B$5:$B$296,Mensal!BG5:BG296)</f>
        <v>-16780108.208524663</v>
      </c>
      <c r="BG41" s="125">
        <f>_xlfn.XLOOKUP($A41,Mensal!$B$5:$B$296,Mensal!BH5:BH296)</f>
        <v>-15148168.105284665</v>
      </c>
      <c r="BH41" s="125">
        <f>_xlfn.XLOOKUP($A41,Mensal!$B$5:$B$296,Mensal!BI5:BI296)</f>
        <v>-15507763.606867181</v>
      </c>
      <c r="BI41" s="125">
        <f>_xlfn.XLOOKUP($A41,Mensal!$B$5:$B$296,Mensal!BJ5:BJ296)</f>
        <v>-16782536.038660821</v>
      </c>
      <c r="BJ41" s="125">
        <f>_xlfn.XLOOKUP($A41,Mensal!$B$5:$B$296,Mensal!BK5:BK296)</f>
        <v>-15986062.707446348</v>
      </c>
      <c r="BK41" s="125">
        <f>_xlfn.XLOOKUP($A41,Mensal!$B$5:$B$296,Mensal!BL5:BL296)</f>
        <v>-16760266.689464204</v>
      </c>
      <c r="BL41" s="125">
        <f>_xlfn.XLOOKUP($A41,Mensal!$B$5:$B$296,Mensal!BM5:BM296)</f>
        <v>-17160027.710231785</v>
      </c>
      <c r="BM41" s="125">
        <f>_xlfn.XLOOKUP($A41,Mensal!$B$5:$B$296,Mensal!BN5:BN296)</f>
        <v>-17034315.879191238</v>
      </c>
      <c r="BN41" s="125">
        <f>_xlfn.XLOOKUP($A41,Mensal!$B$5:$B$296,Mensal!BO5:BO296)</f>
        <v>-17678172.454790939</v>
      </c>
      <c r="BO41" s="125">
        <f>_xlfn.XLOOKUP($A41,Mensal!$B$5:$B$296,Mensal!BP5:BP296)</f>
        <v>-17495269.349139187</v>
      </c>
      <c r="BP41" s="125">
        <f>_xlfn.XLOOKUP($A41,Mensal!$B$5:$B$296,Mensal!BQ5:BQ296)</f>
        <v>-17403032.265344013</v>
      </c>
      <c r="BQ41" s="125">
        <f>_xlfn.XLOOKUP($A41,Mensal!$B$5:$B$296,Mensal!BR5:BR296)</f>
        <v>-17765287.888865929</v>
      </c>
      <c r="BR41" s="92">
        <f>_xlfn.XLOOKUP($A41,Mensal!$B$5:$B$296,Mensal!BS5:BS296)</f>
        <v>-201501010.90381095</v>
      </c>
      <c r="BS41" s="125">
        <f>_xlfn.XLOOKUP($A41,Mensal!$B$5:$B$296,Mensal!BT5:BT296)</f>
        <v>-17988275.99953844</v>
      </c>
      <c r="BT41" s="125">
        <f>_xlfn.XLOOKUP($A41,Mensal!$B$5:$B$296,Mensal!BU5:BU296)</f>
        <v>-16238836.208865162</v>
      </c>
      <c r="BU41" s="125">
        <f>_xlfn.XLOOKUP($A41,Mensal!$B$5:$B$296,Mensal!BV5:BV296)</f>
        <v>-16624322.58656162</v>
      </c>
      <c r="BV41" s="125">
        <f>_xlfn.XLOOKUP($A41,Mensal!$B$5:$B$296,Mensal!BW5:BW296)</f>
        <v>-17990878.633444399</v>
      </c>
      <c r="BW41" s="125">
        <f>_xlfn.XLOOKUP($A41,Mensal!$B$5:$B$296,Mensal!BX5:BX296)</f>
        <v>-17137059.222382486</v>
      </c>
      <c r="BX41" s="125">
        <f>_xlfn.XLOOKUP($A41,Mensal!$B$5:$B$296,Mensal!BY5:BY296)</f>
        <v>-17967005.89110563</v>
      </c>
      <c r="BY41" s="125">
        <f>_xlfn.XLOOKUP($A41,Mensal!$B$5:$B$296,Mensal!BZ5:BZ296)</f>
        <v>-18395549.705368474</v>
      </c>
      <c r="BZ41" s="125">
        <f>_xlfn.XLOOKUP($A41,Mensal!$B$5:$B$296,Mensal!CA5:CA296)</f>
        <v>-18260786.622493006</v>
      </c>
      <c r="CA41" s="125">
        <f>_xlfn.XLOOKUP($A41,Mensal!$B$5:$B$296,Mensal!CB5:CB296)</f>
        <v>-18951000.871535886</v>
      </c>
      <c r="CB41" s="125">
        <f>_xlfn.XLOOKUP($A41,Mensal!$B$5:$B$296,Mensal!CC5:CC296)</f>
        <v>-18754928.742277212</v>
      </c>
      <c r="CC41" s="125">
        <f>_xlfn.XLOOKUP($A41,Mensal!$B$5:$B$296,Mensal!CD5:CD296)</f>
        <v>-18656050.588448785</v>
      </c>
      <c r="CD41" s="125">
        <f>_xlfn.XLOOKUP($A41,Mensal!$B$5:$B$296,Mensal!CE5:CE296)</f>
        <v>-19044388.616864279</v>
      </c>
      <c r="CE41" s="92">
        <f>_xlfn.XLOOKUP($A41,Mensal!$B$5:$B$296,Mensal!CF5:CF296)</f>
        <v>-216009083.68888539</v>
      </c>
      <c r="CF41" s="125">
        <f>_xlfn.XLOOKUP($A41,Mensal!$B$5:$B$296,Mensal!CG5:CG296)</f>
        <v>-19283431.871505208</v>
      </c>
      <c r="CG41" s="125">
        <f>_xlfn.XLOOKUP($A41,Mensal!$B$5:$B$296,Mensal!CH5:CH296)</f>
        <v>-17408032.415903453</v>
      </c>
      <c r="CH41" s="125">
        <f>_xlfn.XLOOKUP($A41,Mensal!$B$5:$B$296,Mensal!CI5:CI296)</f>
        <v>-17821273.812794056</v>
      </c>
      <c r="CI41" s="125">
        <f>_xlfn.XLOOKUP($A41,Mensal!$B$5:$B$296,Mensal!CJ5:CJ296)</f>
        <v>-19286221.895052396</v>
      </c>
      <c r="CJ41" s="125">
        <f>_xlfn.XLOOKUP($A41,Mensal!$B$5:$B$296,Mensal!CK5:CK296)</f>
        <v>-18370927.486394025</v>
      </c>
      <c r="CK41" s="125">
        <f>_xlfn.XLOOKUP($A41,Mensal!$B$5:$B$296,Mensal!CL5:CL296)</f>
        <v>-19260630.315265235</v>
      </c>
      <c r="CL41" s="125">
        <f>_xlfn.XLOOKUP($A41,Mensal!$B$5:$B$296,Mensal!CM5:CM296)</f>
        <v>-19720029.284155004</v>
      </c>
      <c r="CM41" s="125">
        <f>_xlfn.XLOOKUP($A41,Mensal!$B$5:$B$296,Mensal!CN5:CN296)</f>
        <v>-19575563.259312503</v>
      </c>
      <c r="CN41" s="125">
        <f>_xlfn.XLOOKUP($A41,Mensal!$B$5:$B$296,Mensal!CO5:CO296)</f>
        <v>-20315472.934286471</v>
      </c>
      <c r="CO41" s="125">
        <f>_xlfn.XLOOKUP($A41,Mensal!$B$5:$B$296,Mensal!CP5:CP296)</f>
        <v>-20105283.611721173</v>
      </c>
      <c r="CP41" s="125">
        <f>_xlfn.XLOOKUP($A41,Mensal!$B$5:$B$296,Mensal!CQ5:CQ296)</f>
        <v>-19999286.230817098</v>
      </c>
      <c r="CQ41" s="125">
        <f>_xlfn.XLOOKUP($A41,Mensal!$B$5:$B$296,Mensal!CR5:CR296)</f>
        <v>-20415584.597278509</v>
      </c>
      <c r="CR41" s="92">
        <f>_xlfn.XLOOKUP($A41,Mensal!$B$5:$B$296,Mensal!CS5:CS296)</f>
        <v>-231561737.71448517</v>
      </c>
      <c r="CS41" s="125">
        <f>_xlfn.XLOOKUP($A41,Mensal!$B$5:$B$296,Mensal!CT5:CT296)</f>
        <v>-20671838.966253582</v>
      </c>
      <c r="CT41" s="125">
        <f>_xlfn.XLOOKUP($A41,Mensal!$B$5:$B$296,Mensal!CU5:CU296)</f>
        <v>-18661410.7498485</v>
      </c>
      <c r="CU41" s="125">
        <f>_xlfn.XLOOKUP($A41,Mensal!$B$5:$B$296,Mensal!CV5:CV296)</f>
        <v>-19104405.527315225</v>
      </c>
      <c r="CV41" s="125">
        <f>_xlfn.XLOOKUP($A41,Mensal!$B$5:$B$296,Mensal!CW5:CW296)</f>
        <v>-20674829.871496167</v>
      </c>
      <c r="CW41" s="125">
        <f>_xlfn.XLOOKUP($A41,Mensal!$B$5:$B$296,Mensal!CX5:CX296)</f>
        <v>-19693634.265414394</v>
      </c>
      <c r="CX41" s="125">
        <f>_xlfn.XLOOKUP($A41,Mensal!$B$5:$B$296,Mensal!CY5:CY296)</f>
        <v>-20647395.697964329</v>
      </c>
      <c r="CY41" s="125">
        <f>_xlfn.XLOOKUP($A41,Mensal!$B$5:$B$296,Mensal!CZ5:CZ296)</f>
        <v>-21139871.39261416</v>
      </c>
      <c r="CZ41" s="125">
        <f>_xlfn.XLOOKUP($A41,Mensal!$B$5:$B$296,Mensal!DA5:DA296)</f>
        <v>-20985003.813983001</v>
      </c>
      <c r="DA41" s="125">
        <f>_xlfn.XLOOKUP($A41,Mensal!$B$5:$B$296,Mensal!DB5:DB296)</f>
        <v>-21778186.985555094</v>
      </c>
      <c r="DB41" s="125">
        <f>_xlfn.XLOOKUP($A41,Mensal!$B$5:$B$296,Mensal!DC5:DC296)</f>
        <v>-21552864.031765096</v>
      </c>
      <c r="DC41" s="125">
        <f>_xlfn.XLOOKUP($A41,Mensal!$B$5:$B$296,Mensal!DD5:DD296)</f>
        <v>-21439234.839435924</v>
      </c>
      <c r="DD41" s="125">
        <f>_xlfn.XLOOKUP($A41,Mensal!$B$5:$B$296,Mensal!DE5:DE296)</f>
        <v>-21885506.688282557</v>
      </c>
      <c r="DE41" s="92">
        <f>_xlfn.XLOOKUP($A41,Mensal!$B$5:$B$296,Mensal!DF5:DF296)</f>
        <v>-248234182.82992804</v>
      </c>
      <c r="DF41" s="125">
        <f>_xlfn.XLOOKUP($A41,Mensal!$B$5:$B$296,Mensal!DG5:DG296)</f>
        <v>-22160211.371823847</v>
      </c>
      <c r="DG41" s="125">
        <f>_xlfn.XLOOKUP($A41,Mensal!$B$5:$B$296,Mensal!DH5:DH296)</f>
        <v>-20005032.323837601</v>
      </c>
      <c r="DH41" s="125">
        <f>_xlfn.XLOOKUP($A41,Mensal!$B$5:$B$296,Mensal!DI5:DI296)</f>
        <v>-20479922.725281928</v>
      </c>
      <c r="DI41" s="125">
        <f>_xlfn.XLOOKUP($A41,Mensal!$B$5:$B$296,Mensal!DJ5:DJ296)</f>
        <v>-22163417.6222439</v>
      </c>
      <c r="DJ41" s="125">
        <f>_xlfn.XLOOKUP($A41,Mensal!$B$5:$B$296,Mensal!DK5:DK296)</f>
        <v>-21111575.932524238</v>
      </c>
      <c r="DK41" s="125">
        <f>_xlfn.XLOOKUP($A41,Mensal!$B$5:$B$296,Mensal!DL5:DL296)</f>
        <v>-22134008.188217767</v>
      </c>
      <c r="DL41" s="125">
        <f>_xlfn.XLOOKUP($A41,Mensal!$B$5:$B$296,Mensal!DM5:DM296)</f>
        <v>-22661942.13288239</v>
      </c>
      <c r="DM41" s="125">
        <f>_xlfn.XLOOKUP($A41,Mensal!$B$5:$B$296,Mensal!DN5:DN296)</f>
        <v>-22495924.088589787</v>
      </c>
      <c r="DN41" s="125">
        <f>_xlfn.XLOOKUP($A41,Mensal!$B$5:$B$296,Mensal!DO5:DO296)</f>
        <v>-23346216.448515069</v>
      </c>
      <c r="DO41" s="125">
        <f>_xlfn.XLOOKUP($A41,Mensal!$B$5:$B$296,Mensal!DP5:DP296)</f>
        <v>-23104670.24205219</v>
      </c>
      <c r="DP41" s="125">
        <f>_xlfn.XLOOKUP($A41,Mensal!$B$5:$B$296,Mensal!DQ5:DQ296)</f>
        <v>-22982859.747875322</v>
      </c>
      <c r="DQ41" s="125">
        <f>_xlfn.XLOOKUP($A41,Mensal!$B$5:$B$296,Mensal!DR5:DR296)</f>
        <v>-23461263.169838909</v>
      </c>
      <c r="DR41" s="92">
        <f>_xlfn.XLOOKUP($A41,Mensal!$B$5:$B$296,Mensal!DS5:DS296)</f>
        <v>-266107043.99368295</v>
      </c>
      <c r="DS41" s="125">
        <f>_xlfn.XLOOKUP($A41,Mensal!$B$5:$B$296,Mensal!DT5:DT296)</f>
        <v>-23755746.590595163</v>
      </c>
      <c r="DT41" s="125">
        <f>_xlfn.XLOOKUP($A41,Mensal!$B$5:$B$296,Mensal!DU5:DU296)</f>
        <v>-21445394.651153907</v>
      </c>
      <c r="DU41" s="125">
        <f>_xlfn.XLOOKUP($A41,Mensal!$B$5:$B$296,Mensal!DV5:DV296)</f>
        <v>-21954477.161502227</v>
      </c>
      <c r="DV41" s="125">
        <f>_xlfn.XLOOKUP($A41,Mensal!$B$5:$B$296,Mensal!DW5:DW296)</f>
        <v>-23759183.691045459</v>
      </c>
      <c r="DW41" s="125">
        <f>_xlfn.XLOOKUP($A41,Mensal!$B$5:$B$296,Mensal!DX5:DX296)</f>
        <v>-22631609.399665982</v>
      </c>
      <c r="DX41" s="125">
        <f>_xlfn.XLOOKUP($A41,Mensal!$B$5:$B$296,Mensal!DY5:DY296)</f>
        <v>-23727656.777769446</v>
      </c>
      <c r="DY41" s="125">
        <f>_xlfn.XLOOKUP($A41,Mensal!$B$5:$B$296,Mensal!DZ5:DZ296)</f>
        <v>-24293601.96644992</v>
      </c>
      <c r="DZ41" s="125">
        <f>_xlfn.XLOOKUP($A41,Mensal!$B$5:$B$296,Mensal!EA5:EA296)</f>
        <v>-24115630.622968249</v>
      </c>
      <c r="EA41" s="125">
        <f>_xlfn.XLOOKUP($A41,Mensal!$B$5:$B$296,Mensal!EB5:EB296)</f>
        <v>-25027144.032808151</v>
      </c>
      <c r="EB41" s="125">
        <f>_xlfn.XLOOKUP($A41,Mensal!$B$5:$B$296,Mensal!EC5:EC296)</f>
        <v>-24768206.499479946</v>
      </c>
      <c r="EC41" s="125">
        <f>_xlfn.XLOOKUP($A41,Mensal!$B$5:$B$296,Mensal!ED5:ED296)</f>
        <v>-24637625.649722341</v>
      </c>
      <c r="ED41" s="125">
        <f>_xlfn.XLOOKUP($A41,Mensal!$B$5:$B$296,Mensal!EE5:EE296)</f>
        <v>-25150474.118067313</v>
      </c>
      <c r="EE41" s="92">
        <f>_xlfn.XLOOKUP($A41,Mensal!$B$5:$B$296,Mensal!EF5:EF296)</f>
        <v>-285266751.16122812</v>
      </c>
      <c r="EF41" s="125">
        <f>_xlfn.XLOOKUP($A41,Mensal!$B$5:$B$296,Mensal!EG5:EG296)</f>
        <v>-25466160.345118012</v>
      </c>
      <c r="EG41" s="125">
        <f>_xlfn.XLOOKUP($A41,Mensal!$B$5:$B$296,Mensal!EH5:EH296)</f>
        <v>-22989463.066036984</v>
      </c>
      <c r="EH41" s="125">
        <f>_xlfn.XLOOKUP($A41,Mensal!$B$5:$B$296,Mensal!EI5:EI296)</f>
        <v>-23535199.517130386</v>
      </c>
      <c r="EI41" s="125">
        <f>_xlfn.XLOOKUP($A41,Mensal!$B$5:$B$296,Mensal!EJ5:EJ296)</f>
        <v>-25469844.91680073</v>
      </c>
      <c r="EJ41" s="125">
        <f>_xlfn.XLOOKUP($A41,Mensal!$B$5:$B$296,Mensal!EK5:EK296)</f>
        <v>-24261085.276441928</v>
      </c>
      <c r="EK41" s="125">
        <f>_xlfn.XLOOKUP($A41,Mensal!$B$5:$B$296,Mensal!EL5:EL296)</f>
        <v>-25436048.065768842</v>
      </c>
      <c r="EL41" s="125">
        <f>_xlfn.XLOOKUP($A41,Mensal!$B$5:$B$296,Mensal!EM5:EM296)</f>
        <v>-26042741.308034312</v>
      </c>
      <c r="EM41" s="125">
        <f>_xlfn.XLOOKUP($A41,Mensal!$B$5:$B$296,Mensal!EN5:EN296)</f>
        <v>-25851956.027821962</v>
      </c>
      <c r="EN41" s="125">
        <f>_xlfn.XLOOKUP($A41,Mensal!$B$5:$B$296,Mensal!EO5:EO296)</f>
        <v>-26829098.403170336</v>
      </c>
      <c r="EO41" s="125">
        <f>_xlfn.XLOOKUP($A41,Mensal!$B$5:$B$296,Mensal!EP5:EP296)</f>
        <v>-26551517.3674425</v>
      </c>
      <c r="EP41" s="125">
        <f>_xlfn.XLOOKUP($A41,Mensal!$B$5:$B$296,Mensal!EQ5:EQ296)</f>
        <v>-26411534.696502347</v>
      </c>
      <c r="EQ41" s="125">
        <f>_xlfn.XLOOKUP($A41,Mensal!$B$5:$B$296,Mensal!ER5:ER296)</f>
        <v>-26961308.254568156</v>
      </c>
      <c r="ER41" s="92">
        <f t="shared" si="1"/>
        <v>-305805957.24483651</v>
      </c>
    </row>
    <row r="42" spans="1:148" s="3" customFormat="1" ht="12">
      <c r="A42" s="328" t="str">
        <f t="shared" si="0"/>
        <v>911450120300023</v>
      </c>
      <c r="B42" s="328">
        <v>9114501203000</v>
      </c>
      <c r="C42" s="329">
        <v>23</v>
      </c>
      <c r="D42" s="330" t="s">
        <v>219</v>
      </c>
      <c r="E42" s="92">
        <f>_xlfn.XLOOKUP($A42,Mensal!$B$5:$B$296,Mensal!F5:F296)</f>
        <v>-97558902.390000001</v>
      </c>
      <c r="F42" s="125">
        <f>_xlfn.XLOOKUP($A42,Mensal!$B$5:$B$296,Mensal!G5:G296)</f>
        <v>-7623718.75109463</v>
      </c>
      <c r="G42" s="125">
        <f>_xlfn.XLOOKUP($A42,Mensal!$B$5:$B$296,Mensal!H5:H296)</f>
        <v>-6882278.2185828332</v>
      </c>
      <c r="H42" s="125">
        <f>_xlfn.XLOOKUP($A42,Mensal!$B$5:$B$296,Mensal!I5:I296)</f>
        <v>-7045653.5040193843</v>
      </c>
      <c r="I42" s="125">
        <f>_xlfn.XLOOKUP($A42,Mensal!$B$5:$B$296,Mensal!J5:J296)</f>
        <v>-7624821.7889239136</v>
      </c>
      <c r="J42" s="125">
        <f>_xlfn.XLOOKUP($A42,Mensal!$B$5:$B$296,Mensal!K5:K296)</f>
        <v>-7262959.4818118652</v>
      </c>
      <c r="K42" s="125">
        <f>_xlfn.XLOOKUP($A42,Mensal!$B$5:$B$296,Mensal!L5:L296)</f>
        <v>-7614704.1393274302</v>
      </c>
      <c r="L42" s="125">
        <f>_xlfn.XLOOKUP($A42,Mensal!$B$5:$B$296,Mensal!M5:M296)</f>
        <v>-7796327.8542707143</v>
      </c>
      <c r="M42" s="125">
        <f>_xlfn.XLOOKUP($A42,Mensal!$B$5:$B$296,Mensal!N5:N296)</f>
        <v>-7739213.1067596469</v>
      </c>
      <c r="N42" s="125">
        <f>_xlfn.XLOOKUP($A42,Mensal!$B$5:$B$296,Mensal!O5:O296)</f>
        <v>-8031736.9324356532</v>
      </c>
      <c r="O42" s="125">
        <f>_xlfn.XLOOKUP($A42,Mensal!$B$5:$B$296,Mensal!P5:P296)</f>
        <v>-7948638.4315879494</v>
      </c>
      <c r="P42" s="125">
        <f>_xlfn.XLOOKUP($A42,Mensal!$B$5:$B$296,Mensal!Q5:Q296)</f>
        <v>-7906732.2903082212</v>
      </c>
      <c r="Q42" s="125">
        <f>_xlfn.XLOOKUP($A42,Mensal!$B$5:$B$296,Mensal!R5:R296)</f>
        <v>-8071316.1508777551</v>
      </c>
      <c r="R42" s="92">
        <f>_xlfn.XLOOKUP($A42,Mensal!$B$5:$B$296,Mensal!S5:S296)</f>
        <v>-91548100.649999991</v>
      </c>
      <c r="S42" s="125">
        <f>_xlfn.XLOOKUP($A42,Mensal!$B$5:$B$296,Mensal!T5:T296)</f>
        <v>-8172626.4978009425</v>
      </c>
      <c r="T42" s="125">
        <f>_xlfn.XLOOKUP($A42,Mensal!$B$5:$B$296,Mensal!U5:U296)</f>
        <v>-7377802.2472762875</v>
      </c>
      <c r="U42" s="125">
        <f>_xlfn.XLOOKUP($A42,Mensal!$B$5:$B$296,Mensal!V5:V296)</f>
        <v>-7552940.5531919971</v>
      </c>
      <c r="V42" s="125">
        <f>_xlfn.XLOOKUP($A42,Mensal!$B$5:$B$296,Mensal!W5:W296)</f>
        <v>-8173808.9543534471</v>
      </c>
      <c r="W42" s="125">
        <f>_xlfn.XLOOKUP($A42,Mensal!$B$5:$B$296,Mensal!X5:X296)</f>
        <v>-7785892.5612894064</v>
      </c>
      <c r="X42" s="125">
        <f>_xlfn.XLOOKUP($A42,Mensal!$B$5:$B$296,Mensal!Y5:Y296)</f>
        <v>-8162962.8339904938</v>
      </c>
      <c r="Y42" s="125">
        <f>_xlfn.XLOOKUP($A42,Mensal!$B$5:$B$296,Mensal!Z5:Z296)</f>
        <v>-8357663.4563293485</v>
      </c>
      <c r="Z42" s="125">
        <f>_xlfn.XLOOKUP($A42,Mensal!$B$5:$B$296,Mensal!AA5:AA296)</f>
        <v>-8296436.447022751</v>
      </c>
      <c r="AA42" s="125">
        <f>_xlfn.XLOOKUP($A42,Mensal!$B$5:$B$296,Mensal!AB5:AB296)</f>
        <v>-8610021.9880180266</v>
      </c>
      <c r="AB42" s="125">
        <f>_xlfn.XLOOKUP($A42,Mensal!$B$5:$B$296,Mensal!AC5:AC296)</f>
        <v>-8520940.3951460477</v>
      </c>
      <c r="AC42" s="125">
        <f>_xlfn.XLOOKUP($A42,Mensal!$B$5:$B$296,Mensal!AD5:AD296)</f>
        <v>-8476017.0117127169</v>
      </c>
      <c r="AD42" s="125">
        <f>_xlfn.XLOOKUP($A42,Mensal!$B$5:$B$296,Mensal!AE5:AE296)</f>
        <v>-8652450.9101704508</v>
      </c>
      <c r="AE42" s="92">
        <f>_xlfn.XLOOKUP($A42,Mensal!$B$5:$B$296,Mensal!AF5:AF296)</f>
        <v>-98139563.856301904</v>
      </c>
      <c r="AF42" s="125">
        <f>_xlfn.XLOOKUP($A42,Mensal!$B$5:$B$296,Mensal!AG5:AG296)</f>
        <v>-8761055.6056426093</v>
      </c>
      <c r="AG42" s="125">
        <f>_xlfn.XLOOKUP($A42,Mensal!$B$5:$B$296,Mensal!AH5:AH296)</f>
        <v>-7909004.009080179</v>
      </c>
      <c r="AH42" s="125">
        <f>_xlfn.XLOOKUP($A42,Mensal!$B$5:$B$296,Mensal!AI5:AI296)</f>
        <v>-8096752.2730218191</v>
      </c>
      <c r="AI42" s="125">
        <f>_xlfn.XLOOKUP($A42,Mensal!$B$5:$B$296,Mensal!AJ5:AJ296)</f>
        <v>-8762323.1990668941</v>
      </c>
      <c r="AJ42" s="125">
        <f>_xlfn.XLOOKUP($A42,Mensal!$B$5:$B$296,Mensal!AK5:AK296)</f>
        <v>-8346476.8257022426</v>
      </c>
      <c r="AK42" s="125">
        <f>_xlfn.XLOOKUP($A42,Mensal!$B$5:$B$296,Mensal!AL5:AL296)</f>
        <v>-8750696.1580378078</v>
      </c>
      <c r="AL42" s="125">
        <f>_xlfn.XLOOKUP($A42,Mensal!$B$5:$B$296,Mensal!AM5:AM296)</f>
        <v>-8959415.2251850609</v>
      </c>
      <c r="AM42" s="125">
        <f>_xlfn.XLOOKUP($A42,Mensal!$B$5:$B$296,Mensal!AN5:AN296)</f>
        <v>-8893779.8712083884</v>
      </c>
      <c r="AN42" s="125">
        <f>_xlfn.XLOOKUP($A42,Mensal!$B$5:$B$296,Mensal!AO5:AO296)</f>
        <v>-9229943.5711553246</v>
      </c>
      <c r="AO42" s="125">
        <f>_xlfn.XLOOKUP($A42,Mensal!$B$5:$B$296,Mensal!AP5:AP296)</f>
        <v>-9134448.1035965625</v>
      </c>
      <c r="AP42" s="125">
        <f>_xlfn.XLOOKUP($A42,Mensal!$B$5:$B$296,Mensal!AQ5:AQ296)</f>
        <v>-9086290.2365560308</v>
      </c>
      <c r="AQ42" s="125">
        <f>_xlfn.XLOOKUP($A42,Mensal!$B$5:$B$296,Mensal!AR5:AR296)</f>
        <v>-9275427.375702722</v>
      </c>
      <c r="AR42" s="92">
        <f>_xlfn.XLOOKUP($A42,Mensal!$B$5:$B$296,Mensal!AS5:AS296)</f>
        <v>-105205612.45395564</v>
      </c>
      <c r="AS42" s="125">
        <f>_xlfn.XLOOKUP($A42,Mensal!$B$5:$B$296,Mensal!AT5:AT296)</f>
        <v>-9391851.6092488766</v>
      </c>
      <c r="AT42" s="125">
        <f>_xlfn.XLOOKUP($A42,Mensal!$B$5:$B$296,Mensal!AU5:AU296)</f>
        <v>-8478452.2977339532</v>
      </c>
      <c r="AU42" s="125">
        <f>_xlfn.XLOOKUP($A42,Mensal!$B$5:$B$296,Mensal!AV5:AV296)</f>
        <v>-8679718.4366793912</v>
      </c>
      <c r="AV42" s="125">
        <f>_xlfn.XLOOKUP($A42,Mensal!$B$5:$B$296,Mensal!AW5:AW296)</f>
        <v>-9393210.4693997093</v>
      </c>
      <c r="AW42" s="125">
        <f>_xlfn.XLOOKUP($A42,Mensal!$B$5:$B$296,Mensal!AX5:AX296)</f>
        <v>-8947423.1571528055</v>
      </c>
      <c r="AX42" s="125">
        <f>_xlfn.XLOOKUP($A42,Mensal!$B$5:$B$296,Mensal!AY5:AY296)</f>
        <v>-9380746.2814165298</v>
      </c>
      <c r="AY42" s="125">
        <f>_xlfn.XLOOKUP($A42,Mensal!$B$5:$B$296,Mensal!AZ5:AZ296)</f>
        <v>-9604493.1213983838</v>
      </c>
      <c r="AZ42" s="125">
        <f>_xlfn.XLOOKUP($A42,Mensal!$B$5:$B$296,Mensal!BA5:BA296)</f>
        <v>-9534132.0219353922</v>
      </c>
      <c r="BA42" s="125">
        <f>_xlfn.XLOOKUP($A42,Mensal!$B$5:$B$296,Mensal!BB5:BB296)</f>
        <v>-9894499.5082785077</v>
      </c>
      <c r="BB42" s="125">
        <f>_xlfn.XLOOKUP($A42,Mensal!$B$5:$B$296,Mensal!BC5:BC296)</f>
        <v>-9792128.367055513</v>
      </c>
      <c r="BC42" s="125">
        <f>_xlfn.XLOOKUP($A42,Mensal!$B$5:$B$296,Mensal!BD5:BD296)</f>
        <v>-9740503.1335880645</v>
      </c>
      <c r="BD42" s="125">
        <f>_xlfn.XLOOKUP($A42,Mensal!$B$5:$B$296,Mensal!BE5:BE296)</f>
        <v>-9943258.1467533167</v>
      </c>
      <c r="BE42" s="92">
        <f>_xlfn.XLOOKUP($A42,Mensal!$B$5:$B$296,Mensal!BF5:BF296)</f>
        <v>-112780416.55064042</v>
      </c>
      <c r="BF42" s="125">
        <f>_xlfn.XLOOKUP($A42,Mensal!$B$5:$B$296,Mensal!BG5:BG296)</f>
        <v>-10068064.925114797</v>
      </c>
      <c r="BG42" s="125">
        <f>_xlfn.XLOOKUP($A42,Mensal!$B$5:$B$296,Mensal!BH5:BH296)</f>
        <v>-9088900.8631707989</v>
      </c>
      <c r="BH42" s="125">
        <f>_xlfn.XLOOKUP($A42,Mensal!$B$5:$B$296,Mensal!BI5:BI296)</f>
        <v>-9304658.1641203091</v>
      </c>
      <c r="BI42" s="125">
        <f>_xlfn.XLOOKUP($A42,Mensal!$B$5:$B$296,Mensal!BJ5:BJ296)</f>
        <v>-10069521.623196492</v>
      </c>
      <c r="BJ42" s="125">
        <f>_xlfn.XLOOKUP($A42,Mensal!$B$5:$B$296,Mensal!BK5:BK296)</f>
        <v>-9591637.6244678088</v>
      </c>
      <c r="BK42" s="125">
        <f>_xlfn.XLOOKUP($A42,Mensal!$B$5:$B$296,Mensal!BL5:BL296)</f>
        <v>-10056160.013678523</v>
      </c>
      <c r="BL42" s="125">
        <f>_xlfn.XLOOKUP($A42,Mensal!$B$5:$B$296,Mensal!BM5:BM296)</f>
        <v>-10296016.626139071</v>
      </c>
      <c r="BM42" s="125">
        <f>_xlfn.XLOOKUP($A42,Mensal!$B$5:$B$296,Mensal!BN5:BN296)</f>
        <v>-10220589.527514743</v>
      </c>
      <c r="BN42" s="125">
        <f>_xlfn.XLOOKUP($A42,Mensal!$B$5:$B$296,Mensal!BO5:BO296)</f>
        <v>-10606903.472874563</v>
      </c>
      <c r="BO42" s="125">
        <f>_xlfn.XLOOKUP($A42,Mensal!$B$5:$B$296,Mensal!BP5:BP296)</f>
        <v>-10497161.609483512</v>
      </c>
      <c r="BP42" s="125">
        <f>_xlfn.XLOOKUP($A42,Mensal!$B$5:$B$296,Mensal!BQ5:BQ296)</f>
        <v>-10441819.359206406</v>
      </c>
      <c r="BQ42" s="125">
        <f>_xlfn.XLOOKUP($A42,Mensal!$B$5:$B$296,Mensal!BR5:BR296)</f>
        <v>-10659172.733319556</v>
      </c>
      <c r="BR42" s="92">
        <f>_xlfn.XLOOKUP($A42,Mensal!$B$5:$B$296,Mensal!BS5:BS296)</f>
        <v>-120900606.54228657</v>
      </c>
      <c r="BS42" s="125">
        <f>_xlfn.XLOOKUP($A42,Mensal!$B$5:$B$296,Mensal!BT5:BT296)</f>
        <v>-10792965.599723063</v>
      </c>
      <c r="BT42" s="125">
        <f>_xlfn.XLOOKUP($A42,Mensal!$B$5:$B$296,Mensal!BU5:BU296)</f>
        <v>-9743301.7253190968</v>
      </c>
      <c r="BU42" s="125">
        <f>_xlfn.XLOOKUP($A42,Mensal!$B$5:$B$296,Mensal!BV5:BV296)</f>
        <v>-9974593.551936971</v>
      </c>
      <c r="BV42" s="125">
        <f>_xlfn.XLOOKUP($A42,Mensal!$B$5:$B$296,Mensal!BW5:BW296)</f>
        <v>-10794527.18006664</v>
      </c>
      <c r="BW42" s="125">
        <f>_xlfn.XLOOKUP($A42,Mensal!$B$5:$B$296,Mensal!BX5:BX296)</f>
        <v>-10282235.53342949</v>
      </c>
      <c r="BX42" s="125">
        <f>_xlfn.XLOOKUP($A42,Mensal!$B$5:$B$296,Mensal!BY5:BY296)</f>
        <v>-10780203.534663377</v>
      </c>
      <c r="BY42" s="125">
        <f>_xlfn.XLOOKUP($A42,Mensal!$B$5:$B$296,Mensal!BZ5:BZ296)</f>
        <v>-11037329.823221084</v>
      </c>
      <c r="BZ42" s="125">
        <f>_xlfn.XLOOKUP($A42,Mensal!$B$5:$B$296,Mensal!CA5:CA296)</f>
        <v>-10956471.973495804</v>
      </c>
      <c r="CA42" s="125">
        <f>_xlfn.XLOOKUP($A42,Mensal!$B$5:$B$296,Mensal!CB5:CB296)</f>
        <v>-11370600.522921531</v>
      </c>
      <c r="CB42" s="125">
        <f>_xlfn.XLOOKUP($A42,Mensal!$B$5:$B$296,Mensal!CC5:CC296)</f>
        <v>-11252957.245366327</v>
      </c>
      <c r="CC42" s="125">
        <f>_xlfn.XLOOKUP($A42,Mensal!$B$5:$B$296,Mensal!CD5:CD296)</f>
        <v>-11193630.35306927</v>
      </c>
      <c r="CD42" s="125">
        <f>_xlfn.XLOOKUP($A42,Mensal!$B$5:$B$296,Mensal!CE5:CE296)</f>
        <v>-11426633.170118567</v>
      </c>
      <c r="CE42" s="92">
        <f>_xlfn.XLOOKUP($A42,Mensal!$B$5:$B$296,Mensal!CF5:CF296)</f>
        <v>-129605450.21333122</v>
      </c>
      <c r="CF42" s="125">
        <f>_xlfn.XLOOKUP($A42,Mensal!$B$5:$B$296,Mensal!CG5:CG296)</f>
        <v>-11570059.122903125</v>
      </c>
      <c r="CG42" s="125">
        <f>_xlfn.XLOOKUP($A42,Mensal!$B$5:$B$296,Mensal!CH5:CH296)</f>
        <v>-10444819.449542072</v>
      </c>
      <c r="CH42" s="125">
        <f>_xlfn.XLOOKUP($A42,Mensal!$B$5:$B$296,Mensal!CI5:CI296)</f>
        <v>-10692764.287676433</v>
      </c>
      <c r="CI42" s="125">
        <f>_xlfn.XLOOKUP($A42,Mensal!$B$5:$B$296,Mensal!CJ5:CJ296)</f>
        <v>-11571733.137031438</v>
      </c>
      <c r="CJ42" s="125">
        <f>_xlfn.XLOOKUP($A42,Mensal!$B$5:$B$296,Mensal!CK5:CK296)</f>
        <v>-11022556.491836416</v>
      </c>
      <c r="CK42" s="125">
        <f>_xlfn.XLOOKUP($A42,Mensal!$B$5:$B$296,Mensal!CL5:CL296)</f>
        <v>-11556378.18915914</v>
      </c>
      <c r="CL42" s="125">
        <f>_xlfn.XLOOKUP($A42,Mensal!$B$5:$B$296,Mensal!CM5:CM296)</f>
        <v>-11832017.570493001</v>
      </c>
      <c r="CM42" s="125">
        <f>_xlfn.XLOOKUP($A42,Mensal!$B$5:$B$296,Mensal!CN5:CN296)</f>
        <v>-11745337.955587501</v>
      </c>
      <c r="CN42" s="125">
        <f>_xlfn.XLOOKUP($A42,Mensal!$B$5:$B$296,Mensal!CO5:CO296)</f>
        <v>-12189283.760571882</v>
      </c>
      <c r="CO42" s="125">
        <f>_xlfn.XLOOKUP($A42,Mensal!$B$5:$B$296,Mensal!CP5:CP296)</f>
        <v>-12063170.167032704</v>
      </c>
      <c r="CP42" s="125">
        <f>_xlfn.XLOOKUP($A42,Mensal!$B$5:$B$296,Mensal!CQ5:CQ296)</f>
        <v>-11999571.738490259</v>
      </c>
      <c r="CQ42" s="125">
        <f>_xlfn.XLOOKUP($A42,Mensal!$B$5:$B$296,Mensal!CR5:CR296)</f>
        <v>-12249350.758367104</v>
      </c>
      <c r="CR42" s="92">
        <f>_xlfn.XLOOKUP($A42,Mensal!$B$5:$B$296,Mensal!CS5:CS296)</f>
        <v>-138937042.62869108</v>
      </c>
      <c r="CS42" s="125">
        <f>_xlfn.XLOOKUP($A42,Mensal!$B$5:$B$296,Mensal!CT5:CT296)</f>
        <v>-12403103.37975215</v>
      </c>
      <c r="CT42" s="125">
        <f>_xlfn.XLOOKUP($A42,Mensal!$B$5:$B$296,Mensal!CU5:CU296)</f>
        <v>-11196846.4499091</v>
      </c>
      <c r="CU42" s="125">
        <f>_xlfn.XLOOKUP($A42,Mensal!$B$5:$B$296,Mensal!CV5:CV296)</f>
        <v>-11462643.316389134</v>
      </c>
      <c r="CV42" s="125">
        <f>_xlfn.XLOOKUP($A42,Mensal!$B$5:$B$296,Mensal!CW5:CW296)</f>
        <v>-12404897.9228977</v>
      </c>
      <c r="CW42" s="125">
        <f>_xlfn.XLOOKUP($A42,Mensal!$B$5:$B$296,Mensal!CX5:CX296)</f>
        <v>-11816180.559248636</v>
      </c>
      <c r="CX42" s="125">
        <f>_xlfn.XLOOKUP($A42,Mensal!$B$5:$B$296,Mensal!CY5:CY296)</f>
        <v>-12388437.418778596</v>
      </c>
      <c r="CY42" s="125">
        <f>_xlfn.XLOOKUP($A42,Mensal!$B$5:$B$296,Mensal!CZ5:CZ296)</f>
        <v>-12683922.835568495</v>
      </c>
      <c r="CZ42" s="125">
        <f>_xlfn.XLOOKUP($A42,Mensal!$B$5:$B$296,Mensal!DA5:DA296)</f>
        <v>-12591002.2883898</v>
      </c>
      <c r="DA42" s="125">
        <f>_xlfn.XLOOKUP($A42,Mensal!$B$5:$B$296,Mensal!DB5:DB296)</f>
        <v>-13066912.191333055</v>
      </c>
      <c r="DB42" s="125">
        <f>_xlfn.XLOOKUP($A42,Mensal!$B$5:$B$296,Mensal!DC5:DC296)</f>
        <v>-12931718.419059057</v>
      </c>
      <c r="DC42" s="125">
        <f>_xlfn.XLOOKUP($A42,Mensal!$B$5:$B$296,Mensal!DD5:DD296)</f>
        <v>-12863540.903661555</v>
      </c>
      <c r="DD42" s="125">
        <f>_xlfn.XLOOKUP($A42,Mensal!$B$5:$B$296,Mensal!DE5:DE296)</f>
        <v>-13131304.012969533</v>
      </c>
      <c r="DE42" s="92">
        <f>_xlfn.XLOOKUP($A42,Mensal!$B$5:$B$296,Mensal!DF5:DF296)</f>
        <v>-148940509.6979568</v>
      </c>
      <c r="DF42" s="125">
        <f>_xlfn.XLOOKUP($A42,Mensal!$B$5:$B$296,Mensal!DG5:DG296)</f>
        <v>-13296126.823094308</v>
      </c>
      <c r="DG42" s="125">
        <f>_xlfn.XLOOKUP($A42,Mensal!$B$5:$B$296,Mensal!DH5:DH296)</f>
        <v>-12003019.39430256</v>
      </c>
      <c r="DH42" s="125">
        <f>_xlfn.XLOOKUP($A42,Mensal!$B$5:$B$296,Mensal!DI5:DI296)</f>
        <v>-12287953.635169156</v>
      </c>
      <c r="DI42" s="125">
        <f>_xlfn.XLOOKUP($A42,Mensal!$B$5:$B$296,Mensal!DJ5:DJ296)</f>
        <v>-13298050.573346339</v>
      </c>
      <c r="DJ42" s="125">
        <f>_xlfn.XLOOKUP($A42,Mensal!$B$5:$B$296,Mensal!DK5:DK296)</f>
        <v>-12666945.559514543</v>
      </c>
      <c r="DK42" s="125">
        <f>_xlfn.XLOOKUP($A42,Mensal!$B$5:$B$296,Mensal!DL5:DL296)</f>
        <v>-13280404.91293066</v>
      </c>
      <c r="DL42" s="125">
        <f>_xlfn.XLOOKUP($A42,Mensal!$B$5:$B$296,Mensal!DM5:DM296)</f>
        <v>-13597165.279729433</v>
      </c>
      <c r="DM42" s="125">
        <f>_xlfn.XLOOKUP($A42,Mensal!$B$5:$B$296,Mensal!DN5:DN296)</f>
        <v>-13497554.453153873</v>
      </c>
      <c r="DN42" s="125">
        <f>_xlfn.XLOOKUP($A42,Mensal!$B$5:$B$296,Mensal!DO5:DO296)</f>
        <v>-14007729.86910904</v>
      </c>
      <c r="DO42" s="125">
        <f>_xlfn.XLOOKUP($A42,Mensal!$B$5:$B$296,Mensal!DP5:DP296)</f>
        <v>-13862802.145231314</v>
      </c>
      <c r="DP42" s="125">
        <f>_xlfn.XLOOKUP($A42,Mensal!$B$5:$B$296,Mensal!DQ5:DQ296)</f>
        <v>-13789715.848725192</v>
      </c>
      <c r="DQ42" s="125">
        <f>_xlfn.XLOOKUP($A42,Mensal!$B$5:$B$296,Mensal!DR5:DR296)</f>
        <v>-14076757.901903344</v>
      </c>
      <c r="DR42" s="92">
        <f>_xlfn.XLOOKUP($A42,Mensal!$B$5:$B$296,Mensal!DS5:DS296)</f>
        <v>-159664226.39620975</v>
      </c>
      <c r="DS42" s="125">
        <f>_xlfn.XLOOKUP($A42,Mensal!$B$5:$B$296,Mensal!DT5:DT296)</f>
        <v>-14253447.954357097</v>
      </c>
      <c r="DT42" s="125">
        <f>_xlfn.XLOOKUP($A42,Mensal!$B$5:$B$296,Mensal!DU5:DU296)</f>
        <v>-12867236.790692344</v>
      </c>
      <c r="DU42" s="125">
        <f>_xlfn.XLOOKUP($A42,Mensal!$B$5:$B$296,Mensal!DV5:DV296)</f>
        <v>-13172686.296901336</v>
      </c>
      <c r="DV42" s="125">
        <f>_xlfn.XLOOKUP($A42,Mensal!$B$5:$B$296,Mensal!DW5:DW296)</f>
        <v>-14255510.214627275</v>
      </c>
      <c r="DW42" s="125">
        <f>_xlfn.XLOOKUP($A42,Mensal!$B$5:$B$296,Mensal!DX5:DX296)</f>
        <v>-13578965.639799589</v>
      </c>
      <c r="DX42" s="125">
        <f>_xlfn.XLOOKUP($A42,Mensal!$B$5:$B$296,Mensal!DY5:DY296)</f>
        <v>-14236594.066661667</v>
      </c>
      <c r="DY42" s="125">
        <f>_xlfn.XLOOKUP($A42,Mensal!$B$5:$B$296,Mensal!DZ5:DZ296)</f>
        <v>-14576161.179869952</v>
      </c>
      <c r="DZ42" s="125">
        <f>_xlfn.XLOOKUP($A42,Mensal!$B$5:$B$296,Mensal!EA5:EA296)</f>
        <v>-14469378.373780949</v>
      </c>
      <c r="EA42" s="125">
        <f>_xlfn.XLOOKUP($A42,Mensal!$B$5:$B$296,Mensal!EB5:EB296)</f>
        <v>-15016286.419684891</v>
      </c>
      <c r="EB42" s="125">
        <f>_xlfn.XLOOKUP($A42,Mensal!$B$5:$B$296,Mensal!EC5:EC296)</f>
        <v>-14860923.899687966</v>
      </c>
      <c r="EC42" s="125">
        <f>_xlfn.XLOOKUP($A42,Mensal!$B$5:$B$296,Mensal!ED5:ED296)</f>
        <v>-14782575.389833404</v>
      </c>
      <c r="ED42" s="125">
        <f>_xlfn.XLOOKUP($A42,Mensal!$B$5:$B$296,Mensal!EE5:EE296)</f>
        <v>-15090284.470840387</v>
      </c>
      <c r="EE42" s="92">
        <f>_xlfn.XLOOKUP($A42,Mensal!$B$5:$B$296,Mensal!EF5:EF296)</f>
        <v>-171160050.69673684</v>
      </c>
      <c r="EF42" s="125">
        <f>_xlfn.XLOOKUP($A42,Mensal!$B$5:$B$296,Mensal!EG5:EG296)</f>
        <v>-15279696.207070807</v>
      </c>
      <c r="EG42" s="125">
        <f>_xlfn.XLOOKUP($A42,Mensal!$B$5:$B$296,Mensal!EH5:EH296)</f>
        <v>-13793677.83962219</v>
      </c>
      <c r="EH42" s="125">
        <f>_xlfn.XLOOKUP($A42,Mensal!$B$5:$B$296,Mensal!EI5:EI296)</f>
        <v>-14121119.710278232</v>
      </c>
      <c r="EI42" s="125">
        <f>_xlfn.XLOOKUP($A42,Mensal!$B$5:$B$296,Mensal!EJ5:EJ296)</f>
        <v>-15281906.950080438</v>
      </c>
      <c r="EJ42" s="125">
        <f>_xlfn.XLOOKUP($A42,Mensal!$B$5:$B$296,Mensal!EK5:EK296)</f>
        <v>-14556651.165865157</v>
      </c>
      <c r="EK42" s="125">
        <f>_xlfn.XLOOKUP($A42,Mensal!$B$5:$B$296,Mensal!EL5:EL296)</f>
        <v>-15261628.839461304</v>
      </c>
      <c r="EL42" s="125">
        <f>_xlfn.XLOOKUP($A42,Mensal!$B$5:$B$296,Mensal!EM5:EM296)</f>
        <v>-15625644.784820586</v>
      </c>
      <c r="EM42" s="125">
        <f>_xlfn.XLOOKUP($A42,Mensal!$B$5:$B$296,Mensal!EN5:EN296)</f>
        <v>-15511173.616693176</v>
      </c>
      <c r="EN42" s="125">
        <f>_xlfn.XLOOKUP($A42,Mensal!$B$5:$B$296,Mensal!EO5:EO296)</f>
        <v>-16097459.041902201</v>
      </c>
      <c r="EO42" s="125">
        <f>_xlfn.XLOOKUP($A42,Mensal!$B$5:$B$296,Mensal!EP5:EP296)</f>
        <v>-15930910.420465499</v>
      </c>
      <c r="EP42" s="125">
        <f>_xlfn.XLOOKUP($A42,Mensal!$B$5:$B$296,Mensal!EQ5:EQ296)</f>
        <v>-15846920.817901406</v>
      </c>
      <c r="EQ42" s="125">
        <f>_xlfn.XLOOKUP($A42,Mensal!$B$5:$B$296,Mensal!ER5:ER296)</f>
        <v>-16176784.952740893</v>
      </c>
      <c r="ER42" s="92">
        <f t="shared" si="1"/>
        <v>-183483574.34690189</v>
      </c>
    </row>
    <row r="43" spans="1:148" s="3" customFormat="1" ht="12">
      <c r="A43" s="328" t="str">
        <f t="shared" si="0"/>
        <v>911450130100210</v>
      </c>
      <c r="B43" s="328">
        <v>9114501301002</v>
      </c>
      <c r="C43" s="329">
        <v>10</v>
      </c>
      <c r="D43" s="330" t="s">
        <v>220</v>
      </c>
      <c r="E43" s="92">
        <f>_xlfn.XLOOKUP($A43,Mensal!$B$5:$B$296,Mensal!F5:F296)</f>
        <v>-7417645.5500000007</v>
      </c>
      <c r="F43" s="125">
        <f>_xlfn.XLOOKUP($A43,Mensal!$B$5:$B$296,Mensal!G5:G296)</f>
        <v>-1487436.1721223579</v>
      </c>
      <c r="G43" s="125">
        <f>_xlfn.XLOOKUP($A43,Mensal!$B$5:$B$296,Mensal!H5:H296)</f>
        <v>-1342776.3934051329</v>
      </c>
      <c r="H43" s="125">
        <f>_xlfn.XLOOKUP($A43,Mensal!$B$5:$B$296,Mensal!I5:I296)</f>
        <v>-1374651.9540236627</v>
      </c>
      <c r="I43" s="125">
        <f>_xlfn.XLOOKUP($A43,Mensal!$B$5:$B$296,Mensal!J5:J296)</f>
        <v>-1487651.3818408775</v>
      </c>
      <c r="J43" s="125">
        <f>_xlfn.XLOOKUP($A43,Mensal!$B$5:$B$296,Mensal!K5:K296)</f>
        <v>-1417049.7368301891</v>
      </c>
      <c r="K43" s="125">
        <f>_xlfn.XLOOKUP($A43,Mensal!$B$5:$B$296,Mensal!L5:L296)</f>
        <v>-1485677.3638480827</v>
      </c>
      <c r="L43" s="125">
        <f>_xlfn.XLOOKUP($A43,Mensal!$B$5:$B$296,Mensal!M5:M296)</f>
        <v>-1521113.3094990279</v>
      </c>
      <c r="M43" s="125">
        <f>_xlfn.XLOOKUP($A43,Mensal!$B$5:$B$296,Mensal!N5:N296)</f>
        <v>-1509969.8578341303</v>
      </c>
      <c r="N43" s="125">
        <f>_xlfn.XLOOKUP($A43,Mensal!$B$5:$B$296,Mensal!O5:O296)</f>
        <v>-1567043.1226965876</v>
      </c>
      <c r="O43" s="125">
        <f>_xlfn.XLOOKUP($A43,Mensal!$B$5:$B$296,Mensal!P5:P296)</f>
        <v>-1550830.0749641713</v>
      </c>
      <c r="P43" s="125">
        <f>_xlfn.XLOOKUP($A43,Mensal!$B$5:$B$296,Mensal!Q5:Q296)</f>
        <v>-1542653.9194148092</v>
      </c>
      <c r="Q43" s="125">
        <f>_xlfn.XLOOKUP($A43,Mensal!$B$5:$B$296,Mensal!R5:R296)</f>
        <v>-1574765.2807532002</v>
      </c>
      <c r="R43" s="92">
        <f>_xlfn.XLOOKUP($A43,Mensal!$B$5:$B$296,Mensal!S5:S296)</f>
        <v>-17861618.567232229</v>
      </c>
      <c r="S43" s="125">
        <f>_xlfn.XLOOKUP($A43,Mensal!$B$5:$B$296,Mensal!T5:T296)</f>
        <v>0</v>
      </c>
      <c r="T43" s="125">
        <f>_xlfn.XLOOKUP($A43,Mensal!$B$5:$B$296,Mensal!U5:U296)</f>
        <v>0</v>
      </c>
      <c r="U43" s="125">
        <f>_xlfn.XLOOKUP($A43,Mensal!$B$5:$B$296,Mensal!V5:V296)</f>
        <v>0</v>
      </c>
      <c r="V43" s="125">
        <f>_xlfn.XLOOKUP($A43,Mensal!$B$5:$B$296,Mensal!W5:W296)</f>
        <v>0</v>
      </c>
      <c r="W43" s="125">
        <f>_xlfn.XLOOKUP($A43,Mensal!$B$5:$B$296,Mensal!X5:X296)</f>
        <v>0</v>
      </c>
      <c r="X43" s="125">
        <f>_xlfn.XLOOKUP($A43,Mensal!$B$5:$B$296,Mensal!Y5:Y296)</f>
        <v>0</v>
      </c>
      <c r="Y43" s="125">
        <f>_xlfn.XLOOKUP($A43,Mensal!$B$5:$B$296,Mensal!Z5:Z296)</f>
        <v>0</v>
      </c>
      <c r="Z43" s="125">
        <f>_xlfn.XLOOKUP($A43,Mensal!$B$5:$B$296,Mensal!AA5:AA296)</f>
        <v>0</v>
      </c>
      <c r="AA43" s="125">
        <f>_xlfn.XLOOKUP($A43,Mensal!$B$5:$B$296,Mensal!AB5:AB296)</f>
        <v>0</v>
      </c>
      <c r="AB43" s="125">
        <f>_xlfn.XLOOKUP($A43,Mensal!$B$5:$B$296,Mensal!AC5:AC296)</f>
        <v>0</v>
      </c>
      <c r="AC43" s="125">
        <f>_xlfn.XLOOKUP($A43,Mensal!$B$5:$B$296,Mensal!AD5:AD296)</f>
        <v>0</v>
      </c>
      <c r="AD43" s="125">
        <f>_xlfn.XLOOKUP($A43,Mensal!$B$5:$B$296,Mensal!AE5:AE296)</f>
        <v>0</v>
      </c>
      <c r="AE43" s="92">
        <f>_xlfn.XLOOKUP($A43,Mensal!$B$5:$B$296,Mensal!AF5:AF296)</f>
        <v>0</v>
      </c>
      <c r="AF43" s="125">
        <f>_xlfn.XLOOKUP($A43,Mensal!$B$5:$B$296,Mensal!AG5:AG296)</f>
        <v>0</v>
      </c>
      <c r="AG43" s="125">
        <f>_xlfn.XLOOKUP($A43,Mensal!$B$5:$B$296,Mensal!AH5:AH296)</f>
        <v>0</v>
      </c>
      <c r="AH43" s="125">
        <f>_xlfn.XLOOKUP($A43,Mensal!$B$5:$B$296,Mensal!AI5:AI296)</f>
        <v>0</v>
      </c>
      <c r="AI43" s="125">
        <f>_xlfn.XLOOKUP($A43,Mensal!$B$5:$B$296,Mensal!AJ5:AJ296)</f>
        <v>0</v>
      </c>
      <c r="AJ43" s="125">
        <f>_xlfn.XLOOKUP($A43,Mensal!$B$5:$B$296,Mensal!AK5:AK296)</f>
        <v>0</v>
      </c>
      <c r="AK43" s="125">
        <f>_xlfn.XLOOKUP($A43,Mensal!$B$5:$B$296,Mensal!AL5:AL296)</f>
        <v>0</v>
      </c>
      <c r="AL43" s="125">
        <f>_xlfn.XLOOKUP($A43,Mensal!$B$5:$B$296,Mensal!AM5:AM296)</f>
        <v>0</v>
      </c>
      <c r="AM43" s="125">
        <f>_xlfn.XLOOKUP($A43,Mensal!$B$5:$B$296,Mensal!AN5:AN296)</f>
        <v>0</v>
      </c>
      <c r="AN43" s="125">
        <f>_xlfn.XLOOKUP($A43,Mensal!$B$5:$B$296,Mensal!AO5:AO296)</f>
        <v>0</v>
      </c>
      <c r="AO43" s="125">
        <f>_xlfn.XLOOKUP($A43,Mensal!$B$5:$B$296,Mensal!AP5:AP296)</f>
        <v>0</v>
      </c>
      <c r="AP43" s="125">
        <f>_xlfn.XLOOKUP($A43,Mensal!$B$5:$B$296,Mensal!AQ5:AQ296)</f>
        <v>0</v>
      </c>
      <c r="AQ43" s="125">
        <f>_xlfn.XLOOKUP($A43,Mensal!$B$5:$B$296,Mensal!AR5:AR296)</f>
        <v>0</v>
      </c>
      <c r="AR43" s="92">
        <f>_xlfn.XLOOKUP($A43,Mensal!$B$5:$B$296,Mensal!AS5:AS296)</f>
        <v>0</v>
      </c>
      <c r="AS43" s="125">
        <f>_xlfn.XLOOKUP($A43,Mensal!$B$5:$B$296,Mensal!AT5:AT296)</f>
        <v>0</v>
      </c>
      <c r="AT43" s="125">
        <f>_xlfn.XLOOKUP($A43,Mensal!$B$5:$B$296,Mensal!AU5:AU296)</f>
        <v>0</v>
      </c>
      <c r="AU43" s="125">
        <f>_xlfn.XLOOKUP($A43,Mensal!$B$5:$B$296,Mensal!AV5:AV296)</f>
        <v>0</v>
      </c>
      <c r="AV43" s="125">
        <f>_xlfn.XLOOKUP($A43,Mensal!$B$5:$B$296,Mensal!AW5:AW296)</f>
        <v>0</v>
      </c>
      <c r="AW43" s="125">
        <f>_xlfn.XLOOKUP($A43,Mensal!$B$5:$B$296,Mensal!AX5:AX296)</f>
        <v>0</v>
      </c>
      <c r="AX43" s="125">
        <f>_xlfn.XLOOKUP($A43,Mensal!$B$5:$B$296,Mensal!AY5:AY296)</f>
        <v>0</v>
      </c>
      <c r="AY43" s="125">
        <f>_xlfn.XLOOKUP($A43,Mensal!$B$5:$B$296,Mensal!AZ5:AZ296)</f>
        <v>0</v>
      </c>
      <c r="AZ43" s="125">
        <f>_xlfn.XLOOKUP($A43,Mensal!$B$5:$B$296,Mensal!BA5:BA296)</f>
        <v>0</v>
      </c>
      <c r="BA43" s="125">
        <f>_xlfn.XLOOKUP($A43,Mensal!$B$5:$B$296,Mensal!BB5:BB296)</f>
        <v>0</v>
      </c>
      <c r="BB43" s="125">
        <f>_xlfn.XLOOKUP($A43,Mensal!$B$5:$B$296,Mensal!BC5:BC296)</f>
        <v>0</v>
      </c>
      <c r="BC43" s="125">
        <f>_xlfn.XLOOKUP($A43,Mensal!$B$5:$B$296,Mensal!BD5:BD296)</f>
        <v>0</v>
      </c>
      <c r="BD43" s="125">
        <f>_xlfn.XLOOKUP($A43,Mensal!$B$5:$B$296,Mensal!BE5:BE296)</f>
        <v>0</v>
      </c>
      <c r="BE43" s="92">
        <f>_xlfn.XLOOKUP($A43,Mensal!$B$5:$B$296,Mensal!BF5:BF296)</f>
        <v>0</v>
      </c>
      <c r="BF43" s="125">
        <f>_xlfn.XLOOKUP($A43,Mensal!$B$5:$B$296,Mensal!BG5:BG296)</f>
        <v>0</v>
      </c>
      <c r="BG43" s="125">
        <f>_xlfn.XLOOKUP($A43,Mensal!$B$5:$B$296,Mensal!BH5:BH296)</f>
        <v>0</v>
      </c>
      <c r="BH43" s="125">
        <f>_xlfn.XLOOKUP($A43,Mensal!$B$5:$B$296,Mensal!BI5:BI296)</f>
        <v>0</v>
      </c>
      <c r="BI43" s="125">
        <f>_xlfn.XLOOKUP($A43,Mensal!$B$5:$B$296,Mensal!BJ5:BJ296)</f>
        <v>0</v>
      </c>
      <c r="BJ43" s="125">
        <f>_xlfn.XLOOKUP($A43,Mensal!$B$5:$B$296,Mensal!BK5:BK296)</f>
        <v>0</v>
      </c>
      <c r="BK43" s="125">
        <f>_xlfn.XLOOKUP($A43,Mensal!$B$5:$B$296,Mensal!BL5:BL296)</f>
        <v>0</v>
      </c>
      <c r="BL43" s="125">
        <f>_xlfn.XLOOKUP($A43,Mensal!$B$5:$B$296,Mensal!BM5:BM296)</f>
        <v>0</v>
      </c>
      <c r="BM43" s="125">
        <f>_xlfn.XLOOKUP($A43,Mensal!$B$5:$B$296,Mensal!BN5:BN296)</f>
        <v>0</v>
      </c>
      <c r="BN43" s="125">
        <f>_xlfn.XLOOKUP($A43,Mensal!$B$5:$B$296,Mensal!BO5:BO296)</f>
        <v>0</v>
      </c>
      <c r="BO43" s="125">
        <f>_xlfn.XLOOKUP($A43,Mensal!$B$5:$B$296,Mensal!BP5:BP296)</f>
        <v>0</v>
      </c>
      <c r="BP43" s="125">
        <f>_xlfn.XLOOKUP($A43,Mensal!$B$5:$B$296,Mensal!BQ5:BQ296)</f>
        <v>0</v>
      </c>
      <c r="BQ43" s="125">
        <f>_xlfn.XLOOKUP($A43,Mensal!$B$5:$B$296,Mensal!BR5:BR296)</f>
        <v>0</v>
      </c>
      <c r="BR43" s="92">
        <f>_xlfn.XLOOKUP($A43,Mensal!$B$5:$B$296,Mensal!BS5:BS296)</f>
        <v>0</v>
      </c>
      <c r="BS43" s="125">
        <f>_xlfn.XLOOKUP($A43,Mensal!$B$5:$B$296,Mensal!BT5:BT296)</f>
        <v>0</v>
      </c>
      <c r="BT43" s="125">
        <f>_xlfn.XLOOKUP($A43,Mensal!$B$5:$B$296,Mensal!BU5:BU296)</f>
        <v>0</v>
      </c>
      <c r="BU43" s="125">
        <f>_xlfn.XLOOKUP($A43,Mensal!$B$5:$B$296,Mensal!BV5:BV296)</f>
        <v>0</v>
      </c>
      <c r="BV43" s="125">
        <f>_xlfn.XLOOKUP($A43,Mensal!$B$5:$B$296,Mensal!BW5:BW296)</f>
        <v>0</v>
      </c>
      <c r="BW43" s="125">
        <f>_xlfn.XLOOKUP($A43,Mensal!$B$5:$B$296,Mensal!BX5:BX296)</f>
        <v>0</v>
      </c>
      <c r="BX43" s="125">
        <f>_xlfn.XLOOKUP($A43,Mensal!$B$5:$B$296,Mensal!BY5:BY296)</f>
        <v>0</v>
      </c>
      <c r="BY43" s="125">
        <f>_xlfn.XLOOKUP($A43,Mensal!$B$5:$B$296,Mensal!BZ5:BZ296)</f>
        <v>0</v>
      </c>
      <c r="BZ43" s="125">
        <f>_xlfn.XLOOKUP($A43,Mensal!$B$5:$B$296,Mensal!CA5:CA296)</f>
        <v>0</v>
      </c>
      <c r="CA43" s="125">
        <f>_xlfn.XLOOKUP($A43,Mensal!$B$5:$B$296,Mensal!CB5:CB296)</f>
        <v>0</v>
      </c>
      <c r="CB43" s="125">
        <f>_xlfn.XLOOKUP($A43,Mensal!$B$5:$B$296,Mensal!CC5:CC296)</f>
        <v>0</v>
      </c>
      <c r="CC43" s="125">
        <f>_xlfn.XLOOKUP($A43,Mensal!$B$5:$B$296,Mensal!CD5:CD296)</f>
        <v>0</v>
      </c>
      <c r="CD43" s="125">
        <f>_xlfn.XLOOKUP($A43,Mensal!$B$5:$B$296,Mensal!CE5:CE296)</f>
        <v>0</v>
      </c>
      <c r="CE43" s="92">
        <f>_xlfn.XLOOKUP($A43,Mensal!$B$5:$B$296,Mensal!CF5:CF296)</f>
        <v>0</v>
      </c>
      <c r="CF43" s="125">
        <f>_xlfn.XLOOKUP($A43,Mensal!$B$5:$B$296,Mensal!CG5:CG296)</f>
        <v>0</v>
      </c>
      <c r="CG43" s="125">
        <f>_xlfn.XLOOKUP($A43,Mensal!$B$5:$B$296,Mensal!CH5:CH296)</f>
        <v>0</v>
      </c>
      <c r="CH43" s="125">
        <f>_xlfn.XLOOKUP($A43,Mensal!$B$5:$B$296,Mensal!CI5:CI296)</f>
        <v>0</v>
      </c>
      <c r="CI43" s="125">
        <f>_xlfn.XLOOKUP($A43,Mensal!$B$5:$B$296,Mensal!CJ5:CJ296)</f>
        <v>0</v>
      </c>
      <c r="CJ43" s="125">
        <f>_xlfn.XLOOKUP($A43,Mensal!$B$5:$B$296,Mensal!CK5:CK296)</f>
        <v>0</v>
      </c>
      <c r="CK43" s="125">
        <f>_xlfn.XLOOKUP($A43,Mensal!$B$5:$B$296,Mensal!CL5:CL296)</f>
        <v>0</v>
      </c>
      <c r="CL43" s="125">
        <f>_xlfn.XLOOKUP($A43,Mensal!$B$5:$B$296,Mensal!CM5:CM296)</f>
        <v>0</v>
      </c>
      <c r="CM43" s="125">
        <f>_xlfn.XLOOKUP($A43,Mensal!$B$5:$B$296,Mensal!CN5:CN296)</f>
        <v>0</v>
      </c>
      <c r="CN43" s="125">
        <f>_xlfn.XLOOKUP($A43,Mensal!$B$5:$B$296,Mensal!CO5:CO296)</f>
        <v>0</v>
      </c>
      <c r="CO43" s="125">
        <f>_xlfn.XLOOKUP($A43,Mensal!$B$5:$B$296,Mensal!CP5:CP296)</f>
        <v>0</v>
      </c>
      <c r="CP43" s="125">
        <f>_xlfn.XLOOKUP($A43,Mensal!$B$5:$B$296,Mensal!CQ5:CQ296)</f>
        <v>0</v>
      </c>
      <c r="CQ43" s="125">
        <f>_xlfn.XLOOKUP($A43,Mensal!$B$5:$B$296,Mensal!CR5:CR296)</f>
        <v>0</v>
      </c>
      <c r="CR43" s="92">
        <f>_xlfn.XLOOKUP($A43,Mensal!$B$5:$B$296,Mensal!CS5:CS296)</f>
        <v>0</v>
      </c>
      <c r="CS43" s="125">
        <f>_xlfn.XLOOKUP($A43,Mensal!$B$5:$B$296,Mensal!CT5:CT296)</f>
        <v>0</v>
      </c>
      <c r="CT43" s="125">
        <f>_xlfn.XLOOKUP($A43,Mensal!$B$5:$B$296,Mensal!CU5:CU296)</f>
        <v>0</v>
      </c>
      <c r="CU43" s="125">
        <f>_xlfn.XLOOKUP($A43,Mensal!$B$5:$B$296,Mensal!CV5:CV296)</f>
        <v>0</v>
      </c>
      <c r="CV43" s="125">
        <f>_xlfn.XLOOKUP($A43,Mensal!$B$5:$B$296,Mensal!CW5:CW296)</f>
        <v>0</v>
      </c>
      <c r="CW43" s="125">
        <f>_xlfn.XLOOKUP($A43,Mensal!$B$5:$B$296,Mensal!CX5:CX296)</f>
        <v>0</v>
      </c>
      <c r="CX43" s="125">
        <f>_xlfn.XLOOKUP($A43,Mensal!$B$5:$B$296,Mensal!CY5:CY296)</f>
        <v>0</v>
      </c>
      <c r="CY43" s="125">
        <f>_xlfn.XLOOKUP($A43,Mensal!$B$5:$B$296,Mensal!CZ5:CZ296)</f>
        <v>0</v>
      </c>
      <c r="CZ43" s="125">
        <f>_xlfn.XLOOKUP($A43,Mensal!$B$5:$B$296,Mensal!DA5:DA296)</f>
        <v>0</v>
      </c>
      <c r="DA43" s="125">
        <f>_xlfn.XLOOKUP($A43,Mensal!$B$5:$B$296,Mensal!DB5:DB296)</f>
        <v>0</v>
      </c>
      <c r="DB43" s="125">
        <f>_xlfn.XLOOKUP($A43,Mensal!$B$5:$B$296,Mensal!DC5:DC296)</f>
        <v>0</v>
      </c>
      <c r="DC43" s="125">
        <f>_xlfn.XLOOKUP($A43,Mensal!$B$5:$B$296,Mensal!DD5:DD296)</f>
        <v>0</v>
      </c>
      <c r="DD43" s="125">
        <f>_xlfn.XLOOKUP($A43,Mensal!$B$5:$B$296,Mensal!DE5:DE296)</f>
        <v>0</v>
      </c>
      <c r="DE43" s="92">
        <f>_xlfn.XLOOKUP($A43,Mensal!$B$5:$B$296,Mensal!DF5:DF296)</f>
        <v>0</v>
      </c>
      <c r="DF43" s="125">
        <f>_xlfn.XLOOKUP($A43,Mensal!$B$5:$B$296,Mensal!DG5:DG296)</f>
        <v>0</v>
      </c>
      <c r="DG43" s="125">
        <f>_xlfn.XLOOKUP($A43,Mensal!$B$5:$B$296,Mensal!DH5:DH296)</f>
        <v>0</v>
      </c>
      <c r="DH43" s="125">
        <f>_xlfn.XLOOKUP($A43,Mensal!$B$5:$B$296,Mensal!DI5:DI296)</f>
        <v>0</v>
      </c>
      <c r="DI43" s="125">
        <f>_xlfn.XLOOKUP($A43,Mensal!$B$5:$B$296,Mensal!DJ5:DJ296)</f>
        <v>0</v>
      </c>
      <c r="DJ43" s="125">
        <f>_xlfn.XLOOKUP($A43,Mensal!$B$5:$B$296,Mensal!DK5:DK296)</f>
        <v>0</v>
      </c>
      <c r="DK43" s="125">
        <f>_xlfn.XLOOKUP($A43,Mensal!$B$5:$B$296,Mensal!DL5:DL296)</f>
        <v>0</v>
      </c>
      <c r="DL43" s="125">
        <f>_xlfn.XLOOKUP($A43,Mensal!$B$5:$B$296,Mensal!DM5:DM296)</f>
        <v>0</v>
      </c>
      <c r="DM43" s="125">
        <f>_xlfn.XLOOKUP($A43,Mensal!$B$5:$B$296,Mensal!DN5:DN296)</f>
        <v>0</v>
      </c>
      <c r="DN43" s="125">
        <f>_xlfn.XLOOKUP($A43,Mensal!$B$5:$B$296,Mensal!DO5:DO296)</f>
        <v>0</v>
      </c>
      <c r="DO43" s="125">
        <f>_xlfn.XLOOKUP($A43,Mensal!$B$5:$B$296,Mensal!DP5:DP296)</f>
        <v>0</v>
      </c>
      <c r="DP43" s="125">
        <f>_xlfn.XLOOKUP($A43,Mensal!$B$5:$B$296,Mensal!DQ5:DQ296)</f>
        <v>0</v>
      </c>
      <c r="DQ43" s="125">
        <f>_xlfn.XLOOKUP($A43,Mensal!$B$5:$B$296,Mensal!DR5:DR296)</f>
        <v>0</v>
      </c>
      <c r="DR43" s="92">
        <f>_xlfn.XLOOKUP($A43,Mensal!$B$5:$B$296,Mensal!DS5:DS296)</f>
        <v>0</v>
      </c>
      <c r="DS43" s="125">
        <f>_xlfn.XLOOKUP($A43,Mensal!$B$5:$B$296,Mensal!DT5:DT296)</f>
        <v>0</v>
      </c>
      <c r="DT43" s="125">
        <f>_xlfn.XLOOKUP($A43,Mensal!$B$5:$B$296,Mensal!DU5:DU296)</f>
        <v>0</v>
      </c>
      <c r="DU43" s="125">
        <f>_xlfn.XLOOKUP($A43,Mensal!$B$5:$B$296,Mensal!DV5:DV296)</f>
        <v>0</v>
      </c>
      <c r="DV43" s="125">
        <f>_xlfn.XLOOKUP($A43,Mensal!$B$5:$B$296,Mensal!DW5:DW296)</f>
        <v>0</v>
      </c>
      <c r="DW43" s="125">
        <f>_xlfn.XLOOKUP($A43,Mensal!$B$5:$B$296,Mensal!DX5:DX296)</f>
        <v>0</v>
      </c>
      <c r="DX43" s="125">
        <f>_xlfn.XLOOKUP($A43,Mensal!$B$5:$B$296,Mensal!DY5:DY296)</f>
        <v>0</v>
      </c>
      <c r="DY43" s="125">
        <f>_xlfn.XLOOKUP($A43,Mensal!$B$5:$B$296,Mensal!DZ5:DZ296)</f>
        <v>0</v>
      </c>
      <c r="DZ43" s="125">
        <f>_xlfn.XLOOKUP($A43,Mensal!$B$5:$B$296,Mensal!EA5:EA296)</f>
        <v>0</v>
      </c>
      <c r="EA43" s="125">
        <f>_xlfn.XLOOKUP($A43,Mensal!$B$5:$B$296,Mensal!EB5:EB296)</f>
        <v>0</v>
      </c>
      <c r="EB43" s="125">
        <f>_xlfn.XLOOKUP($A43,Mensal!$B$5:$B$296,Mensal!EC5:EC296)</f>
        <v>0</v>
      </c>
      <c r="EC43" s="125">
        <f>_xlfn.XLOOKUP($A43,Mensal!$B$5:$B$296,Mensal!ED5:ED296)</f>
        <v>0</v>
      </c>
      <c r="ED43" s="125">
        <f>_xlfn.XLOOKUP($A43,Mensal!$B$5:$B$296,Mensal!EE5:EE296)</f>
        <v>0</v>
      </c>
      <c r="EE43" s="92">
        <f>_xlfn.XLOOKUP($A43,Mensal!$B$5:$B$296,Mensal!EF5:EF296)</f>
        <v>0</v>
      </c>
      <c r="EF43" s="125">
        <f>_xlfn.XLOOKUP($A43,Mensal!$B$5:$B$296,Mensal!EG5:EG296)</f>
        <v>0</v>
      </c>
      <c r="EG43" s="125">
        <f>_xlfn.XLOOKUP($A43,Mensal!$B$5:$B$296,Mensal!EH5:EH296)</f>
        <v>0</v>
      </c>
      <c r="EH43" s="125">
        <f>_xlfn.XLOOKUP($A43,Mensal!$B$5:$B$296,Mensal!EI5:EI296)</f>
        <v>0</v>
      </c>
      <c r="EI43" s="125">
        <f>_xlfn.XLOOKUP($A43,Mensal!$B$5:$B$296,Mensal!EJ5:EJ296)</f>
        <v>0</v>
      </c>
      <c r="EJ43" s="125">
        <f>_xlfn.XLOOKUP($A43,Mensal!$B$5:$B$296,Mensal!EK5:EK296)</f>
        <v>0</v>
      </c>
      <c r="EK43" s="125">
        <f>_xlfn.XLOOKUP($A43,Mensal!$B$5:$B$296,Mensal!EL5:EL296)</f>
        <v>0</v>
      </c>
      <c r="EL43" s="125">
        <f>_xlfn.XLOOKUP($A43,Mensal!$B$5:$B$296,Mensal!EM5:EM296)</f>
        <v>0</v>
      </c>
      <c r="EM43" s="125">
        <f>_xlfn.XLOOKUP($A43,Mensal!$B$5:$B$296,Mensal!EN5:EN296)</f>
        <v>0</v>
      </c>
      <c r="EN43" s="125">
        <f>_xlfn.XLOOKUP($A43,Mensal!$B$5:$B$296,Mensal!EO5:EO296)</f>
        <v>0</v>
      </c>
      <c r="EO43" s="125">
        <f>_xlfn.XLOOKUP($A43,Mensal!$B$5:$B$296,Mensal!EP5:EP296)</f>
        <v>0</v>
      </c>
      <c r="EP43" s="125">
        <f>_xlfn.XLOOKUP($A43,Mensal!$B$5:$B$296,Mensal!EQ5:EQ296)</f>
        <v>0</v>
      </c>
      <c r="EQ43" s="125">
        <f>_xlfn.XLOOKUP($A43,Mensal!$B$5:$B$296,Mensal!ER5:ER296)</f>
        <v>0</v>
      </c>
      <c r="ER43" s="92">
        <f>_xlfn.XLOOKUP($A43,Mensal!$B$5:$B$296,Mensal!ES5:ES296)</f>
        <v>0</v>
      </c>
    </row>
    <row r="44" spans="1:148" s="3" customFormat="1" ht="12">
      <c r="A44" s="328" t="str">
        <f t="shared" si="0"/>
        <v>911450130200020</v>
      </c>
      <c r="B44" s="328">
        <v>9114501302000</v>
      </c>
      <c r="C44" s="329">
        <v>20</v>
      </c>
      <c r="D44" s="330" t="s">
        <v>221</v>
      </c>
      <c r="E44" s="92">
        <f>_xlfn.XLOOKUP($A44,Mensal!$B$5:$B$296,Mensal!F5:F296)</f>
        <v>-136996684.69999999</v>
      </c>
      <c r="F44" s="125">
        <f>_xlfn.XLOOKUP($A44,Mensal!$B$5:$B$296,Mensal!G5:G296)</f>
        <v>-10824579.626055229</v>
      </c>
      <c r="G44" s="125">
        <f>_xlfn.XLOOKUP($A44,Mensal!$B$5:$B$296,Mensal!H5:H296)</f>
        <v>-9771841.147080468</v>
      </c>
      <c r="H44" s="125">
        <f>_xlfn.XLOOKUP($A44,Mensal!$B$5:$B$296,Mensal!I5:I296)</f>
        <v>-10003810.45810516</v>
      </c>
      <c r="I44" s="125">
        <f>_xlfn.XLOOKUP($A44,Mensal!$B$5:$B$296,Mensal!J5:J296)</f>
        <v>-10826145.780474544</v>
      </c>
      <c r="J44" s="125">
        <f>_xlfn.XLOOKUP($A44,Mensal!$B$5:$B$296,Mensal!K5:K296)</f>
        <v>-10312353.563724678</v>
      </c>
      <c r="K44" s="125">
        <f>_xlfn.XLOOKUP($A44,Mensal!$B$5:$B$296,Mensal!L5:L296)</f>
        <v>-10811780.179215981</v>
      </c>
      <c r="L44" s="125">
        <f>_xlfn.XLOOKUP($A44,Mensal!$B$5:$B$296,Mensal!M5:M296)</f>
        <v>-11069659.624742648</v>
      </c>
      <c r="M44" s="125">
        <f>_xlfn.XLOOKUP($A44,Mensal!$B$5:$B$296,Mensal!N5:N296)</f>
        <v>-10988564.931661686</v>
      </c>
      <c r="N44" s="125">
        <f>_xlfn.XLOOKUP($A44,Mensal!$B$5:$B$296,Mensal!O5:O296)</f>
        <v>-11403906.518481581</v>
      </c>
      <c r="O44" s="125">
        <f>_xlfn.XLOOKUP($A44,Mensal!$B$5:$B$296,Mensal!P5:P296)</f>
        <v>-11285918.648178438</v>
      </c>
      <c r="P44" s="125">
        <f>_xlfn.XLOOKUP($A44,Mensal!$B$5:$B$296,Mensal!Q5:Q296)</f>
        <v>-11226417.979552906</v>
      </c>
      <c r="Q44" s="125">
        <f>_xlfn.XLOOKUP($A44,Mensal!$B$5:$B$296,Mensal!R5:R296)</f>
        <v>-11460103.292726701</v>
      </c>
      <c r="R44" s="92">
        <f>_xlfn.XLOOKUP($A44,Mensal!$B$5:$B$296,Mensal!S5:S296)</f>
        <v>-129985081.75000001</v>
      </c>
      <c r="S44" s="125">
        <f>_xlfn.XLOOKUP($A44,Mensal!$B$5:$B$296,Mensal!T5:T296)</f>
        <v>-11603507.448923072</v>
      </c>
      <c r="T44" s="125">
        <f>_xlfn.XLOOKUP($A44,Mensal!$B$5:$B$296,Mensal!U5:U296)</f>
        <v>-10475014.77719396</v>
      </c>
      <c r="U44" s="125">
        <f>_xlfn.XLOOKUP($A44,Mensal!$B$5:$B$296,Mensal!V5:V296)</f>
        <v>-10723676.408535061</v>
      </c>
      <c r="V44" s="125">
        <f>_xlfn.XLOOKUP($A44,Mensal!$B$5:$B$296,Mensal!W5:W296)</f>
        <v>-11605186.302522793</v>
      </c>
      <c r="W44" s="125">
        <f>_xlfn.XLOOKUP($A44,Mensal!$B$5:$B$296,Mensal!X5:X296)</f>
        <v>-11054422.021579683</v>
      </c>
      <c r="X44" s="125">
        <f>_xlfn.XLOOKUP($A44,Mensal!$B$5:$B$296,Mensal!Y5:Y296)</f>
        <v>-11589786.964444967</v>
      </c>
      <c r="Y44" s="125">
        <f>_xlfn.XLOOKUP($A44,Mensal!$B$5:$B$296,Mensal!Z5:Z296)</f>
        <v>-11866223.202198736</v>
      </c>
      <c r="Z44" s="125">
        <f>_xlfn.XLOOKUP($A44,Mensal!$B$5:$B$296,Mensal!AA5:AA296)</f>
        <v>-11779293.001882406</v>
      </c>
      <c r="AA44" s="125">
        <f>_xlfn.XLOOKUP($A44,Mensal!$B$5:$B$296,Mensal!AB5:AB296)</f>
        <v>-12224522.226757953</v>
      </c>
      <c r="AB44" s="125">
        <f>_xlfn.XLOOKUP($A44,Mensal!$B$5:$B$296,Mensal!AC5:AC296)</f>
        <v>-12098044.046612306</v>
      </c>
      <c r="AC44" s="125">
        <f>_xlfn.XLOOKUP($A44,Mensal!$B$5:$B$296,Mensal!AD5:AD296)</f>
        <v>-12034261.758942639</v>
      </c>
      <c r="AD44" s="125">
        <f>_xlfn.XLOOKUP($A44,Mensal!$B$5:$B$296,Mensal!AE5:AE296)</f>
        <v>-12284762.87453231</v>
      </c>
      <c r="AE44" s="92">
        <f>_xlfn.XLOOKUP($A44,Mensal!$B$5:$B$296,Mensal!AF5:AF296)</f>
        <v>-139338701.03412589</v>
      </c>
      <c r="AF44" s="125">
        <f>_xlfn.XLOOKUP($A44,Mensal!$B$5:$B$296,Mensal!AG5:AG296)</f>
        <v>-12438959.985245533</v>
      </c>
      <c r="AG44" s="125">
        <f>_xlfn.XLOOKUP($A44,Mensal!$B$5:$B$296,Mensal!AH5:AH296)</f>
        <v>-11229215.841151925</v>
      </c>
      <c r="AH44" s="125">
        <f>_xlfn.XLOOKUP($A44,Mensal!$B$5:$B$296,Mensal!AI5:AI296)</f>
        <v>-11495781.109949585</v>
      </c>
      <c r="AI44" s="125">
        <f>_xlfn.XLOOKUP($A44,Mensal!$B$5:$B$296,Mensal!AJ5:AJ296)</f>
        <v>-12440759.716304434</v>
      </c>
      <c r="AJ44" s="125">
        <f>_xlfn.XLOOKUP($A44,Mensal!$B$5:$B$296,Mensal!AK5:AK296)</f>
        <v>-11850340.407133419</v>
      </c>
      <c r="AK44" s="125">
        <f>_xlfn.XLOOKUP($A44,Mensal!$B$5:$B$296,Mensal!AL5:AL296)</f>
        <v>-12424251.625885004</v>
      </c>
      <c r="AL44" s="125">
        <f>_xlfn.XLOOKUP($A44,Mensal!$B$5:$B$296,Mensal!AM5:AM296)</f>
        <v>-12720591.272757044</v>
      </c>
      <c r="AM44" s="125">
        <f>_xlfn.XLOOKUP($A44,Mensal!$B$5:$B$296,Mensal!AN5:AN296)</f>
        <v>-12627402.098017938</v>
      </c>
      <c r="AN44" s="125">
        <f>_xlfn.XLOOKUP($A44,Mensal!$B$5:$B$296,Mensal!AO5:AO296)</f>
        <v>-13104687.827084525</v>
      </c>
      <c r="AO44" s="125">
        <f>_xlfn.XLOOKUP($A44,Mensal!$B$5:$B$296,Mensal!AP5:AP296)</f>
        <v>-12969103.217968391</v>
      </c>
      <c r="AP44" s="125">
        <f>_xlfn.XLOOKUP($A44,Mensal!$B$5:$B$296,Mensal!AQ5:AQ296)</f>
        <v>-12900728.605586508</v>
      </c>
      <c r="AQ44" s="125">
        <f>_xlfn.XLOOKUP($A44,Mensal!$B$5:$B$296,Mensal!AR5:AR296)</f>
        <v>-13169265.801498637</v>
      </c>
      <c r="AR44" s="92">
        <f>_xlfn.XLOOKUP($A44,Mensal!$B$5:$B$296,Mensal!AS5:AS296)</f>
        <v>-149371087.50858295</v>
      </c>
      <c r="AS44" s="125">
        <f>_xlfn.XLOOKUP($A44,Mensal!$B$5:$B$296,Mensal!AT5:AT296)</f>
        <v>-13334565.104183212</v>
      </c>
      <c r="AT44" s="125">
        <f>_xlfn.XLOOKUP($A44,Mensal!$B$5:$B$296,Mensal!AU5:AU296)</f>
        <v>-12037719.381714864</v>
      </c>
      <c r="AU44" s="125">
        <f>_xlfn.XLOOKUP($A44,Mensal!$B$5:$B$296,Mensal!AV5:AV296)</f>
        <v>-12323477.349865956</v>
      </c>
      <c r="AV44" s="125">
        <f>_xlfn.XLOOKUP($A44,Mensal!$B$5:$B$296,Mensal!AW5:AW296)</f>
        <v>-13336494.415878356</v>
      </c>
      <c r="AW44" s="125">
        <f>_xlfn.XLOOKUP($A44,Mensal!$B$5:$B$296,Mensal!AX5:AX296)</f>
        <v>-12703564.916447027</v>
      </c>
      <c r="AX44" s="125">
        <f>_xlfn.XLOOKUP($A44,Mensal!$B$5:$B$296,Mensal!AY5:AY296)</f>
        <v>-13318797.742948726</v>
      </c>
      <c r="AY44" s="125">
        <f>_xlfn.XLOOKUP($A44,Mensal!$B$5:$B$296,Mensal!AZ5:AZ296)</f>
        <v>-13636473.844395554</v>
      </c>
      <c r="AZ44" s="125">
        <f>_xlfn.XLOOKUP($A44,Mensal!$B$5:$B$296,Mensal!BA5:BA296)</f>
        <v>-13536575.049075233</v>
      </c>
      <c r="BA44" s="125">
        <f>_xlfn.XLOOKUP($A44,Mensal!$B$5:$B$296,Mensal!BB5:BB296)</f>
        <v>-14048225.350634612</v>
      </c>
      <c r="BB44" s="125">
        <f>_xlfn.XLOOKUP($A44,Mensal!$B$5:$B$296,Mensal!BC5:BC296)</f>
        <v>-13902878.649662118</v>
      </c>
      <c r="BC44" s="125">
        <f>_xlfn.XLOOKUP($A44,Mensal!$B$5:$B$296,Mensal!BD5:BD296)</f>
        <v>-13829581.065188739</v>
      </c>
      <c r="BD44" s="125">
        <f>_xlfn.XLOOKUP($A44,Mensal!$B$5:$B$296,Mensal!BE5:BE296)</f>
        <v>-14117452.939206541</v>
      </c>
      <c r="BE44" s="92">
        <f>_xlfn.XLOOKUP($A44,Mensal!$B$5:$B$296,Mensal!BF5:BF296)</f>
        <v>-160125805.80920094</v>
      </c>
      <c r="BF44" s="125">
        <f>_xlfn.XLOOKUP($A44,Mensal!$B$5:$B$296,Mensal!BG5:BG296)</f>
        <v>-14294653.791684404</v>
      </c>
      <c r="BG44" s="125">
        <f>_xlfn.XLOOKUP($A44,Mensal!$B$5:$B$296,Mensal!BH5:BH296)</f>
        <v>-12904435.177198336</v>
      </c>
      <c r="BH44" s="125">
        <f>_xlfn.XLOOKUP($A44,Mensal!$B$5:$B$296,Mensal!BI5:BI296)</f>
        <v>-13210767.719056306</v>
      </c>
      <c r="BI44" s="125">
        <f>_xlfn.XLOOKUP($A44,Mensal!$B$5:$B$296,Mensal!BJ5:BJ296)</f>
        <v>-14296722.013821598</v>
      </c>
      <c r="BJ44" s="125">
        <f>_xlfn.XLOOKUP($A44,Mensal!$B$5:$B$296,Mensal!BK5:BK296)</f>
        <v>-13618221.590431213</v>
      </c>
      <c r="BK44" s="125">
        <f>_xlfn.XLOOKUP($A44,Mensal!$B$5:$B$296,Mensal!BL5:BL296)</f>
        <v>-14277751.180441035</v>
      </c>
      <c r="BL44" s="125">
        <f>_xlfn.XLOOKUP($A44,Mensal!$B$5:$B$296,Mensal!BM5:BM296)</f>
        <v>-14618299.961192034</v>
      </c>
      <c r="BM44" s="125">
        <f>_xlfn.XLOOKUP($A44,Mensal!$B$5:$B$296,Mensal!BN5:BN296)</f>
        <v>-14511208.452608651</v>
      </c>
      <c r="BN44" s="125">
        <f>_xlfn.XLOOKUP($A44,Mensal!$B$5:$B$296,Mensal!BO5:BO296)</f>
        <v>-15059697.575880304</v>
      </c>
      <c r="BO44" s="125">
        <f>_xlfn.XLOOKUP($A44,Mensal!$B$5:$B$296,Mensal!BP5:BP296)</f>
        <v>-14903885.912437791</v>
      </c>
      <c r="BP44" s="125">
        <f>_xlfn.XLOOKUP($A44,Mensal!$B$5:$B$296,Mensal!BQ5:BQ296)</f>
        <v>-14825310.901882328</v>
      </c>
      <c r="BQ44" s="125">
        <f>_xlfn.XLOOKUP($A44,Mensal!$B$5:$B$296,Mensal!BR5:BR296)</f>
        <v>-15133909.550829412</v>
      </c>
      <c r="BR44" s="92">
        <f>_xlfn.XLOOKUP($A44,Mensal!$B$5:$B$296,Mensal!BS5:BS296)</f>
        <v>-171654863.82746339</v>
      </c>
      <c r="BS44" s="125">
        <f>_xlfn.XLOOKUP($A44,Mensal!$B$5:$B$296,Mensal!BT5:BT296)</f>
        <v>-15323868.864685683</v>
      </c>
      <c r="BT44" s="125">
        <f>_xlfn.XLOOKUP($A44,Mensal!$B$5:$B$296,Mensal!BU5:BU296)</f>
        <v>-13833554.509956617</v>
      </c>
      <c r="BU44" s="125">
        <f>_xlfn.XLOOKUP($A44,Mensal!$B$5:$B$296,Mensal!BV5:BV296)</f>
        <v>-14161942.994828362</v>
      </c>
      <c r="BV44" s="125">
        <f>_xlfn.XLOOKUP($A44,Mensal!$B$5:$B$296,Mensal!BW5:BW296)</f>
        <v>-15326085.998816755</v>
      </c>
      <c r="BW44" s="125">
        <f>_xlfn.XLOOKUP($A44,Mensal!$B$5:$B$296,Mensal!BX5:BX296)</f>
        <v>-14598733.544942262</v>
      </c>
      <c r="BX44" s="125">
        <f>_xlfn.XLOOKUP($A44,Mensal!$B$5:$B$296,Mensal!BY5:BY296)</f>
        <v>-15305749.26543279</v>
      </c>
      <c r="BY44" s="125">
        <f>_xlfn.XLOOKUP($A44,Mensal!$B$5:$B$296,Mensal!BZ5:BZ296)</f>
        <v>-15670817.558397861</v>
      </c>
      <c r="BZ44" s="125">
        <f>_xlfn.XLOOKUP($A44,Mensal!$B$5:$B$296,Mensal!CA5:CA296)</f>
        <v>-15556015.461196475</v>
      </c>
      <c r="CA44" s="125">
        <f>_xlfn.XLOOKUP($A44,Mensal!$B$5:$B$296,Mensal!CB5:CB296)</f>
        <v>-16143995.801343689</v>
      </c>
      <c r="CB44" s="125">
        <f>_xlfn.XLOOKUP($A44,Mensal!$B$5:$B$296,Mensal!CC5:CC296)</f>
        <v>-15976965.698133312</v>
      </c>
      <c r="CC44" s="125">
        <f>_xlfn.XLOOKUP($A44,Mensal!$B$5:$B$296,Mensal!CD5:CD296)</f>
        <v>-15892733.286817858</v>
      </c>
      <c r="CD44" s="125">
        <f>_xlfn.XLOOKUP($A44,Mensal!$B$5:$B$296,Mensal!CE5:CE296)</f>
        <v>-16223551.038489131</v>
      </c>
      <c r="CE44" s="92">
        <f>_xlfn.XLOOKUP($A44,Mensal!$B$5:$B$296,Mensal!CF5:CF296)</f>
        <v>-184014014.02304077</v>
      </c>
      <c r="CF44" s="125">
        <f>_xlfn.XLOOKUP($A44,Mensal!$B$5:$B$296,Mensal!CG5:CG296)</f>
        <v>-16427187.422943054</v>
      </c>
      <c r="CG44" s="125">
        <f>_xlfn.XLOOKUP($A44,Mensal!$B$5:$B$296,Mensal!CH5:CH296)</f>
        <v>-14829570.434673496</v>
      </c>
      <c r="CH44" s="125">
        <f>_xlfn.XLOOKUP($A44,Mensal!$B$5:$B$296,Mensal!CI5:CI296)</f>
        <v>-15181602.890456006</v>
      </c>
      <c r="CI44" s="125">
        <f>_xlfn.XLOOKUP($A44,Mensal!$B$5:$B$296,Mensal!CJ5:CJ296)</f>
        <v>-16429564.190731563</v>
      </c>
      <c r="CJ44" s="125">
        <f>_xlfn.XLOOKUP($A44,Mensal!$B$5:$B$296,Mensal!CK5:CK296)</f>
        <v>-15649842.360178107</v>
      </c>
      <c r="CK44" s="125">
        <f>_xlfn.XLOOKUP($A44,Mensal!$B$5:$B$296,Mensal!CL5:CL296)</f>
        <v>-16407763.212543953</v>
      </c>
      <c r="CL44" s="125">
        <f>_xlfn.XLOOKUP($A44,Mensal!$B$5:$B$296,Mensal!CM5:CM296)</f>
        <v>-16799116.422602508</v>
      </c>
      <c r="CM44" s="125">
        <f>_xlfn.XLOOKUP($A44,Mensal!$B$5:$B$296,Mensal!CN5:CN296)</f>
        <v>-16676048.574402623</v>
      </c>
      <c r="CN44" s="125">
        <f>_xlfn.XLOOKUP($A44,Mensal!$B$5:$B$296,Mensal!CO5:CO296)</f>
        <v>-17306363.499040436</v>
      </c>
      <c r="CO44" s="125">
        <f>_xlfn.XLOOKUP($A44,Mensal!$B$5:$B$296,Mensal!CP5:CP296)</f>
        <v>-17127307.228398915</v>
      </c>
      <c r="CP44" s="125">
        <f>_xlfn.XLOOKUP($A44,Mensal!$B$5:$B$296,Mensal!CQ5:CQ296)</f>
        <v>-17037010.083468746</v>
      </c>
      <c r="CQ44" s="125">
        <f>_xlfn.XLOOKUP($A44,Mensal!$B$5:$B$296,Mensal!CR5:CR296)</f>
        <v>-17391646.713260349</v>
      </c>
      <c r="CR44" s="92">
        <f>_xlfn.XLOOKUP($A44,Mensal!$B$5:$B$296,Mensal!CS5:CS296)</f>
        <v>-197263023.03269973</v>
      </c>
      <c r="CS44" s="125">
        <f>_xlfn.XLOOKUP($A44,Mensal!$B$5:$B$296,Mensal!CT5:CT296)</f>
        <v>-17609944.917394951</v>
      </c>
      <c r="CT44" s="125">
        <f>_xlfn.XLOOKUP($A44,Mensal!$B$5:$B$296,Mensal!CU5:CU296)</f>
        <v>-15897299.505969983</v>
      </c>
      <c r="CU44" s="125">
        <f>_xlfn.XLOOKUP($A44,Mensal!$B$5:$B$296,Mensal!CV5:CV296)</f>
        <v>-16274678.298568835</v>
      </c>
      <c r="CV44" s="125">
        <f>_xlfn.XLOOKUP($A44,Mensal!$B$5:$B$296,Mensal!CW5:CW296)</f>
        <v>-17612492.812464233</v>
      </c>
      <c r="CW44" s="125">
        <f>_xlfn.XLOOKUP($A44,Mensal!$B$5:$B$296,Mensal!CX5:CX296)</f>
        <v>-16776631.010110928</v>
      </c>
      <c r="CX44" s="125">
        <f>_xlfn.XLOOKUP($A44,Mensal!$B$5:$B$296,Mensal!CY5:CY296)</f>
        <v>-17589122.163847115</v>
      </c>
      <c r="CY44" s="125">
        <f>_xlfn.XLOOKUP($A44,Mensal!$B$5:$B$296,Mensal!CZ5:CZ296)</f>
        <v>-18008652.805029888</v>
      </c>
      <c r="CZ44" s="125">
        <f>_xlfn.XLOOKUP($A44,Mensal!$B$5:$B$296,Mensal!DA5:DA296)</f>
        <v>-17876724.071759608</v>
      </c>
      <c r="DA44" s="125">
        <f>_xlfn.XLOOKUP($A44,Mensal!$B$5:$B$296,Mensal!DB5:DB296)</f>
        <v>-18552421.670971341</v>
      </c>
      <c r="DB44" s="125">
        <f>_xlfn.XLOOKUP($A44,Mensal!$B$5:$B$296,Mensal!DC5:DC296)</f>
        <v>-18360473.34884363</v>
      </c>
      <c r="DC44" s="125">
        <f>_xlfn.XLOOKUP($A44,Mensal!$B$5:$B$296,Mensal!DD5:DD296)</f>
        <v>-18263674.809478492</v>
      </c>
      <c r="DD44" s="125">
        <f>_xlfn.XLOOKUP($A44,Mensal!$B$5:$B$296,Mensal!DE5:DE296)</f>
        <v>-18643845.276615091</v>
      </c>
      <c r="DE44" s="92">
        <f>_xlfn.XLOOKUP($A44,Mensal!$B$5:$B$296,Mensal!DF5:DF296)</f>
        <v>-211465960.69105408</v>
      </c>
      <c r="DF44" s="125">
        <f>_xlfn.XLOOKUP($A44,Mensal!$B$5:$B$296,Mensal!DG5:DG296)</f>
        <v>-18877860.95144739</v>
      </c>
      <c r="DG44" s="125">
        <f>_xlfn.XLOOKUP($A44,Mensal!$B$5:$B$296,Mensal!DH5:DH296)</f>
        <v>-17041905.070399825</v>
      </c>
      <c r="DH44" s="125">
        <f>_xlfn.XLOOKUP($A44,Mensal!$B$5:$B$296,Mensal!DI5:DI296)</f>
        <v>-17446455.136065796</v>
      </c>
      <c r="DI44" s="125">
        <f>_xlfn.XLOOKUP($A44,Mensal!$B$5:$B$296,Mensal!DJ5:DJ296)</f>
        <v>-18880592.294961661</v>
      </c>
      <c r="DJ44" s="125">
        <f>_xlfn.XLOOKUP($A44,Mensal!$B$5:$B$296,Mensal!DK5:DK296)</f>
        <v>-17984548.442838918</v>
      </c>
      <c r="DK44" s="125">
        <f>_xlfn.XLOOKUP($A44,Mensal!$B$5:$B$296,Mensal!DL5:DL296)</f>
        <v>-18855538.959644109</v>
      </c>
      <c r="DL44" s="125">
        <f>_xlfn.XLOOKUP($A44,Mensal!$B$5:$B$296,Mensal!DM5:DM296)</f>
        <v>-19305275.806992043</v>
      </c>
      <c r="DM44" s="125">
        <f>_xlfn.XLOOKUP($A44,Mensal!$B$5:$B$296,Mensal!DN5:DN296)</f>
        <v>-19163848.204926305</v>
      </c>
      <c r="DN44" s="125">
        <f>_xlfn.XLOOKUP($A44,Mensal!$B$5:$B$296,Mensal!DO5:DO296)</f>
        <v>-19888196.031281285</v>
      </c>
      <c r="DO44" s="125">
        <f>_xlfn.XLOOKUP($A44,Mensal!$B$5:$B$296,Mensal!DP5:DP296)</f>
        <v>-19682427.429960378</v>
      </c>
      <c r="DP44" s="125">
        <f>_xlfn.XLOOKUP($A44,Mensal!$B$5:$B$296,Mensal!DQ5:DQ296)</f>
        <v>-19578659.395760946</v>
      </c>
      <c r="DQ44" s="125">
        <f>_xlfn.XLOOKUP($A44,Mensal!$B$5:$B$296,Mensal!DR5:DR296)</f>
        <v>-19986202.136531383</v>
      </c>
      <c r="DR44" s="92">
        <f>_xlfn.XLOOKUP($A44,Mensal!$B$5:$B$296,Mensal!DS5:DS296)</f>
        <v>-226691509.86081004</v>
      </c>
      <c r="DS44" s="125">
        <f>_xlfn.XLOOKUP($A44,Mensal!$B$5:$B$296,Mensal!DT5:DT296)</f>
        <v>-20237066.939951606</v>
      </c>
      <c r="DT44" s="125">
        <f>_xlfn.XLOOKUP($A44,Mensal!$B$5:$B$296,Mensal!DU5:DU296)</f>
        <v>-18268922.235468615</v>
      </c>
      <c r="DU44" s="125">
        <f>_xlfn.XLOOKUP($A44,Mensal!$B$5:$B$296,Mensal!DV5:DV296)</f>
        <v>-18702599.905862533</v>
      </c>
      <c r="DV44" s="125">
        <f>_xlfn.XLOOKUP($A44,Mensal!$B$5:$B$296,Mensal!DW5:DW296)</f>
        <v>-20239994.940198902</v>
      </c>
      <c r="DW44" s="125">
        <f>_xlfn.XLOOKUP($A44,Mensal!$B$5:$B$296,Mensal!DX5:DX296)</f>
        <v>-19279435.930723321</v>
      </c>
      <c r="DX44" s="125">
        <f>_xlfn.XLOOKUP($A44,Mensal!$B$5:$B$296,Mensal!DY5:DY296)</f>
        <v>-20213137.764738489</v>
      </c>
      <c r="DY44" s="125">
        <f>_xlfn.XLOOKUP($A44,Mensal!$B$5:$B$296,Mensal!DZ5:DZ296)</f>
        <v>-20695255.665095471</v>
      </c>
      <c r="DZ44" s="125">
        <f>_xlfn.XLOOKUP($A44,Mensal!$B$5:$B$296,Mensal!EA5:EA296)</f>
        <v>-20543645.275680996</v>
      </c>
      <c r="EA44" s="125">
        <f>_xlfn.XLOOKUP($A44,Mensal!$B$5:$B$296,Mensal!EB5:EB296)</f>
        <v>-21320146.145533539</v>
      </c>
      <c r="EB44" s="125">
        <f>_xlfn.XLOOKUP($A44,Mensal!$B$5:$B$296,Mensal!EC5:EC296)</f>
        <v>-21099562.204917524</v>
      </c>
      <c r="EC44" s="125">
        <f>_xlfn.XLOOKUP($A44,Mensal!$B$5:$B$296,Mensal!ED5:ED296)</f>
        <v>-20988322.872255735</v>
      </c>
      <c r="ED44" s="125">
        <f>_xlfn.XLOOKUP($A44,Mensal!$B$5:$B$296,Mensal!EE5:EE296)</f>
        <v>-21425208.690361645</v>
      </c>
      <c r="EE44" s="92">
        <f>_xlfn.XLOOKUP($A44,Mensal!$B$5:$B$296,Mensal!EF5:EF296)</f>
        <v>-243013298.57078838</v>
      </c>
      <c r="EF44" s="125">
        <f>_xlfn.XLOOKUP($A44,Mensal!$B$5:$B$296,Mensal!EG5:EG296)</f>
        <v>-21694135.759628125</v>
      </c>
      <c r="EG44" s="125">
        <f>_xlfn.XLOOKUP($A44,Mensal!$B$5:$B$296,Mensal!EH5:EH296)</f>
        <v>-19584284.636422358</v>
      </c>
      <c r="EH44" s="125">
        <f>_xlfn.XLOOKUP($A44,Mensal!$B$5:$B$296,Mensal!EI5:EI296)</f>
        <v>-20049187.099084638</v>
      </c>
      <c r="EI44" s="125">
        <f>_xlfn.XLOOKUP($A44,Mensal!$B$5:$B$296,Mensal!EJ5:EJ296)</f>
        <v>-21697274.575893227</v>
      </c>
      <c r="EJ44" s="125">
        <f>_xlfn.XLOOKUP($A44,Mensal!$B$5:$B$296,Mensal!EK5:EK296)</f>
        <v>-20667555.317735404</v>
      </c>
      <c r="EK44" s="125">
        <f>_xlfn.XLOOKUP($A44,Mensal!$B$5:$B$296,Mensal!EL5:EL296)</f>
        <v>-21668483.683799662</v>
      </c>
      <c r="EL44" s="125">
        <f>_xlfn.XLOOKUP($A44,Mensal!$B$5:$B$296,Mensal!EM5:EM296)</f>
        <v>-22185314.072982349</v>
      </c>
      <c r="EM44" s="125">
        <f>_xlfn.XLOOKUP($A44,Mensal!$B$5:$B$296,Mensal!EN5:EN296)</f>
        <v>-22022787.735530034</v>
      </c>
      <c r="EN44" s="125">
        <f>_xlfn.XLOOKUP($A44,Mensal!$B$5:$B$296,Mensal!EO5:EO296)</f>
        <v>-22855196.668011956</v>
      </c>
      <c r="EO44" s="125">
        <f>_xlfn.XLOOKUP($A44,Mensal!$B$5:$B$296,Mensal!EP5:EP296)</f>
        <v>-22618730.68367159</v>
      </c>
      <c r="EP44" s="125">
        <f>_xlfn.XLOOKUP($A44,Mensal!$B$5:$B$296,Mensal!EQ5:EQ296)</f>
        <v>-22499482.119058155</v>
      </c>
      <c r="EQ44" s="125">
        <f>_xlfn.XLOOKUP($A44,Mensal!$B$5:$B$296,Mensal!ER5:ER296)</f>
        <v>-22967823.716067687</v>
      </c>
      <c r="ER44" s="92">
        <f t="shared" si="1"/>
        <v>-260510256.06788522</v>
      </c>
    </row>
    <row r="45" spans="1:148" s="3" customFormat="1" ht="12">
      <c r="A45" s="328" t="str">
        <f t="shared" si="0"/>
        <v>911450130300023</v>
      </c>
      <c r="B45" s="328">
        <v>9114501303000</v>
      </c>
      <c r="C45" s="329">
        <v>23</v>
      </c>
      <c r="D45" s="330" t="s">
        <v>222</v>
      </c>
      <c r="E45" s="92">
        <f>_xlfn.XLOOKUP($A45,Mensal!$B$5:$B$296,Mensal!F5:F296)</f>
        <v>-82198010.819999993</v>
      </c>
      <c r="F45" s="125">
        <f>_xlfn.XLOOKUP($A45,Mensal!$B$5:$B$296,Mensal!G5:G296)</f>
        <v>-6494747.7756331377</v>
      </c>
      <c r="G45" s="125">
        <f>_xlfn.XLOOKUP($A45,Mensal!$B$5:$B$296,Mensal!H5:H296)</f>
        <v>-5863104.6882482804</v>
      </c>
      <c r="H45" s="125">
        <f>_xlfn.XLOOKUP($A45,Mensal!$B$5:$B$296,Mensal!I5:I296)</f>
        <v>-6002286.274863096</v>
      </c>
      <c r="I45" s="125">
        <f>_xlfn.XLOOKUP($A45,Mensal!$B$5:$B$296,Mensal!J5:J296)</f>
        <v>-6495687.4682847261</v>
      </c>
      <c r="J45" s="125">
        <f>_xlfn.XLOOKUP($A45,Mensal!$B$5:$B$296,Mensal!K5:K296)</f>
        <v>-6187412.1382348062</v>
      </c>
      <c r="K45" s="125">
        <f>_xlfn.XLOOKUP($A45,Mensal!$B$5:$B$296,Mensal!L5:L296)</f>
        <v>-6487068.107529588</v>
      </c>
      <c r="L45" s="125">
        <f>_xlfn.XLOOKUP($A45,Mensal!$B$5:$B$296,Mensal!M5:M296)</f>
        <v>-6641795.774845588</v>
      </c>
      <c r="M45" s="125">
        <f>_xlfn.XLOOKUP($A45,Mensal!$B$5:$B$296,Mensal!N5:N296)</f>
        <v>-6593138.9589970112</v>
      </c>
      <c r="N45" s="125">
        <f>_xlfn.XLOOKUP($A45,Mensal!$B$5:$B$296,Mensal!O5:O296)</f>
        <v>-6842343.9110889481</v>
      </c>
      <c r="O45" s="125">
        <f>_xlfn.XLOOKUP($A45,Mensal!$B$5:$B$296,Mensal!P5:P296)</f>
        <v>-6771551.1889070626</v>
      </c>
      <c r="P45" s="125">
        <f>_xlfn.XLOOKUP($A45,Mensal!$B$5:$B$296,Mensal!Q5:Q296)</f>
        <v>-6735850.7877317434</v>
      </c>
      <c r="Q45" s="125">
        <f>_xlfn.XLOOKUP($A45,Mensal!$B$5:$B$296,Mensal!R5:R296)</f>
        <v>-6876061.9756360203</v>
      </c>
      <c r="R45" s="92">
        <f>_xlfn.XLOOKUP($A45,Mensal!$B$5:$B$296,Mensal!S5:S296)</f>
        <v>-77991049.049999997</v>
      </c>
      <c r="S45" s="125">
        <f>_xlfn.XLOOKUP($A45,Mensal!$B$5:$B$296,Mensal!T5:T296)</f>
        <v>-6962104.4693538425</v>
      </c>
      <c r="T45" s="125">
        <f>_xlfn.XLOOKUP($A45,Mensal!$B$5:$B$296,Mensal!U5:U296)</f>
        <v>-6285008.8663163753</v>
      </c>
      <c r="U45" s="125">
        <f>_xlfn.XLOOKUP($A45,Mensal!$B$5:$B$296,Mensal!V5:V296)</f>
        <v>-6434205.8451210363</v>
      </c>
      <c r="V45" s="125">
        <f>_xlfn.XLOOKUP($A45,Mensal!$B$5:$B$296,Mensal!W5:W296)</f>
        <v>-6963111.781513676</v>
      </c>
      <c r="W45" s="125">
        <f>_xlfn.XLOOKUP($A45,Mensal!$B$5:$B$296,Mensal!X5:X296)</f>
        <v>-6632653.2129478091</v>
      </c>
      <c r="X45" s="125">
        <f>_xlfn.XLOOKUP($A45,Mensal!$B$5:$B$296,Mensal!Y5:Y296)</f>
        <v>-6953872.17866698</v>
      </c>
      <c r="Y45" s="125">
        <f>_xlfn.XLOOKUP($A45,Mensal!$B$5:$B$296,Mensal!Z5:Z296)</f>
        <v>-7119733.9213192416</v>
      </c>
      <c r="Z45" s="125">
        <f>_xlfn.XLOOKUP($A45,Mensal!$B$5:$B$296,Mensal!AA5:AA296)</f>
        <v>-7067575.8011294436</v>
      </c>
      <c r="AA45" s="125">
        <f>_xlfn.XLOOKUP($A45,Mensal!$B$5:$B$296,Mensal!AB5:AB296)</f>
        <v>-7334713.3360547712</v>
      </c>
      <c r="AB45" s="125">
        <f>_xlfn.XLOOKUP($A45,Mensal!$B$5:$B$296,Mensal!AC5:AC296)</f>
        <v>-7258826.4279673835</v>
      </c>
      <c r="AC45" s="125">
        <f>_xlfn.XLOOKUP($A45,Mensal!$B$5:$B$296,Mensal!AD5:AD296)</f>
        <v>-7220557.0553655839</v>
      </c>
      <c r="AD45" s="125">
        <f>_xlfn.XLOOKUP($A45,Mensal!$B$5:$B$296,Mensal!AE5:AE296)</f>
        <v>-7370857.7247193856</v>
      </c>
      <c r="AE45" s="92">
        <f>_xlfn.XLOOKUP($A45,Mensal!$B$5:$B$296,Mensal!AF5:AF296)</f>
        <v>-83603220.620475531</v>
      </c>
      <c r="AF45" s="125">
        <f>_xlfn.XLOOKUP($A45,Mensal!$B$5:$B$296,Mensal!AG5:AG296)</f>
        <v>-7463375.9911473198</v>
      </c>
      <c r="AG45" s="125">
        <f>_xlfn.XLOOKUP($A45,Mensal!$B$5:$B$296,Mensal!AH5:AH296)</f>
        <v>-6737529.5046911547</v>
      </c>
      <c r="AH45" s="125">
        <f>_xlfn.XLOOKUP($A45,Mensal!$B$5:$B$296,Mensal!AI5:AI296)</f>
        <v>-6897468.6659697508</v>
      </c>
      <c r="AI45" s="125">
        <f>_xlfn.XLOOKUP($A45,Mensal!$B$5:$B$296,Mensal!AJ5:AJ296)</f>
        <v>-7464455.8297826601</v>
      </c>
      <c r="AJ45" s="125">
        <f>_xlfn.XLOOKUP($A45,Mensal!$B$5:$B$296,Mensal!AK5:AK296)</f>
        <v>-7110204.2442800514</v>
      </c>
      <c r="AK45" s="125">
        <f>_xlfn.XLOOKUP($A45,Mensal!$B$5:$B$296,Mensal!AL5:AL296)</f>
        <v>-7454550.9755310025</v>
      </c>
      <c r="AL45" s="125">
        <f>_xlfn.XLOOKUP($A45,Mensal!$B$5:$B$296,Mensal!AM5:AM296)</f>
        <v>-7632354.7636542264</v>
      </c>
      <c r="AM45" s="125">
        <f>_xlfn.XLOOKUP($A45,Mensal!$B$5:$B$296,Mensal!AN5:AN296)</f>
        <v>-7576441.2588107623</v>
      </c>
      <c r="AN45" s="125">
        <f>_xlfn.XLOOKUP($A45,Mensal!$B$5:$B$296,Mensal!AO5:AO296)</f>
        <v>-7862812.6962507144</v>
      </c>
      <c r="AO45" s="125">
        <f>_xlfn.XLOOKUP($A45,Mensal!$B$5:$B$296,Mensal!AP5:AP296)</f>
        <v>-7781461.9307810348</v>
      </c>
      <c r="AP45" s="125">
        <f>_xlfn.XLOOKUP($A45,Mensal!$B$5:$B$296,Mensal!AQ5:AQ296)</f>
        <v>-7740437.1633519046</v>
      </c>
      <c r="AQ45" s="125">
        <f>_xlfn.XLOOKUP($A45,Mensal!$B$5:$B$296,Mensal!AR5:AR296)</f>
        <v>-7901559.4808991812</v>
      </c>
      <c r="AR45" s="92">
        <f>_xlfn.XLOOKUP($A45,Mensal!$B$5:$B$296,Mensal!AS5:AS296)</f>
        <v>-89622652.505149767</v>
      </c>
      <c r="AS45" s="125">
        <f>_xlfn.XLOOKUP($A45,Mensal!$B$5:$B$296,Mensal!AT5:AT296)</f>
        <v>-8000739.062509927</v>
      </c>
      <c r="AT45" s="125">
        <f>_xlfn.XLOOKUP($A45,Mensal!$B$5:$B$296,Mensal!AU5:AU296)</f>
        <v>-7222631.6290289182</v>
      </c>
      <c r="AU45" s="125">
        <f>_xlfn.XLOOKUP($A45,Mensal!$B$5:$B$296,Mensal!AV5:AV296)</f>
        <v>-7394086.4099195739</v>
      </c>
      <c r="AV45" s="125">
        <f>_xlfn.XLOOKUP($A45,Mensal!$B$5:$B$296,Mensal!AW5:AW296)</f>
        <v>-8001896.6495270133</v>
      </c>
      <c r="AW45" s="125">
        <f>_xlfn.XLOOKUP($A45,Mensal!$B$5:$B$296,Mensal!AX5:AX296)</f>
        <v>-7622138.9498682152</v>
      </c>
      <c r="AX45" s="125">
        <f>_xlfn.XLOOKUP($A45,Mensal!$B$5:$B$296,Mensal!AY5:AY296)</f>
        <v>-7991278.6457692347</v>
      </c>
      <c r="AY45" s="125">
        <f>_xlfn.XLOOKUP($A45,Mensal!$B$5:$B$296,Mensal!AZ5:AZ296)</f>
        <v>-8181884.3066373318</v>
      </c>
      <c r="AZ45" s="125">
        <f>_xlfn.XLOOKUP($A45,Mensal!$B$5:$B$296,Mensal!BA5:BA296)</f>
        <v>-8121945.0294451397</v>
      </c>
      <c r="BA45" s="125">
        <f>_xlfn.XLOOKUP($A45,Mensal!$B$5:$B$296,Mensal!BB5:BB296)</f>
        <v>-8428935.2103807665</v>
      </c>
      <c r="BB45" s="125">
        <f>_xlfn.XLOOKUP($A45,Mensal!$B$5:$B$296,Mensal!BC5:BC296)</f>
        <v>-8341727.189797271</v>
      </c>
      <c r="BC45" s="125">
        <f>_xlfn.XLOOKUP($A45,Mensal!$B$5:$B$296,Mensal!BD5:BD296)</f>
        <v>-8297748.6391132437</v>
      </c>
      <c r="BD45" s="125">
        <f>_xlfn.XLOOKUP($A45,Mensal!$B$5:$B$296,Mensal!BE5:BE296)</f>
        <v>-8470471.7635239232</v>
      </c>
      <c r="BE45" s="92">
        <f>_xlfn.XLOOKUP($A45,Mensal!$B$5:$B$296,Mensal!BF5:BF296)</f>
        <v>-96075483.485520557</v>
      </c>
      <c r="BF45" s="125">
        <f>_xlfn.XLOOKUP($A45,Mensal!$B$5:$B$296,Mensal!BG5:BG296)</f>
        <v>-8576792.2750106417</v>
      </c>
      <c r="BG45" s="125">
        <f>_xlfn.XLOOKUP($A45,Mensal!$B$5:$B$296,Mensal!BH5:BH296)</f>
        <v>-7742661.1063190009</v>
      </c>
      <c r="BH45" s="125">
        <f>_xlfn.XLOOKUP($A45,Mensal!$B$5:$B$296,Mensal!BI5:BI296)</f>
        <v>-7926460.6314337831</v>
      </c>
      <c r="BI45" s="125">
        <f>_xlfn.XLOOKUP($A45,Mensal!$B$5:$B$296,Mensal!BJ5:BJ296)</f>
        <v>-8578033.2082929593</v>
      </c>
      <c r="BJ45" s="125">
        <f>_xlfn.XLOOKUP($A45,Mensal!$B$5:$B$296,Mensal!BK5:BK296)</f>
        <v>-8170932.9542587278</v>
      </c>
      <c r="BK45" s="125">
        <f>_xlfn.XLOOKUP($A45,Mensal!$B$5:$B$296,Mensal!BL5:BL296)</f>
        <v>-8566650.708264621</v>
      </c>
      <c r="BL45" s="125">
        <f>_xlfn.XLOOKUP($A45,Mensal!$B$5:$B$296,Mensal!BM5:BM296)</f>
        <v>-8770979.9767152201</v>
      </c>
      <c r="BM45" s="125">
        <f>_xlfn.XLOOKUP($A45,Mensal!$B$5:$B$296,Mensal!BN5:BN296)</f>
        <v>-8706725.0715651903</v>
      </c>
      <c r="BN45" s="125">
        <f>_xlfn.XLOOKUP($A45,Mensal!$B$5:$B$296,Mensal!BO5:BO296)</f>
        <v>-9035818.5455281828</v>
      </c>
      <c r="BO45" s="125">
        <f>_xlfn.XLOOKUP($A45,Mensal!$B$5:$B$296,Mensal!BP5:BP296)</f>
        <v>-8942331.5474626739</v>
      </c>
      <c r="BP45" s="125">
        <f>_xlfn.XLOOKUP($A45,Mensal!$B$5:$B$296,Mensal!BQ5:BQ296)</f>
        <v>-8895186.5411293972</v>
      </c>
      <c r="BQ45" s="125">
        <f>_xlfn.XLOOKUP($A45,Mensal!$B$5:$B$296,Mensal!BR5:BR296)</f>
        <v>-9080345.7304976471</v>
      </c>
      <c r="BR45" s="92">
        <f>_xlfn.XLOOKUP($A45,Mensal!$B$5:$B$296,Mensal!BS5:BS296)</f>
        <v>-102992918.29647803</v>
      </c>
      <c r="BS45" s="125">
        <f>_xlfn.XLOOKUP($A45,Mensal!$B$5:$B$296,Mensal!BT5:BT296)</f>
        <v>-9194321.3188114092</v>
      </c>
      <c r="BT45" s="125">
        <f>_xlfn.XLOOKUP($A45,Mensal!$B$5:$B$296,Mensal!BU5:BU296)</f>
        <v>-8300132.7059739698</v>
      </c>
      <c r="BU45" s="125">
        <f>_xlfn.XLOOKUP($A45,Mensal!$B$5:$B$296,Mensal!BV5:BV296)</f>
        <v>-8497165.7968970165</v>
      </c>
      <c r="BV45" s="125">
        <f>_xlfn.XLOOKUP($A45,Mensal!$B$5:$B$296,Mensal!BW5:BW296)</f>
        <v>-9195651.5992900524</v>
      </c>
      <c r="BW45" s="125">
        <f>_xlfn.XLOOKUP($A45,Mensal!$B$5:$B$296,Mensal!BX5:BX296)</f>
        <v>-8759240.126965357</v>
      </c>
      <c r="BX45" s="125">
        <f>_xlfn.XLOOKUP($A45,Mensal!$B$5:$B$296,Mensal!BY5:BY296)</f>
        <v>-9183449.5592596736</v>
      </c>
      <c r="BY45" s="125">
        <f>_xlfn.XLOOKUP($A45,Mensal!$B$5:$B$296,Mensal!BZ5:BZ296)</f>
        <v>-9402490.5350387171</v>
      </c>
      <c r="BZ45" s="125">
        <f>_xlfn.XLOOKUP($A45,Mensal!$B$5:$B$296,Mensal!CA5:CA296)</f>
        <v>-9333609.2767178845</v>
      </c>
      <c r="CA45" s="125">
        <f>_xlfn.XLOOKUP($A45,Mensal!$B$5:$B$296,Mensal!CB5:CB296)</f>
        <v>-9686397.4808062129</v>
      </c>
      <c r="CB45" s="125">
        <f>_xlfn.XLOOKUP($A45,Mensal!$B$5:$B$296,Mensal!CC5:CC296)</f>
        <v>-9586179.4188799877</v>
      </c>
      <c r="CC45" s="125">
        <f>_xlfn.XLOOKUP($A45,Mensal!$B$5:$B$296,Mensal!CD5:CD296)</f>
        <v>-9535639.9720907137</v>
      </c>
      <c r="CD45" s="125">
        <f>_xlfn.XLOOKUP($A45,Mensal!$B$5:$B$296,Mensal!CE5:CE296)</f>
        <v>-9734130.6230934784</v>
      </c>
      <c r="CE45" s="92">
        <f>_xlfn.XLOOKUP($A45,Mensal!$B$5:$B$296,Mensal!CF5:CF296)</f>
        <v>-110408408.41382447</v>
      </c>
      <c r="CF45" s="125">
        <f>_xlfn.XLOOKUP($A45,Mensal!$B$5:$B$296,Mensal!CG5:CG296)</f>
        <v>-9856312.4537658319</v>
      </c>
      <c r="CG45" s="125">
        <f>_xlfn.XLOOKUP($A45,Mensal!$B$5:$B$296,Mensal!CH5:CH296)</f>
        <v>-8897742.2608040962</v>
      </c>
      <c r="CH45" s="125">
        <f>_xlfn.XLOOKUP($A45,Mensal!$B$5:$B$296,Mensal!CI5:CI296)</f>
        <v>-9108961.7342736032</v>
      </c>
      <c r="CI45" s="125">
        <f>_xlfn.XLOOKUP($A45,Mensal!$B$5:$B$296,Mensal!CJ5:CJ296)</f>
        <v>-9857738.5144389365</v>
      </c>
      <c r="CJ45" s="125">
        <f>_xlfn.XLOOKUP($A45,Mensal!$B$5:$B$296,Mensal!CK5:CK296)</f>
        <v>-9389905.4161068648</v>
      </c>
      <c r="CK45" s="125">
        <f>_xlfn.XLOOKUP($A45,Mensal!$B$5:$B$296,Mensal!CL5:CL296)</f>
        <v>-9844657.9275263716</v>
      </c>
      <c r="CL45" s="125">
        <f>_xlfn.XLOOKUP($A45,Mensal!$B$5:$B$296,Mensal!CM5:CM296)</f>
        <v>-10079469.853561504</v>
      </c>
      <c r="CM45" s="125">
        <f>_xlfn.XLOOKUP($A45,Mensal!$B$5:$B$296,Mensal!CN5:CN296)</f>
        <v>-10005629.144641573</v>
      </c>
      <c r="CN45" s="125">
        <f>_xlfn.XLOOKUP($A45,Mensal!$B$5:$B$296,Mensal!CO5:CO296)</f>
        <v>-10383818.099424262</v>
      </c>
      <c r="CO45" s="125">
        <f>_xlfn.XLOOKUP($A45,Mensal!$B$5:$B$296,Mensal!CP5:CP296)</f>
        <v>-10276384.33703935</v>
      </c>
      <c r="CP45" s="125">
        <f>_xlfn.XLOOKUP($A45,Mensal!$B$5:$B$296,Mensal!CQ5:CQ296)</f>
        <v>-10222206.050081247</v>
      </c>
      <c r="CQ45" s="125">
        <f>_xlfn.XLOOKUP($A45,Mensal!$B$5:$B$296,Mensal!CR5:CR296)</f>
        <v>-10434988.027956208</v>
      </c>
      <c r="CR45" s="92">
        <f>_xlfn.XLOOKUP($A45,Mensal!$B$5:$B$296,Mensal!CS5:CS296)</f>
        <v>-118357813.81961985</v>
      </c>
      <c r="CS45" s="125">
        <f>_xlfn.XLOOKUP($A45,Mensal!$B$5:$B$296,Mensal!CT5:CT296)</f>
        <v>-10565966.95043697</v>
      </c>
      <c r="CT45" s="125">
        <f>_xlfn.XLOOKUP($A45,Mensal!$B$5:$B$296,Mensal!CU5:CU296)</f>
        <v>-9538379.7035819888</v>
      </c>
      <c r="CU45" s="125">
        <f>_xlfn.XLOOKUP($A45,Mensal!$B$5:$B$296,Mensal!CV5:CV296)</f>
        <v>-9764806.9791413005</v>
      </c>
      <c r="CV45" s="125">
        <f>_xlfn.XLOOKUP($A45,Mensal!$B$5:$B$296,Mensal!CW5:CW296)</f>
        <v>-10567495.68747854</v>
      </c>
      <c r="CW45" s="125">
        <f>_xlfn.XLOOKUP($A45,Mensal!$B$5:$B$296,Mensal!CX5:CX296)</f>
        <v>-10065978.606066557</v>
      </c>
      <c r="CX45" s="125">
        <f>_xlfn.XLOOKUP($A45,Mensal!$B$5:$B$296,Mensal!CY5:CY296)</f>
        <v>-10553473.298308268</v>
      </c>
      <c r="CY45" s="125">
        <f>_xlfn.XLOOKUP($A45,Mensal!$B$5:$B$296,Mensal!CZ5:CZ296)</f>
        <v>-10805191.683017932</v>
      </c>
      <c r="CZ45" s="125">
        <f>_xlfn.XLOOKUP($A45,Mensal!$B$5:$B$296,Mensal!DA5:DA296)</f>
        <v>-10726034.443055764</v>
      </c>
      <c r="DA45" s="125">
        <f>_xlfn.XLOOKUP($A45,Mensal!$B$5:$B$296,Mensal!DB5:DB296)</f>
        <v>-11131453.002582805</v>
      </c>
      <c r="DB45" s="125">
        <f>_xlfn.XLOOKUP($A45,Mensal!$B$5:$B$296,Mensal!DC5:DC296)</f>
        <v>-11016284.009306177</v>
      </c>
      <c r="DC45" s="125">
        <f>_xlfn.XLOOKUP($A45,Mensal!$B$5:$B$296,Mensal!DD5:DD296)</f>
        <v>-10958204.885687094</v>
      </c>
      <c r="DD45" s="125">
        <f>_xlfn.XLOOKUP($A45,Mensal!$B$5:$B$296,Mensal!DE5:DE296)</f>
        <v>-11186307.165969053</v>
      </c>
      <c r="DE45" s="92">
        <f>_xlfn.XLOOKUP($A45,Mensal!$B$5:$B$296,Mensal!DF5:DF296)</f>
        <v>-126879576.41463245</v>
      </c>
      <c r="DF45" s="125">
        <f>_xlfn.XLOOKUP($A45,Mensal!$B$5:$B$296,Mensal!DG5:DG296)</f>
        <v>-11326716.570868434</v>
      </c>
      <c r="DG45" s="125">
        <f>_xlfn.XLOOKUP($A45,Mensal!$B$5:$B$296,Mensal!DH5:DH296)</f>
        <v>-10225143.042239895</v>
      </c>
      <c r="DH45" s="125">
        <f>_xlfn.XLOOKUP($A45,Mensal!$B$5:$B$296,Mensal!DI5:DI296)</f>
        <v>-10467873.081639478</v>
      </c>
      <c r="DI45" s="125">
        <f>_xlfn.XLOOKUP($A45,Mensal!$B$5:$B$296,Mensal!DJ5:DJ296)</f>
        <v>-11328355.376976997</v>
      </c>
      <c r="DJ45" s="125">
        <f>_xlfn.XLOOKUP($A45,Mensal!$B$5:$B$296,Mensal!DK5:DK296)</f>
        <v>-10790729.065703351</v>
      </c>
      <c r="DK45" s="125">
        <f>_xlfn.XLOOKUP($A45,Mensal!$B$5:$B$296,Mensal!DL5:DL296)</f>
        <v>-11313323.375786465</v>
      </c>
      <c r="DL45" s="125">
        <f>_xlfn.XLOOKUP($A45,Mensal!$B$5:$B$296,Mensal!DM5:DM296)</f>
        <v>-11583165.484195225</v>
      </c>
      <c r="DM45" s="125">
        <f>_xlfn.XLOOKUP($A45,Mensal!$B$5:$B$296,Mensal!DN5:DN296)</f>
        <v>-11498308.922955783</v>
      </c>
      <c r="DN45" s="125">
        <f>_xlfn.XLOOKUP($A45,Mensal!$B$5:$B$296,Mensal!DO5:DO296)</f>
        <v>-11932917.61876877</v>
      </c>
      <c r="DO45" s="125">
        <f>_xlfn.XLOOKUP($A45,Mensal!$B$5:$B$296,Mensal!DP5:DP296)</f>
        <v>-11809456.457976226</v>
      </c>
      <c r="DP45" s="125">
        <f>_xlfn.XLOOKUP($A45,Mensal!$B$5:$B$296,Mensal!DQ5:DQ296)</f>
        <v>-11747195.637456568</v>
      </c>
      <c r="DQ45" s="125">
        <f>_xlfn.XLOOKUP($A45,Mensal!$B$5:$B$296,Mensal!DR5:DR296)</f>
        <v>-11991721.281918829</v>
      </c>
      <c r="DR45" s="92">
        <f>_xlfn.XLOOKUP($A45,Mensal!$B$5:$B$296,Mensal!DS5:DS296)</f>
        <v>-136014905.91648602</v>
      </c>
      <c r="DS45" s="125">
        <f>_xlfn.XLOOKUP($A45,Mensal!$B$5:$B$296,Mensal!DT5:DT296)</f>
        <v>-12142240.163970964</v>
      </c>
      <c r="DT45" s="125">
        <f>_xlfn.XLOOKUP($A45,Mensal!$B$5:$B$296,Mensal!DU5:DU296)</f>
        <v>-10961353.341281168</v>
      </c>
      <c r="DU45" s="125">
        <f>_xlfn.XLOOKUP($A45,Mensal!$B$5:$B$296,Mensal!DV5:DV296)</f>
        <v>-11221559.943517519</v>
      </c>
      <c r="DV45" s="125">
        <f>_xlfn.XLOOKUP($A45,Mensal!$B$5:$B$296,Mensal!DW5:DW296)</f>
        <v>-12143996.964119341</v>
      </c>
      <c r="DW45" s="125">
        <f>_xlfn.XLOOKUP($A45,Mensal!$B$5:$B$296,Mensal!DX5:DX296)</f>
        <v>-11567661.558433993</v>
      </c>
      <c r="DX45" s="125">
        <f>_xlfn.XLOOKUP($A45,Mensal!$B$5:$B$296,Mensal!DY5:DY296)</f>
        <v>-12127882.658843093</v>
      </c>
      <c r="DY45" s="125">
        <f>_xlfn.XLOOKUP($A45,Mensal!$B$5:$B$296,Mensal!DZ5:DZ296)</f>
        <v>-12417153.399057282</v>
      </c>
      <c r="DZ45" s="125">
        <f>_xlfn.XLOOKUP($A45,Mensal!$B$5:$B$296,Mensal!EA5:EA296)</f>
        <v>-12326187.165408598</v>
      </c>
      <c r="EA45" s="125">
        <f>_xlfn.XLOOKUP($A45,Mensal!$B$5:$B$296,Mensal!EB5:EB296)</f>
        <v>-12792087.687320122</v>
      </c>
      <c r="EB45" s="125">
        <f>_xlfn.XLOOKUP($A45,Mensal!$B$5:$B$296,Mensal!EC5:EC296)</f>
        <v>-12659737.322950514</v>
      </c>
      <c r="EC45" s="125">
        <f>_xlfn.XLOOKUP($A45,Mensal!$B$5:$B$296,Mensal!ED5:ED296)</f>
        <v>-12592993.72335344</v>
      </c>
      <c r="ED45" s="125">
        <f>_xlfn.XLOOKUP($A45,Mensal!$B$5:$B$296,Mensal!EE5:EE296)</f>
        <v>-12855125.214216987</v>
      </c>
      <c r="EE45" s="92">
        <f>_xlfn.XLOOKUP($A45,Mensal!$B$5:$B$296,Mensal!EF5:EF296)</f>
        <v>-145807979.14247304</v>
      </c>
      <c r="EF45" s="125">
        <f>_xlfn.XLOOKUP($A45,Mensal!$B$5:$B$296,Mensal!EG5:EG296)</f>
        <v>-13016481.455776874</v>
      </c>
      <c r="EG45" s="125">
        <f>_xlfn.XLOOKUP($A45,Mensal!$B$5:$B$296,Mensal!EH5:EH296)</f>
        <v>-11750570.781853415</v>
      </c>
      <c r="EH45" s="125">
        <f>_xlfn.XLOOKUP($A45,Mensal!$B$5:$B$296,Mensal!EI5:EI296)</f>
        <v>-12029512.259450782</v>
      </c>
      <c r="EI45" s="125">
        <f>_xlfn.XLOOKUP($A45,Mensal!$B$5:$B$296,Mensal!EJ5:EJ296)</f>
        <v>-13018364.745535936</v>
      </c>
      <c r="EJ45" s="125">
        <f>_xlfn.XLOOKUP($A45,Mensal!$B$5:$B$296,Mensal!EK5:EK296)</f>
        <v>-12400533.190641241</v>
      </c>
      <c r="EK45" s="125">
        <f>_xlfn.XLOOKUP($A45,Mensal!$B$5:$B$296,Mensal!EL5:EL296)</f>
        <v>-13001090.210279796</v>
      </c>
      <c r="EL45" s="125">
        <f>_xlfn.XLOOKUP($A45,Mensal!$B$5:$B$296,Mensal!EM5:EM296)</f>
        <v>-13311188.443789409</v>
      </c>
      <c r="EM45" s="125">
        <f>_xlfn.XLOOKUP($A45,Mensal!$B$5:$B$296,Mensal!EN5:EN296)</f>
        <v>-13213672.641318019</v>
      </c>
      <c r="EN45" s="125">
        <f>_xlfn.XLOOKUP($A45,Mensal!$B$5:$B$296,Mensal!EO5:EO296)</f>
        <v>-13713118.000807174</v>
      </c>
      <c r="EO45" s="125">
        <f>_xlfn.XLOOKUP($A45,Mensal!$B$5:$B$296,Mensal!EP5:EP296)</f>
        <v>-13571238.410202954</v>
      </c>
      <c r="EP45" s="125">
        <f>_xlfn.XLOOKUP($A45,Mensal!$B$5:$B$296,Mensal!EQ5:EQ296)</f>
        <v>-13499689.271434892</v>
      </c>
      <c r="EQ45" s="125">
        <f>_xlfn.XLOOKUP($A45,Mensal!$B$5:$B$296,Mensal!ER5:ER296)</f>
        <v>-13780694.229640612</v>
      </c>
      <c r="ER45" s="92">
        <f t="shared" si="1"/>
        <v>-156306153.6407311</v>
      </c>
    </row>
    <row r="46" spans="1:148" s="3" customFormat="1" ht="12">
      <c r="A46" s="328" t="str">
        <f t="shared" si="0"/>
        <v>911450240200023</v>
      </c>
      <c r="B46" s="328">
        <v>9114502402000</v>
      </c>
      <c r="C46" s="329">
        <v>23</v>
      </c>
      <c r="D46" s="330" t="s">
        <v>226</v>
      </c>
      <c r="E46" s="92">
        <f>_xlfn.XLOOKUP($A46,Mensal!$B$5:$B$296,Mensal!F5:F296)</f>
        <v>-141103.13</v>
      </c>
      <c r="F46" s="125">
        <f>_xlfn.XLOOKUP($A46,Mensal!$B$5:$B$296,Mensal!G5:G296)</f>
        <v>0</v>
      </c>
      <c r="G46" s="125">
        <f>_xlfn.XLOOKUP($A46,Mensal!$B$5:$B$296,Mensal!H5:H296)</f>
        <v>0</v>
      </c>
      <c r="H46" s="125">
        <f>_xlfn.XLOOKUP($A46,Mensal!$B$5:$B$296,Mensal!I5:I296)</f>
        <v>0</v>
      </c>
      <c r="I46" s="125">
        <f>_xlfn.XLOOKUP($A46,Mensal!$B$5:$B$296,Mensal!J5:J296)</f>
        <v>0</v>
      </c>
      <c r="J46" s="125">
        <f>_xlfn.XLOOKUP($A46,Mensal!$B$5:$B$296,Mensal!K5:K296)</f>
        <v>0</v>
      </c>
      <c r="K46" s="125">
        <f>_xlfn.XLOOKUP($A46,Mensal!$B$5:$B$296,Mensal!L5:L296)</f>
        <v>0</v>
      </c>
      <c r="L46" s="125">
        <f>_xlfn.XLOOKUP($A46,Mensal!$B$5:$B$296,Mensal!M5:M296)</f>
        <v>0</v>
      </c>
      <c r="M46" s="125">
        <f>_xlfn.XLOOKUP($A46,Mensal!$B$5:$B$296,Mensal!N5:N296)</f>
        <v>0</v>
      </c>
      <c r="N46" s="125">
        <f>_xlfn.XLOOKUP($A46,Mensal!$B$5:$B$296,Mensal!O5:O296)</f>
        <v>0</v>
      </c>
      <c r="O46" s="125">
        <f>_xlfn.XLOOKUP($A46,Mensal!$B$5:$B$296,Mensal!P5:P296)</f>
        <v>0</v>
      </c>
      <c r="P46" s="125">
        <f>_xlfn.XLOOKUP($A46,Mensal!$B$5:$B$296,Mensal!Q5:Q296)</f>
        <v>0</v>
      </c>
      <c r="Q46" s="125">
        <f>_xlfn.XLOOKUP($A46,Mensal!$B$5:$B$296,Mensal!R5:R296)</f>
        <v>0</v>
      </c>
      <c r="R46" s="92">
        <f>_xlfn.XLOOKUP($A46,Mensal!$B$5:$B$296,Mensal!S5:S296)</f>
        <v>0</v>
      </c>
      <c r="S46" s="125">
        <f>_xlfn.XLOOKUP($A46,Mensal!$B$5:$B$296,Mensal!T5:T296)</f>
        <v>0</v>
      </c>
      <c r="T46" s="125">
        <f>_xlfn.XLOOKUP($A46,Mensal!$B$5:$B$296,Mensal!U5:U296)</f>
        <v>0</v>
      </c>
      <c r="U46" s="125">
        <f>_xlfn.XLOOKUP($A46,Mensal!$B$5:$B$296,Mensal!V5:V296)</f>
        <v>0</v>
      </c>
      <c r="V46" s="125">
        <f>_xlfn.XLOOKUP($A46,Mensal!$B$5:$B$296,Mensal!W5:W296)</f>
        <v>0</v>
      </c>
      <c r="W46" s="125">
        <f>_xlfn.XLOOKUP($A46,Mensal!$B$5:$B$296,Mensal!X5:X296)</f>
        <v>0</v>
      </c>
      <c r="X46" s="125">
        <f>_xlfn.XLOOKUP($A46,Mensal!$B$5:$B$296,Mensal!Y5:Y296)</f>
        <v>0</v>
      </c>
      <c r="Y46" s="125">
        <f>_xlfn.XLOOKUP($A46,Mensal!$B$5:$B$296,Mensal!Z5:Z296)</f>
        <v>0</v>
      </c>
      <c r="Z46" s="125">
        <f>_xlfn.XLOOKUP($A46,Mensal!$B$5:$B$296,Mensal!AA5:AA296)</f>
        <v>0</v>
      </c>
      <c r="AA46" s="125">
        <f>_xlfn.XLOOKUP($A46,Mensal!$B$5:$B$296,Mensal!AB5:AB296)</f>
        <v>0</v>
      </c>
      <c r="AB46" s="125">
        <f>_xlfn.XLOOKUP($A46,Mensal!$B$5:$B$296,Mensal!AC5:AC296)</f>
        <v>0</v>
      </c>
      <c r="AC46" s="125">
        <f>_xlfn.XLOOKUP($A46,Mensal!$B$5:$B$296,Mensal!AD5:AD296)</f>
        <v>0</v>
      </c>
      <c r="AD46" s="125">
        <f>_xlfn.XLOOKUP($A46,Mensal!$B$5:$B$296,Mensal!AE5:AE296)</f>
        <v>0</v>
      </c>
      <c r="AE46" s="92">
        <f>_xlfn.XLOOKUP($A46,Mensal!$B$5:$B$296,Mensal!AF5:AF296)</f>
        <v>0</v>
      </c>
      <c r="AF46" s="125">
        <f>_xlfn.XLOOKUP($A46,Mensal!$B$5:$B$296,Mensal!AG5:AG296)</f>
        <v>0</v>
      </c>
      <c r="AG46" s="125">
        <f>_xlfn.XLOOKUP($A46,Mensal!$B$5:$B$296,Mensal!AH5:AH296)</f>
        <v>0</v>
      </c>
      <c r="AH46" s="125">
        <f>_xlfn.XLOOKUP($A46,Mensal!$B$5:$B$296,Mensal!AI5:AI296)</f>
        <v>0</v>
      </c>
      <c r="AI46" s="125">
        <f>_xlfn.XLOOKUP($A46,Mensal!$B$5:$B$296,Mensal!AJ5:AJ296)</f>
        <v>0</v>
      </c>
      <c r="AJ46" s="125">
        <f>_xlfn.XLOOKUP($A46,Mensal!$B$5:$B$296,Mensal!AK5:AK296)</f>
        <v>0</v>
      </c>
      <c r="AK46" s="125">
        <f>_xlfn.XLOOKUP($A46,Mensal!$B$5:$B$296,Mensal!AL5:AL296)</f>
        <v>0</v>
      </c>
      <c r="AL46" s="125">
        <f>_xlfn.XLOOKUP($A46,Mensal!$B$5:$B$296,Mensal!AM5:AM296)</f>
        <v>0</v>
      </c>
      <c r="AM46" s="125">
        <f>_xlfn.XLOOKUP($A46,Mensal!$B$5:$B$296,Mensal!AN5:AN296)</f>
        <v>0</v>
      </c>
      <c r="AN46" s="125">
        <f>_xlfn.XLOOKUP($A46,Mensal!$B$5:$B$296,Mensal!AO5:AO296)</f>
        <v>0</v>
      </c>
      <c r="AO46" s="125">
        <f>_xlfn.XLOOKUP($A46,Mensal!$B$5:$B$296,Mensal!AP5:AP296)</f>
        <v>0</v>
      </c>
      <c r="AP46" s="125">
        <f>_xlfn.XLOOKUP($A46,Mensal!$B$5:$B$296,Mensal!AQ5:AQ296)</f>
        <v>0</v>
      </c>
      <c r="AQ46" s="125">
        <f>_xlfn.XLOOKUP($A46,Mensal!$B$5:$B$296,Mensal!AR5:AR296)</f>
        <v>0</v>
      </c>
      <c r="AR46" s="92">
        <f>_xlfn.XLOOKUP($A46,Mensal!$B$5:$B$296,Mensal!AS5:AS296)</f>
        <v>0</v>
      </c>
      <c r="AS46" s="125">
        <f>_xlfn.XLOOKUP($A46,Mensal!$B$5:$B$296,Mensal!AT5:AT296)</f>
        <v>0</v>
      </c>
      <c r="AT46" s="125">
        <f>_xlfn.XLOOKUP($A46,Mensal!$B$5:$B$296,Mensal!AU5:AU296)</f>
        <v>0</v>
      </c>
      <c r="AU46" s="125">
        <f>_xlfn.XLOOKUP($A46,Mensal!$B$5:$B$296,Mensal!AV5:AV296)</f>
        <v>0</v>
      </c>
      <c r="AV46" s="125">
        <f>_xlfn.XLOOKUP($A46,Mensal!$B$5:$B$296,Mensal!AW5:AW296)</f>
        <v>0</v>
      </c>
      <c r="AW46" s="125">
        <f>_xlfn.XLOOKUP($A46,Mensal!$B$5:$B$296,Mensal!AX5:AX296)</f>
        <v>0</v>
      </c>
      <c r="AX46" s="125">
        <f>_xlfn.XLOOKUP($A46,Mensal!$B$5:$B$296,Mensal!AY5:AY296)</f>
        <v>0</v>
      </c>
      <c r="AY46" s="125">
        <f>_xlfn.XLOOKUP($A46,Mensal!$B$5:$B$296,Mensal!AZ5:AZ296)</f>
        <v>0</v>
      </c>
      <c r="AZ46" s="125">
        <f>_xlfn.XLOOKUP($A46,Mensal!$B$5:$B$296,Mensal!BA5:BA296)</f>
        <v>0</v>
      </c>
      <c r="BA46" s="125">
        <f>_xlfn.XLOOKUP($A46,Mensal!$B$5:$B$296,Mensal!BB5:BB296)</f>
        <v>0</v>
      </c>
      <c r="BB46" s="125">
        <f>_xlfn.XLOOKUP($A46,Mensal!$B$5:$B$296,Mensal!BC5:BC296)</f>
        <v>0</v>
      </c>
      <c r="BC46" s="125">
        <f>_xlfn.XLOOKUP($A46,Mensal!$B$5:$B$296,Mensal!BD5:BD296)</f>
        <v>0</v>
      </c>
      <c r="BD46" s="125">
        <f>_xlfn.XLOOKUP($A46,Mensal!$B$5:$B$296,Mensal!BE5:BE296)</f>
        <v>0</v>
      </c>
      <c r="BE46" s="92">
        <f>_xlfn.XLOOKUP($A46,Mensal!$B$5:$B$296,Mensal!BF5:BF296)</f>
        <v>0</v>
      </c>
      <c r="BF46" s="125">
        <f>_xlfn.XLOOKUP($A46,Mensal!$B$5:$B$296,Mensal!BG5:BG296)</f>
        <v>0</v>
      </c>
      <c r="BG46" s="125">
        <f>_xlfn.XLOOKUP($A46,Mensal!$B$5:$B$296,Mensal!BH5:BH296)</f>
        <v>0</v>
      </c>
      <c r="BH46" s="125">
        <f>_xlfn.XLOOKUP($A46,Mensal!$B$5:$B$296,Mensal!BI5:BI296)</f>
        <v>0</v>
      </c>
      <c r="BI46" s="125">
        <f>_xlfn.XLOOKUP($A46,Mensal!$B$5:$B$296,Mensal!BJ5:BJ296)</f>
        <v>0</v>
      </c>
      <c r="BJ46" s="125">
        <f>_xlfn.XLOOKUP($A46,Mensal!$B$5:$B$296,Mensal!BK5:BK296)</f>
        <v>0</v>
      </c>
      <c r="BK46" s="125">
        <f>_xlfn.XLOOKUP($A46,Mensal!$B$5:$B$296,Mensal!BL5:BL296)</f>
        <v>0</v>
      </c>
      <c r="BL46" s="125">
        <f>_xlfn.XLOOKUP($A46,Mensal!$B$5:$B$296,Mensal!BM5:BM296)</f>
        <v>0</v>
      </c>
      <c r="BM46" s="125">
        <f>_xlfn.XLOOKUP($A46,Mensal!$B$5:$B$296,Mensal!BN5:BN296)</f>
        <v>0</v>
      </c>
      <c r="BN46" s="125">
        <f>_xlfn.XLOOKUP($A46,Mensal!$B$5:$B$296,Mensal!BO5:BO296)</f>
        <v>0</v>
      </c>
      <c r="BO46" s="125">
        <f>_xlfn.XLOOKUP($A46,Mensal!$B$5:$B$296,Mensal!BP5:BP296)</f>
        <v>0</v>
      </c>
      <c r="BP46" s="125">
        <f>_xlfn.XLOOKUP($A46,Mensal!$B$5:$B$296,Mensal!BQ5:BQ296)</f>
        <v>0</v>
      </c>
      <c r="BQ46" s="125">
        <f>_xlfn.XLOOKUP($A46,Mensal!$B$5:$B$296,Mensal!BR5:BR296)</f>
        <v>0</v>
      </c>
      <c r="BR46" s="92">
        <f>_xlfn.XLOOKUP($A46,Mensal!$B$5:$B$296,Mensal!BS5:BS296)</f>
        <v>0</v>
      </c>
      <c r="BS46" s="125">
        <f>_xlfn.XLOOKUP($A46,Mensal!$B$5:$B$296,Mensal!BT5:BT296)</f>
        <v>0</v>
      </c>
      <c r="BT46" s="125">
        <f>_xlfn.XLOOKUP($A46,Mensal!$B$5:$B$296,Mensal!BU5:BU296)</f>
        <v>0</v>
      </c>
      <c r="BU46" s="125">
        <f>_xlfn.XLOOKUP($A46,Mensal!$B$5:$B$296,Mensal!BV5:BV296)</f>
        <v>0</v>
      </c>
      <c r="BV46" s="125">
        <f>_xlfn.XLOOKUP($A46,Mensal!$B$5:$B$296,Mensal!BW5:BW296)</f>
        <v>0</v>
      </c>
      <c r="BW46" s="125">
        <f>_xlfn.XLOOKUP($A46,Mensal!$B$5:$B$296,Mensal!BX5:BX296)</f>
        <v>0</v>
      </c>
      <c r="BX46" s="125">
        <f>_xlfn.XLOOKUP($A46,Mensal!$B$5:$B$296,Mensal!BY5:BY296)</f>
        <v>0</v>
      </c>
      <c r="BY46" s="125">
        <f>_xlfn.XLOOKUP($A46,Mensal!$B$5:$B$296,Mensal!BZ5:BZ296)</f>
        <v>0</v>
      </c>
      <c r="BZ46" s="125">
        <f>_xlfn.XLOOKUP($A46,Mensal!$B$5:$B$296,Mensal!CA5:CA296)</f>
        <v>0</v>
      </c>
      <c r="CA46" s="125">
        <f>_xlfn.XLOOKUP($A46,Mensal!$B$5:$B$296,Mensal!CB5:CB296)</f>
        <v>0</v>
      </c>
      <c r="CB46" s="125">
        <f>_xlfn.XLOOKUP($A46,Mensal!$B$5:$B$296,Mensal!CC5:CC296)</f>
        <v>0</v>
      </c>
      <c r="CC46" s="125">
        <f>_xlfn.XLOOKUP($A46,Mensal!$B$5:$B$296,Mensal!CD5:CD296)</f>
        <v>0</v>
      </c>
      <c r="CD46" s="125">
        <f>_xlfn.XLOOKUP($A46,Mensal!$B$5:$B$296,Mensal!CE5:CE296)</f>
        <v>0</v>
      </c>
      <c r="CE46" s="92">
        <f>_xlfn.XLOOKUP($A46,Mensal!$B$5:$B$296,Mensal!CF5:CF296)</f>
        <v>0</v>
      </c>
      <c r="CF46" s="125">
        <f>_xlfn.XLOOKUP($A46,Mensal!$B$5:$B$296,Mensal!CG5:CG296)</f>
        <v>0</v>
      </c>
      <c r="CG46" s="125">
        <f>_xlfn.XLOOKUP($A46,Mensal!$B$5:$B$296,Mensal!CH5:CH296)</f>
        <v>0</v>
      </c>
      <c r="CH46" s="125">
        <f>_xlfn.XLOOKUP($A46,Mensal!$B$5:$B$296,Mensal!CI5:CI296)</f>
        <v>0</v>
      </c>
      <c r="CI46" s="125">
        <f>_xlfn.XLOOKUP($A46,Mensal!$B$5:$B$296,Mensal!CJ5:CJ296)</f>
        <v>0</v>
      </c>
      <c r="CJ46" s="125">
        <f>_xlfn.XLOOKUP($A46,Mensal!$B$5:$B$296,Mensal!CK5:CK296)</f>
        <v>0</v>
      </c>
      <c r="CK46" s="125">
        <f>_xlfn.XLOOKUP($A46,Mensal!$B$5:$B$296,Mensal!CL5:CL296)</f>
        <v>0</v>
      </c>
      <c r="CL46" s="125">
        <f>_xlfn.XLOOKUP($A46,Mensal!$B$5:$B$296,Mensal!CM5:CM296)</f>
        <v>0</v>
      </c>
      <c r="CM46" s="125">
        <f>_xlfn.XLOOKUP($A46,Mensal!$B$5:$B$296,Mensal!CN5:CN296)</f>
        <v>0</v>
      </c>
      <c r="CN46" s="125">
        <f>_xlfn.XLOOKUP($A46,Mensal!$B$5:$B$296,Mensal!CO5:CO296)</f>
        <v>0</v>
      </c>
      <c r="CO46" s="125">
        <f>_xlfn.XLOOKUP($A46,Mensal!$B$5:$B$296,Mensal!CP5:CP296)</f>
        <v>0</v>
      </c>
      <c r="CP46" s="125">
        <f>_xlfn.XLOOKUP($A46,Mensal!$B$5:$B$296,Mensal!CQ5:CQ296)</f>
        <v>0</v>
      </c>
      <c r="CQ46" s="125">
        <f>_xlfn.XLOOKUP($A46,Mensal!$B$5:$B$296,Mensal!CR5:CR296)</f>
        <v>0</v>
      </c>
      <c r="CR46" s="92">
        <f>_xlfn.XLOOKUP($A46,Mensal!$B$5:$B$296,Mensal!CS5:CS296)</f>
        <v>0</v>
      </c>
      <c r="CS46" s="125">
        <f>_xlfn.XLOOKUP($A46,Mensal!$B$5:$B$296,Mensal!CT5:CT296)</f>
        <v>0</v>
      </c>
      <c r="CT46" s="125">
        <f>_xlfn.XLOOKUP($A46,Mensal!$B$5:$B$296,Mensal!CU5:CU296)</f>
        <v>0</v>
      </c>
      <c r="CU46" s="125">
        <f>_xlfn.XLOOKUP($A46,Mensal!$B$5:$B$296,Mensal!CV5:CV296)</f>
        <v>0</v>
      </c>
      <c r="CV46" s="125">
        <f>_xlfn.XLOOKUP($A46,Mensal!$B$5:$B$296,Mensal!CW5:CW296)</f>
        <v>0</v>
      </c>
      <c r="CW46" s="125">
        <f>_xlfn.XLOOKUP($A46,Mensal!$B$5:$B$296,Mensal!CX5:CX296)</f>
        <v>0</v>
      </c>
      <c r="CX46" s="125">
        <f>_xlfn.XLOOKUP($A46,Mensal!$B$5:$B$296,Mensal!CY5:CY296)</f>
        <v>0</v>
      </c>
      <c r="CY46" s="125">
        <f>_xlfn.XLOOKUP($A46,Mensal!$B$5:$B$296,Mensal!CZ5:CZ296)</f>
        <v>0</v>
      </c>
      <c r="CZ46" s="125">
        <f>_xlfn.XLOOKUP($A46,Mensal!$B$5:$B$296,Mensal!DA5:DA296)</f>
        <v>0</v>
      </c>
      <c r="DA46" s="125">
        <f>_xlfn.XLOOKUP($A46,Mensal!$B$5:$B$296,Mensal!DB5:DB296)</f>
        <v>0</v>
      </c>
      <c r="DB46" s="125">
        <f>_xlfn.XLOOKUP($A46,Mensal!$B$5:$B$296,Mensal!DC5:DC296)</f>
        <v>0</v>
      </c>
      <c r="DC46" s="125">
        <f>_xlfn.XLOOKUP($A46,Mensal!$B$5:$B$296,Mensal!DD5:DD296)</f>
        <v>0</v>
      </c>
      <c r="DD46" s="125">
        <f>_xlfn.XLOOKUP($A46,Mensal!$B$5:$B$296,Mensal!DE5:DE296)</f>
        <v>0</v>
      </c>
      <c r="DE46" s="92">
        <f>_xlfn.XLOOKUP($A46,Mensal!$B$5:$B$296,Mensal!DF5:DF296)</f>
        <v>0</v>
      </c>
      <c r="DF46" s="125">
        <f>_xlfn.XLOOKUP($A46,Mensal!$B$5:$B$296,Mensal!DG5:DG296)</f>
        <v>0</v>
      </c>
      <c r="DG46" s="125">
        <f>_xlfn.XLOOKUP($A46,Mensal!$B$5:$B$296,Mensal!DH5:DH296)</f>
        <v>0</v>
      </c>
      <c r="DH46" s="125">
        <f>_xlfn.XLOOKUP($A46,Mensal!$B$5:$B$296,Mensal!DI5:DI296)</f>
        <v>0</v>
      </c>
      <c r="DI46" s="125">
        <f>_xlfn.XLOOKUP($A46,Mensal!$B$5:$B$296,Mensal!DJ5:DJ296)</f>
        <v>0</v>
      </c>
      <c r="DJ46" s="125">
        <f>_xlfn.XLOOKUP($A46,Mensal!$B$5:$B$296,Mensal!DK5:DK296)</f>
        <v>0</v>
      </c>
      <c r="DK46" s="125">
        <f>_xlfn.XLOOKUP($A46,Mensal!$B$5:$B$296,Mensal!DL5:DL296)</f>
        <v>0</v>
      </c>
      <c r="DL46" s="125">
        <f>_xlfn.XLOOKUP($A46,Mensal!$B$5:$B$296,Mensal!DM5:DM296)</f>
        <v>0</v>
      </c>
      <c r="DM46" s="125">
        <f>_xlfn.XLOOKUP($A46,Mensal!$B$5:$B$296,Mensal!DN5:DN296)</f>
        <v>0</v>
      </c>
      <c r="DN46" s="125">
        <f>_xlfn.XLOOKUP($A46,Mensal!$B$5:$B$296,Mensal!DO5:DO296)</f>
        <v>0</v>
      </c>
      <c r="DO46" s="125">
        <f>_xlfn.XLOOKUP($A46,Mensal!$B$5:$B$296,Mensal!DP5:DP296)</f>
        <v>0</v>
      </c>
      <c r="DP46" s="125">
        <f>_xlfn.XLOOKUP($A46,Mensal!$B$5:$B$296,Mensal!DQ5:DQ296)</f>
        <v>0</v>
      </c>
      <c r="DQ46" s="125">
        <f>_xlfn.XLOOKUP($A46,Mensal!$B$5:$B$296,Mensal!DR5:DR296)</f>
        <v>0</v>
      </c>
      <c r="DR46" s="92">
        <f>_xlfn.XLOOKUP($A46,Mensal!$B$5:$B$296,Mensal!DS5:DS296)</f>
        <v>0</v>
      </c>
      <c r="DS46" s="125">
        <f>_xlfn.XLOOKUP($A46,Mensal!$B$5:$B$296,Mensal!DT5:DT296)</f>
        <v>0</v>
      </c>
      <c r="DT46" s="125">
        <f>_xlfn.XLOOKUP($A46,Mensal!$B$5:$B$296,Mensal!DU5:DU296)</f>
        <v>0</v>
      </c>
      <c r="DU46" s="125">
        <f>_xlfn.XLOOKUP($A46,Mensal!$B$5:$B$296,Mensal!DV5:DV296)</f>
        <v>0</v>
      </c>
      <c r="DV46" s="125">
        <f>_xlfn.XLOOKUP($A46,Mensal!$B$5:$B$296,Mensal!DW5:DW296)</f>
        <v>0</v>
      </c>
      <c r="DW46" s="125">
        <f>_xlfn.XLOOKUP($A46,Mensal!$B$5:$B$296,Mensal!DX5:DX296)</f>
        <v>0</v>
      </c>
      <c r="DX46" s="125">
        <f>_xlfn.XLOOKUP($A46,Mensal!$B$5:$B$296,Mensal!DY5:DY296)</f>
        <v>0</v>
      </c>
      <c r="DY46" s="125">
        <f>_xlfn.XLOOKUP($A46,Mensal!$B$5:$B$296,Mensal!DZ5:DZ296)</f>
        <v>0</v>
      </c>
      <c r="DZ46" s="125">
        <f>_xlfn.XLOOKUP($A46,Mensal!$B$5:$B$296,Mensal!EA5:EA296)</f>
        <v>0</v>
      </c>
      <c r="EA46" s="125">
        <f>_xlfn.XLOOKUP($A46,Mensal!$B$5:$B$296,Mensal!EB5:EB296)</f>
        <v>0</v>
      </c>
      <c r="EB46" s="125">
        <f>_xlfn.XLOOKUP($A46,Mensal!$B$5:$B$296,Mensal!EC5:EC296)</f>
        <v>0</v>
      </c>
      <c r="EC46" s="125">
        <f>_xlfn.XLOOKUP($A46,Mensal!$B$5:$B$296,Mensal!ED5:ED296)</f>
        <v>0</v>
      </c>
      <c r="ED46" s="125">
        <f>_xlfn.XLOOKUP($A46,Mensal!$B$5:$B$296,Mensal!EE5:EE296)</f>
        <v>0</v>
      </c>
      <c r="EE46" s="92">
        <f>_xlfn.XLOOKUP($A46,Mensal!$B$5:$B$296,Mensal!EF5:EF296)</f>
        <v>0</v>
      </c>
      <c r="EF46" s="125">
        <f>_xlfn.XLOOKUP($A46,Mensal!$B$5:$B$296,Mensal!EG5:EG296)</f>
        <v>0</v>
      </c>
      <c r="EG46" s="125">
        <f>_xlfn.XLOOKUP($A46,Mensal!$B$5:$B$296,Mensal!EH5:EH296)</f>
        <v>0</v>
      </c>
      <c r="EH46" s="125">
        <f>_xlfn.XLOOKUP($A46,Mensal!$B$5:$B$296,Mensal!EI5:EI296)</f>
        <v>0</v>
      </c>
      <c r="EI46" s="125">
        <f>_xlfn.XLOOKUP($A46,Mensal!$B$5:$B$296,Mensal!EJ5:EJ296)</f>
        <v>0</v>
      </c>
      <c r="EJ46" s="125">
        <f>_xlfn.XLOOKUP($A46,Mensal!$B$5:$B$296,Mensal!EK5:EK296)</f>
        <v>0</v>
      </c>
      <c r="EK46" s="125">
        <f>_xlfn.XLOOKUP($A46,Mensal!$B$5:$B$296,Mensal!EL5:EL296)</f>
        <v>0</v>
      </c>
      <c r="EL46" s="125">
        <f>_xlfn.XLOOKUP($A46,Mensal!$B$5:$B$296,Mensal!EM5:EM296)</f>
        <v>0</v>
      </c>
      <c r="EM46" s="125">
        <f>_xlfn.XLOOKUP($A46,Mensal!$B$5:$B$296,Mensal!EN5:EN296)</f>
        <v>0</v>
      </c>
      <c r="EN46" s="125">
        <f>_xlfn.XLOOKUP($A46,Mensal!$B$5:$B$296,Mensal!EO5:EO296)</f>
        <v>0</v>
      </c>
      <c r="EO46" s="125">
        <f>_xlfn.XLOOKUP($A46,Mensal!$B$5:$B$296,Mensal!EP5:EP296)</f>
        <v>0</v>
      </c>
      <c r="EP46" s="125">
        <f>_xlfn.XLOOKUP($A46,Mensal!$B$5:$B$296,Mensal!EQ5:EQ296)</f>
        <v>0</v>
      </c>
      <c r="EQ46" s="125">
        <f>_xlfn.XLOOKUP($A46,Mensal!$B$5:$B$296,Mensal!ER5:ER296)</f>
        <v>0</v>
      </c>
      <c r="ER46" s="92">
        <f t="shared" si="1"/>
        <v>0</v>
      </c>
    </row>
    <row r="47" spans="1:148" s="3" customFormat="1" ht="12">
      <c r="A47" s="328" t="str">
        <f t="shared" si="0"/>
        <v>911450210200023</v>
      </c>
      <c r="B47" s="328">
        <v>9114502102000</v>
      </c>
      <c r="C47" s="329">
        <v>23</v>
      </c>
      <c r="D47" s="330" t="s">
        <v>223</v>
      </c>
      <c r="E47" s="92">
        <f>_xlfn.XLOOKUP($A47,Mensal!$B$5:$B$296,Mensal!F5:F296)</f>
        <v>-21196896.300000001</v>
      </c>
      <c r="F47" s="125">
        <f>_xlfn.XLOOKUP($A47,Mensal!$B$5:$B$296,Mensal!G5:G296)</f>
        <v>-15000000</v>
      </c>
      <c r="G47" s="125">
        <f>_xlfn.XLOOKUP($A47,Mensal!$B$5:$B$296,Mensal!H5:H296)</f>
        <v>-15000000</v>
      </c>
      <c r="H47" s="125">
        <f>_xlfn.XLOOKUP($A47,Mensal!$B$5:$B$296,Mensal!I5:I296)</f>
        <v>-15000000</v>
      </c>
      <c r="I47" s="125">
        <f>_xlfn.XLOOKUP($A47,Mensal!$B$5:$B$296,Mensal!J5:J296)</f>
        <v>-15000000</v>
      </c>
      <c r="J47" s="125">
        <f>_xlfn.XLOOKUP($A47,Mensal!$B$5:$B$296,Mensal!K5:K296)</f>
        <v>-15000000</v>
      </c>
      <c r="K47" s="125">
        <f>_xlfn.XLOOKUP($A47,Mensal!$B$5:$B$296,Mensal!L5:L296)</f>
        <v>-15000000</v>
      </c>
      <c r="L47" s="125">
        <f>_xlfn.XLOOKUP($A47,Mensal!$B$5:$B$296,Mensal!M5:M296)</f>
        <v>-15000000</v>
      </c>
      <c r="M47" s="125">
        <f>_xlfn.XLOOKUP($A47,Mensal!$B$5:$B$296,Mensal!N5:N296)</f>
        <v>-15000000</v>
      </c>
      <c r="N47" s="125">
        <f>_xlfn.XLOOKUP($A47,Mensal!$B$5:$B$296,Mensal!O5:O296)</f>
        <v>-15000000</v>
      </c>
      <c r="O47" s="125">
        <f>_xlfn.XLOOKUP($A47,Mensal!$B$5:$B$296,Mensal!P5:P296)</f>
        <v>-15000000</v>
      </c>
      <c r="P47" s="125">
        <f>_xlfn.XLOOKUP($A47,Mensal!$B$5:$B$296,Mensal!Q5:Q296)</f>
        <v>-15000000</v>
      </c>
      <c r="Q47" s="125">
        <f>_xlfn.XLOOKUP($A47,Mensal!$B$5:$B$296,Mensal!R5:R296)</f>
        <v>-15000000</v>
      </c>
      <c r="R47" s="92">
        <f>_xlfn.XLOOKUP($A47,Mensal!$B$5:$B$296,Mensal!S5:S296)</f>
        <v>-180000000</v>
      </c>
      <c r="S47" s="125">
        <f>_xlfn.XLOOKUP($A47,Mensal!$B$5:$B$296,Mensal!T5:T296)</f>
        <v>-20065403.830065541</v>
      </c>
      <c r="T47" s="125">
        <f>_xlfn.XLOOKUP($A47,Mensal!$B$5:$B$296,Mensal!U5:U296)</f>
        <v>-20065403.830065541</v>
      </c>
      <c r="U47" s="125">
        <f>_xlfn.XLOOKUP($A47,Mensal!$B$5:$B$296,Mensal!V5:V296)</f>
        <v>-20065403.830065541</v>
      </c>
      <c r="V47" s="125">
        <f>_xlfn.XLOOKUP($A47,Mensal!$B$5:$B$296,Mensal!W5:W296)</f>
        <v>-20065403.830065541</v>
      </c>
      <c r="W47" s="125">
        <f>_xlfn.XLOOKUP($A47,Mensal!$B$5:$B$296,Mensal!X5:X296)</f>
        <v>-20065403.830065541</v>
      </c>
      <c r="X47" s="125">
        <f>_xlfn.XLOOKUP($A47,Mensal!$B$5:$B$296,Mensal!Y5:Y296)</f>
        <v>-20065403.830065541</v>
      </c>
      <c r="Y47" s="125">
        <f>_xlfn.XLOOKUP($A47,Mensal!$B$5:$B$296,Mensal!Z5:Z296)</f>
        <v>-20065403.830065541</v>
      </c>
      <c r="Z47" s="125">
        <f>_xlfn.XLOOKUP($A47,Mensal!$B$5:$B$296,Mensal!AA5:AA296)</f>
        <v>-20065403.830065541</v>
      </c>
      <c r="AA47" s="125">
        <f>_xlfn.XLOOKUP($A47,Mensal!$B$5:$B$296,Mensal!AB5:AB296)</f>
        <v>-20065403.830065541</v>
      </c>
      <c r="AB47" s="125">
        <f>_xlfn.XLOOKUP($A47,Mensal!$B$5:$B$296,Mensal!AC5:AC296)</f>
        <v>-20065403.830065541</v>
      </c>
      <c r="AC47" s="125">
        <f>_xlfn.XLOOKUP($A47,Mensal!$B$5:$B$296,Mensal!AD5:AD296)</f>
        <v>-20065403.830065541</v>
      </c>
      <c r="AD47" s="125">
        <f>_xlfn.XLOOKUP($A47,Mensal!$B$5:$B$296,Mensal!AE5:AE296)</f>
        <v>-20065403.830065541</v>
      </c>
      <c r="AE47" s="92">
        <f>_xlfn.XLOOKUP($A47,Mensal!$B$5:$B$296,Mensal!AF5:AF296)</f>
        <v>-240784845.96078655</v>
      </c>
      <c r="AF47" s="125">
        <f>_xlfn.XLOOKUP($A47,Mensal!$B$5:$B$296,Mensal!AG5:AG296)</f>
        <v>-21131293.557240624</v>
      </c>
      <c r="AG47" s="125">
        <f>_xlfn.XLOOKUP($A47,Mensal!$B$5:$B$296,Mensal!AH5:AH296)</f>
        <v>-21131293.557240624</v>
      </c>
      <c r="AH47" s="125">
        <f>_xlfn.XLOOKUP($A47,Mensal!$B$5:$B$296,Mensal!AI5:AI296)</f>
        <v>-21131293.557240624</v>
      </c>
      <c r="AI47" s="125">
        <f>_xlfn.XLOOKUP($A47,Mensal!$B$5:$B$296,Mensal!AJ5:AJ296)</f>
        <v>-21131293.557240624</v>
      </c>
      <c r="AJ47" s="125">
        <f>_xlfn.XLOOKUP($A47,Mensal!$B$5:$B$296,Mensal!AK5:AK296)</f>
        <v>-21131293.557240624</v>
      </c>
      <c r="AK47" s="125">
        <f>_xlfn.XLOOKUP($A47,Mensal!$B$5:$B$296,Mensal!AL5:AL296)</f>
        <v>-21131293.557240624</v>
      </c>
      <c r="AL47" s="125">
        <f>_xlfn.XLOOKUP($A47,Mensal!$B$5:$B$296,Mensal!AM5:AM296)</f>
        <v>-21131293.557240624</v>
      </c>
      <c r="AM47" s="125">
        <f>_xlfn.XLOOKUP($A47,Mensal!$B$5:$B$296,Mensal!AN5:AN296)</f>
        <v>-21131293.557240624</v>
      </c>
      <c r="AN47" s="125">
        <f>_xlfn.XLOOKUP($A47,Mensal!$B$5:$B$296,Mensal!AO5:AO296)</f>
        <v>-21131293.557240624</v>
      </c>
      <c r="AO47" s="125">
        <f>_xlfn.XLOOKUP($A47,Mensal!$B$5:$B$296,Mensal!AP5:AP296)</f>
        <v>-21131293.557240624</v>
      </c>
      <c r="AP47" s="125">
        <f>_xlfn.XLOOKUP($A47,Mensal!$B$5:$B$296,Mensal!AQ5:AQ296)</f>
        <v>-21131293.557240624</v>
      </c>
      <c r="AQ47" s="125">
        <f>_xlfn.XLOOKUP($A47,Mensal!$B$5:$B$296,Mensal!AR5:AR296)</f>
        <v>-21131293.557240624</v>
      </c>
      <c r="AR47" s="92">
        <f>_xlfn.XLOOKUP($A47,Mensal!$B$5:$B$296,Mensal!AS5:AS296)</f>
        <v>-253575522.68688753</v>
      </c>
      <c r="AS47" s="125">
        <f>_xlfn.XLOOKUP($A47,Mensal!$B$5:$B$296,Mensal!AT5:AT296)</f>
        <v>0</v>
      </c>
      <c r="AT47" s="125">
        <f>_xlfn.XLOOKUP($A47,Mensal!$B$5:$B$296,Mensal!AU5:AU296)</f>
        <v>0</v>
      </c>
      <c r="AU47" s="125">
        <f>_xlfn.XLOOKUP($A47,Mensal!$B$5:$B$296,Mensal!AV5:AV296)</f>
        <v>0</v>
      </c>
      <c r="AV47" s="125">
        <f>_xlfn.XLOOKUP($A47,Mensal!$B$5:$B$296,Mensal!AW5:AW296)</f>
        <v>0</v>
      </c>
      <c r="AW47" s="125">
        <f>_xlfn.XLOOKUP($A47,Mensal!$B$5:$B$296,Mensal!AX5:AX296)</f>
        <v>0</v>
      </c>
      <c r="AX47" s="125">
        <f>_xlfn.XLOOKUP($A47,Mensal!$B$5:$B$296,Mensal!AY5:AY296)</f>
        <v>0</v>
      </c>
      <c r="AY47" s="125">
        <f>_xlfn.XLOOKUP($A47,Mensal!$B$5:$B$296,Mensal!AZ5:AZ296)</f>
        <v>0</v>
      </c>
      <c r="AZ47" s="125">
        <f>_xlfn.XLOOKUP($A47,Mensal!$B$5:$B$296,Mensal!BA5:BA296)</f>
        <v>0</v>
      </c>
      <c r="BA47" s="125">
        <f>_xlfn.XLOOKUP($A47,Mensal!$B$5:$B$296,Mensal!BB5:BB296)</f>
        <v>0</v>
      </c>
      <c r="BB47" s="125">
        <f>_xlfn.XLOOKUP($A47,Mensal!$B$5:$B$296,Mensal!BC5:BC296)</f>
        <v>0</v>
      </c>
      <c r="BC47" s="125">
        <f>_xlfn.XLOOKUP($A47,Mensal!$B$5:$B$296,Mensal!BD5:BD296)</f>
        <v>0</v>
      </c>
      <c r="BD47" s="125">
        <f>_xlfn.XLOOKUP($A47,Mensal!$B$5:$B$296,Mensal!BE5:BE296)</f>
        <v>0</v>
      </c>
      <c r="BE47" s="92">
        <f>_xlfn.XLOOKUP($A47,Mensal!$B$5:$B$296,Mensal!BF5:BF296)</f>
        <v>0</v>
      </c>
      <c r="BF47" s="125">
        <f>_xlfn.XLOOKUP($A47,Mensal!$B$5:$B$296,Mensal!BG5:BG296)</f>
        <v>0</v>
      </c>
      <c r="BG47" s="125">
        <f>_xlfn.XLOOKUP($A47,Mensal!$B$5:$B$296,Mensal!BH5:BH296)</f>
        <v>0</v>
      </c>
      <c r="BH47" s="125">
        <f>_xlfn.XLOOKUP($A47,Mensal!$B$5:$B$296,Mensal!BI5:BI296)</f>
        <v>0</v>
      </c>
      <c r="BI47" s="125">
        <f>_xlfn.XLOOKUP($A47,Mensal!$B$5:$B$296,Mensal!BJ5:BJ296)</f>
        <v>0</v>
      </c>
      <c r="BJ47" s="125">
        <f>_xlfn.XLOOKUP($A47,Mensal!$B$5:$B$296,Mensal!BK5:BK296)</f>
        <v>0</v>
      </c>
      <c r="BK47" s="125">
        <f>_xlfn.XLOOKUP($A47,Mensal!$B$5:$B$296,Mensal!BL5:BL296)</f>
        <v>0</v>
      </c>
      <c r="BL47" s="125">
        <f>_xlfn.XLOOKUP($A47,Mensal!$B$5:$B$296,Mensal!BM5:BM296)</f>
        <v>0</v>
      </c>
      <c r="BM47" s="125">
        <f>_xlfn.XLOOKUP($A47,Mensal!$B$5:$B$296,Mensal!BN5:BN296)</f>
        <v>0</v>
      </c>
      <c r="BN47" s="125">
        <f>_xlfn.XLOOKUP($A47,Mensal!$B$5:$B$296,Mensal!BO5:BO296)</f>
        <v>0</v>
      </c>
      <c r="BO47" s="125">
        <f>_xlfn.XLOOKUP($A47,Mensal!$B$5:$B$296,Mensal!BP5:BP296)</f>
        <v>0</v>
      </c>
      <c r="BP47" s="125">
        <f>_xlfn.XLOOKUP($A47,Mensal!$B$5:$B$296,Mensal!BQ5:BQ296)</f>
        <v>0</v>
      </c>
      <c r="BQ47" s="125">
        <f>_xlfn.XLOOKUP($A47,Mensal!$B$5:$B$296,Mensal!BR5:BR296)</f>
        <v>0</v>
      </c>
      <c r="BR47" s="92">
        <f>_xlfn.XLOOKUP($A47,Mensal!$B$5:$B$296,Mensal!BS5:BS296)</f>
        <v>0</v>
      </c>
      <c r="BS47" s="125">
        <f>_xlfn.XLOOKUP($A47,Mensal!$B$5:$B$296,Mensal!BT5:BT296)</f>
        <v>0</v>
      </c>
      <c r="BT47" s="125">
        <f>_xlfn.XLOOKUP($A47,Mensal!$B$5:$B$296,Mensal!BU5:BU296)</f>
        <v>0</v>
      </c>
      <c r="BU47" s="125">
        <f>_xlfn.XLOOKUP($A47,Mensal!$B$5:$B$296,Mensal!BV5:BV296)</f>
        <v>0</v>
      </c>
      <c r="BV47" s="125">
        <f>_xlfn.XLOOKUP($A47,Mensal!$B$5:$B$296,Mensal!BW5:BW296)</f>
        <v>0</v>
      </c>
      <c r="BW47" s="125">
        <f>_xlfn.XLOOKUP($A47,Mensal!$B$5:$B$296,Mensal!BX5:BX296)</f>
        <v>0</v>
      </c>
      <c r="BX47" s="125">
        <f>_xlfn.XLOOKUP($A47,Mensal!$B$5:$B$296,Mensal!BY5:BY296)</f>
        <v>0</v>
      </c>
      <c r="BY47" s="125">
        <f>_xlfn.XLOOKUP($A47,Mensal!$B$5:$B$296,Mensal!BZ5:BZ296)</f>
        <v>0</v>
      </c>
      <c r="BZ47" s="125">
        <f>_xlfn.XLOOKUP($A47,Mensal!$B$5:$B$296,Mensal!CA5:CA296)</f>
        <v>0</v>
      </c>
      <c r="CA47" s="125">
        <f>_xlfn.XLOOKUP($A47,Mensal!$B$5:$B$296,Mensal!CB5:CB296)</f>
        <v>0</v>
      </c>
      <c r="CB47" s="125">
        <f>_xlfn.XLOOKUP($A47,Mensal!$B$5:$B$296,Mensal!CC5:CC296)</f>
        <v>0</v>
      </c>
      <c r="CC47" s="125">
        <f>_xlfn.XLOOKUP($A47,Mensal!$B$5:$B$296,Mensal!CD5:CD296)</f>
        <v>0</v>
      </c>
      <c r="CD47" s="125">
        <f>_xlfn.XLOOKUP($A47,Mensal!$B$5:$B$296,Mensal!CE5:CE296)</f>
        <v>0</v>
      </c>
      <c r="CE47" s="92">
        <f>_xlfn.XLOOKUP($A47,Mensal!$B$5:$B$296,Mensal!CF5:CF296)</f>
        <v>0</v>
      </c>
      <c r="CF47" s="125">
        <f>_xlfn.XLOOKUP($A47,Mensal!$B$5:$B$296,Mensal!CG5:CG296)</f>
        <v>0</v>
      </c>
      <c r="CG47" s="125">
        <f>_xlfn.XLOOKUP($A47,Mensal!$B$5:$B$296,Mensal!CH5:CH296)</f>
        <v>0</v>
      </c>
      <c r="CH47" s="125">
        <f>_xlfn.XLOOKUP($A47,Mensal!$B$5:$B$296,Mensal!CI5:CI296)</f>
        <v>0</v>
      </c>
      <c r="CI47" s="125">
        <f>_xlfn.XLOOKUP($A47,Mensal!$B$5:$B$296,Mensal!CJ5:CJ296)</f>
        <v>0</v>
      </c>
      <c r="CJ47" s="125">
        <f>_xlfn.XLOOKUP($A47,Mensal!$B$5:$B$296,Mensal!CK5:CK296)</f>
        <v>0</v>
      </c>
      <c r="CK47" s="125">
        <f>_xlfn.XLOOKUP($A47,Mensal!$B$5:$B$296,Mensal!CL5:CL296)</f>
        <v>0</v>
      </c>
      <c r="CL47" s="125">
        <f>_xlfn.XLOOKUP($A47,Mensal!$B$5:$B$296,Mensal!CM5:CM296)</f>
        <v>0</v>
      </c>
      <c r="CM47" s="125">
        <f>_xlfn.XLOOKUP($A47,Mensal!$B$5:$B$296,Mensal!CN5:CN296)</f>
        <v>0</v>
      </c>
      <c r="CN47" s="125">
        <f>_xlfn.XLOOKUP($A47,Mensal!$B$5:$B$296,Mensal!CO5:CO296)</f>
        <v>0</v>
      </c>
      <c r="CO47" s="125">
        <f>_xlfn.XLOOKUP($A47,Mensal!$B$5:$B$296,Mensal!CP5:CP296)</f>
        <v>0</v>
      </c>
      <c r="CP47" s="125">
        <f>_xlfn.XLOOKUP($A47,Mensal!$B$5:$B$296,Mensal!CQ5:CQ296)</f>
        <v>0</v>
      </c>
      <c r="CQ47" s="125">
        <f>_xlfn.XLOOKUP($A47,Mensal!$B$5:$B$296,Mensal!CR5:CR296)</f>
        <v>0</v>
      </c>
      <c r="CR47" s="92">
        <f>_xlfn.XLOOKUP($A47,Mensal!$B$5:$B$296,Mensal!CS5:CS296)</f>
        <v>0</v>
      </c>
      <c r="CS47" s="125">
        <f>_xlfn.XLOOKUP($A47,Mensal!$B$5:$B$296,Mensal!CT5:CT296)</f>
        <v>0</v>
      </c>
      <c r="CT47" s="125">
        <f>_xlfn.XLOOKUP($A47,Mensal!$B$5:$B$296,Mensal!CU5:CU296)</f>
        <v>0</v>
      </c>
      <c r="CU47" s="125">
        <f>_xlfn.XLOOKUP($A47,Mensal!$B$5:$B$296,Mensal!CV5:CV296)</f>
        <v>0</v>
      </c>
      <c r="CV47" s="125">
        <f>_xlfn.XLOOKUP($A47,Mensal!$B$5:$B$296,Mensal!CW5:CW296)</f>
        <v>0</v>
      </c>
      <c r="CW47" s="125">
        <f>_xlfn.XLOOKUP($A47,Mensal!$B$5:$B$296,Mensal!CX5:CX296)</f>
        <v>0</v>
      </c>
      <c r="CX47" s="125">
        <f>_xlfn.XLOOKUP($A47,Mensal!$B$5:$B$296,Mensal!CY5:CY296)</f>
        <v>0</v>
      </c>
      <c r="CY47" s="125">
        <f>_xlfn.XLOOKUP($A47,Mensal!$B$5:$B$296,Mensal!CZ5:CZ296)</f>
        <v>0</v>
      </c>
      <c r="CZ47" s="125">
        <f>_xlfn.XLOOKUP($A47,Mensal!$B$5:$B$296,Mensal!DA5:DA296)</f>
        <v>0</v>
      </c>
      <c r="DA47" s="125">
        <f>_xlfn.XLOOKUP($A47,Mensal!$B$5:$B$296,Mensal!DB5:DB296)</f>
        <v>0</v>
      </c>
      <c r="DB47" s="125">
        <f>_xlfn.XLOOKUP($A47,Mensal!$B$5:$B$296,Mensal!DC5:DC296)</f>
        <v>0</v>
      </c>
      <c r="DC47" s="125">
        <f>_xlfn.XLOOKUP($A47,Mensal!$B$5:$B$296,Mensal!DD5:DD296)</f>
        <v>0</v>
      </c>
      <c r="DD47" s="125">
        <f>_xlfn.XLOOKUP($A47,Mensal!$B$5:$B$296,Mensal!DE5:DE296)</f>
        <v>0</v>
      </c>
      <c r="DE47" s="92">
        <f>_xlfn.XLOOKUP($A47,Mensal!$B$5:$B$296,Mensal!DF5:DF296)</f>
        <v>0</v>
      </c>
      <c r="DF47" s="125">
        <f>_xlfn.XLOOKUP($A47,Mensal!$B$5:$B$296,Mensal!DG5:DG296)</f>
        <v>0</v>
      </c>
      <c r="DG47" s="125">
        <f>_xlfn.XLOOKUP($A47,Mensal!$B$5:$B$296,Mensal!DH5:DH296)</f>
        <v>0</v>
      </c>
      <c r="DH47" s="125">
        <f>_xlfn.XLOOKUP($A47,Mensal!$B$5:$B$296,Mensal!DI5:DI296)</f>
        <v>0</v>
      </c>
      <c r="DI47" s="125">
        <f>_xlfn.XLOOKUP($A47,Mensal!$B$5:$B$296,Mensal!DJ5:DJ296)</f>
        <v>0</v>
      </c>
      <c r="DJ47" s="125">
        <f>_xlfn.XLOOKUP($A47,Mensal!$B$5:$B$296,Mensal!DK5:DK296)</f>
        <v>0</v>
      </c>
      <c r="DK47" s="125">
        <f>_xlfn.XLOOKUP($A47,Mensal!$B$5:$B$296,Mensal!DL5:DL296)</f>
        <v>0</v>
      </c>
      <c r="DL47" s="125">
        <f>_xlfn.XLOOKUP($A47,Mensal!$B$5:$B$296,Mensal!DM5:DM296)</f>
        <v>0</v>
      </c>
      <c r="DM47" s="125">
        <f>_xlfn.XLOOKUP($A47,Mensal!$B$5:$B$296,Mensal!DN5:DN296)</f>
        <v>0</v>
      </c>
      <c r="DN47" s="125">
        <f>_xlfn.XLOOKUP($A47,Mensal!$B$5:$B$296,Mensal!DO5:DO296)</f>
        <v>0</v>
      </c>
      <c r="DO47" s="125">
        <f>_xlfn.XLOOKUP($A47,Mensal!$B$5:$B$296,Mensal!DP5:DP296)</f>
        <v>0</v>
      </c>
      <c r="DP47" s="125">
        <f>_xlfn.XLOOKUP($A47,Mensal!$B$5:$B$296,Mensal!DQ5:DQ296)</f>
        <v>0</v>
      </c>
      <c r="DQ47" s="125">
        <f>_xlfn.XLOOKUP($A47,Mensal!$B$5:$B$296,Mensal!DR5:DR296)</f>
        <v>0</v>
      </c>
      <c r="DR47" s="92">
        <f>_xlfn.XLOOKUP($A47,Mensal!$B$5:$B$296,Mensal!DS5:DS296)</f>
        <v>0</v>
      </c>
      <c r="DS47" s="125">
        <f>_xlfn.XLOOKUP($A47,Mensal!$B$5:$B$296,Mensal!DT5:DT296)</f>
        <v>0</v>
      </c>
      <c r="DT47" s="125">
        <f>_xlfn.XLOOKUP($A47,Mensal!$B$5:$B$296,Mensal!DU5:DU296)</f>
        <v>0</v>
      </c>
      <c r="DU47" s="125">
        <f>_xlfn.XLOOKUP($A47,Mensal!$B$5:$B$296,Mensal!DV5:DV296)</f>
        <v>0</v>
      </c>
      <c r="DV47" s="125">
        <f>_xlfn.XLOOKUP($A47,Mensal!$B$5:$B$296,Mensal!DW5:DW296)</f>
        <v>0</v>
      </c>
      <c r="DW47" s="125">
        <f>_xlfn.XLOOKUP($A47,Mensal!$B$5:$B$296,Mensal!DX5:DX296)</f>
        <v>0</v>
      </c>
      <c r="DX47" s="125">
        <f>_xlfn.XLOOKUP($A47,Mensal!$B$5:$B$296,Mensal!DY5:DY296)</f>
        <v>0</v>
      </c>
      <c r="DY47" s="125">
        <f>_xlfn.XLOOKUP($A47,Mensal!$B$5:$B$296,Mensal!DZ5:DZ296)</f>
        <v>0</v>
      </c>
      <c r="DZ47" s="125">
        <f>_xlfn.XLOOKUP($A47,Mensal!$B$5:$B$296,Mensal!EA5:EA296)</f>
        <v>0</v>
      </c>
      <c r="EA47" s="125">
        <f>_xlfn.XLOOKUP($A47,Mensal!$B$5:$B$296,Mensal!EB5:EB296)</f>
        <v>0</v>
      </c>
      <c r="EB47" s="125">
        <f>_xlfn.XLOOKUP($A47,Mensal!$B$5:$B$296,Mensal!EC5:EC296)</f>
        <v>0</v>
      </c>
      <c r="EC47" s="125">
        <f>_xlfn.XLOOKUP($A47,Mensal!$B$5:$B$296,Mensal!ED5:ED296)</f>
        <v>0</v>
      </c>
      <c r="ED47" s="125">
        <f>_xlfn.XLOOKUP($A47,Mensal!$B$5:$B$296,Mensal!EE5:EE296)</f>
        <v>0</v>
      </c>
      <c r="EE47" s="92">
        <f>_xlfn.XLOOKUP($A47,Mensal!$B$5:$B$296,Mensal!EF5:EF296)</f>
        <v>0</v>
      </c>
      <c r="EF47" s="125">
        <f>_xlfn.XLOOKUP($A47,Mensal!$B$5:$B$296,Mensal!EG5:EG296)</f>
        <v>0</v>
      </c>
      <c r="EG47" s="125">
        <f>_xlfn.XLOOKUP($A47,Mensal!$B$5:$B$296,Mensal!EH5:EH296)</f>
        <v>0</v>
      </c>
      <c r="EH47" s="125">
        <f>_xlfn.XLOOKUP($A47,Mensal!$B$5:$B$296,Mensal!EI5:EI296)</f>
        <v>0</v>
      </c>
      <c r="EI47" s="125">
        <f>_xlfn.XLOOKUP($A47,Mensal!$B$5:$B$296,Mensal!EJ5:EJ296)</f>
        <v>0</v>
      </c>
      <c r="EJ47" s="125">
        <f>_xlfn.XLOOKUP($A47,Mensal!$B$5:$B$296,Mensal!EK5:EK296)</f>
        <v>0</v>
      </c>
      <c r="EK47" s="125">
        <f>_xlfn.XLOOKUP($A47,Mensal!$B$5:$B$296,Mensal!EL5:EL296)</f>
        <v>0</v>
      </c>
      <c r="EL47" s="125">
        <f>_xlfn.XLOOKUP($A47,Mensal!$B$5:$B$296,Mensal!EM5:EM296)</f>
        <v>0</v>
      </c>
      <c r="EM47" s="125">
        <f>_xlfn.XLOOKUP($A47,Mensal!$B$5:$B$296,Mensal!EN5:EN296)</f>
        <v>0</v>
      </c>
      <c r="EN47" s="125">
        <f>_xlfn.XLOOKUP($A47,Mensal!$B$5:$B$296,Mensal!EO5:EO296)</f>
        <v>0</v>
      </c>
      <c r="EO47" s="125">
        <f>_xlfn.XLOOKUP($A47,Mensal!$B$5:$B$296,Mensal!EP5:EP296)</f>
        <v>0</v>
      </c>
      <c r="EP47" s="125">
        <f>_xlfn.XLOOKUP($A47,Mensal!$B$5:$B$296,Mensal!EQ5:EQ296)</f>
        <v>0</v>
      </c>
      <c r="EQ47" s="125">
        <f>_xlfn.XLOOKUP($A47,Mensal!$B$5:$B$296,Mensal!ER5:ER296)</f>
        <v>0</v>
      </c>
      <c r="ER47" s="92">
        <f t="shared" si="1"/>
        <v>0</v>
      </c>
    </row>
    <row r="48" spans="1:148" s="3" customFormat="1" ht="12">
      <c r="A48" s="328" t="str">
        <f t="shared" si="0"/>
        <v>911450220200023</v>
      </c>
      <c r="B48" s="328">
        <v>9114502202000</v>
      </c>
      <c r="C48" s="329">
        <v>23</v>
      </c>
      <c r="D48" s="330" t="s">
        <v>224</v>
      </c>
      <c r="E48" s="92">
        <f>_xlfn.XLOOKUP($A48,Mensal!$B$5:$B$296,Mensal!F5:F296)</f>
        <v>-470507.3000000001</v>
      </c>
      <c r="F48" s="125">
        <f>_xlfn.XLOOKUP($A48,Mensal!$B$5:$B$296,Mensal!G5:G296)</f>
        <v>0</v>
      </c>
      <c r="G48" s="125">
        <f>_xlfn.XLOOKUP($A48,Mensal!$B$5:$B$296,Mensal!H5:H296)</f>
        <v>0</v>
      </c>
      <c r="H48" s="125">
        <f>_xlfn.XLOOKUP($A48,Mensal!$B$5:$B$296,Mensal!I5:I296)</f>
        <v>0</v>
      </c>
      <c r="I48" s="125">
        <f>_xlfn.XLOOKUP($A48,Mensal!$B$5:$B$296,Mensal!J5:J296)</f>
        <v>0</v>
      </c>
      <c r="J48" s="125">
        <f>_xlfn.XLOOKUP($A48,Mensal!$B$5:$B$296,Mensal!K5:K296)</f>
        <v>0</v>
      </c>
      <c r="K48" s="125">
        <f>_xlfn.XLOOKUP($A48,Mensal!$B$5:$B$296,Mensal!L5:L296)</f>
        <v>0</v>
      </c>
      <c r="L48" s="125">
        <f>_xlfn.XLOOKUP($A48,Mensal!$B$5:$B$296,Mensal!M5:M296)</f>
        <v>0</v>
      </c>
      <c r="M48" s="125">
        <f>_xlfn.XLOOKUP($A48,Mensal!$B$5:$B$296,Mensal!N5:N296)</f>
        <v>0</v>
      </c>
      <c r="N48" s="125">
        <f>_xlfn.XLOOKUP($A48,Mensal!$B$5:$B$296,Mensal!O5:O296)</f>
        <v>0</v>
      </c>
      <c r="O48" s="125">
        <f>_xlfn.XLOOKUP($A48,Mensal!$B$5:$B$296,Mensal!P5:P296)</f>
        <v>0</v>
      </c>
      <c r="P48" s="125">
        <f>_xlfn.XLOOKUP($A48,Mensal!$B$5:$B$296,Mensal!Q5:Q296)</f>
        <v>0</v>
      </c>
      <c r="Q48" s="125">
        <f>_xlfn.XLOOKUP($A48,Mensal!$B$5:$B$296,Mensal!R5:R296)</f>
        <v>0</v>
      </c>
      <c r="R48" s="92">
        <f>_xlfn.XLOOKUP($A48,Mensal!$B$5:$B$296,Mensal!S5:S296)</f>
        <v>0</v>
      </c>
      <c r="S48" s="125">
        <f>_xlfn.XLOOKUP($A48,Mensal!$B$5:$B$296,Mensal!T5:T296)</f>
        <v>0</v>
      </c>
      <c r="T48" s="125">
        <f>_xlfn.XLOOKUP($A48,Mensal!$B$5:$B$296,Mensal!U5:U296)</f>
        <v>0</v>
      </c>
      <c r="U48" s="125">
        <f>_xlfn.XLOOKUP($A48,Mensal!$B$5:$B$296,Mensal!V5:V296)</f>
        <v>0</v>
      </c>
      <c r="V48" s="125">
        <f>_xlfn.XLOOKUP($A48,Mensal!$B$5:$B$296,Mensal!W5:W296)</f>
        <v>0</v>
      </c>
      <c r="W48" s="125">
        <f>_xlfn.XLOOKUP($A48,Mensal!$B$5:$B$296,Mensal!X5:X296)</f>
        <v>0</v>
      </c>
      <c r="X48" s="125">
        <f>_xlfn.XLOOKUP($A48,Mensal!$B$5:$B$296,Mensal!Y5:Y296)</f>
        <v>0</v>
      </c>
      <c r="Y48" s="125">
        <f>_xlfn.XLOOKUP($A48,Mensal!$B$5:$B$296,Mensal!Z5:Z296)</f>
        <v>0</v>
      </c>
      <c r="Z48" s="125">
        <f>_xlfn.XLOOKUP($A48,Mensal!$B$5:$B$296,Mensal!AA5:AA296)</f>
        <v>0</v>
      </c>
      <c r="AA48" s="125">
        <f>_xlfn.XLOOKUP($A48,Mensal!$B$5:$B$296,Mensal!AB5:AB296)</f>
        <v>0</v>
      </c>
      <c r="AB48" s="125">
        <f>_xlfn.XLOOKUP($A48,Mensal!$B$5:$B$296,Mensal!AC5:AC296)</f>
        <v>0</v>
      </c>
      <c r="AC48" s="125">
        <f>_xlfn.XLOOKUP($A48,Mensal!$B$5:$B$296,Mensal!AD5:AD296)</f>
        <v>0</v>
      </c>
      <c r="AD48" s="125">
        <f>_xlfn.XLOOKUP($A48,Mensal!$B$5:$B$296,Mensal!AE5:AE296)</f>
        <v>0</v>
      </c>
      <c r="AE48" s="92">
        <f>_xlfn.XLOOKUP($A48,Mensal!$B$5:$B$296,Mensal!AF5:AF296)</f>
        <v>0</v>
      </c>
      <c r="AF48" s="125">
        <f>_xlfn.XLOOKUP($A48,Mensal!$B$5:$B$296,Mensal!AG5:AG296)</f>
        <v>0</v>
      </c>
      <c r="AG48" s="125">
        <f>_xlfn.XLOOKUP($A48,Mensal!$B$5:$B$296,Mensal!AH5:AH296)</f>
        <v>0</v>
      </c>
      <c r="AH48" s="125">
        <f>_xlfn.XLOOKUP($A48,Mensal!$B$5:$B$296,Mensal!AI5:AI296)</f>
        <v>0</v>
      </c>
      <c r="AI48" s="125">
        <f>_xlfn.XLOOKUP($A48,Mensal!$B$5:$B$296,Mensal!AJ5:AJ296)</f>
        <v>0</v>
      </c>
      <c r="AJ48" s="125">
        <f>_xlfn.XLOOKUP($A48,Mensal!$B$5:$B$296,Mensal!AK5:AK296)</f>
        <v>0</v>
      </c>
      <c r="AK48" s="125">
        <f>_xlfn.XLOOKUP($A48,Mensal!$B$5:$B$296,Mensal!AL5:AL296)</f>
        <v>0</v>
      </c>
      <c r="AL48" s="125">
        <f>_xlfn.XLOOKUP($A48,Mensal!$B$5:$B$296,Mensal!AM5:AM296)</f>
        <v>0</v>
      </c>
      <c r="AM48" s="125">
        <f>_xlfn.XLOOKUP($A48,Mensal!$B$5:$B$296,Mensal!AN5:AN296)</f>
        <v>0</v>
      </c>
      <c r="AN48" s="125">
        <f>_xlfn.XLOOKUP($A48,Mensal!$B$5:$B$296,Mensal!AO5:AO296)</f>
        <v>0</v>
      </c>
      <c r="AO48" s="125">
        <f>_xlfn.XLOOKUP($A48,Mensal!$B$5:$B$296,Mensal!AP5:AP296)</f>
        <v>0</v>
      </c>
      <c r="AP48" s="125">
        <f>_xlfn.XLOOKUP($A48,Mensal!$B$5:$B$296,Mensal!AQ5:AQ296)</f>
        <v>0</v>
      </c>
      <c r="AQ48" s="125">
        <f>_xlfn.XLOOKUP($A48,Mensal!$B$5:$B$296,Mensal!AR5:AR296)</f>
        <v>0</v>
      </c>
      <c r="AR48" s="92">
        <f>_xlfn.XLOOKUP($A48,Mensal!$B$5:$B$296,Mensal!AS5:AS296)</f>
        <v>0</v>
      </c>
      <c r="AS48" s="125">
        <f>_xlfn.XLOOKUP($A48,Mensal!$B$5:$B$296,Mensal!AT5:AT296)</f>
        <v>0</v>
      </c>
      <c r="AT48" s="125">
        <f>_xlfn.XLOOKUP($A48,Mensal!$B$5:$B$296,Mensal!AU5:AU296)</f>
        <v>0</v>
      </c>
      <c r="AU48" s="125">
        <f>_xlfn.XLOOKUP($A48,Mensal!$B$5:$B$296,Mensal!AV5:AV296)</f>
        <v>0</v>
      </c>
      <c r="AV48" s="125">
        <f>_xlfn.XLOOKUP($A48,Mensal!$B$5:$B$296,Mensal!AW5:AW296)</f>
        <v>0</v>
      </c>
      <c r="AW48" s="125">
        <f>_xlfn.XLOOKUP($A48,Mensal!$B$5:$B$296,Mensal!AX5:AX296)</f>
        <v>0</v>
      </c>
      <c r="AX48" s="125">
        <f>_xlfn.XLOOKUP($A48,Mensal!$B$5:$B$296,Mensal!AY5:AY296)</f>
        <v>0</v>
      </c>
      <c r="AY48" s="125">
        <f>_xlfn.XLOOKUP($A48,Mensal!$B$5:$B$296,Mensal!AZ5:AZ296)</f>
        <v>0</v>
      </c>
      <c r="AZ48" s="125">
        <f>_xlfn.XLOOKUP($A48,Mensal!$B$5:$B$296,Mensal!BA5:BA296)</f>
        <v>0</v>
      </c>
      <c r="BA48" s="125">
        <f>_xlfn.XLOOKUP($A48,Mensal!$B$5:$B$296,Mensal!BB5:BB296)</f>
        <v>0</v>
      </c>
      <c r="BB48" s="125">
        <f>_xlfn.XLOOKUP($A48,Mensal!$B$5:$B$296,Mensal!BC5:BC296)</f>
        <v>0</v>
      </c>
      <c r="BC48" s="125">
        <f>_xlfn.XLOOKUP($A48,Mensal!$B$5:$B$296,Mensal!BD5:BD296)</f>
        <v>0</v>
      </c>
      <c r="BD48" s="125">
        <f>_xlfn.XLOOKUP($A48,Mensal!$B$5:$B$296,Mensal!BE5:BE296)</f>
        <v>0</v>
      </c>
      <c r="BE48" s="92">
        <f>_xlfn.XLOOKUP($A48,Mensal!$B$5:$B$296,Mensal!BF5:BF296)</f>
        <v>0</v>
      </c>
      <c r="BF48" s="125">
        <f>_xlfn.XLOOKUP($A48,Mensal!$B$5:$B$296,Mensal!BG5:BG296)</f>
        <v>0</v>
      </c>
      <c r="BG48" s="125">
        <f>_xlfn.XLOOKUP($A48,Mensal!$B$5:$B$296,Mensal!BH5:BH296)</f>
        <v>0</v>
      </c>
      <c r="BH48" s="125">
        <f>_xlfn.XLOOKUP($A48,Mensal!$B$5:$B$296,Mensal!BI5:BI296)</f>
        <v>0</v>
      </c>
      <c r="BI48" s="125">
        <f>_xlfn.XLOOKUP($A48,Mensal!$B$5:$B$296,Mensal!BJ5:BJ296)</f>
        <v>0</v>
      </c>
      <c r="BJ48" s="125">
        <f>_xlfn.XLOOKUP($A48,Mensal!$B$5:$B$296,Mensal!BK5:BK296)</f>
        <v>0</v>
      </c>
      <c r="BK48" s="125">
        <f>_xlfn.XLOOKUP($A48,Mensal!$B$5:$B$296,Mensal!BL5:BL296)</f>
        <v>0</v>
      </c>
      <c r="BL48" s="125">
        <f>_xlfn.XLOOKUP($A48,Mensal!$B$5:$B$296,Mensal!BM5:BM296)</f>
        <v>0</v>
      </c>
      <c r="BM48" s="125">
        <f>_xlfn.XLOOKUP($A48,Mensal!$B$5:$B$296,Mensal!BN5:BN296)</f>
        <v>0</v>
      </c>
      <c r="BN48" s="125">
        <f>_xlfn.XLOOKUP($A48,Mensal!$B$5:$B$296,Mensal!BO5:BO296)</f>
        <v>0</v>
      </c>
      <c r="BO48" s="125">
        <f>_xlfn.XLOOKUP($A48,Mensal!$B$5:$B$296,Mensal!BP5:BP296)</f>
        <v>0</v>
      </c>
      <c r="BP48" s="125">
        <f>_xlfn.XLOOKUP($A48,Mensal!$B$5:$B$296,Mensal!BQ5:BQ296)</f>
        <v>0</v>
      </c>
      <c r="BQ48" s="125">
        <f>_xlfn.XLOOKUP($A48,Mensal!$B$5:$B$296,Mensal!BR5:BR296)</f>
        <v>0</v>
      </c>
      <c r="BR48" s="92">
        <f>_xlfn.XLOOKUP($A48,Mensal!$B$5:$B$296,Mensal!BS5:BS296)</f>
        <v>0</v>
      </c>
      <c r="BS48" s="125">
        <f>_xlfn.XLOOKUP($A48,Mensal!$B$5:$B$296,Mensal!BT5:BT296)</f>
        <v>0</v>
      </c>
      <c r="BT48" s="125">
        <f>_xlfn.XLOOKUP($A48,Mensal!$B$5:$B$296,Mensal!BU5:BU296)</f>
        <v>0</v>
      </c>
      <c r="BU48" s="125">
        <f>_xlfn.XLOOKUP($A48,Mensal!$B$5:$B$296,Mensal!BV5:BV296)</f>
        <v>0</v>
      </c>
      <c r="BV48" s="125">
        <f>_xlfn.XLOOKUP($A48,Mensal!$B$5:$B$296,Mensal!BW5:BW296)</f>
        <v>0</v>
      </c>
      <c r="BW48" s="125">
        <f>_xlfn.XLOOKUP($A48,Mensal!$B$5:$B$296,Mensal!BX5:BX296)</f>
        <v>0</v>
      </c>
      <c r="BX48" s="125">
        <f>_xlfn.XLOOKUP($A48,Mensal!$B$5:$B$296,Mensal!BY5:BY296)</f>
        <v>0</v>
      </c>
      <c r="BY48" s="125">
        <f>_xlfn.XLOOKUP($A48,Mensal!$B$5:$B$296,Mensal!BZ5:BZ296)</f>
        <v>0</v>
      </c>
      <c r="BZ48" s="125">
        <f>_xlfn.XLOOKUP($A48,Mensal!$B$5:$B$296,Mensal!CA5:CA296)</f>
        <v>0</v>
      </c>
      <c r="CA48" s="125">
        <f>_xlfn.XLOOKUP($A48,Mensal!$B$5:$B$296,Mensal!CB5:CB296)</f>
        <v>0</v>
      </c>
      <c r="CB48" s="125">
        <f>_xlfn.XLOOKUP($A48,Mensal!$B$5:$B$296,Mensal!CC5:CC296)</f>
        <v>0</v>
      </c>
      <c r="CC48" s="125">
        <f>_xlfn.XLOOKUP($A48,Mensal!$B$5:$B$296,Mensal!CD5:CD296)</f>
        <v>0</v>
      </c>
      <c r="CD48" s="125">
        <f>_xlfn.XLOOKUP($A48,Mensal!$B$5:$B$296,Mensal!CE5:CE296)</f>
        <v>0</v>
      </c>
      <c r="CE48" s="92">
        <f>_xlfn.XLOOKUP($A48,Mensal!$B$5:$B$296,Mensal!CF5:CF296)</f>
        <v>0</v>
      </c>
      <c r="CF48" s="125">
        <f>_xlfn.XLOOKUP($A48,Mensal!$B$5:$B$296,Mensal!CG5:CG296)</f>
        <v>0</v>
      </c>
      <c r="CG48" s="125">
        <f>_xlfn.XLOOKUP($A48,Mensal!$B$5:$B$296,Mensal!CH5:CH296)</f>
        <v>0</v>
      </c>
      <c r="CH48" s="125">
        <f>_xlfn.XLOOKUP($A48,Mensal!$B$5:$B$296,Mensal!CI5:CI296)</f>
        <v>0</v>
      </c>
      <c r="CI48" s="125">
        <f>_xlfn.XLOOKUP($A48,Mensal!$B$5:$B$296,Mensal!CJ5:CJ296)</f>
        <v>0</v>
      </c>
      <c r="CJ48" s="125">
        <f>_xlfn.XLOOKUP($A48,Mensal!$B$5:$B$296,Mensal!CK5:CK296)</f>
        <v>0</v>
      </c>
      <c r="CK48" s="125">
        <f>_xlfn.XLOOKUP($A48,Mensal!$B$5:$B$296,Mensal!CL5:CL296)</f>
        <v>0</v>
      </c>
      <c r="CL48" s="125">
        <f>_xlfn.XLOOKUP($A48,Mensal!$B$5:$B$296,Mensal!CM5:CM296)</f>
        <v>0</v>
      </c>
      <c r="CM48" s="125">
        <f>_xlfn.XLOOKUP($A48,Mensal!$B$5:$B$296,Mensal!CN5:CN296)</f>
        <v>0</v>
      </c>
      <c r="CN48" s="125">
        <f>_xlfn.XLOOKUP($A48,Mensal!$B$5:$B$296,Mensal!CO5:CO296)</f>
        <v>0</v>
      </c>
      <c r="CO48" s="125">
        <f>_xlfn.XLOOKUP($A48,Mensal!$B$5:$B$296,Mensal!CP5:CP296)</f>
        <v>0</v>
      </c>
      <c r="CP48" s="125">
        <f>_xlfn.XLOOKUP($A48,Mensal!$B$5:$B$296,Mensal!CQ5:CQ296)</f>
        <v>0</v>
      </c>
      <c r="CQ48" s="125">
        <f>_xlfn.XLOOKUP($A48,Mensal!$B$5:$B$296,Mensal!CR5:CR296)</f>
        <v>0</v>
      </c>
      <c r="CR48" s="92">
        <f>_xlfn.XLOOKUP($A48,Mensal!$B$5:$B$296,Mensal!CS5:CS296)</f>
        <v>0</v>
      </c>
      <c r="CS48" s="125">
        <f>_xlfn.XLOOKUP($A48,Mensal!$B$5:$B$296,Mensal!CT5:CT296)</f>
        <v>0</v>
      </c>
      <c r="CT48" s="125">
        <f>_xlfn.XLOOKUP($A48,Mensal!$B$5:$B$296,Mensal!CU5:CU296)</f>
        <v>0</v>
      </c>
      <c r="CU48" s="125">
        <f>_xlfn.XLOOKUP($A48,Mensal!$B$5:$B$296,Mensal!CV5:CV296)</f>
        <v>0</v>
      </c>
      <c r="CV48" s="125">
        <f>_xlfn.XLOOKUP($A48,Mensal!$B$5:$B$296,Mensal!CW5:CW296)</f>
        <v>0</v>
      </c>
      <c r="CW48" s="125">
        <f>_xlfn.XLOOKUP($A48,Mensal!$B$5:$B$296,Mensal!CX5:CX296)</f>
        <v>0</v>
      </c>
      <c r="CX48" s="125">
        <f>_xlfn.XLOOKUP($A48,Mensal!$B$5:$B$296,Mensal!CY5:CY296)</f>
        <v>0</v>
      </c>
      <c r="CY48" s="125">
        <f>_xlfn.XLOOKUP($A48,Mensal!$B$5:$B$296,Mensal!CZ5:CZ296)</f>
        <v>0</v>
      </c>
      <c r="CZ48" s="125">
        <f>_xlfn.XLOOKUP($A48,Mensal!$B$5:$B$296,Mensal!DA5:DA296)</f>
        <v>0</v>
      </c>
      <c r="DA48" s="125">
        <f>_xlfn.XLOOKUP($A48,Mensal!$B$5:$B$296,Mensal!DB5:DB296)</f>
        <v>0</v>
      </c>
      <c r="DB48" s="125">
        <f>_xlfn.XLOOKUP($A48,Mensal!$B$5:$B$296,Mensal!DC5:DC296)</f>
        <v>0</v>
      </c>
      <c r="DC48" s="125">
        <f>_xlfn.XLOOKUP($A48,Mensal!$B$5:$B$296,Mensal!DD5:DD296)</f>
        <v>0</v>
      </c>
      <c r="DD48" s="125">
        <f>_xlfn.XLOOKUP($A48,Mensal!$B$5:$B$296,Mensal!DE5:DE296)</f>
        <v>0</v>
      </c>
      <c r="DE48" s="92">
        <f>_xlfn.XLOOKUP($A48,Mensal!$B$5:$B$296,Mensal!DF5:DF296)</f>
        <v>0</v>
      </c>
      <c r="DF48" s="125">
        <f>_xlfn.XLOOKUP($A48,Mensal!$B$5:$B$296,Mensal!DG5:DG296)</f>
        <v>0</v>
      </c>
      <c r="DG48" s="125">
        <f>_xlfn.XLOOKUP($A48,Mensal!$B$5:$B$296,Mensal!DH5:DH296)</f>
        <v>0</v>
      </c>
      <c r="DH48" s="125">
        <f>_xlfn.XLOOKUP($A48,Mensal!$B$5:$B$296,Mensal!DI5:DI296)</f>
        <v>0</v>
      </c>
      <c r="DI48" s="125">
        <f>_xlfn.XLOOKUP($A48,Mensal!$B$5:$B$296,Mensal!DJ5:DJ296)</f>
        <v>0</v>
      </c>
      <c r="DJ48" s="125">
        <f>_xlfn.XLOOKUP($A48,Mensal!$B$5:$B$296,Mensal!DK5:DK296)</f>
        <v>0</v>
      </c>
      <c r="DK48" s="125">
        <f>_xlfn.XLOOKUP($A48,Mensal!$B$5:$B$296,Mensal!DL5:DL296)</f>
        <v>0</v>
      </c>
      <c r="DL48" s="125">
        <f>_xlfn.XLOOKUP($A48,Mensal!$B$5:$B$296,Mensal!DM5:DM296)</f>
        <v>0</v>
      </c>
      <c r="DM48" s="125">
        <f>_xlfn.XLOOKUP($A48,Mensal!$B$5:$B$296,Mensal!DN5:DN296)</f>
        <v>0</v>
      </c>
      <c r="DN48" s="125">
        <f>_xlfn.XLOOKUP($A48,Mensal!$B$5:$B$296,Mensal!DO5:DO296)</f>
        <v>0</v>
      </c>
      <c r="DO48" s="125">
        <f>_xlfn.XLOOKUP($A48,Mensal!$B$5:$B$296,Mensal!DP5:DP296)</f>
        <v>0</v>
      </c>
      <c r="DP48" s="125">
        <f>_xlfn.XLOOKUP($A48,Mensal!$B$5:$B$296,Mensal!DQ5:DQ296)</f>
        <v>0</v>
      </c>
      <c r="DQ48" s="125">
        <f>_xlfn.XLOOKUP($A48,Mensal!$B$5:$B$296,Mensal!DR5:DR296)</f>
        <v>0</v>
      </c>
      <c r="DR48" s="92">
        <f>_xlfn.XLOOKUP($A48,Mensal!$B$5:$B$296,Mensal!DS5:DS296)</f>
        <v>0</v>
      </c>
      <c r="DS48" s="125">
        <f>_xlfn.XLOOKUP($A48,Mensal!$B$5:$B$296,Mensal!DT5:DT296)</f>
        <v>0</v>
      </c>
      <c r="DT48" s="125">
        <f>_xlfn.XLOOKUP($A48,Mensal!$B$5:$B$296,Mensal!DU5:DU296)</f>
        <v>0</v>
      </c>
      <c r="DU48" s="125">
        <f>_xlfn.XLOOKUP($A48,Mensal!$B$5:$B$296,Mensal!DV5:DV296)</f>
        <v>0</v>
      </c>
      <c r="DV48" s="125">
        <f>_xlfn.XLOOKUP($A48,Mensal!$B$5:$B$296,Mensal!DW5:DW296)</f>
        <v>0</v>
      </c>
      <c r="DW48" s="125">
        <f>_xlfn.XLOOKUP($A48,Mensal!$B$5:$B$296,Mensal!DX5:DX296)</f>
        <v>0</v>
      </c>
      <c r="DX48" s="125">
        <f>_xlfn.XLOOKUP($A48,Mensal!$B$5:$B$296,Mensal!DY5:DY296)</f>
        <v>0</v>
      </c>
      <c r="DY48" s="125">
        <f>_xlfn.XLOOKUP($A48,Mensal!$B$5:$B$296,Mensal!DZ5:DZ296)</f>
        <v>0</v>
      </c>
      <c r="DZ48" s="125">
        <f>_xlfn.XLOOKUP($A48,Mensal!$B$5:$B$296,Mensal!EA5:EA296)</f>
        <v>0</v>
      </c>
      <c r="EA48" s="125">
        <f>_xlfn.XLOOKUP($A48,Mensal!$B$5:$B$296,Mensal!EB5:EB296)</f>
        <v>0</v>
      </c>
      <c r="EB48" s="125">
        <f>_xlfn.XLOOKUP($A48,Mensal!$B$5:$B$296,Mensal!EC5:EC296)</f>
        <v>0</v>
      </c>
      <c r="EC48" s="125">
        <f>_xlfn.XLOOKUP($A48,Mensal!$B$5:$B$296,Mensal!ED5:ED296)</f>
        <v>0</v>
      </c>
      <c r="ED48" s="125">
        <f>_xlfn.XLOOKUP($A48,Mensal!$B$5:$B$296,Mensal!EE5:EE296)</f>
        <v>0</v>
      </c>
      <c r="EE48" s="92">
        <f>_xlfn.XLOOKUP($A48,Mensal!$B$5:$B$296,Mensal!EF5:EF296)</f>
        <v>0</v>
      </c>
      <c r="EF48" s="125">
        <f>_xlfn.XLOOKUP($A48,Mensal!$B$5:$B$296,Mensal!EG5:EG296)</f>
        <v>0</v>
      </c>
      <c r="EG48" s="125">
        <f>_xlfn.XLOOKUP($A48,Mensal!$B$5:$B$296,Mensal!EH5:EH296)</f>
        <v>0</v>
      </c>
      <c r="EH48" s="125">
        <f>_xlfn.XLOOKUP($A48,Mensal!$B$5:$B$296,Mensal!EI5:EI296)</f>
        <v>0</v>
      </c>
      <c r="EI48" s="125">
        <f>_xlfn.XLOOKUP($A48,Mensal!$B$5:$B$296,Mensal!EJ5:EJ296)</f>
        <v>0</v>
      </c>
      <c r="EJ48" s="125">
        <f>_xlfn.XLOOKUP($A48,Mensal!$B$5:$B$296,Mensal!EK5:EK296)</f>
        <v>0</v>
      </c>
      <c r="EK48" s="125">
        <f>_xlfn.XLOOKUP($A48,Mensal!$B$5:$B$296,Mensal!EL5:EL296)</f>
        <v>0</v>
      </c>
      <c r="EL48" s="125">
        <f>_xlfn.XLOOKUP($A48,Mensal!$B$5:$B$296,Mensal!EM5:EM296)</f>
        <v>0</v>
      </c>
      <c r="EM48" s="125">
        <f>_xlfn.XLOOKUP($A48,Mensal!$B$5:$B$296,Mensal!EN5:EN296)</f>
        <v>0</v>
      </c>
      <c r="EN48" s="125">
        <f>_xlfn.XLOOKUP($A48,Mensal!$B$5:$B$296,Mensal!EO5:EO296)</f>
        <v>0</v>
      </c>
      <c r="EO48" s="125">
        <f>_xlfn.XLOOKUP($A48,Mensal!$B$5:$B$296,Mensal!EP5:EP296)</f>
        <v>0</v>
      </c>
      <c r="EP48" s="125">
        <f>_xlfn.XLOOKUP($A48,Mensal!$B$5:$B$296,Mensal!EQ5:EQ296)</f>
        <v>0</v>
      </c>
      <c r="EQ48" s="125">
        <f>_xlfn.XLOOKUP($A48,Mensal!$B$5:$B$296,Mensal!ER5:ER296)</f>
        <v>0</v>
      </c>
      <c r="ER48" s="92">
        <f t="shared" si="1"/>
        <v>0</v>
      </c>
    </row>
    <row r="49" spans="1:149" s="3" customFormat="1" ht="12">
      <c r="A49" s="328" t="str">
        <f t="shared" si="0"/>
        <v>911450230200023</v>
      </c>
      <c r="B49" s="328">
        <v>9114502302000</v>
      </c>
      <c r="C49" s="329">
        <v>23</v>
      </c>
      <c r="D49" s="330" t="s">
        <v>225</v>
      </c>
      <c r="E49" s="92">
        <f>_xlfn.XLOOKUP($A49,Mensal!$B$5:$B$296,Mensal!F5:F296)</f>
        <v>-215287.12</v>
      </c>
      <c r="F49" s="125">
        <f>_xlfn.XLOOKUP($A49,Mensal!$B$5:$B$296,Mensal!G5:G296)</f>
        <v>0</v>
      </c>
      <c r="G49" s="125">
        <f>_xlfn.XLOOKUP($A49,Mensal!$B$5:$B$296,Mensal!H5:H296)</f>
        <v>0</v>
      </c>
      <c r="H49" s="125">
        <f>_xlfn.XLOOKUP($A49,Mensal!$B$5:$B$296,Mensal!I5:I296)</f>
        <v>0</v>
      </c>
      <c r="I49" s="125">
        <f>_xlfn.XLOOKUP($A49,Mensal!$B$5:$B$296,Mensal!J5:J296)</f>
        <v>0</v>
      </c>
      <c r="J49" s="125">
        <f>_xlfn.XLOOKUP($A49,Mensal!$B$5:$B$296,Mensal!K5:K296)</f>
        <v>0</v>
      </c>
      <c r="K49" s="125">
        <f>_xlfn.XLOOKUP($A49,Mensal!$B$5:$B$296,Mensal!L5:L296)</f>
        <v>0</v>
      </c>
      <c r="L49" s="125">
        <f>_xlfn.XLOOKUP($A49,Mensal!$B$5:$B$296,Mensal!M5:M296)</f>
        <v>0</v>
      </c>
      <c r="M49" s="125">
        <f>_xlfn.XLOOKUP($A49,Mensal!$B$5:$B$296,Mensal!N5:N296)</f>
        <v>0</v>
      </c>
      <c r="N49" s="125">
        <f>_xlfn.XLOOKUP($A49,Mensal!$B$5:$B$296,Mensal!O5:O296)</f>
        <v>0</v>
      </c>
      <c r="O49" s="125">
        <f>_xlfn.XLOOKUP($A49,Mensal!$B$5:$B$296,Mensal!P5:P296)</f>
        <v>0</v>
      </c>
      <c r="P49" s="125">
        <f>_xlfn.XLOOKUP($A49,Mensal!$B$5:$B$296,Mensal!Q5:Q296)</f>
        <v>0</v>
      </c>
      <c r="Q49" s="125">
        <f>_xlfn.XLOOKUP($A49,Mensal!$B$5:$B$296,Mensal!R5:R296)</f>
        <v>0</v>
      </c>
      <c r="R49" s="92">
        <f>_xlfn.XLOOKUP($A49,Mensal!$B$5:$B$296,Mensal!S5:S296)</f>
        <v>0</v>
      </c>
      <c r="S49" s="125">
        <f>_xlfn.XLOOKUP($A49,Mensal!$B$5:$B$296,Mensal!T5:T296)</f>
        <v>0</v>
      </c>
      <c r="T49" s="125">
        <f>_xlfn.XLOOKUP($A49,Mensal!$B$5:$B$296,Mensal!U5:U296)</f>
        <v>0</v>
      </c>
      <c r="U49" s="125">
        <f>_xlfn.XLOOKUP($A49,Mensal!$B$5:$B$296,Mensal!V5:V296)</f>
        <v>0</v>
      </c>
      <c r="V49" s="125">
        <f>_xlfn.XLOOKUP($A49,Mensal!$B$5:$B$296,Mensal!W5:W296)</f>
        <v>0</v>
      </c>
      <c r="W49" s="125">
        <f>_xlfn.XLOOKUP($A49,Mensal!$B$5:$B$296,Mensal!X5:X296)</f>
        <v>0</v>
      </c>
      <c r="X49" s="125">
        <f>_xlfn.XLOOKUP($A49,Mensal!$B$5:$B$296,Mensal!Y5:Y296)</f>
        <v>0</v>
      </c>
      <c r="Y49" s="125">
        <f>_xlfn.XLOOKUP($A49,Mensal!$B$5:$B$296,Mensal!Z5:Z296)</f>
        <v>0</v>
      </c>
      <c r="Z49" s="125">
        <f>_xlfn.XLOOKUP($A49,Mensal!$B$5:$B$296,Mensal!AA5:AA296)</f>
        <v>0</v>
      </c>
      <c r="AA49" s="125">
        <f>_xlfn.XLOOKUP($A49,Mensal!$B$5:$B$296,Mensal!AB5:AB296)</f>
        <v>0</v>
      </c>
      <c r="AB49" s="125">
        <f>_xlfn.XLOOKUP($A49,Mensal!$B$5:$B$296,Mensal!AC5:AC296)</f>
        <v>0</v>
      </c>
      <c r="AC49" s="125">
        <f>_xlfn.XLOOKUP($A49,Mensal!$B$5:$B$296,Mensal!AD5:AD296)</f>
        <v>0</v>
      </c>
      <c r="AD49" s="125">
        <f>_xlfn.XLOOKUP($A49,Mensal!$B$5:$B$296,Mensal!AE5:AE296)</f>
        <v>0</v>
      </c>
      <c r="AE49" s="92">
        <f>_xlfn.XLOOKUP($A49,Mensal!$B$5:$B$296,Mensal!AF5:AF296)</f>
        <v>0</v>
      </c>
      <c r="AF49" s="125">
        <f>_xlfn.XLOOKUP($A49,Mensal!$B$5:$B$296,Mensal!AG5:AG296)</f>
        <v>0</v>
      </c>
      <c r="AG49" s="125">
        <f>_xlfn.XLOOKUP($A49,Mensal!$B$5:$B$296,Mensal!AH5:AH296)</f>
        <v>0</v>
      </c>
      <c r="AH49" s="125">
        <f>_xlfn.XLOOKUP($A49,Mensal!$B$5:$B$296,Mensal!AI5:AI296)</f>
        <v>0</v>
      </c>
      <c r="AI49" s="125">
        <f>_xlfn.XLOOKUP($A49,Mensal!$B$5:$B$296,Mensal!AJ5:AJ296)</f>
        <v>0</v>
      </c>
      <c r="AJ49" s="125">
        <f>_xlfn.XLOOKUP($A49,Mensal!$B$5:$B$296,Mensal!AK5:AK296)</f>
        <v>0</v>
      </c>
      <c r="AK49" s="125">
        <f>_xlfn.XLOOKUP($A49,Mensal!$B$5:$B$296,Mensal!AL5:AL296)</f>
        <v>0</v>
      </c>
      <c r="AL49" s="125">
        <f>_xlfn.XLOOKUP($A49,Mensal!$B$5:$B$296,Mensal!AM5:AM296)</f>
        <v>0</v>
      </c>
      <c r="AM49" s="125">
        <f>_xlfn.XLOOKUP($A49,Mensal!$B$5:$B$296,Mensal!AN5:AN296)</f>
        <v>0</v>
      </c>
      <c r="AN49" s="125">
        <f>_xlfn.XLOOKUP($A49,Mensal!$B$5:$B$296,Mensal!AO5:AO296)</f>
        <v>0</v>
      </c>
      <c r="AO49" s="125">
        <f>_xlfn.XLOOKUP($A49,Mensal!$B$5:$B$296,Mensal!AP5:AP296)</f>
        <v>0</v>
      </c>
      <c r="AP49" s="125">
        <f>_xlfn.XLOOKUP($A49,Mensal!$B$5:$B$296,Mensal!AQ5:AQ296)</f>
        <v>0</v>
      </c>
      <c r="AQ49" s="125">
        <f>_xlfn.XLOOKUP($A49,Mensal!$B$5:$B$296,Mensal!AR5:AR296)</f>
        <v>0</v>
      </c>
      <c r="AR49" s="92">
        <f>_xlfn.XLOOKUP($A49,Mensal!$B$5:$B$296,Mensal!AS5:AS296)</f>
        <v>0</v>
      </c>
      <c r="AS49" s="125">
        <f>_xlfn.XLOOKUP($A49,Mensal!$B$5:$B$296,Mensal!AT5:AT296)</f>
        <v>0</v>
      </c>
      <c r="AT49" s="125">
        <f>_xlfn.XLOOKUP($A49,Mensal!$B$5:$B$296,Mensal!AU5:AU296)</f>
        <v>0</v>
      </c>
      <c r="AU49" s="125">
        <f>_xlfn.XLOOKUP($A49,Mensal!$B$5:$B$296,Mensal!AV5:AV296)</f>
        <v>0</v>
      </c>
      <c r="AV49" s="125">
        <f>_xlfn.XLOOKUP($A49,Mensal!$B$5:$B$296,Mensal!AW5:AW296)</f>
        <v>0</v>
      </c>
      <c r="AW49" s="125">
        <f>_xlfn.XLOOKUP($A49,Mensal!$B$5:$B$296,Mensal!AX5:AX296)</f>
        <v>0</v>
      </c>
      <c r="AX49" s="125">
        <f>_xlfn.XLOOKUP($A49,Mensal!$B$5:$B$296,Mensal!AY5:AY296)</f>
        <v>0</v>
      </c>
      <c r="AY49" s="125">
        <f>_xlfn.XLOOKUP($A49,Mensal!$B$5:$B$296,Mensal!AZ5:AZ296)</f>
        <v>0</v>
      </c>
      <c r="AZ49" s="125">
        <f>_xlfn.XLOOKUP($A49,Mensal!$B$5:$B$296,Mensal!BA5:BA296)</f>
        <v>0</v>
      </c>
      <c r="BA49" s="125">
        <f>_xlfn.XLOOKUP($A49,Mensal!$B$5:$B$296,Mensal!BB5:BB296)</f>
        <v>0</v>
      </c>
      <c r="BB49" s="125">
        <f>_xlfn.XLOOKUP($A49,Mensal!$B$5:$B$296,Mensal!BC5:BC296)</f>
        <v>0</v>
      </c>
      <c r="BC49" s="125">
        <f>_xlfn.XLOOKUP($A49,Mensal!$B$5:$B$296,Mensal!BD5:BD296)</f>
        <v>0</v>
      </c>
      <c r="BD49" s="125">
        <f>_xlfn.XLOOKUP($A49,Mensal!$B$5:$B$296,Mensal!BE5:BE296)</f>
        <v>0</v>
      </c>
      <c r="BE49" s="92">
        <f>_xlfn.XLOOKUP($A49,Mensal!$B$5:$B$296,Mensal!BF5:BF296)</f>
        <v>0</v>
      </c>
      <c r="BF49" s="125">
        <f>_xlfn.XLOOKUP($A49,Mensal!$B$5:$B$296,Mensal!BG5:BG296)</f>
        <v>0</v>
      </c>
      <c r="BG49" s="125">
        <f>_xlfn.XLOOKUP($A49,Mensal!$B$5:$B$296,Mensal!BH5:BH296)</f>
        <v>0</v>
      </c>
      <c r="BH49" s="125">
        <f>_xlfn.XLOOKUP($A49,Mensal!$B$5:$B$296,Mensal!BI5:BI296)</f>
        <v>0</v>
      </c>
      <c r="BI49" s="125">
        <f>_xlfn.XLOOKUP($A49,Mensal!$B$5:$B$296,Mensal!BJ5:BJ296)</f>
        <v>0</v>
      </c>
      <c r="BJ49" s="125">
        <f>_xlfn.XLOOKUP($A49,Mensal!$B$5:$B$296,Mensal!BK5:BK296)</f>
        <v>0</v>
      </c>
      <c r="BK49" s="125">
        <f>_xlfn.XLOOKUP($A49,Mensal!$B$5:$B$296,Mensal!BL5:BL296)</f>
        <v>0</v>
      </c>
      <c r="BL49" s="125">
        <f>_xlfn.XLOOKUP($A49,Mensal!$B$5:$B$296,Mensal!BM5:BM296)</f>
        <v>0</v>
      </c>
      <c r="BM49" s="125">
        <f>_xlfn.XLOOKUP($A49,Mensal!$B$5:$B$296,Mensal!BN5:BN296)</f>
        <v>0</v>
      </c>
      <c r="BN49" s="125">
        <f>_xlfn.XLOOKUP($A49,Mensal!$B$5:$B$296,Mensal!BO5:BO296)</f>
        <v>0</v>
      </c>
      <c r="BO49" s="125">
        <f>_xlfn.XLOOKUP($A49,Mensal!$B$5:$B$296,Mensal!BP5:BP296)</f>
        <v>0</v>
      </c>
      <c r="BP49" s="125">
        <f>_xlfn.XLOOKUP($A49,Mensal!$B$5:$B$296,Mensal!BQ5:BQ296)</f>
        <v>0</v>
      </c>
      <c r="BQ49" s="125">
        <f>_xlfn.XLOOKUP($A49,Mensal!$B$5:$B$296,Mensal!BR5:BR296)</f>
        <v>0</v>
      </c>
      <c r="BR49" s="92">
        <f>_xlfn.XLOOKUP($A49,Mensal!$B$5:$B$296,Mensal!BS5:BS296)</f>
        <v>0</v>
      </c>
      <c r="BS49" s="125">
        <f>_xlfn.XLOOKUP($A49,Mensal!$B$5:$B$296,Mensal!BT5:BT296)</f>
        <v>0</v>
      </c>
      <c r="BT49" s="125">
        <f>_xlfn.XLOOKUP($A49,Mensal!$B$5:$B$296,Mensal!BU5:BU296)</f>
        <v>0</v>
      </c>
      <c r="BU49" s="125">
        <f>_xlfn.XLOOKUP($A49,Mensal!$B$5:$B$296,Mensal!BV5:BV296)</f>
        <v>0</v>
      </c>
      <c r="BV49" s="125">
        <f>_xlfn.XLOOKUP($A49,Mensal!$B$5:$B$296,Mensal!BW5:BW296)</f>
        <v>0</v>
      </c>
      <c r="BW49" s="125">
        <f>_xlfn.XLOOKUP($A49,Mensal!$B$5:$B$296,Mensal!BX5:BX296)</f>
        <v>0</v>
      </c>
      <c r="BX49" s="125">
        <f>_xlfn.XLOOKUP($A49,Mensal!$B$5:$B$296,Mensal!BY5:BY296)</f>
        <v>0</v>
      </c>
      <c r="BY49" s="125">
        <f>_xlfn.XLOOKUP($A49,Mensal!$B$5:$B$296,Mensal!BZ5:BZ296)</f>
        <v>0</v>
      </c>
      <c r="BZ49" s="125">
        <f>_xlfn.XLOOKUP($A49,Mensal!$B$5:$B$296,Mensal!CA5:CA296)</f>
        <v>0</v>
      </c>
      <c r="CA49" s="125">
        <f>_xlfn.XLOOKUP($A49,Mensal!$B$5:$B$296,Mensal!CB5:CB296)</f>
        <v>0</v>
      </c>
      <c r="CB49" s="125">
        <f>_xlfn.XLOOKUP($A49,Mensal!$B$5:$B$296,Mensal!CC5:CC296)</f>
        <v>0</v>
      </c>
      <c r="CC49" s="125">
        <f>_xlfn.XLOOKUP($A49,Mensal!$B$5:$B$296,Mensal!CD5:CD296)</f>
        <v>0</v>
      </c>
      <c r="CD49" s="125">
        <f>_xlfn.XLOOKUP($A49,Mensal!$B$5:$B$296,Mensal!CE5:CE296)</f>
        <v>0</v>
      </c>
      <c r="CE49" s="92">
        <f>_xlfn.XLOOKUP($A49,Mensal!$B$5:$B$296,Mensal!CF5:CF296)</f>
        <v>0</v>
      </c>
      <c r="CF49" s="125">
        <f>_xlfn.XLOOKUP($A49,Mensal!$B$5:$B$296,Mensal!CG5:CG296)</f>
        <v>0</v>
      </c>
      <c r="CG49" s="125">
        <f>_xlfn.XLOOKUP($A49,Mensal!$B$5:$B$296,Mensal!CH5:CH296)</f>
        <v>0</v>
      </c>
      <c r="CH49" s="125">
        <f>_xlfn.XLOOKUP($A49,Mensal!$B$5:$B$296,Mensal!CI5:CI296)</f>
        <v>0</v>
      </c>
      <c r="CI49" s="125">
        <f>_xlfn.XLOOKUP($A49,Mensal!$B$5:$B$296,Mensal!CJ5:CJ296)</f>
        <v>0</v>
      </c>
      <c r="CJ49" s="125">
        <f>_xlfn.XLOOKUP($A49,Mensal!$B$5:$B$296,Mensal!CK5:CK296)</f>
        <v>0</v>
      </c>
      <c r="CK49" s="125">
        <f>_xlfn.XLOOKUP($A49,Mensal!$B$5:$B$296,Mensal!CL5:CL296)</f>
        <v>0</v>
      </c>
      <c r="CL49" s="125">
        <f>_xlfn.XLOOKUP($A49,Mensal!$B$5:$B$296,Mensal!CM5:CM296)</f>
        <v>0</v>
      </c>
      <c r="CM49" s="125">
        <f>_xlfn.XLOOKUP($A49,Mensal!$B$5:$B$296,Mensal!CN5:CN296)</f>
        <v>0</v>
      </c>
      <c r="CN49" s="125">
        <f>_xlfn.XLOOKUP($A49,Mensal!$B$5:$B$296,Mensal!CO5:CO296)</f>
        <v>0</v>
      </c>
      <c r="CO49" s="125">
        <f>_xlfn.XLOOKUP($A49,Mensal!$B$5:$B$296,Mensal!CP5:CP296)</f>
        <v>0</v>
      </c>
      <c r="CP49" s="125">
        <f>_xlfn.XLOOKUP($A49,Mensal!$B$5:$B$296,Mensal!CQ5:CQ296)</f>
        <v>0</v>
      </c>
      <c r="CQ49" s="125">
        <f>_xlfn.XLOOKUP($A49,Mensal!$B$5:$B$296,Mensal!CR5:CR296)</f>
        <v>0</v>
      </c>
      <c r="CR49" s="92">
        <f>_xlfn.XLOOKUP($A49,Mensal!$B$5:$B$296,Mensal!CS5:CS296)</f>
        <v>0</v>
      </c>
      <c r="CS49" s="125">
        <f>_xlfn.XLOOKUP($A49,Mensal!$B$5:$B$296,Mensal!CT5:CT296)</f>
        <v>0</v>
      </c>
      <c r="CT49" s="125">
        <f>_xlfn.XLOOKUP($A49,Mensal!$B$5:$B$296,Mensal!CU5:CU296)</f>
        <v>0</v>
      </c>
      <c r="CU49" s="125">
        <f>_xlfn.XLOOKUP($A49,Mensal!$B$5:$B$296,Mensal!CV5:CV296)</f>
        <v>0</v>
      </c>
      <c r="CV49" s="125">
        <f>_xlfn.XLOOKUP($A49,Mensal!$B$5:$B$296,Mensal!CW5:CW296)</f>
        <v>0</v>
      </c>
      <c r="CW49" s="125">
        <f>_xlfn.XLOOKUP($A49,Mensal!$B$5:$B$296,Mensal!CX5:CX296)</f>
        <v>0</v>
      </c>
      <c r="CX49" s="125">
        <f>_xlfn.XLOOKUP($A49,Mensal!$B$5:$B$296,Mensal!CY5:CY296)</f>
        <v>0</v>
      </c>
      <c r="CY49" s="125">
        <f>_xlfn.XLOOKUP($A49,Mensal!$B$5:$B$296,Mensal!CZ5:CZ296)</f>
        <v>0</v>
      </c>
      <c r="CZ49" s="125">
        <f>_xlfn.XLOOKUP($A49,Mensal!$B$5:$B$296,Mensal!DA5:DA296)</f>
        <v>0</v>
      </c>
      <c r="DA49" s="125">
        <f>_xlfn.XLOOKUP($A49,Mensal!$B$5:$B$296,Mensal!DB5:DB296)</f>
        <v>0</v>
      </c>
      <c r="DB49" s="125">
        <f>_xlfn.XLOOKUP($A49,Mensal!$B$5:$B$296,Mensal!DC5:DC296)</f>
        <v>0</v>
      </c>
      <c r="DC49" s="125">
        <f>_xlfn.XLOOKUP($A49,Mensal!$B$5:$B$296,Mensal!DD5:DD296)</f>
        <v>0</v>
      </c>
      <c r="DD49" s="125">
        <f>_xlfn.XLOOKUP($A49,Mensal!$B$5:$B$296,Mensal!DE5:DE296)</f>
        <v>0</v>
      </c>
      <c r="DE49" s="92">
        <f>_xlfn.XLOOKUP($A49,Mensal!$B$5:$B$296,Mensal!DF5:DF296)</f>
        <v>0</v>
      </c>
      <c r="DF49" s="125">
        <f>_xlfn.XLOOKUP($A49,Mensal!$B$5:$B$296,Mensal!DG5:DG296)</f>
        <v>0</v>
      </c>
      <c r="DG49" s="125">
        <f>_xlfn.XLOOKUP($A49,Mensal!$B$5:$B$296,Mensal!DH5:DH296)</f>
        <v>0</v>
      </c>
      <c r="DH49" s="125">
        <f>_xlfn.XLOOKUP($A49,Mensal!$B$5:$B$296,Mensal!DI5:DI296)</f>
        <v>0</v>
      </c>
      <c r="DI49" s="125">
        <f>_xlfn.XLOOKUP($A49,Mensal!$B$5:$B$296,Mensal!DJ5:DJ296)</f>
        <v>0</v>
      </c>
      <c r="DJ49" s="125">
        <f>_xlfn.XLOOKUP($A49,Mensal!$B$5:$B$296,Mensal!DK5:DK296)</f>
        <v>0</v>
      </c>
      <c r="DK49" s="125">
        <f>_xlfn.XLOOKUP($A49,Mensal!$B$5:$B$296,Mensal!DL5:DL296)</f>
        <v>0</v>
      </c>
      <c r="DL49" s="125">
        <f>_xlfn.XLOOKUP($A49,Mensal!$B$5:$B$296,Mensal!DM5:DM296)</f>
        <v>0</v>
      </c>
      <c r="DM49" s="125">
        <f>_xlfn.XLOOKUP($A49,Mensal!$B$5:$B$296,Mensal!DN5:DN296)</f>
        <v>0</v>
      </c>
      <c r="DN49" s="125">
        <f>_xlfn.XLOOKUP($A49,Mensal!$B$5:$B$296,Mensal!DO5:DO296)</f>
        <v>0</v>
      </c>
      <c r="DO49" s="125">
        <f>_xlfn.XLOOKUP($A49,Mensal!$B$5:$B$296,Mensal!DP5:DP296)</f>
        <v>0</v>
      </c>
      <c r="DP49" s="125">
        <f>_xlfn.XLOOKUP($A49,Mensal!$B$5:$B$296,Mensal!DQ5:DQ296)</f>
        <v>0</v>
      </c>
      <c r="DQ49" s="125">
        <f>_xlfn.XLOOKUP($A49,Mensal!$B$5:$B$296,Mensal!DR5:DR296)</f>
        <v>0</v>
      </c>
      <c r="DR49" s="92">
        <f>_xlfn.XLOOKUP($A49,Mensal!$B$5:$B$296,Mensal!DS5:DS296)</f>
        <v>0</v>
      </c>
      <c r="DS49" s="125">
        <f>_xlfn.XLOOKUP($A49,Mensal!$B$5:$B$296,Mensal!DT5:DT296)</f>
        <v>0</v>
      </c>
      <c r="DT49" s="125">
        <f>_xlfn.XLOOKUP($A49,Mensal!$B$5:$B$296,Mensal!DU5:DU296)</f>
        <v>0</v>
      </c>
      <c r="DU49" s="125">
        <f>_xlfn.XLOOKUP($A49,Mensal!$B$5:$B$296,Mensal!DV5:DV296)</f>
        <v>0</v>
      </c>
      <c r="DV49" s="125">
        <f>_xlfn.XLOOKUP($A49,Mensal!$B$5:$B$296,Mensal!DW5:DW296)</f>
        <v>0</v>
      </c>
      <c r="DW49" s="125">
        <f>_xlfn.XLOOKUP($A49,Mensal!$B$5:$B$296,Mensal!DX5:DX296)</f>
        <v>0</v>
      </c>
      <c r="DX49" s="125">
        <f>_xlfn.XLOOKUP($A49,Mensal!$B$5:$B$296,Mensal!DY5:DY296)</f>
        <v>0</v>
      </c>
      <c r="DY49" s="125">
        <f>_xlfn.XLOOKUP($A49,Mensal!$B$5:$B$296,Mensal!DZ5:DZ296)</f>
        <v>0</v>
      </c>
      <c r="DZ49" s="125">
        <f>_xlfn.XLOOKUP($A49,Mensal!$B$5:$B$296,Mensal!EA5:EA296)</f>
        <v>0</v>
      </c>
      <c r="EA49" s="125">
        <f>_xlfn.XLOOKUP($A49,Mensal!$B$5:$B$296,Mensal!EB5:EB296)</f>
        <v>0</v>
      </c>
      <c r="EB49" s="125">
        <f>_xlfn.XLOOKUP($A49,Mensal!$B$5:$B$296,Mensal!EC5:EC296)</f>
        <v>0</v>
      </c>
      <c r="EC49" s="125">
        <f>_xlfn.XLOOKUP($A49,Mensal!$B$5:$B$296,Mensal!ED5:ED296)</f>
        <v>0</v>
      </c>
      <c r="ED49" s="125">
        <f>_xlfn.XLOOKUP($A49,Mensal!$B$5:$B$296,Mensal!EE5:EE296)</f>
        <v>0</v>
      </c>
      <c r="EE49" s="92">
        <f>_xlfn.XLOOKUP($A49,Mensal!$B$5:$B$296,Mensal!EF5:EF296)</f>
        <v>0</v>
      </c>
      <c r="EF49" s="125">
        <f>_xlfn.XLOOKUP($A49,Mensal!$B$5:$B$296,Mensal!EG5:EG296)</f>
        <v>0</v>
      </c>
      <c r="EG49" s="125">
        <f>_xlfn.XLOOKUP($A49,Mensal!$B$5:$B$296,Mensal!EH5:EH296)</f>
        <v>0</v>
      </c>
      <c r="EH49" s="125">
        <f>_xlfn.XLOOKUP($A49,Mensal!$B$5:$B$296,Mensal!EI5:EI296)</f>
        <v>0</v>
      </c>
      <c r="EI49" s="125">
        <f>_xlfn.XLOOKUP($A49,Mensal!$B$5:$B$296,Mensal!EJ5:EJ296)</f>
        <v>0</v>
      </c>
      <c r="EJ49" s="125">
        <f>_xlfn.XLOOKUP($A49,Mensal!$B$5:$B$296,Mensal!EK5:EK296)</f>
        <v>0</v>
      </c>
      <c r="EK49" s="125">
        <f>_xlfn.XLOOKUP($A49,Mensal!$B$5:$B$296,Mensal!EL5:EL296)</f>
        <v>0</v>
      </c>
      <c r="EL49" s="125">
        <f>_xlfn.XLOOKUP($A49,Mensal!$B$5:$B$296,Mensal!EM5:EM296)</f>
        <v>0</v>
      </c>
      <c r="EM49" s="125">
        <f>_xlfn.XLOOKUP($A49,Mensal!$B$5:$B$296,Mensal!EN5:EN296)</f>
        <v>0</v>
      </c>
      <c r="EN49" s="125">
        <f>_xlfn.XLOOKUP($A49,Mensal!$B$5:$B$296,Mensal!EO5:EO296)</f>
        <v>0</v>
      </c>
      <c r="EO49" s="125">
        <f>_xlfn.XLOOKUP($A49,Mensal!$B$5:$B$296,Mensal!EP5:EP296)</f>
        <v>0</v>
      </c>
      <c r="EP49" s="125">
        <f>_xlfn.XLOOKUP($A49,Mensal!$B$5:$B$296,Mensal!EQ5:EQ296)</f>
        <v>0</v>
      </c>
      <c r="EQ49" s="125">
        <f>_xlfn.XLOOKUP($A49,Mensal!$B$5:$B$296,Mensal!ER5:ER296)</f>
        <v>0</v>
      </c>
      <c r="ER49" s="92">
        <f t="shared" si="1"/>
        <v>0</v>
      </c>
    </row>
    <row r="50" spans="1:149" s="3" customFormat="1" ht="12">
      <c r="A50" s="328" t="str">
        <f t="shared" si="0"/>
        <v>971150010200023</v>
      </c>
      <c r="B50" s="328">
        <v>9711500102000</v>
      </c>
      <c r="C50" s="329">
        <v>23</v>
      </c>
      <c r="D50" s="330" t="s">
        <v>227</v>
      </c>
      <c r="E50" s="92">
        <f>_xlfn.XLOOKUP($A50,Mensal!$B$5:$B$296,Mensal!F5:F296)</f>
        <v>-1478234843.9100001</v>
      </c>
      <c r="F50" s="125">
        <f>_xlfn.XLOOKUP($A50,Mensal!$B$5:$B$296,Mensal!G5:G296)</f>
        <v>-155272413.53330204</v>
      </c>
      <c r="G50" s="125">
        <f>_xlfn.XLOOKUP($A50,Mensal!$B$5:$B$296,Mensal!H5:H296)</f>
        <v>-213043577.30052626</v>
      </c>
      <c r="H50" s="125">
        <f>_xlfn.XLOOKUP($A50,Mensal!$B$5:$B$296,Mensal!I5:I296)</f>
        <v>-128910577.58123142</v>
      </c>
      <c r="I50" s="125">
        <f>_xlfn.XLOOKUP($A50,Mensal!$B$5:$B$296,Mensal!J5:J296)</f>
        <v>-148021382.47107425</v>
      </c>
      <c r="J50" s="125">
        <f>_xlfn.XLOOKUP($A50,Mensal!$B$5:$B$296,Mensal!K5:K296)</f>
        <v>-163426763.88437754</v>
      </c>
      <c r="K50" s="125">
        <f>_xlfn.XLOOKUP($A50,Mensal!$B$5:$B$296,Mensal!L5:L296)</f>
        <v>-153447031.54240835</v>
      </c>
      <c r="L50" s="125">
        <f>_xlfn.XLOOKUP($A50,Mensal!$B$5:$B$296,Mensal!M5:M296)</f>
        <v>-114487216.04144588</v>
      </c>
      <c r="M50" s="125">
        <f>_xlfn.XLOOKUP($A50,Mensal!$B$5:$B$296,Mensal!N5:N296)</f>
        <v>-131400761.61332376</v>
      </c>
      <c r="N50" s="125">
        <f>_xlfn.XLOOKUP($A50,Mensal!$B$5:$B$296,Mensal!O5:O296)</f>
        <v>-114834289.09456049</v>
      </c>
      <c r="O50" s="125">
        <f>_xlfn.XLOOKUP($A50,Mensal!$B$5:$B$296,Mensal!P5:P296)</f>
        <v>-124423136.74478637</v>
      </c>
      <c r="P50" s="125">
        <f>_xlfn.XLOOKUP($A50,Mensal!$B$5:$B$296,Mensal!Q5:Q296)</f>
        <v>-169597834.86823276</v>
      </c>
      <c r="Q50" s="125">
        <f>_xlfn.XLOOKUP($A50,Mensal!$B$5:$B$296,Mensal!R5:R296)</f>
        <v>-172141276.63242754</v>
      </c>
      <c r="R50" s="92">
        <f>_xlfn.XLOOKUP($A50,Mensal!$B$5:$B$296,Mensal!S5:S296)</f>
        <v>-1789006261.3076963</v>
      </c>
      <c r="S50" s="125">
        <f>_xlfn.XLOOKUP($A50,Mensal!$B$5:$B$296,Mensal!T5:T296)</f>
        <v>-164344670.11122584</v>
      </c>
      <c r="T50" s="125">
        <f>_xlfn.XLOOKUP($A50,Mensal!$B$5:$B$296,Mensal!U5:U296)</f>
        <v>-225491287.43504143</v>
      </c>
      <c r="U50" s="125">
        <f>_xlfn.XLOOKUP($A50,Mensal!$B$5:$B$296,Mensal!V5:V296)</f>
        <v>-136442564.80814764</v>
      </c>
      <c r="V50" s="125">
        <f>_xlfn.XLOOKUP($A50,Mensal!$B$5:$B$296,Mensal!W5:W296)</f>
        <v>-156669975.8060942</v>
      </c>
      <c r="W50" s="125">
        <f>_xlfn.XLOOKUP($A50,Mensal!$B$5:$B$296,Mensal!X5:X296)</f>
        <v>-172975462.84461397</v>
      </c>
      <c r="X50" s="125">
        <f>_xlfn.XLOOKUP($A50,Mensal!$B$5:$B$296,Mensal!Y5:Y296)</f>
        <v>-162412634.70136821</v>
      </c>
      <c r="Y50" s="125">
        <f>_xlfn.XLOOKUP($A50,Mensal!$B$5:$B$296,Mensal!Z5:Z296)</f>
        <v>-121176475.10031551</v>
      </c>
      <c r="Z50" s="125">
        <f>_xlfn.XLOOKUP($A50,Mensal!$B$5:$B$296,Mensal!AA5:AA296)</f>
        <v>-139078245.31286708</v>
      </c>
      <c r="AA50" s="125">
        <f>_xlfn.XLOOKUP($A50,Mensal!$B$5:$B$296,Mensal!AB5:AB296)</f>
        <v>-121543826.93777747</v>
      </c>
      <c r="AB50" s="125">
        <f>_xlfn.XLOOKUP($A50,Mensal!$B$5:$B$296,Mensal!AC5:AC296)</f>
        <v>-131692931.77851076</v>
      </c>
      <c r="AC50" s="125">
        <f>_xlfn.XLOOKUP($A50,Mensal!$B$5:$B$296,Mensal!AD5:AD296)</f>
        <v>-179507097.16391388</v>
      </c>
      <c r="AD50" s="125">
        <f>_xlfn.XLOOKUP($A50,Mensal!$B$5:$B$296,Mensal!AE5:AE296)</f>
        <v>-182199147.14350706</v>
      </c>
      <c r="AE50" s="92">
        <f>_xlfn.XLOOKUP($A50,Mensal!$B$5:$B$296,Mensal!AF5:AF296)</f>
        <v>-1893534319.1433833</v>
      </c>
      <c r="AF50" s="125">
        <f>_xlfn.XLOOKUP($A50,Mensal!$B$5:$B$296,Mensal!AG5:AG296)</f>
        <v>-173540740.4719696</v>
      </c>
      <c r="AG50" s="125">
        <f>_xlfn.XLOOKUP($A50,Mensal!$B$5:$B$296,Mensal!AH5:AH296)</f>
        <v>-238108877.9147566</v>
      </c>
      <c r="AH50" s="125">
        <f>_xlfn.XLOOKUP($A50,Mensal!$B$5:$B$296,Mensal!AI5:AI296)</f>
        <v>-144077344.96455231</v>
      </c>
      <c r="AI50" s="125">
        <f>_xlfn.XLOOKUP($A50,Mensal!$B$5:$B$296,Mensal!AJ5:AJ296)</f>
        <v>-165436600.97229999</v>
      </c>
      <c r="AJ50" s="125">
        <f>_xlfn.XLOOKUP($A50,Mensal!$B$5:$B$296,Mensal!AK5:AK296)</f>
        <v>-182654477.84354717</v>
      </c>
      <c r="AK50" s="125">
        <f>_xlfn.XLOOKUP($A50,Mensal!$B$5:$B$296,Mensal!AL5:AL296)</f>
        <v>-171500596.08871797</v>
      </c>
      <c r="AL50" s="125">
        <f>_xlfn.XLOOKUP($A50,Mensal!$B$5:$B$296,Mensal!AM5:AM296)</f>
        <v>-127957025.94102874</v>
      </c>
      <c r="AM50" s="125">
        <f>_xlfn.XLOOKUP($A50,Mensal!$B$5:$B$296,Mensal!AN5:AN296)</f>
        <v>-146860507.60759386</v>
      </c>
      <c r="AN50" s="125">
        <f>_xlfn.XLOOKUP($A50,Mensal!$B$5:$B$296,Mensal!AO5:AO296)</f>
        <v>-128344933.31790775</v>
      </c>
      <c r="AO50" s="125">
        <f>_xlfn.XLOOKUP($A50,Mensal!$B$5:$B$296,Mensal!AP5:AP296)</f>
        <v>-139061941.46910912</v>
      </c>
      <c r="AP50" s="125">
        <f>_xlfn.XLOOKUP($A50,Mensal!$B$5:$B$296,Mensal!AQ5:AQ296)</f>
        <v>-189551596.29281783</v>
      </c>
      <c r="AQ50" s="125">
        <f>_xlfn.XLOOKUP($A50,Mensal!$B$5:$B$296,Mensal!AR5:AR296)</f>
        <v>-192394282.62106913</v>
      </c>
      <c r="AR50" s="92">
        <f>_xlfn.XLOOKUP($A50,Mensal!$B$5:$B$296,Mensal!AS5:AS296)</f>
        <v>-1999488925.5053701</v>
      </c>
      <c r="AS50" s="125">
        <f>_xlfn.XLOOKUP($A50,Mensal!$B$5:$B$296,Mensal!AT5:AT296)</f>
        <v>-183322884.9308936</v>
      </c>
      <c r="AT50" s="125">
        <f>_xlfn.XLOOKUP($A50,Mensal!$B$5:$B$296,Mensal!AU5:AU296)</f>
        <v>-251530599.14505565</v>
      </c>
      <c r="AU50" s="125">
        <f>_xlfn.XLOOKUP($A50,Mensal!$B$5:$B$296,Mensal!AV5:AV296)</f>
        <v>-152198696.74551424</v>
      </c>
      <c r="AV50" s="125">
        <f>_xlfn.XLOOKUP($A50,Mensal!$B$5:$B$296,Mensal!AW5:AW296)</f>
        <v>-174761931.29590663</v>
      </c>
      <c r="AW50" s="125">
        <f>_xlfn.XLOOKUP($A50,Mensal!$B$5:$B$296,Mensal!AX5:AX296)</f>
        <v>-192950345.45063227</v>
      </c>
      <c r="AX50" s="125">
        <f>_xlfn.XLOOKUP($A50,Mensal!$B$5:$B$296,Mensal!AY5:AY296)</f>
        <v>-181167741.68904686</v>
      </c>
      <c r="AY50" s="125">
        <f>_xlfn.XLOOKUP($A50,Mensal!$B$5:$B$296,Mensal!AZ5:AZ296)</f>
        <v>-135169707.57927269</v>
      </c>
      <c r="AZ50" s="125">
        <f>_xlfn.XLOOKUP($A50,Mensal!$B$5:$B$296,Mensal!BA5:BA296)</f>
        <v>-155138740.70041874</v>
      </c>
      <c r="BA50" s="125">
        <f>_xlfn.XLOOKUP($A50,Mensal!$B$5:$B$296,Mensal!BB5:BB296)</f>
        <v>-135579480.5191716</v>
      </c>
      <c r="BB50" s="125">
        <f>_xlfn.XLOOKUP($A50,Mensal!$B$5:$B$296,Mensal!BC5:BC296)</f>
        <v>-146900584.98583987</v>
      </c>
      <c r="BC50" s="125">
        <f>_xlfn.XLOOKUP($A50,Mensal!$B$5:$B$296,Mensal!BD5:BD296)</f>
        <v>-200236240.67265141</v>
      </c>
      <c r="BD50" s="125">
        <f>_xlfn.XLOOKUP($A50,Mensal!$B$5:$B$296,Mensal!BE5:BE296)</f>
        <v>-203239163.54385361</v>
      </c>
      <c r="BE50" s="92">
        <f>_xlfn.XLOOKUP($A50,Mensal!$B$5:$B$296,Mensal!BF5:BF296)</f>
        <v>-2112196117.2582572</v>
      </c>
      <c r="BF50" s="125">
        <f>_xlfn.XLOOKUP($A50,Mensal!$B$5:$B$296,Mensal!BG5:BG296)</f>
        <v>-193656429.30867827</v>
      </c>
      <c r="BG50" s="125">
        <f>_xlfn.XLOOKUP($A50,Mensal!$B$5:$B$296,Mensal!BH5:BH296)</f>
        <v>-265708875.95766416</v>
      </c>
      <c r="BH50" s="125">
        <f>_xlfn.XLOOKUP($A50,Mensal!$B$5:$B$296,Mensal!BI5:BI296)</f>
        <v>-160777832.88366541</v>
      </c>
      <c r="BI50" s="125">
        <f>_xlfn.XLOOKUP($A50,Mensal!$B$5:$B$296,Mensal!BJ5:BJ296)</f>
        <v>-184612911.83919433</v>
      </c>
      <c r="BJ50" s="125">
        <f>_xlfn.XLOOKUP($A50,Mensal!$B$5:$B$296,Mensal!BK5:BK296)</f>
        <v>-203826570.52299356</v>
      </c>
      <c r="BK50" s="125">
        <f>_xlfn.XLOOKUP($A50,Mensal!$B$5:$B$296,Mensal!BL5:BL296)</f>
        <v>-191379804.95257509</v>
      </c>
      <c r="BL50" s="125">
        <f>_xlfn.XLOOKUP($A50,Mensal!$B$5:$B$296,Mensal!BM5:BM296)</f>
        <v>-142788953.65610117</v>
      </c>
      <c r="BM50" s="125">
        <f>_xlfn.XLOOKUP($A50,Mensal!$B$5:$B$296,Mensal!BN5:BN296)</f>
        <v>-163883601.23622</v>
      </c>
      <c r="BN50" s="125">
        <f>_xlfn.XLOOKUP($A50,Mensal!$B$5:$B$296,Mensal!BO5:BO296)</f>
        <v>-143221824.67707631</v>
      </c>
      <c r="BO50" s="125">
        <f>_xlfn.XLOOKUP($A50,Mensal!$B$5:$B$296,Mensal!BP5:BP296)</f>
        <v>-155181077.16032171</v>
      </c>
      <c r="BP50" s="125">
        <f>_xlfn.XLOOKUP($A50,Mensal!$B$5:$B$296,Mensal!BQ5:BQ296)</f>
        <v>-211523157.08688748</v>
      </c>
      <c r="BQ50" s="125">
        <f>_xlfn.XLOOKUP($A50,Mensal!$B$5:$B$296,Mensal!BR5:BR296)</f>
        <v>-214695348.71449357</v>
      </c>
      <c r="BR50" s="92">
        <f>_xlfn.XLOOKUP($A50,Mensal!$B$5:$B$296,Mensal!BS5:BS296)</f>
        <v>-2231256387.9958711</v>
      </c>
      <c r="BS50" s="125">
        <f>_xlfn.XLOOKUP($A50,Mensal!$B$5:$B$296,Mensal!BT5:BT296)</f>
        <v>-204572454.91594988</v>
      </c>
      <c r="BT50" s="125">
        <f>_xlfn.XLOOKUP($A50,Mensal!$B$5:$B$296,Mensal!BU5:BU296)</f>
        <v>-280686353.87764585</v>
      </c>
      <c r="BU50" s="125">
        <f>_xlfn.XLOOKUP($A50,Mensal!$B$5:$B$296,Mensal!BV5:BV296)</f>
        <v>-169840557.76765189</v>
      </c>
      <c r="BV50" s="125">
        <f>_xlfn.XLOOKUP($A50,Mensal!$B$5:$B$296,Mensal!BW5:BW296)</f>
        <v>-195019172.45374608</v>
      </c>
      <c r="BW50" s="125">
        <f>_xlfn.XLOOKUP($A50,Mensal!$B$5:$B$296,Mensal!BX5:BX296)</f>
        <v>-215315866.65023372</v>
      </c>
      <c r="BX50" s="125">
        <f>_xlfn.XLOOKUP($A50,Mensal!$B$5:$B$296,Mensal!BY5:BY296)</f>
        <v>-202167501.7981419</v>
      </c>
      <c r="BY50" s="125">
        <f>_xlfn.XLOOKUP($A50,Mensal!$B$5:$B$296,Mensal!BZ5:BZ296)</f>
        <v>-150837681.39578828</v>
      </c>
      <c r="BZ50" s="125">
        <f>_xlfn.XLOOKUP($A50,Mensal!$B$5:$B$296,Mensal!CA5:CA296)</f>
        <v>-173121392.07070327</v>
      </c>
      <c r="CA50" s="125">
        <f>_xlfn.XLOOKUP($A50,Mensal!$B$5:$B$296,Mensal!CB5:CB296)</f>
        <v>-151294952.49047375</v>
      </c>
      <c r="CB50" s="125">
        <f>_xlfn.XLOOKUP($A50,Mensal!$B$5:$B$296,Mensal!CC5:CC296)</f>
        <v>-163928324.11769477</v>
      </c>
      <c r="CC50" s="125">
        <f>_xlfn.XLOOKUP($A50,Mensal!$B$5:$B$296,Mensal!CD5:CD296)</f>
        <v>-223446294.40556118</v>
      </c>
      <c r="CD50" s="125">
        <f>_xlfn.XLOOKUP($A50,Mensal!$B$5:$B$296,Mensal!CE5:CE296)</f>
        <v>-226797296.1308322</v>
      </c>
      <c r="CE50" s="92">
        <f>_xlfn.XLOOKUP($A50,Mensal!$B$5:$B$296,Mensal!CF5:CF296)</f>
        <v>-2357027848.0744228</v>
      </c>
      <c r="CF50" s="125">
        <f>_xlfn.XLOOKUP($A50,Mensal!$B$5:$B$296,Mensal!CG5:CG296)</f>
        <v>-216103795.05465218</v>
      </c>
      <c r="CG50" s="125">
        <f>_xlfn.XLOOKUP($A50,Mensal!$B$5:$B$296,Mensal!CH5:CH296)</f>
        <v>-296508082.27302104</v>
      </c>
      <c r="CH50" s="125">
        <f>_xlfn.XLOOKUP($A50,Mensal!$B$5:$B$296,Mensal!CI5:CI296)</f>
        <v>-179414130.32789892</v>
      </c>
      <c r="CI50" s="125">
        <f>_xlfn.XLOOKUP($A50,Mensal!$B$5:$B$296,Mensal!CJ5:CJ296)</f>
        <v>-206012013.16661885</v>
      </c>
      <c r="CJ50" s="125">
        <f>_xlfn.XLOOKUP($A50,Mensal!$B$5:$B$296,Mensal!CK5:CK296)</f>
        <v>-227452791.42157412</v>
      </c>
      <c r="CK50" s="125">
        <f>_xlfn.XLOOKUP($A50,Mensal!$B$5:$B$296,Mensal!CL5:CL296)</f>
        <v>-213563279.53949961</v>
      </c>
      <c r="CL50" s="125">
        <f>_xlfn.XLOOKUP($A50,Mensal!$B$5:$B$296,Mensal!CM5:CM296)</f>
        <v>-159340099.8207061</v>
      </c>
      <c r="CM50" s="125">
        <f>_xlfn.XLOOKUP($A50,Mensal!$B$5:$B$296,Mensal!CN5:CN296)</f>
        <v>-182879898.69894472</v>
      </c>
      <c r="CN50" s="125">
        <f>_xlfn.XLOOKUP($A50,Mensal!$B$5:$B$296,Mensal!CO5:CO296)</f>
        <v>-159823146.37245682</v>
      </c>
      <c r="CO50" s="125">
        <f>_xlfn.XLOOKUP($A50,Mensal!$B$5:$B$296,Mensal!CP5:CP296)</f>
        <v>-173168635.89156103</v>
      </c>
      <c r="CP50" s="125">
        <f>_xlfn.XLOOKUP($A50,Mensal!$B$5:$B$296,Mensal!CQ5:CQ296)</f>
        <v>-236041515.12861386</v>
      </c>
      <c r="CQ50" s="125">
        <f>_xlfn.XLOOKUP($A50,Mensal!$B$5:$B$296,Mensal!CR5:CR296)</f>
        <v>-239581406.11913502</v>
      </c>
      <c r="CR50" s="92">
        <f>_xlfn.XLOOKUP($A50,Mensal!$B$5:$B$296,Mensal!CS5:CS296)</f>
        <v>-2489888793.814682</v>
      </c>
      <c r="CS50" s="125">
        <f>_xlfn.XLOOKUP($A50,Mensal!$B$5:$B$296,Mensal!CT5:CT296)</f>
        <v>-228285133.77429286</v>
      </c>
      <c r="CT50" s="125">
        <f>_xlfn.XLOOKUP($A50,Mensal!$B$5:$B$296,Mensal!CU5:CU296)</f>
        <v>-313221649.85458678</v>
      </c>
      <c r="CU50" s="125">
        <f>_xlfn.XLOOKUP($A50,Mensal!$B$5:$B$296,Mensal!CV5:CV296)</f>
        <v>-189527346.02622196</v>
      </c>
      <c r="CV50" s="125">
        <f>_xlfn.XLOOKUP($A50,Mensal!$B$5:$B$296,Mensal!CW5:CW296)</f>
        <v>-217624498.32479489</v>
      </c>
      <c r="CW50" s="125">
        <f>_xlfn.XLOOKUP($A50,Mensal!$B$5:$B$296,Mensal!CX5:CX296)</f>
        <v>-240273850.36842549</v>
      </c>
      <c r="CX50" s="125">
        <f>_xlfn.XLOOKUP($A50,Mensal!$B$5:$B$296,Mensal!CY5:CY296)</f>
        <v>-225601414.48058215</v>
      </c>
      <c r="CY50" s="125">
        <f>_xlfn.XLOOKUP($A50,Mensal!$B$5:$B$296,Mensal!CZ5:CZ296)</f>
        <v>-168321782.56739971</v>
      </c>
      <c r="CZ50" s="125">
        <f>_xlfn.XLOOKUP($A50,Mensal!$B$5:$B$296,Mensal!DA5:DA296)</f>
        <v>-193188472.82880688</v>
      </c>
      <c r="DA50" s="125">
        <f>_xlfn.XLOOKUP($A50,Mensal!$B$5:$B$296,Mensal!DB5:DB296)</f>
        <v>-168832057.48717952</v>
      </c>
      <c r="DB50" s="125">
        <f>_xlfn.XLOOKUP($A50,Mensal!$B$5:$B$296,Mensal!DC5:DC296)</f>
        <v>-182929805.55949655</v>
      </c>
      <c r="DC50" s="125">
        <f>_xlfn.XLOOKUP($A50,Mensal!$B$5:$B$296,Mensal!DD5:DD296)</f>
        <v>-249346703.25338361</v>
      </c>
      <c r="DD50" s="125">
        <f>_xlfn.XLOOKUP($A50,Mensal!$B$5:$B$296,Mensal!DE5:DE296)</f>
        <v>-253086130.81925845</v>
      </c>
      <c r="DE50" s="92">
        <f>_xlfn.XLOOKUP($A50,Mensal!$B$5:$B$296,Mensal!DF5:DF296)</f>
        <v>-2630238845.344429</v>
      </c>
      <c r="DF50" s="125">
        <f>_xlfn.XLOOKUP($A50,Mensal!$B$5:$B$296,Mensal!DG5:DG296)</f>
        <v>-241153110.19488227</v>
      </c>
      <c r="DG50" s="125">
        <f>_xlfn.XLOOKUP($A50,Mensal!$B$5:$B$296,Mensal!DH5:DH296)</f>
        <v>-330877327.81359017</v>
      </c>
      <c r="DH50" s="125">
        <f>_xlfn.XLOOKUP($A50,Mensal!$B$5:$B$296,Mensal!DI5:DI296)</f>
        <v>-200210623.46702808</v>
      </c>
      <c r="DI50" s="125">
        <f>_xlfn.XLOOKUP($A50,Mensal!$B$5:$B$296,Mensal!DJ5:DJ296)</f>
        <v>-229891556.04636693</v>
      </c>
      <c r="DJ50" s="125">
        <f>_xlfn.XLOOKUP($A50,Mensal!$B$5:$B$296,Mensal!DK5:DK296)</f>
        <v>-253817606.76599294</v>
      </c>
      <c r="DK50" s="125">
        <f>_xlfn.XLOOKUP($A50,Mensal!$B$5:$B$296,Mensal!DL5:DL296)</f>
        <v>-238318115.01202366</v>
      </c>
      <c r="DL50" s="125">
        <f>_xlfn.XLOOKUP($A50,Mensal!$B$5:$B$296,Mensal!DM5:DM296)</f>
        <v>-177809744.80715895</v>
      </c>
      <c r="DM50" s="125">
        <f>_xlfn.XLOOKUP($A50,Mensal!$B$5:$B$296,Mensal!DN5:DN296)</f>
        <v>-204078120.6652211</v>
      </c>
      <c r="DN50" s="125">
        <f>_xlfn.XLOOKUP($A50,Mensal!$B$5:$B$296,Mensal!DO5:DO296)</f>
        <v>-178348782.90361688</v>
      </c>
      <c r="DO50" s="125">
        <f>_xlfn.XLOOKUP($A50,Mensal!$B$5:$B$296,Mensal!DP5:DP296)</f>
        <v>-193241192.83927429</v>
      </c>
      <c r="DP50" s="125">
        <f>_xlfn.XLOOKUP($A50,Mensal!$B$5:$B$296,Mensal!DQ5:DQ296)</f>
        <v>-263401878.22237039</v>
      </c>
      <c r="DQ50" s="125">
        <f>_xlfn.XLOOKUP($A50,Mensal!$B$5:$B$296,Mensal!DR5:DR296)</f>
        <v>-267352089.84127846</v>
      </c>
      <c r="DR50" s="92">
        <f>_xlfn.XLOOKUP($A50,Mensal!$B$5:$B$296,Mensal!DS5:DS296)</f>
        <v>-2778500148.5788045</v>
      </c>
      <c r="DS50" s="125">
        <f>_xlfn.XLOOKUP($A50,Mensal!$B$5:$B$296,Mensal!DT5:DT296)</f>
        <v>-254746428.71034741</v>
      </c>
      <c r="DT50" s="125">
        <f>_xlfn.XLOOKUP($A50,Mensal!$B$5:$B$296,Mensal!DU5:DU296)</f>
        <v>-349528221.02778667</v>
      </c>
      <c r="DU50" s="125">
        <f>_xlfn.XLOOKUP($A50,Mensal!$B$5:$B$296,Mensal!DV5:DV296)</f>
        <v>-211496095.89061755</v>
      </c>
      <c r="DV50" s="125">
        <f>_xlfn.XLOOKUP($A50,Mensal!$B$5:$B$296,Mensal!DW5:DW296)</f>
        <v>-242850083.27758861</v>
      </c>
      <c r="DW50" s="125">
        <f>_xlfn.XLOOKUP($A50,Mensal!$B$5:$B$296,Mensal!DX5:DX296)</f>
        <v>-268124797.62417847</v>
      </c>
      <c r="DX50" s="125">
        <f>_xlfn.XLOOKUP($A50,Mensal!$B$5:$B$296,Mensal!DY5:DY296)</f>
        <v>-251751630.51902142</v>
      </c>
      <c r="DY50" s="125">
        <f>_xlfn.XLOOKUP($A50,Mensal!$B$5:$B$296,Mensal!DZ5:DZ296)</f>
        <v>-187832524.50244892</v>
      </c>
      <c r="DZ50" s="125">
        <f>_xlfn.XLOOKUP($A50,Mensal!$B$5:$B$296,Mensal!EA5:EA296)</f>
        <v>-215581596.17087832</v>
      </c>
      <c r="EA50" s="125">
        <f>_xlfn.XLOOKUP($A50,Mensal!$B$5:$B$296,Mensal!EB5:EB296)</f>
        <v>-188401947.09832799</v>
      </c>
      <c r="EB50" s="125">
        <f>_xlfn.XLOOKUP($A50,Mensal!$B$5:$B$296,Mensal!EC5:EC296)</f>
        <v>-204133812.39723855</v>
      </c>
      <c r="EC50" s="125">
        <f>_xlfn.XLOOKUP($A50,Mensal!$B$5:$B$296,Mensal!ED5:ED296)</f>
        <v>-278249315.29400903</v>
      </c>
      <c r="ED50" s="125">
        <f>_xlfn.XLOOKUP($A50,Mensal!$B$5:$B$296,Mensal!EE5:EE296)</f>
        <v>-282422192.44145173</v>
      </c>
      <c r="EE50" s="92">
        <f>_xlfn.XLOOKUP($A50,Mensal!$B$5:$B$296,Mensal!EF5:EF296)</f>
        <v>-2935118644.9538951</v>
      </c>
      <c r="EF50" s="125">
        <f>_xlfn.XLOOKUP($A50,Mensal!$B$5:$B$296,Mensal!EG5:EG296)</f>
        <v>-269105975.40389234</v>
      </c>
      <c r="EG50" s="125">
        <f>_xlfn.XLOOKUP($A50,Mensal!$B$5:$B$296,Mensal!EH5:EH296)</f>
        <v>-369230427.790681</v>
      </c>
      <c r="EH50" s="125">
        <f>_xlfn.XLOOKUP($A50,Mensal!$B$5:$B$296,Mensal!EI5:EI296)</f>
        <v>-223417707.82377994</v>
      </c>
      <c r="EI50" s="125">
        <f>_xlfn.XLOOKUP($A50,Mensal!$B$5:$B$296,Mensal!EJ5:EJ296)</f>
        <v>-256539056.77177978</v>
      </c>
      <c r="EJ50" s="125">
        <f>_xlfn.XLOOKUP($A50,Mensal!$B$5:$B$296,Mensal!EK5:EK296)</f>
        <v>-283238456.21665823</v>
      </c>
      <c r="EK50" s="125">
        <f>_xlfn.XLOOKUP($A50,Mensal!$B$5:$B$296,Mensal!EL5:EL296)</f>
        <v>-265942366.42811766</v>
      </c>
      <c r="EL50" s="125">
        <f>_xlfn.XLOOKUP($A50,Mensal!$B$5:$B$296,Mensal!EM5:EM296)</f>
        <v>-198420268.24360299</v>
      </c>
      <c r="EM50" s="125">
        <f>_xlfn.XLOOKUP($A50,Mensal!$B$5:$B$296,Mensal!EN5:EN296)</f>
        <v>-227733499.58383843</v>
      </c>
      <c r="EN50" s="125">
        <f>_xlfn.XLOOKUP($A50,Mensal!$B$5:$B$296,Mensal!EO5:EO296)</f>
        <v>-199021788.05236658</v>
      </c>
      <c r="EO50" s="125">
        <f>_xlfn.XLOOKUP($A50,Mensal!$B$5:$B$296,Mensal!EP5:EP296)</f>
        <v>-215640427.13444614</v>
      </c>
      <c r="EP50" s="125">
        <f>_xlfn.XLOOKUP($A50,Mensal!$B$5:$B$296,Mensal!EQ5:EQ296)</f>
        <v>-293933672.69850177</v>
      </c>
      <c r="EQ50" s="125">
        <f>_xlfn.XLOOKUP($A50,Mensal!$B$5:$B$296,Mensal!ER5:ER296)</f>
        <v>-298341766.58499151</v>
      </c>
      <c r="ER50" s="92">
        <f t="shared" si="1"/>
        <v>-3100565412.732656</v>
      </c>
    </row>
    <row r="51" spans="1:149" s="3" customFormat="1" ht="12">
      <c r="A51" s="328" t="str">
        <f t="shared" si="0"/>
        <v>971153010200020</v>
      </c>
      <c r="B51" s="328">
        <v>9711530102000</v>
      </c>
      <c r="C51" s="329">
        <v>20</v>
      </c>
      <c r="D51" s="330" t="s">
        <v>228</v>
      </c>
      <c r="E51" s="92">
        <f>_xlfn.XLOOKUP($A51,Mensal!$B$5:$B$296,Mensal!F5:F296)</f>
        <v>-175135793.77999997</v>
      </c>
      <c r="F51" s="125">
        <f>_xlfn.XLOOKUP($A51,Mensal!$B$5:$B$296,Mensal!G5:G296)</f>
        <v>-17874299.319184665</v>
      </c>
      <c r="G51" s="125">
        <f>_xlfn.XLOOKUP($A51,Mensal!$B$5:$B$296,Mensal!H5:H296)</f>
        <v>-12746525.510927478</v>
      </c>
      <c r="H51" s="125">
        <f>_xlfn.XLOOKUP($A51,Mensal!$B$5:$B$296,Mensal!I5:I296)</f>
        <v>-15796936.776693907</v>
      </c>
      <c r="I51" s="125">
        <f>_xlfn.XLOOKUP($A51,Mensal!$B$5:$B$296,Mensal!J5:J296)</f>
        <v>-16840669.171240315</v>
      </c>
      <c r="J51" s="125">
        <f>_xlfn.XLOOKUP($A51,Mensal!$B$5:$B$296,Mensal!K5:K296)</f>
        <v>-15144116.387432555</v>
      </c>
      <c r="K51" s="125">
        <f>_xlfn.XLOOKUP($A51,Mensal!$B$5:$B$296,Mensal!L5:L296)</f>
        <v>-18884311.62921688</v>
      </c>
      <c r="L51" s="125">
        <f>_xlfn.XLOOKUP($A51,Mensal!$B$5:$B$296,Mensal!M5:M296)</f>
        <v>-17157011.510835901</v>
      </c>
      <c r="M51" s="125">
        <f>_xlfn.XLOOKUP($A51,Mensal!$B$5:$B$296,Mensal!N5:N296)</f>
        <v>-15271442.52549161</v>
      </c>
      <c r="N51" s="125">
        <f>_xlfn.XLOOKUP($A51,Mensal!$B$5:$B$296,Mensal!O5:O296)</f>
        <v>-19791811.906517316</v>
      </c>
      <c r="O51" s="125">
        <f>_xlfn.XLOOKUP($A51,Mensal!$B$5:$B$296,Mensal!P5:P296)</f>
        <v>-22110083.448337641</v>
      </c>
      <c r="P51" s="125">
        <f>_xlfn.XLOOKUP($A51,Mensal!$B$5:$B$296,Mensal!Q5:Q296)</f>
        <v>-18116454.517611057</v>
      </c>
      <c r="Q51" s="125">
        <f>_xlfn.XLOOKUP($A51,Mensal!$B$5:$B$296,Mensal!R5:R296)</f>
        <v>-19723216.871510677</v>
      </c>
      <c r="R51" s="92">
        <f>_xlfn.XLOOKUP($A51,Mensal!$B$5:$B$296,Mensal!S5:S296)</f>
        <v>-209456879.57500002</v>
      </c>
      <c r="S51" s="125">
        <f>_xlfn.XLOOKUP($A51,Mensal!$B$5:$B$296,Mensal!T5:T296)</f>
        <v>-18918658.87980599</v>
      </c>
      <c r="T51" s="125">
        <f>_xlfn.XLOOKUP($A51,Mensal!$B$5:$B$296,Mensal!U5:U296)</f>
        <v>-13491279.50347995</v>
      </c>
      <c r="U51" s="125">
        <f>_xlfn.XLOOKUP($A51,Mensal!$B$5:$B$296,Mensal!V5:V296)</f>
        <v>-16719920.19868258</v>
      </c>
      <c r="V51" s="125">
        <f>_xlfn.XLOOKUP($A51,Mensal!$B$5:$B$296,Mensal!W5:W296)</f>
        <v>-17824635.789577547</v>
      </c>
      <c r="W51" s="125">
        <f>_xlfn.XLOOKUP($A51,Mensal!$B$5:$B$296,Mensal!X5:X296)</f>
        <v>-16028956.819717467</v>
      </c>
      <c r="X51" s="125">
        <f>_xlfn.XLOOKUP($A51,Mensal!$B$5:$B$296,Mensal!Y5:Y296)</f>
        <v>-19987684.189088766</v>
      </c>
      <c r="Y51" s="125">
        <f>_xlfn.XLOOKUP($A51,Mensal!$B$5:$B$296,Mensal!Z5:Z296)</f>
        <v>-18159461.379391022</v>
      </c>
      <c r="Z51" s="125">
        <f>_xlfn.XLOOKUP($A51,Mensal!$B$5:$B$296,Mensal!AA5:AA296)</f>
        <v>-16163722.369371036</v>
      </c>
      <c r="AA51" s="125">
        <f>_xlfn.XLOOKUP($A51,Mensal!$B$5:$B$296,Mensal!AB5:AB296)</f>
        <v>-20948207.892591313</v>
      </c>
      <c r="AB51" s="125">
        <f>_xlfn.XLOOKUP($A51,Mensal!$B$5:$B$296,Mensal!AC5:AC296)</f>
        <v>-23401931.404057115</v>
      </c>
      <c r="AC51" s="125">
        <f>_xlfn.XLOOKUP($A51,Mensal!$B$5:$B$296,Mensal!AD5:AD296)</f>
        <v>-19174962.722166039</v>
      </c>
      <c r="AD51" s="125">
        <f>_xlfn.XLOOKUP($A51,Mensal!$B$5:$B$296,Mensal!AE5:AE296)</f>
        <v>-20875604.986879304</v>
      </c>
      <c r="AE51" s="92">
        <f>_xlfn.XLOOKUP($A51,Mensal!$B$5:$B$296,Mensal!AF5:AF296)</f>
        <v>-221695026.13480806</v>
      </c>
      <c r="AF51" s="125">
        <f>_xlfn.XLOOKUP($A51,Mensal!$B$5:$B$296,Mensal!AG5:AG296)</f>
        <v>-19977271.35608441</v>
      </c>
      <c r="AG51" s="125">
        <f>_xlfn.XLOOKUP($A51,Mensal!$B$5:$B$296,Mensal!AH5:AH296)</f>
        <v>-14246197.539376672</v>
      </c>
      <c r="AH51" s="125">
        <f>_xlfn.XLOOKUP($A51,Mensal!$B$5:$B$296,Mensal!AI5:AI296)</f>
        <v>-17655500.053320061</v>
      </c>
      <c r="AI51" s="125">
        <f>_xlfn.XLOOKUP($A51,Mensal!$B$5:$B$296,Mensal!AJ5:AJ296)</f>
        <v>-18822031.109819148</v>
      </c>
      <c r="AJ51" s="125">
        <f>_xlfn.XLOOKUP($A51,Mensal!$B$5:$B$296,Mensal!AK5:AK296)</f>
        <v>-16925873.127521574</v>
      </c>
      <c r="AK51" s="125">
        <f>_xlfn.XLOOKUP($A51,Mensal!$B$5:$B$296,Mensal!AL5:AL296)</f>
        <v>-21106115.045573413</v>
      </c>
      <c r="AL51" s="125">
        <f>_xlfn.XLOOKUP($A51,Mensal!$B$5:$B$296,Mensal!AM5:AM296)</f>
        <v>-19175592.200336225</v>
      </c>
      <c r="AM51" s="125">
        <f>_xlfn.XLOOKUP($A51,Mensal!$B$5:$B$296,Mensal!AN5:AN296)</f>
        <v>-17068179.618271559</v>
      </c>
      <c r="AN51" s="125">
        <f>_xlfn.XLOOKUP($A51,Mensal!$B$5:$B$296,Mensal!AO5:AO296)</f>
        <v>-22120385.813429151</v>
      </c>
      <c r="AO51" s="125">
        <f>_xlfn.XLOOKUP($A51,Mensal!$B$5:$B$296,Mensal!AP5:AP296)</f>
        <v>-24711409.877702534</v>
      </c>
      <c r="AP51" s="125">
        <f>_xlfn.XLOOKUP($A51,Mensal!$B$5:$B$296,Mensal!AQ5:AQ296)</f>
        <v>-20247916.936247561</v>
      </c>
      <c r="AQ51" s="125">
        <f>_xlfn.XLOOKUP($A51,Mensal!$B$5:$B$296,Mensal!AR5:AR296)</f>
        <v>-22043720.339525118</v>
      </c>
      <c r="AR51" s="92">
        <f>_xlfn.XLOOKUP($A51,Mensal!$B$5:$B$296,Mensal!AS5:AS296)</f>
        <v>-234100193.01720744</v>
      </c>
      <c r="AS51" s="125">
        <f>_xlfn.XLOOKUP($A51,Mensal!$B$5:$B$296,Mensal!AT5:AT296)</f>
        <v>-21103350.187884182</v>
      </c>
      <c r="AT51" s="125">
        <f>_xlfn.XLOOKUP($A51,Mensal!$B$5:$B$296,Mensal!AU5:AU296)</f>
        <v>-15049227.20227626</v>
      </c>
      <c r="AU51" s="125">
        <f>_xlfn.XLOOKUP($A51,Mensal!$B$5:$B$296,Mensal!AV5:AV296)</f>
        <v>-18650705.28032561</v>
      </c>
      <c r="AV51" s="125">
        <f>_xlfn.XLOOKUP($A51,Mensal!$B$5:$B$296,Mensal!AW5:AW296)</f>
        <v>-19882991.359417439</v>
      </c>
      <c r="AW51" s="125">
        <f>_xlfn.XLOOKUP($A51,Mensal!$B$5:$B$296,Mensal!AX5:AX296)</f>
        <v>-17879950.743973713</v>
      </c>
      <c r="AX51" s="125">
        <f>_xlfn.XLOOKUP($A51,Mensal!$B$5:$B$296,Mensal!AY5:AY296)</f>
        <v>-22295824.5384623</v>
      </c>
      <c r="AY51" s="125">
        <f>_xlfn.XLOOKUP($A51,Mensal!$B$5:$B$296,Mensal!AZ5:AZ296)</f>
        <v>-20256481.981484782</v>
      </c>
      <c r="AZ51" s="125">
        <f>_xlfn.XLOOKUP($A51,Mensal!$B$5:$B$296,Mensal!BA5:BA296)</f>
        <v>-18030278.766994294</v>
      </c>
      <c r="BA51" s="125">
        <f>_xlfn.XLOOKUP($A51,Mensal!$B$5:$B$296,Mensal!BB5:BB296)</f>
        <v>-23367267.720960528</v>
      </c>
      <c r="BB51" s="125">
        <f>_xlfn.XLOOKUP($A51,Mensal!$B$5:$B$296,Mensal!BC5:BC296)</f>
        <v>-26104342.629688874</v>
      </c>
      <c r="BC51" s="125">
        <f>_xlfn.XLOOKUP($A51,Mensal!$B$5:$B$296,Mensal!BD5:BD296)</f>
        <v>-21389251.518109966</v>
      </c>
      <c r="BD51" s="125">
        <f>_xlfn.XLOOKUP($A51,Mensal!$B$5:$B$296,Mensal!BE5:BE296)</f>
        <v>-23286280.767623473</v>
      </c>
      <c r="BE51" s="92">
        <f>_xlfn.XLOOKUP($A51,Mensal!$B$5:$B$296,Mensal!BF5:BF296)</f>
        <v>-247295952.69720143</v>
      </c>
      <c r="BF51" s="125">
        <f>_xlfn.XLOOKUP($A51,Mensal!$B$5:$B$296,Mensal!BG5:BG296)</f>
        <v>-22292903.831274841</v>
      </c>
      <c r="BG51" s="125">
        <f>_xlfn.XLOOKUP($A51,Mensal!$B$5:$B$296,Mensal!BH5:BH296)</f>
        <v>-15897522.04121417</v>
      </c>
      <c r="BH51" s="125">
        <f>_xlfn.XLOOKUP($A51,Mensal!$B$5:$B$296,Mensal!BI5:BI296)</f>
        <v>-19702008.235567007</v>
      </c>
      <c r="BI51" s="125">
        <f>_xlfn.XLOOKUP($A51,Mensal!$B$5:$B$296,Mensal!BJ5:BJ296)</f>
        <v>-21003755.816365086</v>
      </c>
      <c r="BJ51" s="125">
        <f>_xlfn.XLOOKUP($A51,Mensal!$B$5:$B$296,Mensal!BK5:BK296)</f>
        <v>-18887807.807510026</v>
      </c>
      <c r="BK51" s="125">
        <f>_xlfn.XLOOKUP($A51,Mensal!$B$5:$B$296,Mensal!BL5:BL296)</f>
        <v>-23552595.576046348</v>
      </c>
      <c r="BL51" s="125">
        <f>_xlfn.XLOOKUP($A51,Mensal!$B$5:$B$296,Mensal!BM5:BM296)</f>
        <v>-21398299.357817121</v>
      </c>
      <c r="BM51" s="125">
        <f>_xlfn.XLOOKUP($A51,Mensal!$B$5:$B$296,Mensal!BN5:BN296)</f>
        <v>-19046609.520532232</v>
      </c>
      <c r="BN51" s="125">
        <f>_xlfn.XLOOKUP($A51,Mensal!$B$5:$B$296,Mensal!BO5:BO296)</f>
        <v>-24684433.867855635</v>
      </c>
      <c r="BO51" s="125">
        <f>_xlfn.XLOOKUP($A51,Mensal!$B$5:$B$296,Mensal!BP5:BP296)</f>
        <v>-27575792.215039182</v>
      </c>
      <c r="BP51" s="125">
        <f>_xlfn.XLOOKUP($A51,Mensal!$B$5:$B$296,Mensal!BQ5:BQ296)</f>
        <v>-22594920.847682793</v>
      </c>
      <c r="BQ51" s="125">
        <f>_xlfn.XLOOKUP($A51,Mensal!$B$5:$B$296,Mensal!BR5:BR296)</f>
        <v>-24598881.841932878</v>
      </c>
      <c r="BR51" s="92">
        <f>_xlfn.XLOOKUP($A51,Mensal!$B$5:$B$296,Mensal!BS5:BS296)</f>
        <v>-261235530.95883733</v>
      </c>
      <c r="BS51" s="125">
        <f>_xlfn.XLOOKUP($A51,Mensal!$B$5:$B$296,Mensal!BT5:BT296)</f>
        <v>-23549510.234436147</v>
      </c>
      <c r="BT51" s="125">
        <f>_xlfn.XLOOKUP($A51,Mensal!$B$5:$B$296,Mensal!BU5:BU296)</f>
        <v>-16793633.563633334</v>
      </c>
      <c r="BU51" s="125">
        <f>_xlfn.XLOOKUP($A51,Mensal!$B$5:$B$296,Mensal!BV5:BV296)</f>
        <v>-20812571.035789452</v>
      </c>
      <c r="BV51" s="125">
        <f>_xlfn.XLOOKUP($A51,Mensal!$B$5:$B$296,Mensal!BW5:BW296)</f>
        <v>-22187695.524221957</v>
      </c>
      <c r="BW51" s="125">
        <f>_xlfn.XLOOKUP($A51,Mensal!$B$5:$B$296,Mensal!BX5:BX296)</f>
        <v>-19952475.758003756</v>
      </c>
      <c r="BX51" s="125">
        <f>_xlfn.XLOOKUP($A51,Mensal!$B$5:$B$296,Mensal!BY5:BY296)</f>
        <v>-24880208.283476934</v>
      </c>
      <c r="BY51" s="125">
        <f>_xlfn.XLOOKUP($A51,Mensal!$B$5:$B$296,Mensal!BZ5:BZ296)</f>
        <v>-22604478.696018562</v>
      </c>
      <c r="BZ51" s="125">
        <f>_xlfn.XLOOKUP($A51,Mensal!$B$5:$B$296,Mensal!CA5:CA296)</f>
        <v>-20120228.805985596</v>
      </c>
      <c r="CA51" s="125">
        <f>_xlfn.XLOOKUP($A51,Mensal!$B$5:$B$296,Mensal!CB5:CB296)</f>
        <v>-26075846.036118925</v>
      </c>
      <c r="CB51" s="125">
        <f>_xlfn.XLOOKUP($A51,Mensal!$B$5:$B$296,Mensal!CC5:CC296)</f>
        <v>-29130184.470616516</v>
      </c>
      <c r="CC51" s="125">
        <f>_xlfn.XLOOKUP($A51,Mensal!$B$5:$B$296,Mensal!CD5:CD296)</f>
        <v>-23868551.346024983</v>
      </c>
      <c r="CD51" s="125">
        <f>_xlfn.XLOOKUP($A51,Mensal!$B$5:$B$296,Mensal!CE5:CE296)</f>
        <v>-25985471.613598954</v>
      </c>
      <c r="CE51" s="92">
        <f>_xlfn.XLOOKUP($A51,Mensal!$B$5:$B$296,Mensal!CF5:CF296)</f>
        <v>-275960855.36792517</v>
      </c>
      <c r="CF51" s="125">
        <f>_xlfn.XLOOKUP($A51,Mensal!$B$5:$B$296,Mensal!CG5:CG296)</f>
        <v>-24876949.027330849</v>
      </c>
      <c r="CG51" s="125">
        <f>_xlfn.XLOOKUP($A51,Mensal!$B$5:$B$296,Mensal!CH5:CH296)</f>
        <v>-17740257.100348219</v>
      </c>
      <c r="CH51" s="125">
        <f>_xlfn.XLOOKUP($A51,Mensal!$B$5:$B$296,Mensal!CI5:CI296)</f>
        <v>-21985734.039934836</v>
      </c>
      <c r="CI51" s="125">
        <f>_xlfn.XLOOKUP($A51,Mensal!$B$5:$B$296,Mensal!CJ5:CJ296)</f>
        <v>-23438371.545531303</v>
      </c>
      <c r="CJ51" s="125">
        <f>_xlfn.XLOOKUP($A51,Mensal!$B$5:$B$296,Mensal!CK5:CK296)</f>
        <v>-21077156.911530916</v>
      </c>
      <c r="CK51" s="125">
        <f>_xlfn.XLOOKUP($A51,Mensal!$B$5:$B$296,Mensal!CL5:CL296)</f>
        <v>-26282655.863999967</v>
      </c>
      <c r="CL51" s="125">
        <f>_xlfn.XLOOKUP($A51,Mensal!$B$5:$B$296,Mensal!CM5:CM296)</f>
        <v>-23878647.951155741</v>
      </c>
      <c r="CM51" s="125">
        <f>_xlfn.XLOOKUP($A51,Mensal!$B$5:$B$296,Mensal!CN5:CN296)</f>
        <v>-21254365.863321397</v>
      </c>
      <c r="CN51" s="125">
        <f>_xlfn.XLOOKUP($A51,Mensal!$B$5:$B$296,Mensal!CO5:CO296)</f>
        <v>-27545689.325482883</v>
      </c>
      <c r="CO51" s="125">
        <f>_xlfn.XLOOKUP($A51,Mensal!$B$5:$B$296,Mensal!CP5:CP296)</f>
        <v>-30772194.708856232</v>
      </c>
      <c r="CP51" s="125">
        <f>_xlfn.XLOOKUP($A51,Mensal!$B$5:$B$296,Mensal!CQ5:CQ296)</f>
        <v>-25213973.848297723</v>
      </c>
      <c r="CQ51" s="125">
        <f>_xlfn.XLOOKUP($A51,Mensal!$B$5:$B$296,Mensal!CR5:CR296)</f>
        <v>-27450220.677514303</v>
      </c>
      <c r="CR51" s="92">
        <f>_xlfn.XLOOKUP($A51,Mensal!$B$5:$B$296,Mensal!CS5:CS296)</f>
        <v>-291516216.86330432</v>
      </c>
      <c r="CS51" s="125">
        <f>_xlfn.XLOOKUP($A51,Mensal!$B$5:$B$296,Mensal!CT5:CT296)</f>
        <v>-26279212.890103441</v>
      </c>
      <c r="CT51" s="125">
        <f>_xlfn.XLOOKUP($A51,Mensal!$B$5:$B$296,Mensal!CU5:CU296)</f>
        <v>-18740239.91258065</v>
      </c>
      <c r="CU51" s="125">
        <f>_xlfn.XLOOKUP($A51,Mensal!$B$5:$B$296,Mensal!CV5:CV296)</f>
        <v>-23225025.896297887</v>
      </c>
      <c r="CV51" s="125">
        <f>_xlfn.XLOOKUP($A51,Mensal!$B$5:$B$296,Mensal!CW5:CW296)</f>
        <v>-24759545.672809817</v>
      </c>
      <c r="CW51" s="125">
        <f>_xlfn.XLOOKUP($A51,Mensal!$B$5:$B$296,Mensal!CX5:CX296)</f>
        <v>-22265234.092320096</v>
      </c>
      <c r="CX51" s="125">
        <f>_xlfn.XLOOKUP($A51,Mensal!$B$5:$B$296,Mensal!CY5:CY296)</f>
        <v>-27764156.609741922</v>
      </c>
      <c r="CY51" s="125">
        <f>_xlfn.XLOOKUP($A51,Mensal!$B$5:$B$296,Mensal!CZ5:CZ296)</f>
        <v>-25224639.578866493</v>
      </c>
      <c r="CZ51" s="125">
        <f>_xlfn.XLOOKUP($A51,Mensal!$B$5:$B$296,Mensal!DA5:DA296)</f>
        <v>-22452431.958305102</v>
      </c>
      <c r="DA51" s="125">
        <f>_xlfn.XLOOKUP($A51,Mensal!$B$5:$B$296,Mensal!DB5:DB296)</f>
        <v>-29098384.741381709</v>
      </c>
      <c r="DB51" s="125">
        <f>_xlfn.XLOOKUP($A51,Mensal!$B$5:$B$296,Mensal!DC5:DC296)</f>
        <v>-32506761.780205045</v>
      </c>
      <c r="DC51" s="125">
        <f>_xlfn.XLOOKUP($A51,Mensal!$B$5:$B$296,Mensal!DD5:DD296)</f>
        <v>-26635235.126178574</v>
      </c>
      <c r="DD51" s="125">
        <f>_xlfn.XLOOKUP($A51,Mensal!$B$5:$B$296,Mensal!DE5:DE296)</f>
        <v>-28997534.716664433</v>
      </c>
      <c r="DE51" s="92">
        <f>_xlfn.XLOOKUP($A51,Mensal!$B$5:$B$296,Mensal!DF5:DF296)</f>
        <v>-307948402.97545511</v>
      </c>
      <c r="DF51" s="125">
        <f>_xlfn.XLOOKUP($A51,Mensal!$B$5:$B$296,Mensal!DG5:DG296)</f>
        <v>-27760519.562292796</v>
      </c>
      <c r="DG51" s="125">
        <f>_xlfn.XLOOKUP($A51,Mensal!$B$5:$B$296,Mensal!DH5:DH296)</f>
        <v>-19796589.755973</v>
      </c>
      <c r="DH51" s="125">
        <f>_xlfn.XLOOKUP($A51,Mensal!$B$5:$B$296,Mensal!DI5:DI296)</f>
        <v>-24534174.15602041</v>
      </c>
      <c r="DI51" s="125">
        <f>_xlfn.XLOOKUP($A51,Mensal!$B$5:$B$296,Mensal!DJ5:DJ296)</f>
        <v>-26155191.743294764</v>
      </c>
      <c r="DJ51" s="125">
        <f>_xlfn.XLOOKUP($A51,Mensal!$B$5:$B$296,Mensal!DK5:DK296)</f>
        <v>-23520280.807636</v>
      </c>
      <c r="DK51" s="125">
        <f>_xlfn.XLOOKUP($A51,Mensal!$B$5:$B$296,Mensal!DL5:DL296)</f>
        <v>-29329166.589519862</v>
      </c>
      <c r="DL51" s="125">
        <f>_xlfn.XLOOKUP($A51,Mensal!$B$5:$B$296,Mensal!DM5:DM296)</f>
        <v>-26646502.062648043</v>
      </c>
      <c r="DM51" s="125">
        <f>_xlfn.XLOOKUP($A51,Mensal!$B$5:$B$296,Mensal!DN5:DN296)</f>
        <v>-23718030.642930847</v>
      </c>
      <c r="DN51" s="125">
        <f>_xlfn.XLOOKUP($A51,Mensal!$B$5:$B$296,Mensal!DO5:DO296)</f>
        <v>-30738602.492483918</v>
      </c>
      <c r="DO51" s="125">
        <f>_xlfn.XLOOKUP($A51,Mensal!$B$5:$B$296,Mensal!DP5:DP296)</f>
        <v>-34339102.928231649</v>
      </c>
      <c r="DP51" s="125">
        <f>_xlfn.XLOOKUP($A51,Mensal!$B$5:$B$296,Mensal!DQ5:DQ296)</f>
        <v>-28136610.059771013</v>
      </c>
      <c r="DQ51" s="125">
        <f>_xlfn.XLOOKUP($A51,Mensal!$B$5:$B$296,Mensal!DR5:DR296)</f>
        <v>-30632067.75357338</v>
      </c>
      <c r="DR51" s="92">
        <f>_xlfn.XLOOKUP($A51,Mensal!$B$5:$B$296,Mensal!DS5:DS296)</f>
        <v>-325306838.55437565</v>
      </c>
      <c r="DS51" s="125">
        <f>_xlfn.XLOOKUP($A51,Mensal!$B$5:$B$296,Mensal!DT5:DT296)</f>
        <v>-29325324.528980121</v>
      </c>
      <c r="DT51" s="125">
        <f>_xlfn.XLOOKUP($A51,Mensal!$B$5:$B$296,Mensal!DU5:DU296)</f>
        <v>-20912483.927337691</v>
      </c>
      <c r="DU51" s="125">
        <f>_xlfn.XLOOKUP($A51,Mensal!$B$5:$B$296,Mensal!DV5:DV296)</f>
        <v>-25917116.484846972</v>
      </c>
      <c r="DV51" s="125">
        <f>_xlfn.XLOOKUP($A51,Mensal!$B$5:$B$296,Mensal!DW5:DW296)</f>
        <v>-27629507.59148081</v>
      </c>
      <c r="DW51" s="125">
        <f>_xlfn.XLOOKUP($A51,Mensal!$B$5:$B$296,Mensal!DX5:DX296)</f>
        <v>-24846071.99620083</v>
      </c>
      <c r="DX51" s="125">
        <f>_xlfn.XLOOKUP($A51,Mensal!$B$5:$B$296,Mensal!DY5:DY296)</f>
        <v>-30982393.051837925</v>
      </c>
      <c r="DY51" s="125">
        <f>_xlfn.XLOOKUP($A51,Mensal!$B$5:$B$296,Mensal!DZ5:DZ296)</f>
        <v>-28148512.090915393</v>
      </c>
      <c r="DZ51" s="125">
        <f>_xlfn.XLOOKUP($A51,Mensal!$B$5:$B$296,Mensal!EA5:EA296)</f>
        <v>-25054968.594211578</v>
      </c>
      <c r="EA51" s="125">
        <f>_xlfn.XLOOKUP($A51,Mensal!$B$5:$B$296,Mensal!EB5:EB296)</f>
        <v>-32471276.037780259</v>
      </c>
      <c r="EB51" s="125">
        <f>_xlfn.XLOOKUP($A51,Mensal!$B$5:$B$296,Mensal!EC5:EC296)</f>
        <v>-36274729.48209022</v>
      </c>
      <c r="EC51" s="125">
        <f>_xlfn.XLOOKUP($A51,Mensal!$B$5:$B$296,Mensal!ED5:ED296)</f>
        <v>-29722614.495620191</v>
      </c>
      <c r="ED51" s="125">
        <f>_xlfn.XLOOKUP($A51,Mensal!$B$5:$B$296,Mensal!EE5:EE296)</f>
        <v>-32358736.148706812</v>
      </c>
      <c r="EE51" s="92">
        <f>_xlfn.XLOOKUP($A51,Mensal!$B$5:$B$296,Mensal!EF5:EF296)</f>
        <v>-343643734.43000877</v>
      </c>
      <c r="EF51" s="125">
        <f>_xlfn.XLOOKUP($A51,Mensal!$B$5:$B$296,Mensal!EG5:EG296)</f>
        <v>-30978334.422029678</v>
      </c>
      <c r="EG51" s="125">
        <f>_xlfn.XLOOKUP($A51,Mensal!$B$5:$B$296,Mensal!EH5:EH296)</f>
        <v>-22091278.821353868</v>
      </c>
      <c r="EH51" s="125">
        <f>_xlfn.XLOOKUP($A51,Mensal!$B$5:$B$296,Mensal!EI5:EI296)</f>
        <v>-27378012.506864831</v>
      </c>
      <c r="EI51" s="125">
        <f>_xlfn.XLOOKUP($A51,Mensal!$B$5:$B$296,Mensal!EJ5:EJ296)</f>
        <v>-29186927.675397407</v>
      </c>
      <c r="EJ51" s="125">
        <f>_xlfn.XLOOKUP($A51,Mensal!$B$5:$B$296,Mensal!EK5:EK296)</f>
        <v>-26246595.382482681</v>
      </c>
      <c r="EK51" s="125">
        <f>_xlfn.XLOOKUP($A51,Mensal!$B$5:$B$296,Mensal!EL5:EL296)</f>
        <v>-32728808.583383933</v>
      </c>
      <c r="EL51" s="125">
        <f>_xlfn.XLOOKUP($A51,Mensal!$B$5:$B$296,Mensal!EM5:EM296)</f>
        <v>-29735187.420456119</v>
      </c>
      <c r="EM51" s="125">
        <f>_xlfn.XLOOKUP($A51,Mensal!$B$5:$B$296,Mensal!EN5:EN296)</f>
        <v>-26467267.063930102</v>
      </c>
      <c r="EN51" s="125">
        <f>_xlfn.XLOOKUP($A51,Mensal!$B$5:$B$296,Mensal!EO5:EO296)</f>
        <v>-34301616.925477862</v>
      </c>
      <c r="EO51" s="125">
        <f>_xlfn.XLOOKUP($A51,Mensal!$B$5:$B$296,Mensal!EP5:EP296)</f>
        <v>-38319463.433536686</v>
      </c>
      <c r="EP51" s="125">
        <f>_xlfn.XLOOKUP($A51,Mensal!$B$5:$B$296,Mensal!EQ5:EQ296)</f>
        <v>-31398018.829509314</v>
      </c>
      <c r="EQ51" s="125">
        <f>_xlfn.XLOOKUP($A51,Mensal!$B$5:$B$296,Mensal!ER5:ER296)</f>
        <v>-34182733.387937121</v>
      </c>
      <c r="ER51" s="92">
        <f t="shared" si="1"/>
        <v>-363014244.45235962</v>
      </c>
    </row>
    <row r="52" spans="1:149" s="3" customFormat="1" ht="12">
      <c r="A52" s="328" t="str">
        <f t="shared" si="0"/>
        <v>971153010300023</v>
      </c>
      <c r="B52" s="328">
        <v>9711530103000</v>
      </c>
      <c r="C52" s="329">
        <v>23</v>
      </c>
      <c r="D52" s="330" t="s">
        <v>229</v>
      </c>
      <c r="E52" s="92">
        <f>_xlfn.XLOOKUP($A52,Mensal!$B$5:$B$296,Mensal!F5:F296)</f>
        <v>-105081476.36999999</v>
      </c>
      <c r="F52" s="125">
        <f>_xlfn.XLOOKUP($A52,Mensal!$B$5:$B$296,Mensal!G5:G296)</f>
        <v>-10724579.591510799</v>
      </c>
      <c r="G52" s="125">
        <f>_xlfn.XLOOKUP($A52,Mensal!$B$5:$B$296,Mensal!H5:H296)</f>
        <v>-7647915.3065564865</v>
      </c>
      <c r="H52" s="125">
        <f>_xlfn.XLOOKUP($A52,Mensal!$B$5:$B$296,Mensal!I5:I296)</f>
        <v>-9478162.0660163444</v>
      </c>
      <c r="I52" s="125">
        <f>_xlfn.XLOOKUP($A52,Mensal!$B$5:$B$296,Mensal!J5:J296)</f>
        <v>-10104401.502744189</v>
      </c>
      <c r="J52" s="125">
        <f>_xlfn.XLOOKUP($A52,Mensal!$B$5:$B$296,Mensal!K5:K296)</f>
        <v>-9086469.8324595317</v>
      </c>
      <c r="K52" s="125">
        <f>_xlfn.XLOOKUP($A52,Mensal!$B$5:$B$296,Mensal!L5:L296)</f>
        <v>-11330586.977530127</v>
      </c>
      <c r="L52" s="125">
        <f>_xlfn.XLOOKUP($A52,Mensal!$B$5:$B$296,Mensal!M5:M296)</f>
        <v>-10294206.906501541</v>
      </c>
      <c r="M52" s="125">
        <f>_xlfn.XLOOKUP($A52,Mensal!$B$5:$B$296,Mensal!N5:N296)</f>
        <v>-9162865.5152949654</v>
      </c>
      <c r="N52" s="125">
        <f>_xlfn.XLOOKUP($A52,Mensal!$B$5:$B$296,Mensal!O5:O296)</f>
        <v>-11875087.143910389</v>
      </c>
      <c r="O52" s="125">
        <f>_xlfn.XLOOKUP($A52,Mensal!$B$5:$B$296,Mensal!P5:P296)</f>
        <v>-13266050.069002584</v>
      </c>
      <c r="P52" s="125">
        <f>_xlfn.XLOOKUP($A52,Mensal!$B$5:$B$296,Mensal!Q5:Q296)</f>
        <v>-10869872.710566634</v>
      </c>
      <c r="Q52" s="125">
        <f>_xlfn.XLOOKUP($A52,Mensal!$B$5:$B$296,Mensal!R5:R296)</f>
        <v>-11833930.122906405</v>
      </c>
      <c r="R52" s="92">
        <f>_xlfn.XLOOKUP($A52,Mensal!$B$5:$B$296,Mensal!S5:S296)</f>
        <v>-125674127.745</v>
      </c>
      <c r="S52" s="125">
        <f>_xlfn.XLOOKUP($A52,Mensal!$B$5:$B$296,Mensal!T5:T296)</f>
        <v>-11351195.327883594</v>
      </c>
      <c r="T52" s="125">
        <f>_xlfn.XLOOKUP($A52,Mensal!$B$5:$B$296,Mensal!U5:U296)</f>
        <v>-8094767.7020879695</v>
      </c>
      <c r="U52" s="125">
        <f>_xlfn.XLOOKUP($A52,Mensal!$B$5:$B$296,Mensal!V5:V296)</f>
        <v>-10031952.119209548</v>
      </c>
      <c r="V52" s="125">
        <f>_xlfn.XLOOKUP($A52,Mensal!$B$5:$B$296,Mensal!W5:W296)</f>
        <v>-10694781.473746529</v>
      </c>
      <c r="W52" s="125">
        <f>_xlfn.XLOOKUP($A52,Mensal!$B$5:$B$296,Mensal!X5:X296)</f>
        <v>-9617374.091830479</v>
      </c>
      <c r="X52" s="125">
        <f>_xlfn.XLOOKUP($A52,Mensal!$B$5:$B$296,Mensal!Y5:Y296)</f>
        <v>-11992610.513453258</v>
      </c>
      <c r="Y52" s="125">
        <f>_xlfn.XLOOKUP($A52,Mensal!$B$5:$B$296,Mensal!Z5:Z296)</f>
        <v>-10895676.827634612</v>
      </c>
      <c r="Z52" s="125">
        <f>_xlfn.XLOOKUP($A52,Mensal!$B$5:$B$296,Mensal!AA5:AA296)</f>
        <v>-9698233.4216226209</v>
      </c>
      <c r="AA52" s="125">
        <f>_xlfn.XLOOKUP($A52,Mensal!$B$5:$B$296,Mensal!AB5:AB296)</f>
        <v>-12568924.735554786</v>
      </c>
      <c r="AB52" s="125">
        <f>_xlfn.XLOOKUP($A52,Mensal!$B$5:$B$296,Mensal!AC5:AC296)</f>
        <v>-14041158.842434268</v>
      </c>
      <c r="AC52" s="125">
        <f>_xlfn.XLOOKUP($A52,Mensal!$B$5:$B$296,Mensal!AD5:AD296)</f>
        <v>-11504977.633299623</v>
      </c>
      <c r="AD52" s="125">
        <f>_xlfn.XLOOKUP($A52,Mensal!$B$5:$B$296,Mensal!AE5:AE296)</f>
        <v>-12525362.992127582</v>
      </c>
      <c r="AE52" s="92">
        <f>_xlfn.XLOOKUP($A52,Mensal!$B$5:$B$296,Mensal!AF5:AF296)</f>
        <v>-133017015.68088487</v>
      </c>
      <c r="AF52" s="125">
        <f>_xlfn.XLOOKUP($A52,Mensal!$B$5:$B$296,Mensal!AG5:AG296)</f>
        <v>-11986362.813650645</v>
      </c>
      <c r="AG52" s="125">
        <f>_xlfn.XLOOKUP($A52,Mensal!$B$5:$B$296,Mensal!AH5:AH296)</f>
        <v>-8547718.5236260034</v>
      </c>
      <c r="AH52" s="125">
        <f>_xlfn.XLOOKUP($A52,Mensal!$B$5:$B$296,Mensal!AI5:AI296)</f>
        <v>-10593300.031992037</v>
      </c>
      <c r="AI52" s="125">
        <f>_xlfn.XLOOKUP($A52,Mensal!$B$5:$B$296,Mensal!AJ5:AJ296)</f>
        <v>-11293218.665891489</v>
      </c>
      <c r="AJ52" s="125">
        <f>_xlfn.XLOOKUP($A52,Mensal!$B$5:$B$296,Mensal!AK5:AK296)</f>
        <v>-10155523.876512945</v>
      </c>
      <c r="AK52" s="125">
        <f>_xlfn.XLOOKUP($A52,Mensal!$B$5:$B$296,Mensal!AL5:AL296)</f>
        <v>-12663669.027344048</v>
      </c>
      <c r="AL52" s="125">
        <f>_xlfn.XLOOKUP($A52,Mensal!$B$5:$B$296,Mensal!AM5:AM296)</f>
        <v>-11505355.320201734</v>
      </c>
      <c r="AM52" s="125">
        <f>_xlfn.XLOOKUP($A52,Mensal!$B$5:$B$296,Mensal!AN5:AN296)</f>
        <v>-10240907.770962935</v>
      </c>
      <c r="AN52" s="125">
        <f>_xlfn.XLOOKUP($A52,Mensal!$B$5:$B$296,Mensal!AO5:AO296)</f>
        <v>-13272231.48805749</v>
      </c>
      <c r="AO52" s="125">
        <f>_xlfn.XLOOKUP($A52,Mensal!$B$5:$B$296,Mensal!AP5:AP296)</f>
        <v>-14826845.926621521</v>
      </c>
      <c r="AP52" s="125">
        <f>_xlfn.XLOOKUP($A52,Mensal!$B$5:$B$296,Mensal!AQ5:AQ296)</f>
        <v>-12148750.161748536</v>
      </c>
      <c r="AQ52" s="125">
        <f>_xlfn.XLOOKUP($A52,Mensal!$B$5:$B$296,Mensal!AR5:AR296)</f>
        <v>-13226232.203715071</v>
      </c>
      <c r="AR52" s="92">
        <f>_xlfn.XLOOKUP($A52,Mensal!$B$5:$B$296,Mensal!AS5:AS296)</f>
        <v>-140460115.81032449</v>
      </c>
      <c r="AS52" s="125">
        <f>_xlfn.XLOOKUP($A52,Mensal!$B$5:$B$296,Mensal!AT5:AT296)</f>
        <v>-12662010.112730509</v>
      </c>
      <c r="AT52" s="125">
        <f>_xlfn.XLOOKUP($A52,Mensal!$B$5:$B$296,Mensal!AU5:AU296)</f>
        <v>-9029536.3213657551</v>
      </c>
      <c r="AU52" s="125">
        <f>_xlfn.XLOOKUP($A52,Mensal!$B$5:$B$296,Mensal!AV5:AV296)</f>
        <v>-11190423.168195365</v>
      </c>
      <c r="AV52" s="125">
        <f>_xlfn.XLOOKUP($A52,Mensal!$B$5:$B$296,Mensal!AW5:AW296)</f>
        <v>-11929794.815650463</v>
      </c>
      <c r="AW52" s="125">
        <f>_xlfn.XLOOKUP($A52,Mensal!$B$5:$B$296,Mensal!AX5:AX296)</f>
        <v>-10727970.446384227</v>
      </c>
      <c r="AX52" s="125">
        <f>_xlfn.XLOOKUP($A52,Mensal!$B$5:$B$296,Mensal!AY5:AY296)</f>
        <v>-13377494.723077379</v>
      </c>
      <c r="AY52" s="125">
        <f>_xlfn.XLOOKUP($A52,Mensal!$B$5:$B$296,Mensal!AZ5:AZ296)</f>
        <v>-12153889.188890869</v>
      </c>
      <c r="AZ52" s="125">
        <f>_xlfn.XLOOKUP($A52,Mensal!$B$5:$B$296,Mensal!BA5:BA296)</f>
        <v>-10818167.260196576</v>
      </c>
      <c r="BA52" s="125">
        <f>_xlfn.XLOOKUP($A52,Mensal!$B$5:$B$296,Mensal!BB5:BB296)</f>
        <v>-14020360.632576317</v>
      </c>
      <c r="BB52" s="125">
        <f>_xlfn.XLOOKUP($A52,Mensal!$B$5:$B$296,Mensal!BC5:BC296)</f>
        <v>-15662605.577813324</v>
      </c>
      <c r="BC52" s="125">
        <f>_xlfn.XLOOKUP($A52,Mensal!$B$5:$B$296,Mensal!BD5:BD296)</f>
        <v>-12833550.910865979</v>
      </c>
      <c r="BD52" s="125">
        <f>_xlfn.XLOOKUP($A52,Mensal!$B$5:$B$296,Mensal!BE5:BE296)</f>
        <v>-13971768.460574083</v>
      </c>
      <c r="BE52" s="92">
        <f>_xlfn.XLOOKUP($A52,Mensal!$B$5:$B$296,Mensal!BF5:BF296)</f>
        <v>-148377571.61832088</v>
      </c>
      <c r="BF52" s="125">
        <f>_xlfn.XLOOKUP($A52,Mensal!$B$5:$B$296,Mensal!BG5:BG296)</f>
        <v>-13375742.298764905</v>
      </c>
      <c r="BG52" s="125">
        <f>_xlfn.XLOOKUP($A52,Mensal!$B$5:$B$296,Mensal!BH5:BH296)</f>
        <v>-9538513.2247285023</v>
      </c>
      <c r="BH52" s="125">
        <f>_xlfn.XLOOKUP($A52,Mensal!$B$5:$B$296,Mensal!BI5:BI296)</f>
        <v>-11821204.941340204</v>
      </c>
      <c r="BI52" s="125">
        <f>_xlfn.XLOOKUP($A52,Mensal!$B$5:$B$296,Mensal!BJ5:BJ296)</f>
        <v>-12602253.489819052</v>
      </c>
      <c r="BJ52" s="125">
        <f>_xlfn.XLOOKUP($A52,Mensal!$B$5:$B$296,Mensal!BK5:BK296)</f>
        <v>-11332684.684506016</v>
      </c>
      <c r="BK52" s="125">
        <f>_xlfn.XLOOKUP($A52,Mensal!$B$5:$B$296,Mensal!BL5:BL296)</f>
        <v>-14131557.345627809</v>
      </c>
      <c r="BL52" s="125">
        <f>_xlfn.XLOOKUP($A52,Mensal!$B$5:$B$296,Mensal!BM5:BM296)</f>
        <v>-12838979.614690272</v>
      </c>
      <c r="BM52" s="125">
        <f>_xlfn.XLOOKUP($A52,Mensal!$B$5:$B$296,Mensal!BN5:BN296)</f>
        <v>-11427965.712319339</v>
      </c>
      <c r="BN52" s="125">
        <f>_xlfn.XLOOKUP($A52,Mensal!$B$5:$B$296,Mensal!BO5:BO296)</f>
        <v>-14810660.32071338</v>
      </c>
      <c r="BO52" s="125">
        <f>_xlfn.XLOOKUP($A52,Mensal!$B$5:$B$296,Mensal!BP5:BP296)</f>
        <v>-16545475.329023508</v>
      </c>
      <c r="BP52" s="125">
        <f>_xlfn.XLOOKUP($A52,Mensal!$B$5:$B$296,Mensal!BQ5:BQ296)</f>
        <v>-13556952.508609675</v>
      </c>
      <c r="BQ52" s="125">
        <f>_xlfn.XLOOKUP($A52,Mensal!$B$5:$B$296,Mensal!BR5:BR296)</f>
        <v>-14759329.105159726</v>
      </c>
      <c r="BR52" s="92">
        <f>_xlfn.XLOOKUP($A52,Mensal!$B$5:$B$296,Mensal!BS5:BS296)</f>
        <v>-156741318.57530242</v>
      </c>
      <c r="BS52" s="125">
        <f>_xlfn.XLOOKUP($A52,Mensal!$B$5:$B$296,Mensal!BT5:BT296)</f>
        <v>-14129706.140661689</v>
      </c>
      <c r="BT52" s="125">
        <f>_xlfn.XLOOKUP($A52,Mensal!$B$5:$B$296,Mensal!BU5:BU296)</f>
        <v>-10076180.138180001</v>
      </c>
      <c r="BU52" s="125">
        <f>_xlfn.XLOOKUP($A52,Mensal!$B$5:$B$296,Mensal!BV5:BV296)</f>
        <v>-12487542.621473672</v>
      </c>
      <c r="BV52" s="125">
        <f>_xlfn.XLOOKUP($A52,Mensal!$B$5:$B$296,Mensal!BW5:BW296)</f>
        <v>-13312617.314533174</v>
      </c>
      <c r="BW52" s="125">
        <f>_xlfn.XLOOKUP($A52,Mensal!$B$5:$B$296,Mensal!BX5:BX296)</f>
        <v>-11971485.454802254</v>
      </c>
      <c r="BX52" s="125">
        <f>_xlfn.XLOOKUP($A52,Mensal!$B$5:$B$296,Mensal!BY5:BY296)</f>
        <v>-14928124.970086159</v>
      </c>
      <c r="BY52" s="125">
        <f>_xlfn.XLOOKUP($A52,Mensal!$B$5:$B$296,Mensal!BZ5:BZ296)</f>
        <v>-13562687.217611136</v>
      </c>
      <c r="BZ52" s="125">
        <f>_xlfn.XLOOKUP($A52,Mensal!$B$5:$B$296,Mensal!CA5:CA296)</f>
        <v>-12072137.283591358</v>
      </c>
      <c r="CA52" s="125">
        <f>_xlfn.XLOOKUP($A52,Mensal!$B$5:$B$296,Mensal!CB5:CB296)</f>
        <v>-15645507.621671354</v>
      </c>
      <c r="CB52" s="125">
        <f>_xlfn.XLOOKUP($A52,Mensal!$B$5:$B$296,Mensal!CC5:CC296)</f>
        <v>-17478110.68236991</v>
      </c>
      <c r="CC52" s="125">
        <f>_xlfn.XLOOKUP($A52,Mensal!$B$5:$B$296,Mensal!CD5:CD296)</f>
        <v>-14321130.80761499</v>
      </c>
      <c r="CD52" s="125">
        <f>_xlfn.XLOOKUP($A52,Mensal!$B$5:$B$296,Mensal!CE5:CE296)</f>
        <v>-15591282.968159372</v>
      </c>
      <c r="CE52" s="92">
        <f>_xlfn.XLOOKUP($A52,Mensal!$B$5:$B$296,Mensal!CF5:CF296)</f>
        <v>-165576513.22075507</v>
      </c>
      <c r="CF52" s="125">
        <f>_xlfn.XLOOKUP($A52,Mensal!$B$5:$B$296,Mensal!CG5:CG296)</f>
        <v>-14926169.416398508</v>
      </c>
      <c r="CG52" s="125">
        <f>_xlfn.XLOOKUP($A52,Mensal!$B$5:$B$296,Mensal!CH5:CH296)</f>
        <v>-10644154.260208931</v>
      </c>
      <c r="CH52" s="125">
        <f>_xlfn.XLOOKUP($A52,Mensal!$B$5:$B$296,Mensal!CI5:CI296)</f>
        <v>-13191440.423960902</v>
      </c>
      <c r="CI52" s="125">
        <f>_xlfn.XLOOKUP($A52,Mensal!$B$5:$B$296,Mensal!CJ5:CJ296)</f>
        <v>-14063022.927318782</v>
      </c>
      <c r="CJ52" s="125">
        <f>_xlfn.XLOOKUP($A52,Mensal!$B$5:$B$296,Mensal!CK5:CK296)</f>
        <v>-12646294.146918548</v>
      </c>
      <c r="CK52" s="125">
        <f>_xlfn.XLOOKUP($A52,Mensal!$B$5:$B$296,Mensal!CL5:CL296)</f>
        <v>-15769593.51839998</v>
      </c>
      <c r="CL52" s="125">
        <f>_xlfn.XLOOKUP($A52,Mensal!$B$5:$B$296,Mensal!CM5:CM296)</f>
        <v>-14327188.770693444</v>
      </c>
      <c r="CM52" s="125">
        <f>_xlfn.XLOOKUP($A52,Mensal!$B$5:$B$296,Mensal!CN5:CN296)</f>
        <v>-12752619.517992837</v>
      </c>
      <c r="CN52" s="125">
        <f>_xlfn.XLOOKUP($A52,Mensal!$B$5:$B$296,Mensal!CO5:CO296)</f>
        <v>-16527413.59528973</v>
      </c>
      <c r="CO52" s="125">
        <f>_xlfn.XLOOKUP($A52,Mensal!$B$5:$B$296,Mensal!CP5:CP296)</f>
        <v>-18463316.825313739</v>
      </c>
      <c r="CP52" s="125">
        <f>_xlfn.XLOOKUP($A52,Mensal!$B$5:$B$296,Mensal!CQ5:CQ296)</f>
        <v>-15128384.308978632</v>
      </c>
      <c r="CQ52" s="125">
        <f>_xlfn.XLOOKUP($A52,Mensal!$B$5:$B$296,Mensal!CR5:CR296)</f>
        <v>-16470132.406508582</v>
      </c>
      <c r="CR52" s="92">
        <f>_xlfn.XLOOKUP($A52,Mensal!$B$5:$B$296,Mensal!CS5:CS296)</f>
        <v>-174909730.11798266</v>
      </c>
      <c r="CS52" s="125">
        <f>_xlfn.XLOOKUP($A52,Mensal!$B$5:$B$296,Mensal!CT5:CT296)</f>
        <v>-15767527.734062064</v>
      </c>
      <c r="CT52" s="125">
        <f>_xlfn.XLOOKUP($A52,Mensal!$B$5:$B$296,Mensal!CU5:CU296)</f>
        <v>-11244143.947548389</v>
      </c>
      <c r="CU52" s="125">
        <f>_xlfn.XLOOKUP($A52,Mensal!$B$5:$B$296,Mensal!CV5:CV296)</f>
        <v>-13935015.537778731</v>
      </c>
      <c r="CV52" s="125">
        <f>_xlfn.XLOOKUP($A52,Mensal!$B$5:$B$296,Mensal!CW5:CW296)</f>
        <v>-14855727.40368589</v>
      </c>
      <c r="CW52" s="125">
        <f>_xlfn.XLOOKUP($A52,Mensal!$B$5:$B$296,Mensal!CX5:CX296)</f>
        <v>-13359140.455392057</v>
      </c>
      <c r="CX52" s="125">
        <f>_xlfn.XLOOKUP($A52,Mensal!$B$5:$B$296,Mensal!CY5:CY296)</f>
        <v>-16658493.965845153</v>
      </c>
      <c r="CY52" s="125">
        <f>_xlfn.XLOOKUP($A52,Mensal!$B$5:$B$296,Mensal!CZ5:CZ296)</f>
        <v>-15134783.747319896</v>
      </c>
      <c r="CZ52" s="125">
        <f>_xlfn.XLOOKUP($A52,Mensal!$B$5:$B$296,Mensal!DA5:DA296)</f>
        <v>-13471459.17498306</v>
      </c>
      <c r="DA52" s="125">
        <f>_xlfn.XLOOKUP($A52,Mensal!$B$5:$B$296,Mensal!DB5:DB296)</f>
        <v>-17459030.844829023</v>
      </c>
      <c r="DB52" s="125">
        <f>_xlfn.XLOOKUP($A52,Mensal!$B$5:$B$296,Mensal!DC5:DC296)</f>
        <v>-19504057.068123028</v>
      </c>
      <c r="DC52" s="125">
        <f>_xlfn.XLOOKUP($A52,Mensal!$B$5:$B$296,Mensal!DD5:DD296)</f>
        <v>-15981141.075707143</v>
      </c>
      <c r="DD52" s="125">
        <f>_xlfn.XLOOKUP($A52,Mensal!$B$5:$B$296,Mensal!DE5:DE296)</f>
        <v>-17398520.829998661</v>
      </c>
      <c r="DE52" s="92">
        <f>_xlfn.XLOOKUP($A52,Mensal!$B$5:$B$296,Mensal!DF5:DF296)</f>
        <v>-184769041.78527308</v>
      </c>
      <c r="DF52" s="125">
        <f>_xlfn.XLOOKUP($A52,Mensal!$B$5:$B$296,Mensal!DG5:DG296)</f>
        <v>-16656311.737375677</v>
      </c>
      <c r="DG52" s="125">
        <f>_xlfn.XLOOKUP($A52,Mensal!$B$5:$B$296,Mensal!DH5:DH296)</f>
        <v>-11877953.8535838</v>
      </c>
      <c r="DH52" s="125">
        <f>_xlfn.XLOOKUP($A52,Mensal!$B$5:$B$296,Mensal!DI5:DI296)</f>
        <v>-14720504.493612247</v>
      </c>
      <c r="DI52" s="125">
        <f>_xlfn.XLOOKUP($A52,Mensal!$B$5:$B$296,Mensal!DJ5:DJ296)</f>
        <v>-15693115.045976859</v>
      </c>
      <c r="DJ52" s="125">
        <f>_xlfn.XLOOKUP($A52,Mensal!$B$5:$B$296,Mensal!DK5:DK296)</f>
        <v>-14112168.484581599</v>
      </c>
      <c r="DK52" s="125">
        <f>_xlfn.XLOOKUP($A52,Mensal!$B$5:$B$296,Mensal!DL5:DL296)</f>
        <v>-17597499.953711916</v>
      </c>
      <c r="DL52" s="125">
        <f>_xlfn.XLOOKUP($A52,Mensal!$B$5:$B$296,Mensal!DM5:DM296)</f>
        <v>-15987901.237588825</v>
      </c>
      <c r="DM52" s="125">
        <f>_xlfn.XLOOKUP($A52,Mensal!$B$5:$B$296,Mensal!DN5:DN296)</f>
        <v>-14230818.385758508</v>
      </c>
      <c r="DN52" s="125">
        <f>_xlfn.XLOOKUP($A52,Mensal!$B$5:$B$296,Mensal!DO5:DO296)</f>
        <v>-18443161.49549035</v>
      </c>
      <c r="DO52" s="125">
        <f>_xlfn.XLOOKUP($A52,Mensal!$B$5:$B$296,Mensal!DP5:DP296)</f>
        <v>-20603461.75693899</v>
      </c>
      <c r="DP52" s="125">
        <f>_xlfn.XLOOKUP($A52,Mensal!$B$5:$B$296,Mensal!DQ5:DQ296)</f>
        <v>-16881966.035862606</v>
      </c>
      <c r="DQ52" s="125">
        <f>_xlfn.XLOOKUP($A52,Mensal!$B$5:$B$296,Mensal!DR5:DR296)</f>
        <v>-18379240.652144026</v>
      </c>
      <c r="DR52" s="92">
        <f>_xlfn.XLOOKUP($A52,Mensal!$B$5:$B$296,Mensal!DS5:DS296)</f>
        <v>-195184103.13262537</v>
      </c>
      <c r="DS52" s="125">
        <f>_xlfn.XLOOKUP($A52,Mensal!$B$5:$B$296,Mensal!DT5:DT296)</f>
        <v>-17595194.717388071</v>
      </c>
      <c r="DT52" s="125">
        <f>_xlfn.XLOOKUP($A52,Mensal!$B$5:$B$296,Mensal!DU5:DU296)</f>
        <v>-12547490.356402615</v>
      </c>
      <c r="DU52" s="125">
        <f>_xlfn.XLOOKUP($A52,Mensal!$B$5:$B$296,Mensal!DV5:DV296)</f>
        <v>-15550269.890908182</v>
      </c>
      <c r="DV52" s="125">
        <f>_xlfn.XLOOKUP($A52,Mensal!$B$5:$B$296,Mensal!DW5:DW296)</f>
        <v>-16577704.554888485</v>
      </c>
      <c r="DW52" s="125">
        <f>_xlfn.XLOOKUP($A52,Mensal!$B$5:$B$296,Mensal!DX5:DX296)</f>
        <v>-14907643.197720498</v>
      </c>
      <c r="DX52" s="125">
        <f>_xlfn.XLOOKUP($A52,Mensal!$B$5:$B$296,Mensal!DY5:DY296)</f>
        <v>-18589435.831102755</v>
      </c>
      <c r="DY52" s="125">
        <f>_xlfn.XLOOKUP($A52,Mensal!$B$5:$B$296,Mensal!DZ5:DZ296)</f>
        <v>-16889107.254549235</v>
      </c>
      <c r="DZ52" s="125">
        <f>_xlfn.XLOOKUP($A52,Mensal!$B$5:$B$296,Mensal!EA5:EA296)</f>
        <v>-15032981.156526947</v>
      </c>
      <c r="EA52" s="125">
        <f>_xlfn.XLOOKUP($A52,Mensal!$B$5:$B$296,Mensal!EB5:EB296)</f>
        <v>-19482765.622668155</v>
      </c>
      <c r="EB52" s="125">
        <f>_xlfn.XLOOKUP($A52,Mensal!$B$5:$B$296,Mensal!EC5:EC296)</f>
        <v>-21764837.689254131</v>
      </c>
      <c r="EC52" s="125">
        <f>_xlfn.XLOOKUP($A52,Mensal!$B$5:$B$296,Mensal!ED5:ED296)</f>
        <v>-17833568.697372112</v>
      </c>
      <c r="ED52" s="125">
        <f>_xlfn.XLOOKUP($A52,Mensal!$B$5:$B$296,Mensal!EE5:EE296)</f>
        <v>-19415241.689224087</v>
      </c>
      <c r="EE52" s="92">
        <f>_xlfn.XLOOKUP($A52,Mensal!$B$5:$B$296,Mensal!EF5:EF296)</f>
        <v>-206186240.6580053</v>
      </c>
      <c r="EF52" s="125">
        <f>_xlfn.XLOOKUP($A52,Mensal!$B$5:$B$296,Mensal!EG5:EG296)</f>
        <v>-18587000.653217807</v>
      </c>
      <c r="EG52" s="125">
        <f>_xlfn.XLOOKUP($A52,Mensal!$B$5:$B$296,Mensal!EH5:EH296)</f>
        <v>-13254767.292812319</v>
      </c>
      <c r="EH52" s="125">
        <f>_xlfn.XLOOKUP($A52,Mensal!$B$5:$B$296,Mensal!EI5:EI296)</f>
        <v>-16426807.504118897</v>
      </c>
      <c r="EI52" s="125">
        <f>_xlfn.XLOOKUP($A52,Mensal!$B$5:$B$296,Mensal!EJ5:EJ296)</f>
        <v>-17512156.605238445</v>
      </c>
      <c r="EJ52" s="125">
        <f>_xlfn.XLOOKUP($A52,Mensal!$B$5:$B$296,Mensal!EK5:EK296)</f>
        <v>-15747957.229489608</v>
      </c>
      <c r="EK52" s="125">
        <f>_xlfn.XLOOKUP($A52,Mensal!$B$5:$B$296,Mensal!EL5:EL296)</f>
        <v>-19637285.15003036</v>
      </c>
      <c r="EL52" s="125">
        <f>_xlfn.XLOOKUP($A52,Mensal!$B$5:$B$296,Mensal!EM5:EM296)</f>
        <v>-17841112.452273671</v>
      </c>
      <c r="EM52" s="125">
        <f>_xlfn.XLOOKUP($A52,Mensal!$B$5:$B$296,Mensal!EN5:EN296)</f>
        <v>-15880360.23835806</v>
      </c>
      <c r="EN52" s="125">
        <f>_xlfn.XLOOKUP($A52,Mensal!$B$5:$B$296,Mensal!EO5:EO296)</f>
        <v>-20580970.155286718</v>
      </c>
      <c r="EO52" s="125">
        <f>_xlfn.XLOOKUP($A52,Mensal!$B$5:$B$296,Mensal!EP5:EP296)</f>
        <v>-22991678.060122009</v>
      </c>
      <c r="EP52" s="125">
        <f>_xlfn.XLOOKUP($A52,Mensal!$B$5:$B$296,Mensal!EQ5:EQ296)</f>
        <v>-18838811.297705587</v>
      </c>
      <c r="EQ52" s="125">
        <f>_xlfn.XLOOKUP($A52,Mensal!$B$5:$B$296,Mensal!ER5:ER296)</f>
        <v>-20509640.03276227</v>
      </c>
      <c r="ER52" s="92">
        <f t="shared" si="1"/>
        <v>-217808546.67141575</v>
      </c>
    </row>
    <row r="53" spans="1:149" s="3" customFormat="1" ht="12">
      <c r="A53" s="328" t="str">
        <f t="shared" si="0"/>
        <v>971154010200051</v>
      </c>
      <c r="B53" s="328">
        <v>9711540102000</v>
      </c>
      <c r="C53" s="329">
        <v>51</v>
      </c>
      <c r="D53" s="330" t="s">
        <v>230</v>
      </c>
      <c r="E53" s="92">
        <f>_xlfn.XLOOKUP($A53,Mensal!$B$5:$B$296,Mensal!F5:F296)</f>
        <v>-3751612.0200000005</v>
      </c>
      <c r="F53" s="125">
        <f>_xlfn.XLOOKUP($A53,Mensal!$B$5:$B$296,Mensal!G5:G296)</f>
        <v>-1106455.75</v>
      </c>
      <c r="G53" s="125">
        <f>_xlfn.XLOOKUP($A53,Mensal!$B$5:$B$296,Mensal!H5:H296)</f>
        <v>0</v>
      </c>
      <c r="H53" s="125">
        <f>_xlfn.XLOOKUP($A53,Mensal!$B$5:$B$296,Mensal!I5:I296)</f>
        <v>0</v>
      </c>
      <c r="I53" s="125">
        <f>_xlfn.XLOOKUP($A53,Mensal!$B$5:$B$296,Mensal!J5:J296)</f>
        <v>-1106455.75</v>
      </c>
      <c r="J53" s="125">
        <f>_xlfn.XLOOKUP($A53,Mensal!$B$5:$B$296,Mensal!K5:K296)</f>
        <v>0</v>
      </c>
      <c r="K53" s="125">
        <f>_xlfn.XLOOKUP($A53,Mensal!$B$5:$B$296,Mensal!L5:L296)</f>
        <v>0</v>
      </c>
      <c r="L53" s="125">
        <f>_xlfn.XLOOKUP($A53,Mensal!$B$5:$B$296,Mensal!M5:M296)</f>
        <v>-1106455.75</v>
      </c>
      <c r="M53" s="125">
        <f>_xlfn.XLOOKUP($A53,Mensal!$B$5:$B$296,Mensal!N5:N296)</f>
        <v>0</v>
      </c>
      <c r="N53" s="125">
        <f>_xlfn.XLOOKUP($A53,Mensal!$B$5:$B$296,Mensal!O5:O296)</f>
        <v>0</v>
      </c>
      <c r="O53" s="125">
        <f>_xlfn.XLOOKUP($A53,Mensal!$B$5:$B$296,Mensal!P5:P296)</f>
        <v>-1106455.75</v>
      </c>
      <c r="P53" s="125">
        <f>_xlfn.XLOOKUP($A53,Mensal!$B$5:$B$296,Mensal!Q5:Q296)</f>
        <v>0</v>
      </c>
      <c r="Q53" s="125">
        <f>_xlfn.XLOOKUP($A53,Mensal!$B$5:$B$296,Mensal!R5:R296)</f>
        <v>0</v>
      </c>
      <c r="R53" s="92">
        <f>_xlfn.XLOOKUP($A53,Mensal!$B$5:$B$296,Mensal!S5:S296)</f>
        <v>-4425823</v>
      </c>
      <c r="S53" s="125">
        <f>_xlfn.XLOOKUP($A53,Mensal!$B$5:$B$296,Mensal!T5:T296)</f>
        <v>-1139649.4225000001</v>
      </c>
      <c r="T53" s="125">
        <f>_xlfn.XLOOKUP($A53,Mensal!$B$5:$B$296,Mensal!U5:U296)</f>
        <v>0</v>
      </c>
      <c r="U53" s="125">
        <f>_xlfn.XLOOKUP($A53,Mensal!$B$5:$B$296,Mensal!V5:V296)</f>
        <v>0</v>
      </c>
      <c r="V53" s="125">
        <f>_xlfn.XLOOKUP($A53,Mensal!$B$5:$B$296,Mensal!W5:W296)</f>
        <v>-1139649.4225000001</v>
      </c>
      <c r="W53" s="125">
        <f>_xlfn.XLOOKUP($A53,Mensal!$B$5:$B$296,Mensal!X5:X296)</f>
        <v>0</v>
      </c>
      <c r="X53" s="125">
        <f>_xlfn.XLOOKUP($A53,Mensal!$B$5:$B$296,Mensal!Y5:Y296)</f>
        <v>0</v>
      </c>
      <c r="Y53" s="125">
        <f>_xlfn.XLOOKUP($A53,Mensal!$B$5:$B$296,Mensal!Z5:Z296)</f>
        <v>-1139649.4225000001</v>
      </c>
      <c r="Z53" s="125">
        <f>_xlfn.XLOOKUP($A53,Mensal!$B$5:$B$296,Mensal!AA5:AA296)</f>
        <v>0</v>
      </c>
      <c r="AA53" s="125">
        <f>_xlfn.XLOOKUP($A53,Mensal!$B$5:$B$296,Mensal!AB5:AB296)</f>
        <v>0</v>
      </c>
      <c r="AB53" s="125">
        <f>_xlfn.XLOOKUP($A53,Mensal!$B$5:$B$296,Mensal!AC5:AC296)</f>
        <v>-1139649.4225000001</v>
      </c>
      <c r="AC53" s="125">
        <f>_xlfn.XLOOKUP($A53,Mensal!$B$5:$B$296,Mensal!AD5:AD296)</f>
        <v>0</v>
      </c>
      <c r="AD53" s="125">
        <f>_xlfn.XLOOKUP($A53,Mensal!$B$5:$B$296,Mensal!AE5:AE296)</f>
        <v>0</v>
      </c>
      <c r="AE53" s="92">
        <f>_xlfn.XLOOKUP($A53,Mensal!$B$5:$B$296,Mensal!AF5:AF296)</f>
        <v>-4558597.6900000004</v>
      </c>
      <c r="AF53" s="125">
        <f>_xlfn.XLOOKUP($A53,Mensal!$B$5:$B$296,Mensal!AG5:AG296)</f>
        <v>-1173838.9051750002</v>
      </c>
      <c r="AG53" s="125">
        <f>_xlfn.XLOOKUP($A53,Mensal!$B$5:$B$296,Mensal!AH5:AH296)</f>
        <v>0</v>
      </c>
      <c r="AH53" s="125">
        <f>_xlfn.XLOOKUP($A53,Mensal!$B$5:$B$296,Mensal!AI5:AI296)</f>
        <v>0</v>
      </c>
      <c r="AI53" s="125">
        <f>_xlfn.XLOOKUP($A53,Mensal!$B$5:$B$296,Mensal!AJ5:AJ296)</f>
        <v>-1173838.9051750002</v>
      </c>
      <c r="AJ53" s="125">
        <f>_xlfn.XLOOKUP($A53,Mensal!$B$5:$B$296,Mensal!AK5:AK296)</f>
        <v>0</v>
      </c>
      <c r="AK53" s="125">
        <f>_xlfn.XLOOKUP($A53,Mensal!$B$5:$B$296,Mensal!AL5:AL296)</f>
        <v>0</v>
      </c>
      <c r="AL53" s="125">
        <f>_xlfn.XLOOKUP($A53,Mensal!$B$5:$B$296,Mensal!AM5:AM296)</f>
        <v>-1173838.9051750002</v>
      </c>
      <c r="AM53" s="125">
        <f>_xlfn.XLOOKUP($A53,Mensal!$B$5:$B$296,Mensal!AN5:AN296)</f>
        <v>0</v>
      </c>
      <c r="AN53" s="125">
        <f>_xlfn.XLOOKUP($A53,Mensal!$B$5:$B$296,Mensal!AO5:AO296)</f>
        <v>0</v>
      </c>
      <c r="AO53" s="125">
        <f>_xlfn.XLOOKUP($A53,Mensal!$B$5:$B$296,Mensal!AP5:AP296)</f>
        <v>-1173838.9051750002</v>
      </c>
      <c r="AP53" s="125">
        <f>_xlfn.XLOOKUP($A53,Mensal!$B$5:$B$296,Mensal!AQ5:AQ296)</f>
        <v>0</v>
      </c>
      <c r="AQ53" s="125">
        <f>_xlfn.XLOOKUP($A53,Mensal!$B$5:$B$296,Mensal!AR5:AR296)</f>
        <v>0</v>
      </c>
      <c r="AR53" s="92">
        <f>_xlfn.XLOOKUP($A53,Mensal!$B$5:$B$296,Mensal!AS5:AS296)</f>
        <v>-4695355.6207000008</v>
      </c>
      <c r="AS53" s="125">
        <f>_xlfn.XLOOKUP($A53,Mensal!$B$5:$B$296,Mensal!AT5:AT296)</f>
        <v>-1209054.0723302502</v>
      </c>
      <c r="AT53" s="125">
        <f>_xlfn.XLOOKUP($A53,Mensal!$B$5:$B$296,Mensal!AU5:AU296)</f>
        <v>0</v>
      </c>
      <c r="AU53" s="125">
        <f>_xlfn.XLOOKUP($A53,Mensal!$B$5:$B$296,Mensal!AV5:AV296)</f>
        <v>0</v>
      </c>
      <c r="AV53" s="125">
        <f>_xlfn.XLOOKUP($A53,Mensal!$B$5:$B$296,Mensal!AW5:AW296)</f>
        <v>-1209054.0723302502</v>
      </c>
      <c r="AW53" s="125">
        <f>_xlfn.XLOOKUP($A53,Mensal!$B$5:$B$296,Mensal!AX5:AX296)</f>
        <v>0</v>
      </c>
      <c r="AX53" s="125">
        <f>_xlfn.XLOOKUP($A53,Mensal!$B$5:$B$296,Mensal!AY5:AY296)</f>
        <v>0</v>
      </c>
      <c r="AY53" s="125">
        <f>_xlfn.XLOOKUP($A53,Mensal!$B$5:$B$296,Mensal!AZ5:AZ296)</f>
        <v>-1209054.0723302502</v>
      </c>
      <c r="AZ53" s="125">
        <f>_xlfn.XLOOKUP($A53,Mensal!$B$5:$B$296,Mensal!BA5:BA296)</f>
        <v>0</v>
      </c>
      <c r="BA53" s="125">
        <f>_xlfn.XLOOKUP($A53,Mensal!$B$5:$B$296,Mensal!BB5:BB296)</f>
        <v>0</v>
      </c>
      <c r="BB53" s="125">
        <f>_xlfn.XLOOKUP($A53,Mensal!$B$5:$B$296,Mensal!BC5:BC296)</f>
        <v>-1209054.0723302502</v>
      </c>
      <c r="BC53" s="125">
        <f>_xlfn.XLOOKUP($A53,Mensal!$B$5:$B$296,Mensal!BD5:BD296)</f>
        <v>0</v>
      </c>
      <c r="BD53" s="125">
        <f>_xlfn.XLOOKUP($A53,Mensal!$B$5:$B$296,Mensal!BE5:BE296)</f>
        <v>0</v>
      </c>
      <c r="BE53" s="92">
        <f>_xlfn.XLOOKUP($A53,Mensal!$B$5:$B$296,Mensal!BF5:BF296)</f>
        <v>-4836216.2893210007</v>
      </c>
      <c r="BF53" s="125">
        <f>_xlfn.XLOOKUP($A53,Mensal!$B$5:$B$296,Mensal!BG5:BG296)</f>
        <v>-1245325.6945001576</v>
      </c>
      <c r="BG53" s="125">
        <f>_xlfn.XLOOKUP($A53,Mensal!$B$5:$B$296,Mensal!BH5:BH296)</f>
        <v>0</v>
      </c>
      <c r="BH53" s="125">
        <f>_xlfn.XLOOKUP($A53,Mensal!$B$5:$B$296,Mensal!BI5:BI296)</f>
        <v>0</v>
      </c>
      <c r="BI53" s="125">
        <f>_xlfn.XLOOKUP($A53,Mensal!$B$5:$B$296,Mensal!BJ5:BJ296)</f>
        <v>-1245325.6945001576</v>
      </c>
      <c r="BJ53" s="125">
        <f>_xlfn.XLOOKUP($A53,Mensal!$B$5:$B$296,Mensal!BK5:BK296)</f>
        <v>0</v>
      </c>
      <c r="BK53" s="125">
        <f>_xlfn.XLOOKUP($A53,Mensal!$B$5:$B$296,Mensal!BL5:BL296)</f>
        <v>0</v>
      </c>
      <c r="BL53" s="125">
        <f>_xlfn.XLOOKUP($A53,Mensal!$B$5:$B$296,Mensal!BM5:BM296)</f>
        <v>-1245325.6945001576</v>
      </c>
      <c r="BM53" s="125">
        <f>_xlfn.XLOOKUP($A53,Mensal!$B$5:$B$296,Mensal!BN5:BN296)</f>
        <v>0</v>
      </c>
      <c r="BN53" s="125">
        <f>_xlfn.XLOOKUP($A53,Mensal!$B$5:$B$296,Mensal!BO5:BO296)</f>
        <v>0</v>
      </c>
      <c r="BO53" s="125">
        <f>_xlfn.XLOOKUP($A53,Mensal!$B$5:$B$296,Mensal!BP5:BP296)</f>
        <v>-1245325.6945001576</v>
      </c>
      <c r="BP53" s="125">
        <f>_xlfn.XLOOKUP($A53,Mensal!$B$5:$B$296,Mensal!BQ5:BQ296)</f>
        <v>0</v>
      </c>
      <c r="BQ53" s="125">
        <f>_xlfn.XLOOKUP($A53,Mensal!$B$5:$B$296,Mensal!BR5:BR296)</f>
        <v>0</v>
      </c>
      <c r="BR53" s="92">
        <f>_xlfn.XLOOKUP($A53,Mensal!$B$5:$B$296,Mensal!BS5:BS296)</f>
        <v>-4981302.7780006304</v>
      </c>
      <c r="BS53" s="125">
        <f>_xlfn.XLOOKUP($A53,Mensal!$B$5:$B$296,Mensal!BT5:BT296)</f>
        <v>-1282685.4653351624</v>
      </c>
      <c r="BT53" s="125">
        <f>_xlfn.XLOOKUP($A53,Mensal!$B$5:$B$296,Mensal!BU5:BU296)</f>
        <v>0</v>
      </c>
      <c r="BU53" s="125">
        <f>_xlfn.XLOOKUP($A53,Mensal!$B$5:$B$296,Mensal!BV5:BV296)</f>
        <v>0</v>
      </c>
      <c r="BV53" s="125">
        <f>_xlfn.XLOOKUP($A53,Mensal!$B$5:$B$296,Mensal!BW5:BW296)</f>
        <v>-1282685.4653351624</v>
      </c>
      <c r="BW53" s="125">
        <f>_xlfn.XLOOKUP($A53,Mensal!$B$5:$B$296,Mensal!BX5:BX296)</f>
        <v>0</v>
      </c>
      <c r="BX53" s="125">
        <f>_xlfn.XLOOKUP($A53,Mensal!$B$5:$B$296,Mensal!BY5:BY296)</f>
        <v>0</v>
      </c>
      <c r="BY53" s="125">
        <f>_xlfn.XLOOKUP($A53,Mensal!$B$5:$B$296,Mensal!BZ5:BZ296)</f>
        <v>-1282685.4653351624</v>
      </c>
      <c r="BZ53" s="125">
        <f>_xlfn.XLOOKUP($A53,Mensal!$B$5:$B$296,Mensal!CA5:CA296)</f>
        <v>0</v>
      </c>
      <c r="CA53" s="125">
        <f>_xlfn.XLOOKUP($A53,Mensal!$B$5:$B$296,Mensal!CB5:CB296)</f>
        <v>0</v>
      </c>
      <c r="CB53" s="125">
        <f>_xlfn.XLOOKUP($A53,Mensal!$B$5:$B$296,Mensal!CC5:CC296)</f>
        <v>-1282685.4653351624</v>
      </c>
      <c r="CC53" s="125">
        <f>_xlfn.XLOOKUP($A53,Mensal!$B$5:$B$296,Mensal!CD5:CD296)</f>
        <v>0</v>
      </c>
      <c r="CD53" s="125">
        <f>_xlfn.XLOOKUP($A53,Mensal!$B$5:$B$296,Mensal!CE5:CE296)</f>
        <v>0</v>
      </c>
      <c r="CE53" s="92">
        <f>_xlfn.XLOOKUP($A53,Mensal!$B$5:$B$296,Mensal!CF5:CF296)</f>
        <v>-5130741.8613406494</v>
      </c>
      <c r="CF53" s="125">
        <f>_xlfn.XLOOKUP($A53,Mensal!$B$5:$B$296,Mensal!CG5:CG296)</f>
        <v>-1321166.0292952172</v>
      </c>
      <c r="CG53" s="125">
        <f>_xlfn.XLOOKUP($A53,Mensal!$B$5:$B$296,Mensal!CH5:CH296)</f>
        <v>0</v>
      </c>
      <c r="CH53" s="125">
        <f>_xlfn.XLOOKUP($A53,Mensal!$B$5:$B$296,Mensal!CI5:CI296)</f>
        <v>0</v>
      </c>
      <c r="CI53" s="125">
        <f>_xlfn.XLOOKUP($A53,Mensal!$B$5:$B$296,Mensal!CJ5:CJ296)</f>
        <v>-1321166.0292952172</v>
      </c>
      <c r="CJ53" s="125">
        <f>_xlfn.XLOOKUP($A53,Mensal!$B$5:$B$296,Mensal!CK5:CK296)</f>
        <v>0</v>
      </c>
      <c r="CK53" s="125">
        <f>_xlfn.XLOOKUP($A53,Mensal!$B$5:$B$296,Mensal!CL5:CL296)</f>
        <v>0</v>
      </c>
      <c r="CL53" s="125">
        <f>_xlfn.XLOOKUP($A53,Mensal!$B$5:$B$296,Mensal!CM5:CM296)</f>
        <v>-1321166.0292952172</v>
      </c>
      <c r="CM53" s="125">
        <f>_xlfn.XLOOKUP($A53,Mensal!$B$5:$B$296,Mensal!CN5:CN296)</f>
        <v>0</v>
      </c>
      <c r="CN53" s="125">
        <f>_xlfn.XLOOKUP($A53,Mensal!$B$5:$B$296,Mensal!CO5:CO296)</f>
        <v>0</v>
      </c>
      <c r="CO53" s="125">
        <f>_xlfn.XLOOKUP($A53,Mensal!$B$5:$B$296,Mensal!CP5:CP296)</f>
        <v>-1321166.0292952172</v>
      </c>
      <c r="CP53" s="125">
        <f>_xlfn.XLOOKUP($A53,Mensal!$B$5:$B$296,Mensal!CQ5:CQ296)</f>
        <v>0</v>
      </c>
      <c r="CQ53" s="125">
        <f>_xlfn.XLOOKUP($A53,Mensal!$B$5:$B$296,Mensal!CR5:CR296)</f>
        <v>0</v>
      </c>
      <c r="CR53" s="92">
        <f>_xlfn.XLOOKUP($A53,Mensal!$B$5:$B$296,Mensal!CS5:CS296)</f>
        <v>-5284664.117180869</v>
      </c>
      <c r="CS53" s="125">
        <f>_xlfn.XLOOKUP($A53,Mensal!$B$5:$B$296,Mensal!CT5:CT296)</f>
        <v>-1360801.0101740737</v>
      </c>
      <c r="CT53" s="125">
        <f>_xlfn.XLOOKUP($A53,Mensal!$B$5:$B$296,Mensal!CU5:CU296)</f>
        <v>0</v>
      </c>
      <c r="CU53" s="125">
        <f>_xlfn.XLOOKUP($A53,Mensal!$B$5:$B$296,Mensal!CV5:CV296)</f>
        <v>0</v>
      </c>
      <c r="CV53" s="125">
        <f>_xlfn.XLOOKUP($A53,Mensal!$B$5:$B$296,Mensal!CW5:CW296)</f>
        <v>-1360801.0101740737</v>
      </c>
      <c r="CW53" s="125">
        <f>_xlfn.XLOOKUP($A53,Mensal!$B$5:$B$296,Mensal!CX5:CX296)</f>
        <v>0</v>
      </c>
      <c r="CX53" s="125">
        <f>_xlfn.XLOOKUP($A53,Mensal!$B$5:$B$296,Mensal!CY5:CY296)</f>
        <v>0</v>
      </c>
      <c r="CY53" s="125">
        <f>_xlfn.XLOOKUP($A53,Mensal!$B$5:$B$296,Mensal!CZ5:CZ296)</f>
        <v>-1360801.0101740737</v>
      </c>
      <c r="CZ53" s="125">
        <f>_xlfn.XLOOKUP($A53,Mensal!$B$5:$B$296,Mensal!DA5:DA296)</f>
        <v>0</v>
      </c>
      <c r="DA53" s="125">
        <f>_xlfn.XLOOKUP($A53,Mensal!$B$5:$B$296,Mensal!DB5:DB296)</f>
        <v>0</v>
      </c>
      <c r="DB53" s="125">
        <f>_xlfn.XLOOKUP($A53,Mensal!$B$5:$B$296,Mensal!DC5:DC296)</f>
        <v>-1360801.0101740737</v>
      </c>
      <c r="DC53" s="125">
        <f>_xlfn.XLOOKUP($A53,Mensal!$B$5:$B$296,Mensal!DD5:DD296)</f>
        <v>0</v>
      </c>
      <c r="DD53" s="125">
        <f>_xlfn.XLOOKUP($A53,Mensal!$B$5:$B$296,Mensal!DE5:DE296)</f>
        <v>0</v>
      </c>
      <c r="DE53" s="92">
        <f>_xlfn.XLOOKUP($A53,Mensal!$B$5:$B$296,Mensal!DF5:DF296)</f>
        <v>-5443204.040696295</v>
      </c>
      <c r="DF53" s="125">
        <f>_xlfn.XLOOKUP($A53,Mensal!$B$5:$B$296,Mensal!DG5:DG296)</f>
        <v>-1401625.0404792959</v>
      </c>
      <c r="DG53" s="125">
        <f>_xlfn.XLOOKUP($A53,Mensal!$B$5:$B$296,Mensal!DH5:DH296)</f>
        <v>0</v>
      </c>
      <c r="DH53" s="125">
        <f>_xlfn.XLOOKUP($A53,Mensal!$B$5:$B$296,Mensal!DI5:DI296)</f>
        <v>0</v>
      </c>
      <c r="DI53" s="125">
        <f>_xlfn.XLOOKUP($A53,Mensal!$B$5:$B$296,Mensal!DJ5:DJ296)</f>
        <v>-1401625.0404792959</v>
      </c>
      <c r="DJ53" s="125">
        <f>_xlfn.XLOOKUP($A53,Mensal!$B$5:$B$296,Mensal!DK5:DK296)</f>
        <v>0</v>
      </c>
      <c r="DK53" s="125">
        <f>_xlfn.XLOOKUP($A53,Mensal!$B$5:$B$296,Mensal!DL5:DL296)</f>
        <v>0</v>
      </c>
      <c r="DL53" s="125">
        <f>_xlfn.XLOOKUP($A53,Mensal!$B$5:$B$296,Mensal!DM5:DM296)</f>
        <v>-1401625.0404792959</v>
      </c>
      <c r="DM53" s="125">
        <f>_xlfn.XLOOKUP($A53,Mensal!$B$5:$B$296,Mensal!DN5:DN296)</f>
        <v>0</v>
      </c>
      <c r="DN53" s="125">
        <f>_xlfn.XLOOKUP($A53,Mensal!$B$5:$B$296,Mensal!DO5:DO296)</f>
        <v>0</v>
      </c>
      <c r="DO53" s="125">
        <f>_xlfn.XLOOKUP($A53,Mensal!$B$5:$B$296,Mensal!DP5:DP296)</f>
        <v>-1401625.0404792959</v>
      </c>
      <c r="DP53" s="125">
        <f>_xlfn.XLOOKUP($A53,Mensal!$B$5:$B$296,Mensal!DQ5:DQ296)</f>
        <v>0</v>
      </c>
      <c r="DQ53" s="125">
        <f>_xlfn.XLOOKUP($A53,Mensal!$B$5:$B$296,Mensal!DR5:DR296)</f>
        <v>0</v>
      </c>
      <c r="DR53" s="92">
        <f>_xlfn.XLOOKUP($A53,Mensal!$B$5:$B$296,Mensal!DS5:DS296)</f>
        <v>-5606500.1619171835</v>
      </c>
      <c r="DS53" s="125">
        <f>_xlfn.XLOOKUP($A53,Mensal!$B$5:$B$296,Mensal!DT5:DT296)</f>
        <v>-1443673.7916936749</v>
      </c>
      <c r="DT53" s="125">
        <f>_xlfn.XLOOKUP($A53,Mensal!$B$5:$B$296,Mensal!DU5:DU296)</f>
        <v>0</v>
      </c>
      <c r="DU53" s="125">
        <f>_xlfn.XLOOKUP($A53,Mensal!$B$5:$B$296,Mensal!DV5:DV296)</f>
        <v>0</v>
      </c>
      <c r="DV53" s="125">
        <f>_xlfn.XLOOKUP($A53,Mensal!$B$5:$B$296,Mensal!DW5:DW296)</f>
        <v>-1443673.7916936749</v>
      </c>
      <c r="DW53" s="125">
        <f>_xlfn.XLOOKUP($A53,Mensal!$B$5:$B$296,Mensal!DX5:DX296)</f>
        <v>0</v>
      </c>
      <c r="DX53" s="125">
        <f>_xlfn.XLOOKUP($A53,Mensal!$B$5:$B$296,Mensal!DY5:DY296)</f>
        <v>0</v>
      </c>
      <c r="DY53" s="125">
        <f>_xlfn.XLOOKUP($A53,Mensal!$B$5:$B$296,Mensal!DZ5:DZ296)</f>
        <v>-1443673.7916936749</v>
      </c>
      <c r="DZ53" s="125">
        <f>_xlfn.XLOOKUP($A53,Mensal!$B$5:$B$296,Mensal!EA5:EA296)</f>
        <v>0</v>
      </c>
      <c r="EA53" s="125">
        <f>_xlfn.XLOOKUP($A53,Mensal!$B$5:$B$296,Mensal!EB5:EB296)</f>
        <v>0</v>
      </c>
      <c r="EB53" s="125">
        <f>_xlfn.XLOOKUP($A53,Mensal!$B$5:$B$296,Mensal!EC5:EC296)</f>
        <v>-1443673.7916936749</v>
      </c>
      <c r="EC53" s="125">
        <f>_xlfn.XLOOKUP($A53,Mensal!$B$5:$B$296,Mensal!ED5:ED296)</f>
        <v>0</v>
      </c>
      <c r="ED53" s="125">
        <f>_xlfn.XLOOKUP($A53,Mensal!$B$5:$B$296,Mensal!EE5:EE296)</f>
        <v>0</v>
      </c>
      <c r="EE53" s="92">
        <f>_xlfn.XLOOKUP($A53,Mensal!$B$5:$B$296,Mensal!EF5:EF296)</f>
        <v>-5774695.1667746995</v>
      </c>
      <c r="EF53" s="125">
        <f>_xlfn.XLOOKUP($A53,Mensal!$B$5:$B$296,Mensal!EG5:EG296)</f>
        <v>-1486984.0054444852</v>
      </c>
      <c r="EG53" s="125">
        <f>_xlfn.XLOOKUP($A53,Mensal!$B$5:$B$296,Mensal!EH5:EH296)</f>
        <v>0</v>
      </c>
      <c r="EH53" s="125">
        <f>_xlfn.XLOOKUP($A53,Mensal!$B$5:$B$296,Mensal!EI5:EI296)</f>
        <v>0</v>
      </c>
      <c r="EI53" s="125">
        <f>_xlfn.XLOOKUP($A53,Mensal!$B$5:$B$296,Mensal!EJ5:EJ296)</f>
        <v>-1486984.0054444852</v>
      </c>
      <c r="EJ53" s="125">
        <f>_xlfn.XLOOKUP($A53,Mensal!$B$5:$B$296,Mensal!EK5:EK296)</f>
        <v>0</v>
      </c>
      <c r="EK53" s="125">
        <f>_xlfn.XLOOKUP($A53,Mensal!$B$5:$B$296,Mensal!EL5:EL296)</f>
        <v>0</v>
      </c>
      <c r="EL53" s="125">
        <f>_xlfn.XLOOKUP($A53,Mensal!$B$5:$B$296,Mensal!EM5:EM296)</f>
        <v>-1486984.0054444852</v>
      </c>
      <c r="EM53" s="125">
        <f>_xlfn.XLOOKUP($A53,Mensal!$B$5:$B$296,Mensal!EN5:EN296)</f>
        <v>0</v>
      </c>
      <c r="EN53" s="125">
        <f>_xlfn.XLOOKUP($A53,Mensal!$B$5:$B$296,Mensal!EO5:EO296)</f>
        <v>0</v>
      </c>
      <c r="EO53" s="125">
        <f>_xlfn.XLOOKUP($A53,Mensal!$B$5:$B$296,Mensal!EP5:EP296)</f>
        <v>-1486984.0054444852</v>
      </c>
      <c r="EP53" s="125">
        <f>_xlfn.XLOOKUP($A53,Mensal!$B$5:$B$296,Mensal!EQ5:EQ296)</f>
        <v>0</v>
      </c>
      <c r="EQ53" s="125">
        <f>_xlfn.XLOOKUP($A53,Mensal!$B$5:$B$296,Mensal!ER5:ER296)</f>
        <v>0</v>
      </c>
      <c r="ER53" s="92">
        <f>_xlfn.XLOOKUP($A53,Mensal!$B$5:$B$296,Mensal!ES5:ES296)</f>
        <v>-5947936.0217779409</v>
      </c>
    </row>
    <row r="54" spans="1:149" s="3" customFormat="1" ht="12">
      <c r="A54" s="328" t="str">
        <f t="shared" si="0"/>
        <v>971962010300023</v>
      </c>
      <c r="B54" s="328">
        <v>9719620103000</v>
      </c>
      <c r="C54" s="329">
        <v>23</v>
      </c>
      <c r="D54" s="330" t="s">
        <v>231</v>
      </c>
      <c r="E54" s="92">
        <f>_xlfn.XLOOKUP($A54,Mensal!$B$5:$B$296,Mensal!F5:F296)</f>
        <v>-26624407.5</v>
      </c>
      <c r="F54" s="125">
        <f>_xlfn.XLOOKUP($A54,Mensal!$B$5:$B$296,Mensal!G5:G296)</f>
        <v>0</v>
      </c>
      <c r="G54" s="125">
        <f>_xlfn.XLOOKUP($A54,Mensal!$B$5:$B$296,Mensal!H5:H296)</f>
        <v>0</v>
      </c>
      <c r="H54" s="125">
        <f>_xlfn.XLOOKUP($A54,Mensal!$B$5:$B$296,Mensal!I5:I296)</f>
        <v>0</v>
      </c>
      <c r="I54" s="125">
        <f>_xlfn.XLOOKUP($A54,Mensal!$B$5:$B$296,Mensal!J5:J296)</f>
        <v>0</v>
      </c>
      <c r="J54" s="125">
        <f>_xlfn.XLOOKUP($A54,Mensal!$B$5:$B$296,Mensal!K5:K296)</f>
        <v>0</v>
      </c>
      <c r="K54" s="125">
        <f>_xlfn.XLOOKUP($A54,Mensal!$B$5:$B$296,Mensal!L5:L296)</f>
        <v>0</v>
      </c>
      <c r="L54" s="125">
        <f>_xlfn.XLOOKUP($A54,Mensal!$B$5:$B$296,Mensal!M5:M296)</f>
        <v>0</v>
      </c>
      <c r="M54" s="125">
        <f>_xlfn.XLOOKUP($A54,Mensal!$B$5:$B$296,Mensal!N5:N296)</f>
        <v>0</v>
      </c>
      <c r="N54" s="125">
        <f>_xlfn.XLOOKUP($A54,Mensal!$B$5:$B$296,Mensal!O5:O296)</f>
        <v>0</v>
      </c>
      <c r="O54" s="125">
        <f>_xlfn.XLOOKUP($A54,Mensal!$B$5:$B$296,Mensal!P5:P296)</f>
        <v>0</v>
      </c>
      <c r="P54" s="125">
        <f>_xlfn.XLOOKUP($A54,Mensal!$B$5:$B$296,Mensal!Q5:Q296)</f>
        <v>0</v>
      </c>
      <c r="Q54" s="125">
        <f>_xlfn.XLOOKUP($A54,Mensal!$B$5:$B$296,Mensal!R5:R296)</f>
        <v>0</v>
      </c>
      <c r="R54" s="92">
        <f>_xlfn.XLOOKUP($A54,Mensal!$B$5:$B$296,Mensal!S5:S296)</f>
        <v>0</v>
      </c>
      <c r="S54" s="125">
        <f>_xlfn.XLOOKUP($A54,Mensal!$B$5:$B$296,Mensal!T5:T296)</f>
        <v>-126067377.51300001</v>
      </c>
      <c r="T54" s="125">
        <f>_xlfn.XLOOKUP($A54,Mensal!$B$5:$B$296,Mensal!U5:U296)</f>
        <v>0</v>
      </c>
      <c r="U54" s="125">
        <f>_xlfn.XLOOKUP($A54,Mensal!$B$5:$B$296,Mensal!V5:V296)</f>
        <v>0</v>
      </c>
      <c r="V54" s="125">
        <f>_xlfn.XLOOKUP($A54,Mensal!$B$5:$B$296,Mensal!W5:W296)</f>
        <v>0</v>
      </c>
      <c r="W54" s="125">
        <f>_xlfn.XLOOKUP($A54,Mensal!$B$5:$B$296,Mensal!X5:X296)</f>
        <v>0</v>
      </c>
      <c r="X54" s="125">
        <f>_xlfn.XLOOKUP($A54,Mensal!$B$5:$B$296,Mensal!Y5:Y296)</f>
        <v>0</v>
      </c>
      <c r="Y54" s="125">
        <f>_xlfn.XLOOKUP($A54,Mensal!$B$5:$B$296,Mensal!Z5:Z296)</f>
        <v>0</v>
      </c>
      <c r="Z54" s="125">
        <f>_xlfn.XLOOKUP($A54,Mensal!$B$5:$B$296,Mensal!AA5:AA296)</f>
        <v>0</v>
      </c>
      <c r="AA54" s="125">
        <f>_xlfn.XLOOKUP($A54,Mensal!$B$5:$B$296,Mensal!AB5:AB296)</f>
        <v>0</v>
      </c>
      <c r="AB54" s="125">
        <f>_xlfn.XLOOKUP($A54,Mensal!$B$5:$B$296,Mensal!AC5:AC296)</f>
        <v>0</v>
      </c>
      <c r="AC54" s="125">
        <f>_xlfn.XLOOKUP($A54,Mensal!$B$5:$B$296,Mensal!AD5:AD296)</f>
        <v>0</v>
      </c>
      <c r="AD54" s="125">
        <f>_xlfn.XLOOKUP($A54,Mensal!$B$5:$B$296,Mensal!AE5:AE296)</f>
        <v>0</v>
      </c>
      <c r="AE54" s="92">
        <f>_xlfn.XLOOKUP($A54,Mensal!$B$5:$B$296,Mensal!AF5:AF296)</f>
        <v>-126067377.51300001</v>
      </c>
      <c r="AF54" s="125">
        <f>_xlfn.XLOOKUP($A54,Mensal!$B$5:$B$296,Mensal!AG5:AG296)</f>
        <v>0</v>
      </c>
      <c r="AG54" s="125">
        <f>_xlfn.XLOOKUP($A54,Mensal!$B$5:$B$296,Mensal!AH5:AH296)</f>
        <v>0</v>
      </c>
      <c r="AH54" s="125">
        <f>_xlfn.XLOOKUP($A54,Mensal!$B$5:$B$296,Mensal!AI5:AI296)</f>
        <v>0</v>
      </c>
      <c r="AI54" s="125">
        <f>_xlfn.XLOOKUP($A54,Mensal!$B$5:$B$296,Mensal!AJ5:AJ296)</f>
        <v>0</v>
      </c>
      <c r="AJ54" s="125">
        <f>_xlfn.XLOOKUP($A54,Mensal!$B$5:$B$296,Mensal!AK5:AK296)</f>
        <v>0</v>
      </c>
      <c r="AK54" s="125">
        <f>_xlfn.XLOOKUP($A54,Mensal!$B$5:$B$296,Mensal!AL5:AL296)</f>
        <v>0</v>
      </c>
      <c r="AL54" s="125">
        <f>_xlfn.XLOOKUP($A54,Mensal!$B$5:$B$296,Mensal!AM5:AM296)</f>
        <v>0</v>
      </c>
      <c r="AM54" s="125">
        <f>_xlfn.XLOOKUP($A54,Mensal!$B$5:$B$296,Mensal!AN5:AN296)</f>
        <v>0</v>
      </c>
      <c r="AN54" s="125">
        <f>_xlfn.XLOOKUP($A54,Mensal!$B$5:$B$296,Mensal!AO5:AO296)</f>
        <v>0</v>
      </c>
      <c r="AO54" s="125">
        <f>_xlfn.XLOOKUP($A54,Mensal!$B$5:$B$296,Mensal!AP5:AP296)</f>
        <v>0</v>
      </c>
      <c r="AP54" s="125">
        <f>_xlfn.XLOOKUP($A54,Mensal!$B$5:$B$296,Mensal!AQ5:AQ296)</f>
        <v>0</v>
      </c>
      <c r="AQ54" s="125">
        <f>_xlfn.XLOOKUP($A54,Mensal!$B$5:$B$296,Mensal!AR5:AR296)</f>
        <v>0</v>
      </c>
      <c r="AR54" s="92">
        <f>_xlfn.XLOOKUP($A54,Mensal!$B$5:$B$296,Mensal!AS5:AS296)</f>
        <v>0</v>
      </c>
      <c r="AS54" s="125">
        <f>_xlfn.XLOOKUP($A54,Mensal!$B$5:$B$296,Mensal!AT5:AT296)</f>
        <v>0</v>
      </c>
      <c r="AT54" s="125">
        <f>_xlfn.XLOOKUP($A54,Mensal!$B$5:$B$296,Mensal!AU5:AU296)</f>
        <v>0</v>
      </c>
      <c r="AU54" s="125">
        <f>_xlfn.XLOOKUP($A54,Mensal!$B$5:$B$296,Mensal!AV5:AV296)</f>
        <v>0</v>
      </c>
      <c r="AV54" s="125">
        <f>_xlfn.XLOOKUP($A54,Mensal!$B$5:$B$296,Mensal!AW5:AW296)</f>
        <v>0</v>
      </c>
      <c r="AW54" s="125">
        <f>_xlfn.XLOOKUP($A54,Mensal!$B$5:$B$296,Mensal!AX5:AX296)</f>
        <v>0</v>
      </c>
      <c r="AX54" s="125">
        <f>_xlfn.XLOOKUP($A54,Mensal!$B$5:$B$296,Mensal!AY5:AY296)</f>
        <v>0</v>
      </c>
      <c r="AY54" s="125">
        <f>_xlfn.XLOOKUP($A54,Mensal!$B$5:$B$296,Mensal!AZ5:AZ296)</f>
        <v>0</v>
      </c>
      <c r="AZ54" s="125">
        <f>_xlfn.XLOOKUP($A54,Mensal!$B$5:$B$296,Mensal!BA5:BA296)</f>
        <v>0</v>
      </c>
      <c r="BA54" s="125">
        <f>_xlfn.XLOOKUP($A54,Mensal!$B$5:$B$296,Mensal!BB5:BB296)</f>
        <v>0</v>
      </c>
      <c r="BB54" s="125">
        <f>_xlfn.XLOOKUP($A54,Mensal!$B$5:$B$296,Mensal!BC5:BC296)</f>
        <v>0</v>
      </c>
      <c r="BC54" s="125">
        <f>_xlfn.XLOOKUP($A54,Mensal!$B$5:$B$296,Mensal!BD5:BD296)</f>
        <v>0</v>
      </c>
      <c r="BD54" s="125">
        <f>_xlfn.XLOOKUP($A54,Mensal!$B$5:$B$296,Mensal!BE5:BE296)</f>
        <v>0</v>
      </c>
      <c r="BE54" s="92">
        <f>_xlfn.XLOOKUP($A54,Mensal!$B$5:$B$296,Mensal!BF5:BF296)</f>
        <v>0</v>
      </c>
      <c r="BF54" s="125">
        <f>_xlfn.XLOOKUP($A54,Mensal!$B$5:$B$296,Mensal!BG5:BG296)</f>
        <v>0</v>
      </c>
      <c r="BG54" s="125">
        <f>_xlfn.XLOOKUP($A54,Mensal!$B$5:$B$296,Mensal!BH5:BH296)</f>
        <v>0</v>
      </c>
      <c r="BH54" s="125">
        <f>_xlfn.XLOOKUP($A54,Mensal!$B$5:$B$296,Mensal!BI5:BI296)</f>
        <v>0</v>
      </c>
      <c r="BI54" s="125">
        <f>_xlfn.XLOOKUP($A54,Mensal!$B$5:$B$296,Mensal!BJ5:BJ296)</f>
        <v>0</v>
      </c>
      <c r="BJ54" s="125">
        <f>_xlfn.XLOOKUP($A54,Mensal!$B$5:$B$296,Mensal!BK5:BK296)</f>
        <v>0</v>
      </c>
      <c r="BK54" s="125">
        <f>_xlfn.XLOOKUP($A54,Mensal!$B$5:$B$296,Mensal!BL5:BL296)</f>
        <v>0</v>
      </c>
      <c r="BL54" s="125">
        <f>_xlfn.XLOOKUP($A54,Mensal!$B$5:$B$296,Mensal!BM5:BM296)</f>
        <v>0</v>
      </c>
      <c r="BM54" s="125">
        <f>_xlfn.XLOOKUP($A54,Mensal!$B$5:$B$296,Mensal!BN5:BN296)</f>
        <v>0</v>
      </c>
      <c r="BN54" s="125">
        <f>_xlfn.XLOOKUP($A54,Mensal!$B$5:$B$296,Mensal!BO5:BO296)</f>
        <v>0</v>
      </c>
      <c r="BO54" s="125">
        <f>_xlfn.XLOOKUP($A54,Mensal!$B$5:$B$296,Mensal!BP5:BP296)</f>
        <v>0</v>
      </c>
      <c r="BP54" s="125">
        <f>_xlfn.XLOOKUP($A54,Mensal!$B$5:$B$296,Mensal!BQ5:BQ296)</f>
        <v>0</v>
      </c>
      <c r="BQ54" s="125">
        <f>_xlfn.XLOOKUP($A54,Mensal!$B$5:$B$296,Mensal!BR5:BR296)</f>
        <v>0</v>
      </c>
      <c r="BR54" s="92">
        <f>_xlfn.XLOOKUP($A54,Mensal!$B$5:$B$296,Mensal!BS5:BS296)</f>
        <v>0</v>
      </c>
      <c r="BS54" s="125">
        <f>_xlfn.XLOOKUP($A54,Mensal!$B$5:$B$296,Mensal!BT5:BT296)</f>
        <v>0</v>
      </c>
      <c r="BT54" s="125">
        <f>_xlfn.XLOOKUP($A54,Mensal!$B$5:$B$296,Mensal!BU5:BU296)</f>
        <v>0</v>
      </c>
      <c r="BU54" s="125">
        <f>_xlfn.XLOOKUP($A54,Mensal!$B$5:$B$296,Mensal!BV5:BV296)</f>
        <v>0</v>
      </c>
      <c r="BV54" s="125">
        <f>_xlfn.XLOOKUP($A54,Mensal!$B$5:$B$296,Mensal!BW5:BW296)</f>
        <v>0</v>
      </c>
      <c r="BW54" s="125">
        <f>_xlfn.XLOOKUP($A54,Mensal!$B$5:$B$296,Mensal!BX5:BX296)</f>
        <v>0</v>
      </c>
      <c r="BX54" s="125">
        <f>_xlfn.XLOOKUP($A54,Mensal!$B$5:$B$296,Mensal!BY5:BY296)</f>
        <v>0</v>
      </c>
      <c r="BY54" s="125">
        <f>_xlfn.XLOOKUP($A54,Mensal!$B$5:$B$296,Mensal!BZ5:BZ296)</f>
        <v>0</v>
      </c>
      <c r="BZ54" s="125">
        <f>_xlfn.XLOOKUP($A54,Mensal!$B$5:$B$296,Mensal!CA5:CA296)</f>
        <v>0</v>
      </c>
      <c r="CA54" s="125">
        <f>_xlfn.XLOOKUP($A54,Mensal!$B$5:$B$296,Mensal!CB5:CB296)</f>
        <v>0</v>
      </c>
      <c r="CB54" s="125">
        <f>_xlfn.XLOOKUP($A54,Mensal!$B$5:$B$296,Mensal!CC5:CC296)</f>
        <v>0</v>
      </c>
      <c r="CC54" s="125">
        <f>_xlfn.XLOOKUP($A54,Mensal!$B$5:$B$296,Mensal!CD5:CD296)</f>
        <v>0</v>
      </c>
      <c r="CD54" s="125">
        <f>_xlfn.XLOOKUP($A54,Mensal!$B$5:$B$296,Mensal!CE5:CE296)</f>
        <v>0</v>
      </c>
      <c r="CE54" s="92">
        <f>_xlfn.XLOOKUP($A54,Mensal!$B$5:$B$296,Mensal!CF5:CF296)</f>
        <v>0</v>
      </c>
      <c r="CF54" s="125">
        <f>_xlfn.XLOOKUP($A54,Mensal!$B$5:$B$296,Mensal!CG5:CG296)</f>
        <v>0</v>
      </c>
      <c r="CG54" s="125">
        <f>_xlfn.XLOOKUP($A54,Mensal!$B$5:$B$296,Mensal!CH5:CH296)</f>
        <v>0</v>
      </c>
      <c r="CH54" s="125">
        <f>_xlfn.XLOOKUP($A54,Mensal!$B$5:$B$296,Mensal!CI5:CI296)</f>
        <v>0</v>
      </c>
      <c r="CI54" s="125">
        <f>_xlfn.XLOOKUP($A54,Mensal!$B$5:$B$296,Mensal!CJ5:CJ296)</f>
        <v>0</v>
      </c>
      <c r="CJ54" s="125">
        <f>_xlfn.XLOOKUP($A54,Mensal!$B$5:$B$296,Mensal!CK5:CK296)</f>
        <v>0</v>
      </c>
      <c r="CK54" s="125">
        <f>_xlfn.XLOOKUP($A54,Mensal!$B$5:$B$296,Mensal!CL5:CL296)</f>
        <v>0</v>
      </c>
      <c r="CL54" s="125">
        <f>_xlfn.XLOOKUP($A54,Mensal!$B$5:$B$296,Mensal!CM5:CM296)</f>
        <v>0</v>
      </c>
      <c r="CM54" s="125">
        <f>_xlfn.XLOOKUP($A54,Mensal!$B$5:$B$296,Mensal!CN5:CN296)</f>
        <v>0</v>
      </c>
      <c r="CN54" s="125">
        <f>_xlfn.XLOOKUP($A54,Mensal!$B$5:$B$296,Mensal!CO5:CO296)</f>
        <v>0</v>
      </c>
      <c r="CO54" s="125">
        <f>_xlfn.XLOOKUP($A54,Mensal!$B$5:$B$296,Mensal!CP5:CP296)</f>
        <v>0</v>
      </c>
      <c r="CP54" s="125">
        <f>_xlfn.XLOOKUP($A54,Mensal!$B$5:$B$296,Mensal!CQ5:CQ296)</f>
        <v>0</v>
      </c>
      <c r="CQ54" s="125">
        <f>_xlfn.XLOOKUP($A54,Mensal!$B$5:$B$296,Mensal!CR5:CR296)</f>
        <v>0</v>
      </c>
      <c r="CR54" s="92">
        <f>_xlfn.XLOOKUP($A54,Mensal!$B$5:$B$296,Mensal!CS5:CS296)</f>
        <v>0</v>
      </c>
      <c r="CS54" s="125">
        <f>_xlfn.XLOOKUP($A54,Mensal!$B$5:$B$296,Mensal!CT5:CT296)</f>
        <v>0</v>
      </c>
      <c r="CT54" s="125">
        <f>_xlfn.XLOOKUP($A54,Mensal!$B$5:$B$296,Mensal!CU5:CU296)</f>
        <v>0</v>
      </c>
      <c r="CU54" s="125">
        <f>_xlfn.XLOOKUP($A54,Mensal!$B$5:$B$296,Mensal!CV5:CV296)</f>
        <v>0</v>
      </c>
      <c r="CV54" s="125">
        <f>_xlfn.XLOOKUP($A54,Mensal!$B$5:$B$296,Mensal!CW5:CW296)</f>
        <v>0</v>
      </c>
      <c r="CW54" s="125">
        <f>_xlfn.XLOOKUP($A54,Mensal!$B$5:$B$296,Mensal!CX5:CX296)</f>
        <v>0</v>
      </c>
      <c r="CX54" s="125">
        <f>_xlfn.XLOOKUP($A54,Mensal!$B$5:$B$296,Mensal!CY5:CY296)</f>
        <v>0</v>
      </c>
      <c r="CY54" s="125">
        <f>_xlfn.XLOOKUP($A54,Mensal!$B$5:$B$296,Mensal!CZ5:CZ296)</f>
        <v>0</v>
      </c>
      <c r="CZ54" s="125">
        <f>_xlfn.XLOOKUP($A54,Mensal!$B$5:$B$296,Mensal!DA5:DA296)</f>
        <v>0</v>
      </c>
      <c r="DA54" s="125">
        <f>_xlfn.XLOOKUP($A54,Mensal!$B$5:$B$296,Mensal!DB5:DB296)</f>
        <v>0</v>
      </c>
      <c r="DB54" s="125">
        <f>_xlfn.XLOOKUP($A54,Mensal!$B$5:$B$296,Mensal!DC5:DC296)</f>
        <v>0</v>
      </c>
      <c r="DC54" s="125">
        <f>_xlfn.XLOOKUP($A54,Mensal!$B$5:$B$296,Mensal!DD5:DD296)</f>
        <v>0</v>
      </c>
      <c r="DD54" s="125">
        <f>_xlfn.XLOOKUP($A54,Mensal!$B$5:$B$296,Mensal!DE5:DE296)</f>
        <v>0</v>
      </c>
      <c r="DE54" s="92">
        <f>_xlfn.XLOOKUP($A54,Mensal!$B$5:$B$296,Mensal!DF5:DF296)</f>
        <v>0</v>
      </c>
      <c r="DF54" s="125">
        <f>_xlfn.XLOOKUP($A54,Mensal!$B$5:$B$296,Mensal!DG5:DG296)</f>
        <v>0</v>
      </c>
      <c r="DG54" s="125">
        <f>_xlfn.XLOOKUP($A54,Mensal!$B$5:$B$296,Mensal!DH5:DH296)</f>
        <v>0</v>
      </c>
      <c r="DH54" s="125">
        <f>_xlfn.XLOOKUP($A54,Mensal!$B$5:$B$296,Mensal!DI5:DI296)</f>
        <v>0</v>
      </c>
      <c r="DI54" s="125">
        <f>_xlfn.XLOOKUP($A54,Mensal!$B$5:$B$296,Mensal!DJ5:DJ296)</f>
        <v>0</v>
      </c>
      <c r="DJ54" s="125">
        <f>_xlfn.XLOOKUP($A54,Mensal!$B$5:$B$296,Mensal!DK5:DK296)</f>
        <v>0</v>
      </c>
      <c r="DK54" s="125">
        <f>_xlfn.XLOOKUP($A54,Mensal!$B$5:$B$296,Mensal!DL5:DL296)</f>
        <v>0</v>
      </c>
      <c r="DL54" s="125">
        <f>_xlfn.XLOOKUP($A54,Mensal!$B$5:$B$296,Mensal!DM5:DM296)</f>
        <v>0</v>
      </c>
      <c r="DM54" s="125">
        <f>_xlfn.XLOOKUP($A54,Mensal!$B$5:$B$296,Mensal!DN5:DN296)</f>
        <v>0</v>
      </c>
      <c r="DN54" s="125">
        <f>_xlfn.XLOOKUP($A54,Mensal!$B$5:$B$296,Mensal!DO5:DO296)</f>
        <v>0</v>
      </c>
      <c r="DO54" s="125">
        <f>_xlfn.XLOOKUP($A54,Mensal!$B$5:$B$296,Mensal!DP5:DP296)</f>
        <v>0</v>
      </c>
      <c r="DP54" s="125">
        <f>_xlfn.XLOOKUP($A54,Mensal!$B$5:$B$296,Mensal!DQ5:DQ296)</f>
        <v>0</v>
      </c>
      <c r="DQ54" s="125">
        <f>_xlfn.XLOOKUP($A54,Mensal!$B$5:$B$296,Mensal!DR5:DR296)</f>
        <v>0</v>
      </c>
      <c r="DR54" s="92">
        <f>_xlfn.XLOOKUP($A54,Mensal!$B$5:$B$296,Mensal!DS5:DS296)</f>
        <v>0</v>
      </c>
      <c r="DS54" s="125">
        <f>_xlfn.XLOOKUP($A54,Mensal!$B$5:$B$296,Mensal!DT5:DT296)</f>
        <v>0</v>
      </c>
      <c r="DT54" s="125">
        <f>_xlfn.XLOOKUP($A54,Mensal!$B$5:$B$296,Mensal!DU5:DU296)</f>
        <v>0</v>
      </c>
      <c r="DU54" s="125">
        <f>_xlfn.XLOOKUP($A54,Mensal!$B$5:$B$296,Mensal!DV5:DV296)</f>
        <v>0</v>
      </c>
      <c r="DV54" s="125">
        <f>_xlfn.XLOOKUP($A54,Mensal!$B$5:$B$296,Mensal!DW5:DW296)</f>
        <v>0</v>
      </c>
      <c r="DW54" s="125">
        <f>_xlfn.XLOOKUP($A54,Mensal!$B$5:$B$296,Mensal!DX5:DX296)</f>
        <v>0</v>
      </c>
      <c r="DX54" s="125">
        <f>_xlfn.XLOOKUP($A54,Mensal!$B$5:$B$296,Mensal!DY5:DY296)</f>
        <v>0</v>
      </c>
      <c r="DY54" s="125">
        <f>_xlfn.XLOOKUP($A54,Mensal!$B$5:$B$296,Mensal!DZ5:DZ296)</f>
        <v>0</v>
      </c>
      <c r="DZ54" s="125">
        <f>_xlfn.XLOOKUP($A54,Mensal!$B$5:$B$296,Mensal!EA5:EA296)</f>
        <v>0</v>
      </c>
      <c r="EA54" s="125">
        <f>_xlfn.XLOOKUP($A54,Mensal!$B$5:$B$296,Mensal!EB5:EB296)</f>
        <v>0</v>
      </c>
      <c r="EB54" s="125">
        <f>_xlfn.XLOOKUP($A54,Mensal!$B$5:$B$296,Mensal!EC5:EC296)</f>
        <v>0</v>
      </c>
      <c r="EC54" s="125">
        <f>_xlfn.XLOOKUP($A54,Mensal!$B$5:$B$296,Mensal!ED5:ED296)</f>
        <v>0</v>
      </c>
      <c r="ED54" s="125">
        <f>_xlfn.XLOOKUP($A54,Mensal!$B$5:$B$296,Mensal!EE5:EE296)</f>
        <v>0</v>
      </c>
      <c r="EE54" s="92">
        <f>_xlfn.XLOOKUP($A54,Mensal!$B$5:$B$296,Mensal!EF5:EF296)</f>
        <v>0</v>
      </c>
      <c r="EF54" s="125">
        <f>_xlfn.XLOOKUP($A54,Mensal!$B$5:$B$296,Mensal!EG5:EG296)</f>
        <v>0</v>
      </c>
      <c r="EG54" s="125">
        <f>_xlfn.XLOOKUP($A54,Mensal!$B$5:$B$296,Mensal!EH5:EH296)</f>
        <v>0</v>
      </c>
      <c r="EH54" s="125">
        <f>_xlfn.XLOOKUP($A54,Mensal!$B$5:$B$296,Mensal!EI5:EI296)</f>
        <v>0</v>
      </c>
      <c r="EI54" s="125">
        <f>_xlfn.XLOOKUP($A54,Mensal!$B$5:$B$296,Mensal!EJ5:EJ296)</f>
        <v>0</v>
      </c>
      <c r="EJ54" s="125">
        <f>_xlfn.XLOOKUP($A54,Mensal!$B$5:$B$296,Mensal!EK5:EK296)</f>
        <v>0</v>
      </c>
      <c r="EK54" s="125">
        <f>_xlfn.XLOOKUP($A54,Mensal!$B$5:$B$296,Mensal!EL5:EL296)</f>
        <v>0</v>
      </c>
      <c r="EL54" s="125">
        <f>_xlfn.XLOOKUP($A54,Mensal!$B$5:$B$296,Mensal!EM5:EM296)</f>
        <v>0</v>
      </c>
      <c r="EM54" s="125">
        <f>_xlfn.XLOOKUP($A54,Mensal!$B$5:$B$296,Mensal!EN5:EN296)</f>
        <v>0</v>
      </c>
      <c r="EN54" s="125">
        <f>_xlfn.XLOOKUP($A54,Mensal!$B$5:$B$296,Mensal!EO5:EO296)</f>
        <v>0</v>
      </c>
      <c r="EO54" s="125">
        <f>_xlfn.XLOOKUP($A54,Mensal!$B$5:$B$296,Mensal!EP5:EP296)</f>
        <v>0</v>
      </c>
      <c r="EP54" s="125">
        <f>_xlfn.XLOOKUP($A54,Mensal!$B$5:$B$296,Mensal!EQ5:EQ296)</f>
        <v>0</v>
      </c>
      <c r="EQ54" s="125">
        <f>_xlfn.XLOOKUP($A54,Mensal!$B$5:$B$296,Mensal!ER5:ER296)</f>
        <v>0</v>
      </c>
      <c r="ER54" s="92">
        <f t="shared" si="1"/>
        <v>0</v>
      </c>
    </row>
    <row r="55" spans="1:149" s="3" customFormat="1" ht="12">
      <c r="A55" s="328" t="str">
        <f t="shared" si="0"/>
        <v>971962010200020</v>
      </c>
      <c r="B55" s="328">
        <v>9719620102000</v>
      </c>
      <c r="C55" s="329">
        <v>20</v>
      </c>
      <c r="D55" s="330" t="s">
        <v>232</v>
      </c>
      <c r="E55" s="92">
        <f>_xlfn.XLOOKUP($A55,Mensal!$B$5:$B$296,Mensal!F5:F296)</f>
        <v>-44374012.490000002</v>
      </c>
      <c r="F55" s="125">
        <f>_xlfn.XLOOKUP($A55,Mensal!$B$5:$B$296,Mensal!G5:G296)</f>
        <v>0</v>
      </c>
      <c r="G55" s="125">
        <f>_xlfn.XLOOKUP($A55,Mensal!$B$5:$B$296,Mensal!H5:H296)</f>
        <v>0</v>
      </c>
      <c r="H55" s="125">
        <f>_xlfn.XLOOKUP($A55,Mensal!$B$5:$B$296,Mensal!I5:I296)</f>
        <v>0</v>
      </c>
      <c r="I55" s="125">
        <f>_xlfn.XLOOKUP($A55,Mensal!$B$5:$B$296,Mensal!J5:J296)</f>
        <v>0</v>
      </c>
      <c r="J55" s="125">
        <f>_xlfn.XLOOKUP($A55,Mensal!$B$5:$B$296,Mensal!K5:K296)</f>
        <v>0</v>
      </c>
      <c r="K55" s="125">
        <f>_xlfn.XLOOKUP($A55,Mensal!$B$5:$B$296,Mensal!L5:L296)</f>
        <v>0</v>
      </c>
      <c r="L55" s="125">
        <f>_xlfn.XLOOKUP($A55,Mensal!$B$5:$B$296,Mensal!M5:M296)</f>
        <v>0</v>
      </c>
      <c r="M55" s="125">
        <f>_xlfn.XLOOKUP($A55,Mensal!$B$5:$B$296,Mensal!N5:N296)</f>
        <v>0</v>
      </c>
      <c r="N55" s="125">
        <f>_xlfn.XLOOKUP($A55,Mensal!$B$5:$B$296,Mensal!O5:O296)</f>
        <v>0</v>
      </c>
      <c r="O55" s="125">
        <f>_xlfn.XLOOKUP($A55,Mensal!$B$5:$B$296,Mensal!P5:P296)</f>
        <v>0</v>
      </c>
      <c r="P55" s="125">
        <f>_xlfn.XLOOKUP($A55,Mensal!$B$5:$B$296,Mensal!Q5:Q296)</f>
        <v>0</v>
      </c>
      <c r="Q55" s="125">
        <f>_xlfn.XLOOKUP($A55,Mensal!$B$5:$B$296,Mensal!R5:R296)</f>
        <v>0</v>
      </c>
      <c r="R55" s="92">
        <f>_xlfn.XLOOKUP($A55,Mensal!$B$5:$B$296,Mensal!S5:S296)</f>
        <v>0</v>
      </c>
      <c r="S55" s="125">
        <f>_xlfn.XLOOKUP($A55,Mensal!$B$5:$B$296,Mensal!T5:T296)</f>
        <v>-210112295.85500002</v>
      </c>
      <c r="T55" s="125">
        <f>_xlfn.XLOOKUP($A55,Mensal!$B$5:$B$296,Mensal!U5:U296)</f>
        <v>0</v>
      </c>
      <c r="U55" s="125">
        <f>_xlfn.XLOOKUP($A55,Mensal!$B$5:$B$296,Mensal!V5:V296)</f>
        <v>0</v>
      </c>
      <c r="V55" s="125">
        <f>_xlfn.XLOOKUP($A55,Mensal!$B$5:$B$296,Mensal!W5:W296)</f>
        <v>0</v>
      </c>
      <c r="W55" s="125">
        <f>_xlfn.XLOOKUP($A55,Mensal!$B$5:$B$296,Mensal!X5:X296)</f>
        <v>0</v>
      </c>
      <c r="X55" s="125">
        <f>_xlfn.XLOOKUP($A55,Mensal!$B$5:$B$296,Mensal!Y5:Y296)</f>
        <v>0</v>
      </c>
      <c r="Y55" s="125">
        <f>_xlfn.XLOOKUP($A55,Mensal!$B$5:$B$296,Mensal!Z5:Z296)</f>
        <v>0</v>
      </c>
      <c r="Z55" s="125">
        <f>_xlfn.XLOOKUP($A55,Mensal!$B$5:$B$296,Mensal!AA5:AA296)</f>
        <v>0</v>
      </c>
      <c r="AA55" s="125">
        <f>_xlfn.XLOOKUP($A55,Mensal!$B$5:$B$296,Mensal!AB5:AB296)</f>
        <v>0</v>
      </c>
      <c r="AB55" s="125">
        <f>_xlfn.XLOOKUP($A55,Mensal!$B$5:$B$296,Mensal!AC5:AC296)</f>
        <v>0</v>
      </c>
      <c r="AC55" s="125">
        <f>_xlfn.XLOOKUP($A55,Mensal!$B$5:$B$296,Mensal!AD5:AD296)</f>
        <v>0</v>
      </c>
      <c r="AD55" s="125">
        <f>_xlfn.XLOOKUP($A55,Mensal!$B$5:$B$296,Mensal!AE5:AE296)</f>
        <v>0</v>
      </c>
      <c r="AE55" s="92">
        <f>_xlfn.XLOOKUP($A55,Mensal!$B$5:$B$296,Mensal!AF5:AF296)</f>
        <v>-210112295.85500002</v>
      </c>
      <c r="AF55" s="125">
        <f>_xlfn.XLOOKUP($A55,Mensal!$B$5:$B$296,Mensal!AG5:AG296)</f>
        <v>0</v>
      </c>
      <c r="AG55" s="125">
        <f>_xlfn.XLOOKUP($A55,Mensal!$B$5:$B$296,Mensal!AH5:AH296)</f>
        <v>0</v>
      </c>
      <c r="AH55" s="125">
        <f>_xlfn.XLOOKUP($A55,Mensal!$B$5:$B$296,Mensal!AI5:AI296)</f>
        <v>0</v>
      </c>
      <c r="AI55" s="125">
        <f>_xlfn.XLOOKUP($A55,Mensal!$B$5:$B$296,Mensal!AJ5:AJ296)</f>
        <v>0</v>
      </c>
      <c r="AJ55" s="125">
        <f>_xlfn.XLOOKUP($A55,Mensal!$B$5:$B$296,Mensal!AK5:AK296)</f>
        <v>0</v>
      </c>
      <c r="AK55" s="125">
        <f>_xlfn.XLOOKUP($A55,Mensal!$B$5:$B$296,Mensal!AL5:AL296)</f>
        <v>0</v>
      </c>
      <c r="AL55" s="125">
        <f>_xlfn.XLOOKUP($A55,Mensal!$B$5:$B$296,Mensal!AM5:AM296)</f>
        <v>0</v>
      </c>
      <c r="AM55" s="125">
        <f>_xlfn.XLOOKUP($A55,Mensal!$B$5:$B$296,Mensal!AN5:AN296)</f>
        <v>0</v>
      </c>
      <c r="AN55" s="125">
        <f>_xlfn.XLOOKUP($A55,Mensal!$B$5:$B$296,Mensal!AO5:AO296)</f>
        <v>0</v>
      </c>
      <c r="AO55" s="125">
        <f>_xlfn.XLOOKUP($A55,Mensal!$B$5:$B$296,Mensal!AP5:AP296)</f>
        <v>0</v>
      </c>
      <c r="AP55" s="125">
        <f>_xlfn.XLOOKUP($A55,Mensal!$B$5:$B$296,Mensal!AQ5:AQ296)</f>
        <v>0</v>
      </c>
      <c r="AQ55" s="125">
        <f>_xlfn.XLOOKUP($A55,Mensal!$B$5:$B$296,Mensal!AR5:AR296)</f>
        <v>0</v>
      </c>
      <c r="AR55" s="92">
        <f>_xlfn.XLOOKUP($A55,Mensal!$B$5:$B$296,Mensal!AS5:AS296)</f>
        <v>0</v>
      </c>
      <c r="AS55" s="125">
        <f>_xlfn.XLOOKUP($A55,Mensal!$B$5:$B$296,Mensal!AT5:AT296)</f>
        <v>0</v>
      </c>
      <c r="AT55" s="125">
        <f>_xlfn.XLOOKUP($A55,Mensal!$B$5:$B$296,Mensal!AU5:AU296)</f>
        <v>0</v>
      </c>
      <c r="AU55" s="125">
        <f>_xlfn.XLOOKUP($A55,Mensal!$B$5:$B$296,Mensal!AV5:AV296)</f>
        <v>0</v>
      </c>
      <c r="AV55" s="125">
        <f>_xlfn.XLOOKUP($A55,Mensal!$B$5:$B$296,Mensal!AW5:AW296)</f>
        <v>0</v>
      </c>
      <c r="AW55" s="125">
        <f>_xlfn.XLOOKUP($A55,Mensal!$B$5:$B$296,Mensal!AX5:AX296)</f>
        <v>0</v>
      </c>
      <c r="AX55" s="125">
        <f>_xlfn.XLOOKUP($A55,Mensal!$B$5:$B$296,Mensal!AY5:AY296)</f>
        <v>0</v>
      </c>
      <c r="AY55" s="125">
        <f>_xlfn.XLOOKUP($A55,Mensal!$B$5:$B$296,Mensal!AZ5:AZ296)</f>
        <v>0</v>
      </c>
      <c r="AZ55" s="125">
        <f>_xlfn.XLOOKUP($A55,Mensal!$B$5:$B$296,Mensal!BA5:BA296)</f>
        <v>0</v>
      </c>
      <c r="BA55" s="125">
        <f>_xlfn.XLOOKUP($A55,Mensal!$B$5:$B$296,Mensal!BB5:BB296)</f>
        <v>0</v>
      </c>
      <c r="BB55" s="125">
        <f>_xlfn.XLOOKUP($A55,Mensal!$B$5:$B$296,Mensal!BC5:BC296)</f>
        <v>0</v>
      </c>
      <c r="BC55" s="125">
        <f>_xlfn.XLOOKUP($A55,Mensal!$B$5:$B$296,Mensal!BD5:BD296)</f>
        <v>0</v>
      </c>
      <c r="BD55" s="125">
        <f>_xlfn.XLOOKUP($A55,Mensal!$B$5:$B$296,Mensal!BE5:BE296)</f>
        <v>0</v>
      </c>
      <c r="BE55" s="92">
        <f>_xlfn.XLOOKUP($A55,Mensal!$B$5:$B$296,Mensal!BF5:BF296)</f>
        <v>0</v>
      </c>
      <c r="BF55" s="125">
        <f>_xlfn.XLOOKUP($A55,Mensal!$B$5:$B$296,Mensal!BG5:BG296)</f>
        <v>0</v>
      </c>
      <c r="BG55" s="125">
        <f>_xlfn.XLOOKUP($A55,Mensal!$B$5:$B$296,Mensal!BH5:BH296)</f>
        <v>0</v>
      </c>
      <c r="BH55" s="125">
        <f>_xlfn.XLOOKUP($A55,Mensal!$B$5:$B$296,Mensal!BI5:BI296)</f>
        <v>0</v>
      </c>
      <c r="BI55" s="125">
        <f>_xlfn.XLOOKUP($A55,Mensal!$B$5:$B$296,Mensal!BJ5:BJ296)</f>
        <v>0</v>
      </c>
      <c r="BJ55" s="125">
        <f>_xlfn.XLOOKUP($A55,Mensal!$B$5:$B$296,Mensal!BK5:BK296)</f>
        <v>0</v>
      </c>
      <c r="BK55" s="125">
        <f>_xlfn.XLOOKUP($A55,Mensal!$B$5:$B$296,Mensal!BL5:BL296)</f>
        <v>0</v>
      </c>
      <c r="BL55" s="125">
        <f>_xlfn.XLOOKUP($A55,Mensal!$B$5:$B$296,Mensal!BM5:BM296)</f>
        <v>0</v>
      </c>
      <c r="BM55" s="125">
        <f>_xlfn.XLOOKUP($A55,Mensal!$B$5:$B$296,Mensal!BN5:BN296)</f>
        <v>0</v>
      </c>
      <c r="BN55" s="125">
        <f>_xlfn.XLOOKUP($A55,Mensal!$B$5:$B$296,Mensal!BO5:BO296)</f>
        <v>0</v>
      </c>
      <c r="BO55" s="125">
        <f>_xlfn.XLOOKUP($A55,Mensal!$B$5:$B$296,Mensal!BP5:BP296)</f>
        <v>0</v>
      </c>
      <c r="BP55" s="125">
        <f>_xlfn.XLOOKUP($A55,Mensal!$B$5:$B$296,Mensal!BQ5:BQ296)</f>
        <v>0</v>
      </c>
      <c r="BQ55" s="125">
        <f>_xlfn.XLOOKUP($A55,Mensal!$B$5:$B$296,Mensal!BR5:BR296)</f>
        <v>0</v>
      </c>
      <c r="BR55" s="92">
        <f>_xlfn.XLOOKUP($A55,Mensal!$B$5:$B$296,Mensal!BS5:BS296)</f>
        <v>0</v>
      </c>
      <c r="BS55" s="125">
        <f>_xlfn.XLOOKUP($A55,Mensal!$B$5:$B$296,Mensal!BT5:BT296)</f>
        <v>0</v>
      </c>
      <c r="BT55" s="125">
        <f>_xlfn.XLOOKUP($A55,Mensal!$B$5:$B$296,Mensal!BU5:BU296)</f>
        <v>0</v>
      </c>
      <c r="BU55" s="125">
        <f>_xlfn.XLOOKUP($A55,Mensal!$B$5:$B$296,Mensal!BV5:BV296)</f>
        <v>0</v>
      </c>
      <c r="BV55" s="125">
        <f>_xlfn.XLOOKUP($A55,Mensal!$B$5:$B$296,Mensal!BW5:BW296)</f>
        <v>0</v>
      </c>
      <c r="BW55" s="125">
        <f>_xlfn.XLOOKUP($A55,Mensal!$B$5:$B$296,Mensal!BX5:BX296)</f>
        <v>0</v>
      </c>
      <c r="BX55" s="125">
        <f>_xlfn.XLOOKUP($A55,Mensal!$B$5:$B$296,Mensal!BY5:BY296)</f>
        <v>0</v>
      </c>
      <c r="BY55" s="125">
        <f>_xlfn.XLOOKUP($A55,Mensal!$B$5:$B$296,Mensal!BZ5:BZ296)</f>
        <v>0</v>
      </c>
      <c r="BZ55" s="125">
        <f>_xlfn.XLOOKUP($A55,Mensal!$B$5:$B$296,Mensal!CA5:CA296)</f>
        <v>0</v>
      </c>
      <c r="CA55" s="125">
        <f>_xlfn.XLOOKUP($A55,Mensal!$B$5:$B$296,Mensal!CB5:CB296)</f>
        <v>0</v>
      </c>
      <c r="CB55" s="125">
        <f>_xlfn.XLOOKUP($A55,Mensal!$B$5:$B$296,Mensal!CC5:CC296)</f>
        <v>0</v>
      </c>
      <c r="CC55" s="125">
        <f>_xlfn.XLOOKUP($A55,Mensal!$B$5:$B$296,Mensal!CD5:CD296)</f>
        <v>0</v>
      </c>
      <c r="CD55" s="125">
        <f>_xlfn.XLOOKUP($A55,Mensal!$B$5:$B$296,Mensal!CE5:CE296)</f>
        <v>0</v>
      </c>
      <c r="CE55" s="92">
        <f>_xlfn.XLOOKUP($A55,Mensal!$B$5:$B$296,Mensal!CF5:CF296)</f>
        <v>0</v>
      </c>
      <c r="CF55" s="125">
        <f>_xlfn.XLOOKUP($A55,Mensal!$B$5:$B$296,Mensal!CG5:CG296)</f>
        <v>0</v>
      </c>
      <c r="CG55" s="125">
        <f>_xlfn.XLOOKUP($A55,Mensal!$B$5:$B$296,Mensal!CH5:CH296)</f>
        <v>0</v>
      </c>
      <c r="CH55" s="125">
        <f>_xlfn.XLOOKUP($A55,Mensal!$B$5:$B$296,Mensal!CI5:CI296)</f>
        <v>0</v>
      </c>
      <c r="CI55" s="125">
        <f>_xlfn.XLOOKUP($A55,Mensal!$B$5:$B$296,Mensal!CJ5:CJ296)</f>
        <v>0</v>
      </c>
      <c r="CJ55" s="125">
        <f>_xlfn.XLOOKUP($A55,Mensal!$B$5:$B$296,Mensal!CK5:CK296)</f>
        <v>0</v>
      </c>
      <c r="CK55" s="125">
        <f>_xlfn.XLOOKUP($A55,Mensal!$B$5:$B$296,Mensal!CL5:CL296)</f>
        <v>0</v>
      </c>
      <c r="CL55" s="125">
        <f>_xlfn.XLOOKUP($A55,Mensal!$B$5:$B$296,Mensal!CM5:CM296)</f>
        <v>0</v>
      </c>
      <c r="CM55" s="125">
        <f>_xlfn.XLOOKUP($A55,Mensal!$B$5:$B$296,Mensal!CN5:CN296)</f>
        <v>0</v>
      </c>
      <c r="CN55" s="125">
        <f>_xlfn.XLOOKUP($A55,Mensal!$B$5:$B$296,Mensal!CO5:CO296)</f>
        <v>0</v>
      </c>
      <c r="CO55" s="125">
        <f>_xlfn.XLOOKUP($A55,Mensal!$B$5:$B$296,Mensal!CP5:CP296)</f>
        <v>0</v>
      </c>
      <c r="CP55" s="125">
        <f>_xlfn.XLOOKUP($A55,Mensal!$B$5:$B$296,Mensal!CQ5:CQ296)</f>
        <v>0</v>
      </c>
      <c r="CQ55" s="125">
        <f>_xlfn.XLOOKUP($A55,Mensal!$B$5:$B$296,Mensal!CR5:CR296)</f>
        <v>0</v>
      </c>
      <c r="CR55" s="92">
        <f>_xlfn.XLOOKUP($A55,Mensal!$B$5:$B$296,Mensal!CS5:CS296)</f>
        <v>0</v>
      </c>
      <c r="CS55" s="125">
        <f>_xlfn.XLOOKUP($A55,Mensal!$B$5:$B$296,Mensal!CT5:CT296)</f>
        <v>0</v>
      </c>
      <c r="CT55" s="125">
        <f>_xlfn.XLOOKUP($A55,Mensal!$B$5:$B$296,Mensal!CU5:CU296)</f>
        <v>0</v>
      </c>
      <c r="CU55" s="125">
        <f>_xlfn.XLOOKUP($A55,Mensal!$B$5:$B$296,Mensal!CV5:CV296)</f>
        <v>0</v>
      </c>
      <c r="CV55" s="125">
        <f>_xlfn.XLOOKUP($A55,Mensal!$B$5:$B$296,Mensal!CW5:CW296)</f>
        <v>0</v>
      </c>
      <c r="CW55" s="125">
        <f>_xlfn.XLOOKUP($A55,Mensal!$B$5:$B$296,Mensal!CX5:CX296)</f>
        <v>0</v>
      </c>
      <c r="CX55" s="125">
        <f>_xlfn.XLOOKUP($A55,Mensal!$B$5:$B$296,Mensal!CY5:CY296)</f>
        <v>0</v>
      </c>
      <c r="CY55" s="125">
        <f>_xlfn.XLOOKUP($A55,Mensal!$B$5:$B$296,Mensal!CZ5:CZ296)</f>
        <v>0</v>
      </c>
      <c r="CZ55" s="125">
        <f>_xlfn.XLOOKUP($A55,Mensal!$B$5:$B$296,Mensal!DA5:DA296)</f>
        <v>0</v>
      </c>
      <c r="DA55" s="125">
        <f>_xlfn.XLOOKUP($A55,Mensal!$B$5:$B$296,Mensal!DB5:DB296)</f>
        <v>0</v>
      </c>
      <c r="DB55" s="125">
        <f>_xlfn.XLOOKUP($A55,Mensal!$B$5:$B$296,Mensal!DC5:DC296)</f>
        <v>0</v>
      </c>
      <c r="DC55" s="125">
        <f>_xlfn.XLOOKUP($A55,Mensal!$B$5:$B$296,Mensal!DD5:DD296)</f>
        <v>0</v>
      </c>
      <c r="DD55" s="125">
        <f>_xlfn.XLOOKUP($A55,Mensal!$B$5:$B$296,Mensal!DE5:DE296)</f>
        <v>0</v>
      </c>
      <c r="DE55" s="92">
        <f>_xlfn.XLOOKUP($A55,Mensal!$B$5:$B$296,Mensal!DF5:DF296)</f>
        <v>0</v>
      </c>
      <c r="DF55" s="125">
        <f>_xlfn.XLOOKUP($A55,Mensal!$B$5:$B$296,Mensal!DG5:DG296)</f>
        <v>0</v>
      </c>
      <c r="DG55" s="125">
        <f>_xlfn.XLOOKUP($A55,Mensal!$B$5:$B$296,Mensal!DH5:DH296)</f>
        <v>0</v>
      </c>
      <c r="DH55" s="125">
        <f>_xlfn.XLOOKUP($A55,Mensal!$B$5:$B$296,Mensal!DI5:DI296)</f>
        <v>0</v>
      </c>
      <c r="DI55" s="125">
        <f>_xlfn.XLOOKUP($A55,Mensal!$B$5:$B$296,Mensal!DJ5:DJ296)</f>
        <v>0</v>
      </c>
      <c r="DJ55" s="125">
        <f>_xlfn.XLOOKUP($A55,Mensal!$B$5:$B$296,Mensal!DK5:DK296)</f>
        <v>0</v>
      </c>
      <c r="DK55" s="125">
        <f>_xlfn.XLOOKUP($A55,Mensal!$B$5:$B$296,Mensal!DL5:DL296)</f>
        <v>0</v>
      </c>
      <c r="DL55" s="125">
        <f>_xlfn.XLOOKUP($A55,Mensal!$B$5:$B$296,Mensal!DM5:DM296)</f>
        <v>0</v>
      </c>
      <c r="DM55" s="125">
        <f>_xlfn.XLOOKUP($A55,Mensal!$B$5:$B$296,Mensal!DN5:DN296)</f>
        <v>0</v>
      </c>
      <c r="DN55" s="125">
        <f>_xlfn.XLOOKUP($A55,Mensal!$B$5:$B$296,Mensal!DO5:DO296)</f>
        <v>0</v>
      </c>
      <c r="DO55" s="125">
        <f>_xlfn.XLOOKUP($A55,Mensal!$B$5:$B$296,Mensal!DP5:DP296)</f>
        <v>0</v>
      </c>
      <c r="DP55" s="125">
        <f>_xlfn.XLOOKUP($A55,Mensal!$B$5:$B$296,Mensal!DQ5:DQ296)</f>
        <v>0</v>
      </c>
      <c r="DQ55" s="125">
        <f>_xlfn.XLOOKUP($A55,Mensal!$B$5:$B$296,Mensal!DR5:DR296)</f>
        <v>0</v>
      </c>
      <c r="DR55" s="92">
        <f>_xlfn.XLOOKUP($A55,Mensal!$B$5:$B$296,Mensal!DS5:DS296)</f>
        <v>0</v>
      </c>
      <c r="DS55" s="125">
        <f>_xlfn.XLOOKUP($A55,Mensal!$B$5:$B$296,Mensal!DT5:DT296)</f>
        <v>0</v>
      </c>
      <c r="DT55" s="125">
        <f>_xlfn.XLOOKUP($A55,Mensal!$B$5:$B$296,Mensal!DU5:DU296)</f>
        <v>0</v>
      </c>
      <c r="DU55" s="125">
        <f>_xlfn.XLOOKUP($A55,Mensal!$B$5:$B$296,Mensal!DV5:DV296)</f>
        <v>0</v>
      </c>
      <c r="DV55" s="125">
        <f>_xlfn.XLOOKUP($A55,Mensal!$B$5:$B$296,Mensal!DW5:DW296)</f>
        <v>0</v>
      </c>
      <c r="DW55" s="125">
        <f>_xlfn.XLOOKUP($A55,Mensal!$B$5:$B$296,Mensal!DX5:DX296)</f>
        <v>0</v>
      </c>
      <c r="DX55" s="125">
        <f>_xlfn.XLOOKUP($A55,Mensal!$B$5:$B$296,Mensal!DY5:DY296)</f>
        <v>0</v>
      </c>
      <c r="DY55" s="125">
        <f>_xlfn.XLOOKUP($A55,Mensal!$B$5:$B$296,Mensal!DZ5:DZ296)</f>
        <v>0</v>
      </c>
      <c r="DZ55" s="125">
        <f>_xlfn.XLOOKUP($A55,Mensal!$B$5:$B$296,Mensal!EA5:EA296)</f>
        <v>0</v>
      </c>
      <c r="EA55" s="125">
        <f>_xlfn.XLOOKUP($A55,Mensal!$B$5:$B$296,Mensal!EB5:EB296)</f>
        <v>0</v>
      </c>
      <c r="EB55" s="125">
        <f>_xlfn.XLOOKUP($A55,Mensal!$B$5:$B$296,Mensal!EC5:EC296)</f>
        <v>0</v>
      </c>
      <c r="EC55" s="125">
        <f>_xlfn.XLOOKUP($A55,Mensal!$B$5:$B$296,Mensal!ED5:ED296)</f>
        <v>0</v>
      </c>
      <c r="ED55" s="125">
        <f>_xlfn.XLOOKUP($A55,Mensal!$B$5:$B$296,Mensal!EE5:EE296)</f>
        <v>0</v>
      </c>
      <c r="EE55" s="92">
        <f>_xlfn.XLOOKUP($A55,Mensal!$B$5:$B$296,Mensal!EF5:EF296)</f>
        <v>0</v>
      </c>
      <c r="EF55" s="125">
        <f>_xlfn.XLOOKUP($A55,Mensal!$B$5:$B$296,Mensal!EG5:EG296)</f>
        <v>0</v>
      </c>
      <c r="EG55" s="125">
        <f>_xlfn.XLOOKUP($A55,Mensal!$B$5:$B$296,Mensal!EH5:EH296)</f>
        <v>0</v>
      </c>
      <c r="EH55" s="125">
        <f>_xlfn.XLOOKUP($A55,Mensal!$B$5:$B$296,Mensal!EI5:EI296)</f>
        <v>0</v>
      </c>
      <c r="EI55" s="125">
        <f>_xlfn.XLOOKUP($A55,Mensal!$B$5:$B$296,Mensal!EJ5:EJ296)</f>
        <v>0</v>
      </c>
      <c r="EJ55" s="125">
        <f>_xlfn.XLOOKUP($A55,Mensal!$B$5:$B$296,Mensal!EK5:EK296)</f>
        <v>0</v>
      </c>
      <c r="EK55" s="125">
        <f>_xlfn.XLOOKUP($A55,Mensal!$B$5:$B$296,Mensal!EL5:EL296)</f>
        <v>0</v>
      </c>
      <c r="EL55" s="125">
        <f>_xlfn.XLOOKUP($A55,Mensal!$B$5:$B$296,Mensal!EM5:EM296)</f>
        <v>0</v>
      </c>
      <c r="EM55" s="125">
        <f>_xlfn.XLOOKUP($A55,Mensal!$B$5:$B$296,Mensal!EN5:EN296)</f>
        <v>0</v>
      </c>
      <c r="EN55" s="125">
        <f>_xlfn.XLOOKUP($A55,Mensal!$B$5:$B$296,Mensal!EO5:EO296)</f>
        <v>0</v>
      </c>
      <c r="EO55" s="125">
        <f>_xlfn.XLOOKUP($A55,Mensal!$B$5:$B$296,Mensal!EP5:EP296)</f>
        <v>0</v>
      </c>
      <c r="EP55" s="125">
        <f>_xlfn.XLOOKUP($A55,Mensal!$B$5:$B$296,Mensal!EQ5:EQ296)</f>
        <v>0</v>
      </c>
      <c r="EQ55" s="125">
        <f>_xlfn.XLOOKUP($A55,Mensal!$B$5:$B$296,Mensal!ER5:ER296)</f>
        <v>0</v>
      </c>
      <c r="ER55" s="92">
        <f t="shared" si="1"/>
        <v>0</v>
      </c>
    </row>
    <row r="56" spans="1:149">
      <c r="A56" s="328" t="str">
        <f t="shared" si="0"/>
        <v>991101010300382</v>
      </c>
      <c r="B56" s="328">
        <v>9911010103003</v>
      </c>
      <c r="C56" s="329">
        <v>82</v>
      </c>
      <c r="D56" s="330" t="s">
        <v>233</v>
      </c>
      <c r="E56" s="92">
        <f>_xlfn.XLOOKUP($A56,Mensal!$B$5:$B$296,Mensal!F5:F296)</f>
        <v>0</v>
      </c>
      <c r="F56" s="125">
        <f>_xlfn.XLOOKUP($A56,Mensal!$B$5:$B$296,Mensal!G5:G296)</f>
        <v>0</v>
      </c>
      <c r="G56" s="125">
        <f>_xlfn.XLOOKUP($A56,Mensal!$B$5:$B$296,Mensal!H5:H296)</f>
        <v>0</v>
      </c>
      <c r="H56" s="125">
        <f>_xlfn.XLOOKUP($A56,Mensal!$B$5:$B$296,Mensal!I5:I296)</f>
        <v>0</v>
      </c>
      <c r="I56" s="125">
        <f>_xlfn.XLOOKUP($A56,Mensal!$B$5:$B$296,Mensal!J5:J296)</f>
        <v>0</v>
      </c>
      <c r="J56" s="125">
        <f>_xlfn.XLOOKUP($A56,Mensal!$B$5:$B$296,Mensal!K5:K296)</f>
        <v>0</v>
      </c>
      <c r="K56" s="125">
        <f>_xlfn.XLOOKUP($A56,Mensal!$B$5:$B$296,Mensal!L5:L296)</f>
        <v>0</v>
      </c>
      <c r="L56" s="125">
        <f>_xlfn.XLOOKUP($A56,Mensal!$B$5:$B$296,Mensal!M5:M296)</f>
        <v>0</v>
      </c>
      <c r="M56" s="125">
        <f>_xlfn.XLOOKUP($A56,Mensal!$B$5:$B$296,Mensal!N5:N296)</f>
        <v>0</v>
      </c>
      <c r="N56" s="125">
        <f>_xlfn.XLOOKUP($A56,Mensal!$B$5:$B$296,Mensal!O5:O296)</f>
        <v>0</v>
      </c>
      <c r="O56" s="125">
        <f>_xlfn.XLOOKUP($A56,Mensal!$B$5:$B$296,Mensal!P5:P296)</f>
        <v>0</v>
      </c>
      <c r="P56" s="125">
        <f>_xlfn.XLOOKUP($A56,Mensal!$B$5:$B$296,Mensal!Q5:Q296)</f>
        <v>0</v>
      </c>
      <c r="Q56" s="125">
        <f>_xlfn.XLOOKUP($A56,Mensal!$B$5:$B$296,Mensal!R5:R296)</f>
        <v>0</v>
      </c>
      <c r="R56" s="92">
        <f>_xlfn.XLOOKUP($A56,Mensal!$B$5:$B$296,Mensal!S5:S296)</f>
        <v>0</v>
      </c>
      <c r="S56" s="125">
        <f>_xlfn.XLOOKUP($A56,Mensal!$B$5:$B$296,Mensal!T5:T296)</f>
        <v>0</v>
      </c>
      <c r="T56" s="125">
        <f>_xlfn.XLOOKUP($A56,Mensal!$B$5:$B$296,Mensal!U5:U296)</f>
        <v>0</v>
      </c>
      <c r="U56" s="125">
        <f>_xlfn.XLOOKUP($A56,Mensal!$B$5:$B$296,Mensal!V5:V296)</f>
        <v>0</v>
      </c>
      <c r="V56" s="125">
        <f>_xlfn.XLOOKUP($A56,Mensal!$B$5:$B$296,Mensal!W5:W296)</f>
        <v>0</v>
      </c>
      <c r="W56" s="125">
        <f>_xlfn.XLOOKUP($A56,Mensal!$B$5:$B$296,Mensal!X5:X296)</f>
        <v>0</v>
      </c>
      <c r="X56" s="125">
        <f>_xlfn.XLOOKUP($A56,Mensal!$B$5:$B$296,Mensal!Y5:Y296)</f>
        <v>0</v>
      </c>
      <c r="Y56" s="125">
        <f>_xlfn.XLOOKUP($A56,Mensal!$B$5:$B$296,Mensal!Z5:Z296)</f>
        <v>0</v>
      </c>
      <c r="Z56" s="125">
        <f>_xlfn.XLOOKUP($A56,Mensal!$B$5:$B$296,Mensal!AA5:AA296)</f>
        <v>0</v>
      </c>
      <c r="AA56" s="125">
        <f>_xlfn.XLOOKUP($A56,Mensal!$B$5:$B$296,Mensal!AB5:AB296)</f>
        <v>0</v>
      </c>
      <c r="AB56" s="125">
        <f>_xlfn.XLOOKUP($A56,Mensal!$B$5:$B$296,Mensal!AC5:AC296)</f>
        <v>0</v>
      </c>
      <c r="AC56" s="125">
        <f>_xlfn.XLOOKUP($A56,Mensal!$B$5:$B$296,Mensal!AD5:AD296)</f>
        <v>0</v>
      </c>
      <c r="AD56" s="125">
        <f>_xlfn.XLOOKUP($A56,Mensal!$B$5:$B$296,Mensal!AE5:AE296)</f>
        <v>0</v>
      </c>
      <c r="AE56" s="92">
        <f>_xlfn.XLOOKUP($A56,Mensal!$B$5:$B$296,Mensal!AF5:AF296)</f>
        <v>0</v>
      </c>
      <c r="AF56" s="125">
        <f>_xlfn.XLOOKUP($A56,Mensal!$B$5:$B$296,Mensal!AG5:AG296)</f>
        <v>0</v>
      </c>
      <c r="AG56" s="125">
        <f>_xlfn.XLOOKUP($A56,Mensal!$B$5:$B$296,Mensal!AH5:AH296)</f>
        <v>0</v>
      </c>
      <c r="AH56" s="125">
        <f>_xlfn.XLOOKUP($A56,Mensal!$B$5:$B$296,Mensal!AI5:AI296)</f>
        <v>0</v>
      </c>
      <c r="AI56" s="125">
        <f>_xlfn.XLOOKUP($A56,Mensal!$B$5:$B$296,Mensal!AJ5:AJ296)</f>
        <v>0</v>
      </c>
      <c r="AJ56" s="125">
        <f>_xlfn.XLOOKUP($A56,Mensal!$B$5:$B$296,Mensal!AK5:AK296)</f>
        <v>0</v>
      </c>
      <c r="AK56" s="125">
        <f>_xlfn.XLOOKUP($A56,Mensal!$B$5:$B$296,Mensal!AL5:AL296)</f>
        <v>0</v>
      </c>
      <c r="AL56" s="125">
        <f>_xlfn.XLOOKUP($A56,Mensal!$B$5:$B$296,Mensal!AM5:AM296)</f>
        <v>0</v>
      </c>
      <c r="AM56" s="125">
        <f>_xlfn.XLOOKUP($A56,Mensal!$B$5:$B$296,Mensal!AN5:AN296)</f>
        <v>0</v>
      </c>
      <c r="AN56" s="125">
        <f>_xlfn.XLOOKUP($A56,Mensal!$B$5:$B$296,Mensal!AO5:AO296)</f>
        <v>0</v>
      </c>
      <c r="AO56" s="125">
        <f>_xlfn.XLOOKUP($A56,Mensal!$B$5:$B$296,Mensal!AP5:AP296)</f>
        <v>0</v>
      </c>
      <c r="AP56" s="125">
        <f>_xlfn.XLOOKUP($A56,Mensal!$B$5:$B$296,Mensal!AQ5:AQ296)</f>
        <v>0</v>
      </c>
      <c r="AQ56" s="125">
        <f>_xlfn.XLOOKUP($A56,Mensal!$B$5:$B$296,Mensal!AR5:AR296)</f>
        <v>0</v>
      </c>
      <c r="AR56" s="92">
        <f>_xlfn.XLOOKUP($A56,Mensal!$B$5:$B$296,Mensal!AS5:AS296)</f>
        <v>0</v>
      </c>
      <c r="AS56" s="125">
        <f>_xlfn.XLOOKUP($A56,Mensal!$B$5:$B$296,Mensal!AT5:AT296)</f>
        <v>0</v>
      </c>
      <c r="AT56" s="125">
        <f>_xlfn.XLOOKUP($A56,Mensal!$B$5:$B$296,Mensal!AU5:AU296)</f>
        <v>0</v>
      </c>
      <c r="AU56" s="125">
        <f>_xlfn.XLOOKUP($A56,Mensal!$B$5:$B$296,Mensal!AV5:AV296)</f>
        <v>0</v>
      </c>
      <c r="AV56" s="125">
        <f>_xlfn.XLOOKUP($A56,Mensal!$B$5:$B$296,Mensal!AW5:AW296)</f>
        <v>0</v>
      </c>
      <c r="AW56" s="125">
        <f>_xlfn.XLOOKUP($A56,Mensal!$B$5:$B$296,Mensal!AX5:AX296)</f>
        <v>0</v>
      </c>
      <c r="AX56" s="125">
        <f>_xlfn.XLOOKUP($A56,Mensal!$B$5:$B$296,Mensal!AY5:AY296)</f>
        <v>0</v>
      </c>
      <c r="AY56" s="125">
        <f>_xlfn.XLOOKUP($A56,Mensal!$B$5:$B$296,Mensal!AZ5:AZ296)</f>
        <v>0</v>
      </c>
      <c r="AZ56" s="125">
        <f>_xlfn.XLOOKUP($A56,Mensal!$B$5:$B$296,Mensal!BA5:BA296)</f>
        <v>0</v>
      </c>
      <c r="BA56" s="125">
        <f>_xlfn.XLOOKUP($A56,Mensal!$B$5:$B$296,Mensal!BB5:BB296)</f>
        <v>0</v>
      </c>
      <c r="BB56" s="125">
        <f>_xlfn.XLOOKUP($A56,Mensal!$B$5:$B$296,Mensal!BC5:BC296)</f>
        <v>0</v>
      </c>
      <c r="BC56" s="125">
        <f>_xlfn.XLOOKUP($A56,Mensal!$B$5:$B$296,Mensal!BD5:BD296)</f>
        <v>0</v>
      </c>
      <c r="BD56" s="125">
        <f>_xlfn.XLOOKUP($A56,Mensal!$B$5:$B$296,Mensal!BE5:BE296)</f>
        <v>0</v>
      </c>
      <c r="BE56" s="92">
        <f>_xlfn.XLOOKUP($A56,Mensal!$B$5:$B$296,Mensal!BF5:BF296)</f>
        <v>0</v>
      </c>
      <c r="BF56" s="125">
        <f>_xlfn.XLOOKUP($A56,Mensal!$B$5:$B$296,Mensal!BG5:BG296)</f>
        <v>0</v>
      </c>
      <c r="BG56" s="125">
        <f>_xlfn.XLOOKUP($A56,Mensal!$B$5:$B$296,Mensal!BH5:BH296)</f>
        <v>0</v>
      </c>
      <c r="BH56" s="125">
        <f>_xlfn.XLOOKUP($A56,Mensal!$B$5:$B$296,Mensal!BI5:BI296)</f>
        <v>0</v>
      </c>
      <c r="BI56" s="125">
        <f>_xlfn.XLOOKUP($A56,Mensal!$B$5:$B$296,Mensal!BJ5:BJ296)</f>
        <v>0</v>
      </c>
      <c r="BJ56" s="125">
        <f>_xlfn.XLOOKUP($A56,Mensal!$B$5:$B$296,Mensal!BK5:BK296)</f>
        <v>0</v>
      </c>
      <c r="BK56" s="125">
        <f>_xlfn.XLOOKUP($A56,Mensal!$B$5:$B$296,Mensal!BL5:BL296)</f>
        <v>0</v>
      </c>
      <c r="BL56" s="125">
        <f>_xlfn.XLOOKUP($A56,Mensal!$B$5:$B$296,Mensal!BM5:BM296)</f>
        <v>0</v>
      </c>
      <c r="BM56" s="125">
        <f>_xlfn.XLOOKUP($A56,Mensal!$B$5:$B$296,Mensal!BN5:BN296)</f>
        <v>0</v>
      </c>
      <c r="BN56" s="125">
        <f>_xlfn.XLOOKUP($A56,Mensal!$B$5:$B$296,Mensal!BO5:BO296)</f>
        <v>0</v>
      </c>
      <c r="BO56" s="125">
        <f>_xlfn.XLOOKUP($A56,Mensal!$B$5:$B$296,Mensal!BP5:BP296)</f>
        <v>0</v>
      </c>
      <c r="BP56" s="125">
        <f>_xlfn.XLOOKUP($A56,Mensal!$B$5:$B$296,Mensal!BQ5:BQ296)</f>
        <v>0</v>
      </c>
      <c r="BQ56" s="125">
        <f>_xlfn.XLOOKUP($A56,Mensal!$B$5:$B$296,Mensal!BR5:BR296)</f>
        <v>0</v>
      </c>
      <c r="BR56" s="92">
        <f>_xlfn.XLOOKUP($A56,Mensal!$B$5:$B$296,Mensal!BS5:BS296)</f>
        <v>0</v>
      </c>
      <c r="BS56" s="125">
        <f>_xlfn.XLOOKUP($A56,Mensal!$B$5:$B$296,Mensal!BT5:BT296)</f>
        <v>0</v>
      </c>
      <c r="BT56" s="125">
        <f>_xlfn.XLOOKUP($A56,Mensal!$B$5:$B$296,Mensal!BU5:BU296)</f>
        <v>0</v>
      </c>
      <c r="BU56" s="125">
        <f>_xlfn.XLOOKUP($A56,Mensal!$B$5:$B$296,Mensal!BV5:BV296)</f>
        <v>0</v>
      </c>
      <c r="BV56" s="125">
        <f>_xlfn.XLOOKUP($A56,Mensal!$B$5:$B$296,Mensal!BW5:BW296)</f>
        <v>0</v>
      </c>
      <c r="BW56" s="125">
        <f>_xlfn.XLOOKUP($A56,Mensal!$B$5:$B$296,Mensal!BX5:BX296)</f>
        <v>0</v>
      </c>
      <c r="BX56" s="125">
        <f>_xlfn.XLOOKUP($A56,Mensal!$B$5:$B$296,Mensal!BY5:BY296)</f>
        <v>0</v>
      </c>
      <c r="BY56" s="125">
        <f>_xlfn.XLOOKUP($A56,Mensal!$B$5:$B$296,Mensal!BZ5:BZ296)</f>
        <v>0</v>
      </c>
      <c r="BZ56" s="125">
        <f>_xlfn.XLOOKUP($A56,Mensal!$B$5:$B$296,Mensal!CA5:CA296)</f>
        <v>0</v>
      </c>
      <c r="CA56" s="125">
        <f>_xlfn.XLOOKUP($A56,Mensal!$B$5:$B$296,Mensal!CB5:CB296)</f>
        <v>0</v>
      </c>
      <c r="CB56" s="125">
        <f>_xlfn.XLOOKUP($A56,Mensal!$B$5:$B$296,Mensal!CC5:CC296)</f>
        <v>0</v>
      </c>
      <c r="CC56" s="125">
        <f>_xlfn.XLOOKUP($A56,Mensal!$B$5:$B$296,Mensal!CD5:CD296)</f>
        <v>0</v>
      </c>
      <c r="CD56" s="125">
        <f>_xlfn.XLOOKUP($A56,Mensal!$B$5:$B$296,Mensal!CE5:CE296)</f>
        <v>0</v>
      </c>
      <c r="CE56" s="92">
        <f>_xlfn.XLOOKUP($A56,Mensal!$B$5:$B$296,Mensal!CF5:CF296)</f>
        <v>0</v>
      </c>
      <c r="CF56" s="125">
        <f>_xlfn.XLOOKUP($A56,Mensal!$B$5:$B$296,Mensal!CG5:CG296)</f>
        <v>0</v>
      </c>
      <c r="CG56" s="125">
        <f>_xlfn.XLOOKUP($A56,Mensal!$B$5:$B$296,Mensal!CH5:CH296)</f>
        <v>0</v>
      </c>
      <c r="CH56" s="125">
        <f>_xlfn.XLOOKUP($A56,Mensal!$B$5:$B$296,Mensal!CI5:CI296)</f>
        <v>0</v>
      </c>
      <c r="CI56" s="125">
        <f>_xlfn.XLOOKUP($A56,Mensal!$B$5:$B$296,Mensal!CJ5:CJ296)</f>
        <v>0</v>
      </c>
      <c r="CJ56" s="125">
        <f>_xlfn.XLOOKUP($A56,Mensal!$B$5:$B$296,Mensal!CK5:CK296)</f>
        <v>0</v>
      </c>
      <c r="CK56" s="125">
        <f>_xlfn.XLOOKUP($A56,Mensal!$B$5:$B$296,Mensal!CL5:CL296)</f>
        <v>0</v>
      </c>
      <c r="CL56" s="125">
        <f>_xlfn.XLOOKUP($A56,Mensal!$B$5:$B$296,Mensal!CM5:CM296)</f>
        <v>0</v>
      </c>
      <c r="CM56" s="125">
        <f>_xlfn.XLOOKUP($A56,Mensal!$B$5:$B$296,Mensal!CN5:CN296)</f>
        <v>0</v>
      </c>
      <c r="CN56" s="125">
        <f>_xlfn.XLOOKUP($A56,Mensal!$B$5:$B$296,Mensal!CO5:CO296)</f>
        <v>0</v>
      </c>
      <c r="CO56" s="125">
        <f>_xlfn.XLOOKUP($A56,Mensal!$B$5:$B$296,Mensal!CP5:CP296)</f>
        <v>0</v>
      </c>
      <c r="CP56" s="125">
        <f>_xlfn.XLOOKUP($A56,Mensal!$B$5:$B$296,Mensal!CQ5:CQ296)</f>
        <v>0</v>
      </c>
      <c r="CQ56" s="125">
        <f>_xlfn.XLOOKUP($A56,Mensal!$B$5:$B$296,Mensal!CR5:CR296)</f>
        <v>0</v>
      </c>
      <c r="CR56" s="92">
        <f>_xlfn.XLOOKUP($A56,Mensal!$B$5:$B$296,Mensal!CS5:CS296)</f>
        <v>0</v>
      </c>
      <c r="CS56" s="125">
        <f>_xlfn.XLOOKUP($A56,Mensal!$B$5:$B$296,Mensal!CT5:CT296)</f>
        <v>0</v>
      </c>
      <c r="CT56" s="125">
        <f>_xlfn.XLOOKUP($A56,Mensal!$B$5:$B$296,Mensal!CU5:CU296)</f>
        <v>0</v>
      </c>
      <c r="CU56" s="125">
        <f>_xlfn.XLOOKUP($A56,Mensal!$B$5:$B$296,Mensal!CV5:CV296)</f>
        <v>0</v>
      </c>
      <c r="CV56" s="125">
        <f>_xlfn.XLOOKUP($A56,Mensal!$B$5:$B$296,Mensal!CW5:CW296)</f>
        <v>0</v>
      </c>
      <c r="CW56" s="125">
        <f>_xlfn.XLOOKUP($A56,Mensal!$B$5:$B$296,Mensal!CX5:CX296)</f>
        <v>0</v>
      </c>
      <c r="CX56" s="125">
        <f>_xlfn.XLOOKUP($A56,Mensal!$B$5:$B$296,Mensal!CY5:CY296)</f>
        <v>0</v>
      </c>
      <c r="CY56" s="125">
        <f>_xlfn.XLOOKUP($A56,Mensal!$B$5:$B$296,Mensal!CZ5:CZ296)</f>
        <v>0</v>
      </c>
      <c r="CZ56" s="125">
        <f>_xlfn.XLOOKUP($A56,Mensal!$B$5:$B$296,Mensal!DA5:DA296)</f>
        <v>0</v>
      </c>
      <c r="DA56" s="125">
        <f>_xlfn.XLOOKUP($A56,Mensal!$B$5:$B$296,Mensal!DB5:DB296)</f>
        <v>0</v>
      </c>
      <c r="DB56" s="125">
        <f>_xlfn.XLOOKUP($A56,Mensal!$B$5:$B$296,Mensal!DC5:DC296)</f>
        <v>0</v>
      </c>
      <c r="DC56" s="125">
        <f>_xlfn.XLOOKUP($A56,Mensal!$B$5:$B$296,Mensal!DD5:DD296)</f>
        <v>0</v>
      </c>
      <c r="DD56" s="125">
        <f>_xlfn.XLOOKUP($A56,Mensal!$B$5:$B$296,Mensal!DE5:DE296)</f>
        <v>0</v>
      </c>
      <c r="DE56" s="92">
        <f>_xlfn.XLOOKUP($A56,Mensal!$B$5:$B$296,Mensal!DF5:DF296)</f>
        <v>0</v>
      </c>
      <c r="DF56" s="125">
        <f>_xlfn.XLOOKUP($A56,Mensal!$B$5:$B$296,Mensal!DG5:DG296)</f>
        <v>0</v>
      </c>
      <c r="DG56" s="125">
        <f>_xlfn.XLOOKUP($A56,Mensal!$B$5:$B$296,Mensal!DH5:DH296)</f>
        <v>0</v>
      </c>
      <c r="DH56" s="125">
        <f>_xlfn.XLOOKUP($A56,Mensal!$B$5:$B$296,Mensal!DI5:DI296)</f>
        <v>0</v>
      </c>
      <c r="DI56" s="125">
        <f>_xlfn.XLOOKUP($A56,Mensal!$B$5:$B$296,Mensal!DJ5:DJ296)</f>
        <v>0</v>
      </c>
      <c r="DJ56" s="125">
        <f>_xlfn.XLOOKUP($A56,Mensal!$B$5:$B$296,Mensal!DK5:DK296)</f>
        <v>0</v>
      </c>
      <c r="DK56" s="125">
        <f>_xlfn.XLOOKUP($A56,Mensal!$B$5:$B$296,Mensal!DL5:DL296)</f>
        <v>0</v>
      </c>
      <c r="DL56" s="125">
        <f>_xlfn.XLOOKUP($A56,Mensal!$B$5:$B$296,Mensal!DM5:DM296)</f>
        <v>0</v>
      </c>
      <c r="DM56" s="125">
        <f>_xlfn.XLOOKUP($A56,Mensal!$B$5:$B$296,Mensal!DN5:DN296)</f>
        <v>0</v>
      </c>
      <c r="DN56" s="125">
        <f>_xlfn.XLOOKUP($A56,Mensal!$B$5:$B$296,Mensal!DO5:DO296)</f>
        <v>0</v>
      </c>
      <c r="DO56" s="125">
        <f>_xlfn.XLOOKUP($A56,Mensal!$B$5:$B$296,Mensal!DP5:DP296)</f>
        <v>0</v>
      </c>
      <c r="DP56" s="125">
        <f>_xlfn.XLOOKUP($A56,Mensal!$B$5:$B$296,Mensal!DQ5:DQ296)</f>
        <v>0</v>
      </c>
      <c r="DQ56" s="125">
        <f>_xlfn.XLOOKUP($A56,Mensal!$B$5:$B$296,Mensal!DR5:DR296)</f>
        <v>0</v>
      </c>
      <c r="DR56" s="92">
        <f>_xlfn.XLOOKUP($A56,Mensal!$B$5:$B$296,Mensal!DS5:DS296)</f>
        <v>0</v>
      </c>
      <c r="DS56" s="125">
        <f>_xlfn.XLOOKUP($A56,Mensal!$B$5:$B$296,Mensal!DT5:DT296)</f>
        <v>0</v>
      </c>
      <c r="DT56" s="125">
        <f>_xlfn.XLOOKUP($A56,Mensal!$B$5:$B$296,Mensal!DU5:DU296)</f>
        <v>0</v>
      </c>
      <c r="DU56" s="125">
        <f>_xlfn.XLOOKUP($A56,Mensal!$B$5:$B$296,Mensal!DV5:DV296)</f>
        <v>0</v>
      </c>
      <c r="DV56" s="125">
        <f>_xlfn.XLOOKUP($A56,Mensal!$B$5:$B$296,Mensal!DW5:DW296)</f>
        <v>0</v>
      </c>
      <c r="DW56" s="125">
        <f>_xlfn.XLOOKUP($A56,Mensal!$B$5:$B$296,Mensal!DX5:DX296)</f>
        <v>0</v>
      </c>
      <c r="DX56" s="125">
        <f>_xlfn.XLOOKUP($A56,Mensal!$B$5:$B$296,Mensal!DY5:DY296)</f>
        <v>0</v>
      </c>
      <c r="DY56" s="125">
        <f>_xlfn.XLOOKUP($A56,Mensal!$B$5:$B$296,Mensal!DZ5:DZ296)</f>
        <v>0</v>
      </c>
      <c r="DZ56" s="125">
        <f>_xlfn.XLOOKUP($A56,Mensal!$B$5:$B$296,Mensal!EA5:EA296)</f>
        <v>0</v>
      </c>
      <c r="EA56" s="125">
        <f>_xlfn.XLOOKUP($A56,Mensal!$B$5:$B$296,Mensal!EB5:EB296)</f>
        <v>0</v>
      </c>
      <c r="EB56" s="125">
        <f>_xlfn.XLOOKUP($A56,Mensal!$B$5:$B$296,Mensal!EC5:EC296)</f>
        <v>0</v>
      </c>
      <c r="EC56" s="125">
        <f>_xlfn.XLOOKUP($A56,Mensal!$B$5:$B$296,Mensal!ED5:ED296)</f>
        <v>0</v>
      </c>
      <c r="ED56" s="125">
        <f>_xlfn.XLOOKUP($A56,Mensal!$B$5:$B$296,Mensal!EE5:EE296)</f>
        <v>0</v>
      </c>
      <c r="EE56" s="92">
        <f>_xlfn.XLOOKUP($A56,Mensal!$B$5:$B$296,Mensal!EF5:EF296)</f>
        <v>0</v>
      </c>
      <c r="EF56" s="125">
        <f>_xlfn.XLOOKUP($A56,Mensal!$B$5:$B$296,Mensal!EG5:EG296)</f>
        <v>0</v>
      </c>
      <c r="EG56" s="125">
        <f>_xlfn.XLOOKUP($A56,Mensal!$B$5:$B$296,Mensal!EH5:EH296)</f>
        <v>0</v>
      </c>
      <c r="EH56" s="125">
        <f>_xlfn.XLOOKUP($A56,Mensal!$B$5:$B$296,Mensal!EI5:EI296)</f>
        <v>0</v>
      </c>
      <c r="EI56" s="125">
        <f>_xlfn.XLOOKUP($A56,Mensal!$B$5:$B$296,Mensal!EJ5:EJ296)</f>
        <v>0</v>
      </c>
      <c r="EJ56" s="125">
        <f>_xlfn.XLOOKUP($A56,Mensal!$B$5:$B$296,Mensal!EK5:EK296)</f>
        <v>0</v>
      </c>
      <c r="EK56" s="125">
        <f>_xlfn.XLOOKUP($A56,Mensal!$B$5:$B$296,Mensal!EL5:EL296)</f>
        <v>0</v>
      </c>
      <c r="EL56" s="125">
        <f>_xlfn.XLOOKUP($A56,Mensal!$B$5:$B$296,Mensal!EM5:EM296)</f>
        <v>0</v>
      </c>
      <c r="EM56" s="125">
        <f>_xlfn.XLOOKUP($A56,Mensal!$B$5:$B$296,Mensal!EN5:EN296)</f>
        <v>0</v>
      </c>
      <c r="EN56" s="125">
        <f>_xlfn.XLOOKUP($A56,Mensal!$B$5:$B$296,Mensal!EO5:EO296)</f>
        <v>0</v>
      </c>
      <c r="EO56" s="125">
        <f>_xlfn.XLOOKUP($A56,Mensal!$B$5:$B$296,Mensal!EP5:EP296)</f>
        <v>0</v>
      </c>
      <c r="EP56" s="125">
        <f>_xlfn.XLOOKUP($A56,Mensal!$B$5:$B$296,Mensal!EQ5:EQ296)</f>
        <v>0</v>
      </c>
      <c r="EQ56" s="125">
        <f>_xlfn.XLOOKUP($A56,Mensal!$B$5:$B$296,Mensal!ER5:ER296)</f>
        <v>0</v>
      </c>
      <c r="ER56" s="92">
        <f>_xlfn.XLOOKUP($A56,Mensal!$B$5:$B$296,Mensal!ES5:ES296)</f>
        <v>0</v>
      </c>
      <c r="ES56" s="3"/>
    </row>
    <row r="57" spans="1:149">
      <c r="A57" s="328" t="str">
        <f t="shared" si="0"/>
        <v>991101010300482</v>
      </c>
      <c r="B57" s="328">
        <v>9911010103004</v>
      </c>
      <c r="C57" s="329">
        <v>82</v>
      </c>
      <c r="D57" s="330" t="s">
        <v>567</v>
      </c>
      <c r="E57" s="92">
        <f>_xlfn.XLOOKUP($A57,Mensal!$B$5:$B$297,Mensal!F5:F297)</f>
        <v>0</v>
      </c>
      <c r="F57" s="125">
        <f>_xlfn.XLOOKUP($A57,Mensal!$B$5:$B$297,Mensal!G5:G297)</f>
        <v>-998111.69179375959</v>
      </c>
      <c r="G57" s="125">
        <f>_xlfn.XLOOKUP($A57,Mensal!$B$5:$B$297,Mensal!H5:H297)</f>
        <v>-784348.47314544045</v>
      </c>
      <c r="H57" s="125">
        <f>_xlfn.XLOOKUP($A57,Mensal!$B$5:$B$297,Mensal!I5:I297)</f>
        <v>-1000739.2945516863</v>
      </c>
      <c r="I57" s="125">
        <f>_xlfn.XLOOKUP($A57,Mensal!$B$5:$B$297,Mensal!J5:J297)</f>
        <v>-710039.27745168388</v>
      </c>
      <c r="J57" s="125">
        <f>_xlfn.XLOOKUP($A57,Mensal!$B$5:$B$297,Mensal!K5:K297)</f>
        <v>-851347.51835815515</v>
      </c>
      <c r="K57" s="125">
        <f>_xlfn.XLOOKUP($A57,Mensal!$B$5:$B$297,Mensal!L5:L297)</f>
        <v>-817840.83086952998</v>
      </c>
      <c r="L57" s="125">
        <f>_xlfn.XLOOKUP($A57,Mensal!$B$5:$B$297,Mensal!M5:M297)</f>
        <v>-845853.8876523911</v>
      </c>
      <c r="M57" s="125">
        <f>_xlfn.XLOOKUP($A57,Mensal!$B$5:$B$297,Mensal!N5:N297)</f>
        <v>-849430.99714742869</v>
      </c>
      <c r="N57" s="125">
        <f>_xlfn.XLOOKUP($A57,Mensal!$B$5:$B$297,Mensal!O5:O297)</f>
        <v>-837261.06866162794</v>
      </c>
      <c r="O57" s="125">
        <f>_xlfn.XLOOKUP($A57,Mensal!$B$5:$B$297,Mensal!P5:P297)</f>
        <v>-793690.04784702754</v>
      </c>
      <c r="P57" s="125">
        <f>_xlfn.XLOOKUP($A57,Mensal!$B$5:$B$297,Mensal!Q5:Q297)</f>
        <v>-751679.13061943441</v>
      </c>
      <c r="Q57" s="125">
        <f>_xlfn.XLOOKUP($A57,Mensal!$B$5:$B$297,Mensal!R5:R297)</f>
        <v>-693202.78190183872</v>
      </c>
      <c r="R57" s="92">
        <f>_xlfn.XLOOKUP($A57,Mensal!$B$5:$B$297,Mensal!S5:S297)</f>
        <v>-9933545.0000000037</v>
      </c>
      <c r="S57" s="125">
        <f>_xlfn.XLOOKUP($A57,Mensal!$B$5:$B$297,Mensal!T5:T297)</f>
        <v>-876161.84727166675</v>
      </c>
      <c r="T57" s="125">
        <f>_xlfn.XLOOKUP($A57,Mensal!$B$5:$B$297,Mensal!U5:U297)</f>
        <v>-876161.84727166675</v>
      </c>
      <c r="U57" s="125">
        <f>_xlfn.XLOOKUP($A57,Mensal!$B$5:$B$297,Mensal!V5:V297)</f>
        <v>-876161.84727166675</v>
      </c>
      <c r="V57" s="125">
        <f>_xlfn.XLOOKUP($A57,Mensal!$B$5:$B$297,Mensal!W5:W297)</f>
        <v>-876161.84727166675</v>
      </c>
      <c r="W57" s="125">
        <f>_xlfn.XLOOKUP($A57,Mensal!$B$5:$B$297,Mensal!X5:X297)</f>
        <v>-876161.84727166675</v>
      </c>
      <c r="X57" s="125">
        <f>_xlfn.XLOOKUP($A57,Mensal!$B$5:$B$297,Mensal!Y5:Y297)</f>
        <v>-876161.84727166675</v>
      </c>
      <c r="Y57" s="125">
        <f>_xlfn.XLOOKUP($A57,Mensal!$B$5:$B$297,Mensal!Z5:Z297)</f>
        <v>-876161.84727166675</v>
      </c>
      <c r="Z57" s="125">
        <f>_xlfn.XLOOKUP($A57,Mensal!$B$5:$B$297,Mensal!AA5:AA297)</f>
        <v>-876161.84727166675</v>
      </c>
      <c r="AA57" s="125">
        <f>_xlfn.XLOOKUP($A57,Mensal!$B$5:$B$297,Mensal!AB5:AB297)</f>
        <v>-876161.84727166675</v>
      </c>
      <c r="AB57" s="125">
        <f>_xlfn.XLOOKUP($A57,Mensal!$B$5:$B$297,Mensal!AC5:AC297)</f>
        <v>-876161.84727166675</v>
      </c>
      <c r="AC57" s="125">
        <f>_xlfn.XLOOKUP($A57,Mensal!$B$5:$B$297,Mensal!AD5:AD297)</f>
        <v>-876161.84727166675</v>
      </c>
      <c r="AD57" s="125">
        <f>_xlfn.XLOOKUP($A57,Mensal!$B$5:$B$297,Mensal!AE5:AE297)</f>
        <v>-876161.84727166675</v>
      </c>
      <c r="AE57" s="92">
        <f>_xlfn.XLOOKUP($A57,Mensal!$B$5:$B$297,Mensal!AF5:AF297)</f>
        <v>-10513942.167259999</v>
      </c>
      <c r="AF57" s="125">
        <f>_xlfn.XLOOKUP($A57,Mensal!$B$5:$B$297,Mensal!AG5:AG297)</f>
        <v>-925188.3595976003</v>
      </c>
      <c r="AG57" s="125">
        <f>_xlfn.XLOOKUP($A57,Mensal!$B$5:$B$297,Mensal!AH5:AH297)</f>
        <v>-925188.3595976003</v>
      </c>
      <c r="AH57" s="125">
        <f>_xlfn.XLOOKUP($A57,Mensal!$B$5:$B$297,Mensal!AI5:AI297)</f>
        <v>-925188.3595976003</v>
      </c>
      <c r="AI57" s="125">
        <f>_xlfn.XLOOKUP($A57,Mensal!$B$5:$B$297,Mensal!AJ5:AJ297)</f>
        <v>-925188.3595976003</v>
      </c>
      <c r="AJ57" s="125">
        <f>_xlfn.XLOOKUP($A57,Mensal!$B$5:$B$297,Mensal!AK5:AK297)</f>
        <v>-925188.3595976003</v>
      </c>
      <c r="AK57" s="125">
        <f>_xlfn.XLOOKUP($A57,Mensal!$B$5:$B$297,Mensal!AL5:AL297)</f>
        <v>-925188.3595976003</v>
      </c>
      <c r="AL57" s="125">
        <f>_xlfn.XLOOKUP($A57,Mensal!$B$5:$B$297,Mensal!AM5:AM297)</f>
        <v>-925188.3595976003</v>
      </c>
      <c r="AM57" s="125">
        <f>_xlfn.XLOOKUP($A57,Mensal!$B$5:$B$297,Mensal!AN5:AN297)</f>
        <v>-925188.3595976003</v>
      </c>
      <c r="AN57" s="125">
        <f>_xlfn.XLOOKUP($A57,Mensal!$B$5:$B$297,Mensal!AO5:AO297)</f>
        <v>-925188.3595976003</v>
      </c>
      <c r="AO57" s="125">
        <f>_xlfn.XLOOKUP($A57,Mensal!$B$5:$B$297,Mensal!AP5:AP297)</f>
        <v>-925188.3595976003</v>
      </c>
      <c r="AP57" s="125">
        <f>_xlfn.XLOOKUP($A57,Mensal!$B$5:$B$297,Mensal!AQ5:AQ297)</f>
        <v>-925188.3595976003</v>
      </c>
      <c r="AQ57" s="125">
        <f>_xlfn.XLOOKUP($A57,Mensal!$B$5:$B$297,Mensal!AR5:AR297)</f>
        <v>-925188.3595976003</v>
      </c>
      <c r="AR57" s="92">
        <f>_xlfn.XLOOKUP($A57,Mensal!$B$5:$B$297,Mensal!AS5:AS297)</f>
        <v>-11102260.315171205</v>
      </c>
      <c r="AS57" s="125">
        <f>_xlfn.XLOOKUP($A57,Mensal!$B$5:$B$297,Mensal!AT5:AT297)</f>
        <v>-977339.37705139804</v>
      </c>
      <c r="AT57" s="125">
        <f>_xlfn.XLOOKUP($A57,Mensal!$B$5:$B$297,Mensal!AU5:AU297)</f>
        <v>-977339.37705139804</v>
      </c>
      <c r="AU57" s="125">
        <f>_xlfn.XLOOKUP($A57,Mensal!$B$5:$B$297,Mensal!AV5:AV297)</f>
        <v>-977339.37705139804</v>
      </c>
      <c r="AV57" s="125">
        <f>_xlfn.XLOOKUP($A57,Mensal!$B$5:$B$297,Mensal!AW5:AW297)</f>
        <v>-977339.37705139804</v>
      </c>
      <c r="AW57" s="125">
        <f>_xlfn.XLOOKUP($A57,Mensal!$B$5:$B$297,Mensal!AX5:AX297)</f>
        <v>-977339.37705139804</v>
      </c>
      <c r="AX57" s="125">
        <f>_xlfn.XLOOKUP($A57,Mensal!$B$5:$B$297,Mensal!AY5:AY297)</f>
        <v>-977339.37705139804</v>
      </c>
      <c r="AY57" s="125">
        <f>_xlfn.XLOOKUP($A57,Mensal!$B$5:$B$297,Mensal!AZ5:AZ297)</f>
        <v>-977339.37705139804</v>
      </c>
      <c r="AZ57" s="125">
        <f>_xlfn.XLOOKUP($A57,Mensal!$B$5:$B$297,Mensal!BA5:BA297)</f>
        <v>-977339.37705139804</v>
      </c>
      <c r="BA57" s="125">
        <f>_xlfn.XLOOKUP($A57,Mensal!$B$5:$B$297,Mensal!BB5:BB297)</f>
        <v>-977339.37705139804</v>
      </c>
      <c r="BB57" s="125">
        <f>_xlfn.XLOOKUP($A57,Mensal!$B$5:$B$297,Mensal!BC5:BC297)</f>
        <v>-977339.37705139804</v>
      </c>
      <c r="BC57" s="125">
        <f>_xlfn.XLOOKUP($A57,Mensal!$B$5:$B$297,Mensal!BD5:BD297)</f>
        <v>-977339.37705139804</v>
      </c>
      <c r="BD57" s="125">
        <f>_xlfn.XLOOKUP($A57,Mensal!$B$5:$B$297,Mensal!BE5:BE297)</f>
        <v>-977339.37705139804</v>
      </c>
      <c r="BE57" s="92">
        <f>_xlfn.XLOOKUP($A57,Mensal!$B$5:$B$297,Mensal!BF5:BF297)</f>
        <v>-11728072.524616776</v>
      </c>
      <c r="BF57" s="125">
        <f>_xlfn.XLOOKUP($A57,Mensal!$B$5:$B$297,Mensal!BG5:BG297)</f>
        <v>-1032430.0430570315</v>
      </c>
      <c r="BG57" s="125">
        <f>_xlfn.XLOOKUP($A57,Mensal!$B$5:$B$297,Mensal!BH5:BH297)</f>
        <v>-1032430.0430570315</v>
      </c>
      <c r="BH57" s="125">
        <f>_xlfn.XLOOKUP($A57,Mensal!$B$5:$B$297,Mensal!BI5:BI297)</f>
        <v>-1032430.0430570315</v>
      </c>
      <c r="BI57" s="125">
        <f>_xlfn.XLOOKUP($A57,Mensal!$B$5:$B$297,Mensal!BJ5:BJ297)</f>
        <v>-1032430.0430570315</v>
      </c>
      <c r="BJ57" s="125">
        <f>_xlfn.XLOOKUP($A57,Mensal!$B$5:$B$297,Mensal!BK5:BK297)</f>
        <v>-1032430.0430570315</v>
      </c>
      <c r="BK57" s="125">
        <f>_xlfn.XLOOKUP($A57,Mensal!$B$5:$B$297,Mensal!BL5:BL297)</f>
        <v>-1032430.0430570315</v>
      </c>
      <c r="BL57" s="125">
        <f>_xlfn.XLOOKUP($A57,Mensal!$B$5:$B$297,Mensal!BM5:BM297)</f>
        <v>-1032430.0430570315</v>
      </c>
      <c r="BM57" s="125">
        <f>_xlfn.XLOOKUP($A57,Mensal!$B$5:$B$297,Mensal!BN5:BN297)</f>
        <v>-1032430.0430570315</v>
      </c>
      <c r="BN57" s="125">
        <f>_xlfn.XLOOKUP($A57,Mensal!$B$5:$B$297,Mensal!BO5:BO297)</f>
        <v>-1032430.0430570315</v>
      </c>
      <c r="BO57" s="125">
        <f>_xlfn.XLOOKUP($A57,Mensal!$B$5:$B$297,Mensal!BP5:BP297)</f>
        <v>-1032430.0430570315</v>
      </c>
      <c r="BP57" s="125">
        <f>_xlfn.XLOOKUP($A57,Mensal!$B$5:$B$297,Mensal!BQ5:BQ297)</f>
        <v>-1032430.0430570315</v>
      </c>
      <c r="BQ57" s="125">
        <f>_xlfn.XLOOKUP($A57,Mensal!$B$5:$B$297,Mensal!BR5:BR297)</f>
        <v>-1032430.0430570315</v>
      </c>
      <c r="BR57" s="92">
        <f>_xlfn.XLOOKUP($A57,Mensal!$B$5:$B$297,Mensal!BS5:BS297)</f>
        <v>-12389160.516684381</v>
      </c>
      <c r="BS57" s="125">
        <f>_xlfn.XLOOKUP($A57,Mensal!$B$5:$B$297,Mensal!BT5:BT297)</f>
        <v>-1090626.0597240699</v>
      </c>
      <c r="BT57" s="125">
        <f>_xlfn.XLOOKUP($A57,Mensal!$B$5:$B$297,Mensal!BU5:BU297)</f>
        <v>-1090626.0597240699</v>
      </c>
      <c r="BU57" s="125">
        <f>_xlfn.XLOOKUP($A57,Mensal!$B$5:$B$297,Mensal!BV5:BV297)</f>
        <v>-1090626.0597240699</v>
      </c>
      <c r="BV57" s="125">
        <f>_xlfn.XLOOKUP($A57,Mensal!$B$5:$B$297,Mensal!BW5:BW297)</f>
        <v>-1090626.0597240699</v>
      </c>
      <c r="BW57" s="125">
        <f>_xlfn.XLOOKUP($A57,Mensal!$B$5:$B$297,Mensal!BX5:BX297)</f>
        <v>-1090626.0597240699</v>
      </c>
      <c r="BX57" s="125">
        <f>_xlfn.XLOOKUP($A57,Mensal!$B$5:$B$297,Mensal!BY5:BY297)</f>
        <v>-1090626.0597240699</v>
      </c>
      <c r="BY57" s="125">
        <f>_xlfn.XLOOKUP($A57,Mensal!$B$5:$B$297,Mensal!BZ5:BZ297)</f>
        <v>-1090626.0597240699</v>
      </c>
      <c r="BZ57" s="125">
        <f>_xlfn.XLOOKUP($A57,Mensal!$B$5:$B$297,Mensal!CA5:CA297)</f>
        <v>-1090626.0597240699</v>
      </c>
      <c r="CA57" s="125">
        <f>_xlfn.XLOOKUP($A57,Mensal!$B$5:$B$297,Mensal!CB5:CB297)</f>
        <v>-1090626.0597240699</v>
      </c>
      <c r="CB57" s="125">
        <f>_xlfn.XLOOKUP($A57,Mensal!$B$5:$B$297,Mensal!CC5:CC297)</f>
        <v>-1090626.0597240699</v>
      </c>
      <c r="CC57" s="125">
        <f>_xlfn.XLOOKUP($A57,Mensal!$B$5:$B$297,Mensal!CD5:CD297)</f>
        <v>-1090626.0597240699</v>
      </c>
      <c r="CD57" s="125">
        <f>_xlfn.XLOOKUP($A57,Mensal!$B$5:$B$297,Mensal!CE5:CE297)</f>
        <v>-1090626.0597240699</v>
      </c>
      <c r="CE57" s="92">
        <f>_xlfn.XLOOKUP($A57,Mensal!$B$5:$B$297,Mensal!CF5:CF297)</f>
        <v>-13087512.71668884</v>
      </c>
      <c r="CF57" s="125">
        <f>_xlfn.XLOOKUP($A57,Mensal!$B$5:$B$297,Mensal!CG5:CG297)</f>
        <v>-1152102.4694585965</v>
      </c>
      <c r="CG57" s="125">
        <f>_xlfn.XLOOKUP($A57,Mensal!$B$5:$B$297,Mensal!CH5:CH297)</f>
        <v>-1152102.4694585965</v>
      </c>
      <c r="CH57" s="125">
        <f>_xlfn.XLOOKUP($A57,Mensal!$B$5:$B$297,Mensal!CI5:CI297)</f>
        <v>-1152102.4694585965</v>
      </c>
      <c r="CI57" s="125">
        <f>_xlfn.XLOOKUP($A57,Mensal!$B$5:$B$297,Mensal!CJ5:CJ297)</f>
        <v>-1152102.4694585965</v>
      </c>
      <c r="CJ57" s="125">
        <f>_xlfn.XLOOKUP($A57,Mensal!$B$5:$B$297,Mensal!CK5:CK297)</f>
        <v>-1152102.4694585965</v>
      </c>
      <c r="CK57" s="125">
        <f>_xlfn.XLOOKUP($A57,Mensal!$B$5:$B$297,Mensal!CL5:CL297)</f>
        <v>-1152102.4694585965</v>
      </c>
      <c r="CL57" s="125">
        <f>_xlfn.XLOOKUP($A57,Mensal!$B$5:$B$297,Mensal!CM5:CM297)</f>
        <v>-1152102.4694585965</v>
      </c>
      <c r="CM57" s="125">
        <f>_xlfn.XLOOKUP($A57,Mensal!$B$5:$B$297,Mensal!CN5:CN297)</f>
        <v>-1152102.4694585965</v>
      </c>
      <c r="CN57" s="125">
        <f>_xlfn.XLOOKUP($A57,Mensal!$B$5:$B$297,Mensal!CO5:CO297)</f>
        <v>-1152102.4694585965</v>
      </c>
      <c r="CO57" s="125">
        <f>_xlfn.XLOOKUP($A57,Mensal!$B$5:$B$297,Mensal!CP5:CP297)</f>
        <v>-1152102.4694585965</v>
      </c>
      <c r="CP57" s="125">
        <f>_xlfn.XLOOKUP($A57,Mensal!$B$5:$B$297,Mensal!CQ5:CQ297)</f>
        <v>-1152102.4694585965</v>
      </c>
      <c r="CQ57" s="125">
        <f>_xlfn.XLOOKUP($A57,Mensal!$B$5:$B$297,Mensal!CR5:CR297)</f>
        <v>-1152102.4694585965</v>
      </c>
      <c r="CR57" s="92">
        <f>_xlfn.XLOOKUP($A57,Mensal!$B$5:$B$297,Mensal!CS5:CS297)</f>
        <v>-13825229.63350316</v>
      </c>
      <c r="CS57" s="125">
        <f>_xlfn.XLOOKUP($A57,Mensal!$B$5:$B$297,Mensal!CT5:CT297)</f>
        <v>-1217044.1814570387</v>
      </c>
      <c r="CT57" s="125">
        <f>_xlfn.XLOOKUP($A57,Mensal!$B$5:$B$297,Mensal!CU5:CU297)</f>
        <v>-1217044.1814570387</v>
      </c>
      <c r="CU57" s="125">
        <f>_xlfn.XLOOKUP($A57,Mensal!$B$5:$B$297,Mensal!CV5:CV297)</f>
        <v>-1217044.1814570387</v>
      </c>
      <c r="CV57" s="125">
        <f>_xlfn.XLOOKUP($A57,Mensal!$B$5:$B$297,Mensal!CW5:CW297)</f>
        <v>-1217044.1814570387</v>
      </c>
      <c r="CW57" s="125">
        <f>_xlfn.XLOOKUP($A57,Mensal!$B$5:$B$297,Mensal!CX5:CX297)</f>
        <v>-1217044.1814570387</v>
      </c>
      <c r="CX57" s="125">
        <f>_xlfn.XLOOKUP($A57,Mensal!$B$5:$B$297,Mensal!CY5:CY297)</f>
        <v>-1217044.1814570387</v>
      </c>
      <c r="CY57" s="125">
        <f>_xlfn.XLOOKUP($A57,Mensal!$B$5:$B$297,Mensal!CZ5:CZ297)</f>
        <v>-1217044.1814570387</v>
      </c>
      <c r="CZ57" s="125">
        <f>_xlfn.XLOOKUP($A57,Mensal!$B$5:$B$297,Mensal!DA5:DA297)</f>
        <v>-1217044.1814570387</v>
      </c>
      <c r="DA57" s="125">
        <f>_xlfn.XLOOKUP($A57,Mensal!$B$5:$B$297,Mensal!DB5:DB297)</f>
        <v>-1217044.1814570387</v>
      </c>
      <c r="DB57" s="125">
        <f>_xlfn.XLOOKUP($A57,Mensal!$B$5:$B$297,Mensal!DC5:DC297)</f>
        <v>-1217044.1814570387</v>
      </c>
      <c r="DC57" s="125">
        <f>_xlfn.XLOOKUP($A57,Mensal!$B$5:$B$297,Mensal!DD5:DD297)</f>
        <v>-1217044.1814570387</v>
      </c>
      <c r="DD57" s="125">
        <f>_xlfn.XLOOKUP($A57,Mensal!$B$5:$B$297,Mensal!DE5:DE297)</f>
        <v>-1217044.1814570387</v>
      </c>
      <c r="DE57" s="92">
        <f>_xlfn.XLOOKUP($A57,Mensal!$B$5:$B$297,Mensal!DF5:DF297)</f>
        <v>-14604530.177484466</v>
      </c>
      <c r="DF57" s="125">
        <f>_xlfn.XLOOKUP($A57,Mensal!$B$5:$B$297,Mensal!DG5:DG297)</f>
        <v>-1285646.5278774095</v>
      </c>
      <c r="DG57" s="125">
        <f>_xlfn.XLOOKUP($A57,Mensal!$B$5:$B$297,Mensal!DH5:DH297)</f>
        <v>-1285646.5278774095</v>
      </c>
      <c r="DH57" s="125">
        <f>_xlfn.XLOOKUP($A57,Mensal!$B$5:$B$297,Mensal!DI5:DI297)</f>
        <v>-1285646.5278774095</v>
      </c>
      <c r="DI57" s="125">
        <f>_xlfn.XLOOKUP($A57,Mensal!$B$5:$B$297,Mensal!DJ5:DJ297)</f>
        <v>-1285646.5278774095</v>
      </c>
      <c r="DJ57" s="125">
        <f>_xlfn.XLOOKUP($A57,Mensal!$B$5:$B$297,Mensal!DK5:DK297)</f>
        <v>-1285646.5278774095</v>
      </c>
      <c r="DK57" s="125">
        <f>_xlfn.XLOOKUP($A57,Mensal!$B$5:$B$297,Mensal!DL5:DL297)</f>
        <v>-1285646.5278774095</v>
      </c>
      <c r="DL57" s="125">
        <f>_xlfn.XLOOKUP($A57,Mensal!$B$5:$B$297,Mensal!DM5:DM297)</f>
        <v>-1285646.5278774095</v>
      </c>
      <c r="DM57" s="125">
        <f>_xlfn.XLOOKUP($A57,Mensal!$B$5:$B$297,Mensal!DN5:DN297)</f>
        <v>-1285646.5278774095</v>
      </c>
      <c r="DN57" s="125">
        <f>_xlfn.XLOOKUP($A57,Mensal!$B$5:$B$297,Mensal!DO5:DO297)</f>
        <v>-1285646.5278774095</v>
      </c>
      <c r="DO57" s="125">
        <f>_xlfn.XLOOKUP($A57,Mensal!$B$5:$B$297,Mensal!DP5:DP297)</f>
        <v>-1285646.5278774095</v>
      </c>
      <c r="DP57" s="125">
        <f>_xlfn.XLOOKUP($A57,Mensal!$B$5:$B$297,Mensal!DQ5:DQ297)</f>
        <v>-1285646.5278774095</v>
      </c>
      <c r="DQ57" s="125">
        <f>_xlfn.XLOOKUP($A57,Mensal!$B$5:$B$297,Mensal!DR5:DR297)</f>
        <v>-1285646.5278774095</v>
      </c>
      <c r="DR57" s="92">
        <f>_xlfn.XLOOKUP($A57,Mensal!$B$5:$B$297,Mensal!DS5:DS297)</f>
        <v>-15427758.33452891</v>
      </c>
      <c r="DS57" s="125">
        <f>_xlfn.XLOOKUP($A57,Mensal!$B$5:$B$297,Mensal!DT5:DT297)</f>
        <v>-1358115.8513608035</v>
      </c>
      <c r="DT57" s="125">
        <f>_xlfn.XLOOKUP($A57,Mensal!$B$5:$B$297,Mensal!DU5:DU297)</f>
        <v>-1358115.8513608035</v>
      </c>
      <c r="DU57" s="125">
        <f>_xlfn.XLOOKUP($A57,Mensal!$B$5:$B$297,Mensal!DV5:DV297)</f>
        <v>-1358115.8513608035</v>
      </c>
      <c r="DV57" s="125">
        <f>_xlfn.XLOOKUP($A57,Mensal!$B$5:$B$297,Mensal!DW5:DW297)</f>
        <v>-1358115.8513608035</v>
      </c>
      <c r="DW57" s="125">
        <f>_xlfn.XLOOKUP($A57,Mensal!$B$5:$B$297,Mensal!DX5:DX297)</f>
        <v>-1358115.8513608035</v>
      </c>
      <c r="DX57" s="125">
        <f>_xlfn.XLOOKUP($A57,Mensal!$B$5:$B$297,Mensal!DY5:DY297)</f>
        <v>-1358115.8513608035</v>
      </c>
      <c r="DY57" s="125">
        <f>_xlfn.XLOOKUP($A57,Mensal!$B$5:$B$297,Mensal!DZ5:DZ297)</f>
        <v>-1358115.8513608035</v>
      </c>
      <c r="DZ57" s="125">
        <f>_xlfn.XLOOKUP($A57,Mensal!$B$5:$B$297,Mensal!EA5:EA297)</f>
        <v>-1358115.8513608035</v>
      </c>
      <c r="EA57" s="125">
        <f>_xlfn.XLOOKUP($A57,Mensal!$B$5:$B$297,Mensal!EB5:EB297)</f>
        <v>-1358115.8513608035</v>
      </c>
      <c r="EB57" s="125">
        <f>_xlfn.XLOOKUP($A57,Mensal!$B$5:$B$297,Mensal!EC5:EC297)</f>
        <v>-1358115.8513608035</v>
      </c>
      <c r="EC57" s="125">
        <f>_xlfn.XLOOKUP($A57,Mensal!$B$5:$B$297,Mensal!ED5:ED297)</f>
        <v>-1358115.8513608035</v>
      </c>
      <c r="ED57" s="125">
        <f>_xlfn.XLOOKUP($A57,Mensal!$B$5:$B$297,Mensal!EE5:EE297)</f>
        <v>-1358115.8513608035</v>
      </c>
      <c r="EE57" s="92">
        <f>_xlfn.XLOOKUP($A57,Mensal!$B$5:$B$297,Mensal!EF5:EF297)</f>
        <v>-16297390.216329642</v>
      </c>
      <c r="EF57" s="125">
        <f>_xlfn.XLOOKUP($A57,Mensal!$B$5:$B$297,Mensal!EG5:EG297)</f>
        <v>-1434670.1256703099</v>
      </c>
      <c r="EG57" s="125">
        <f>_xlfn.XLOOKUP($A57,Mensal!$B$5:$B$297,Mensal!EH5:EH297)</f>
        <v>-1434670.1256703099</v>
      </c>
      <c r="EH57" s="125">
        <f>_xlfn.XLOOKUP($A57,Mensal!$B$5:$B$297,Mensal!EI5:EI297)</f>
        <v>-1434670.1256703099</v>
      </c>
      <c r="EI57" s="125">
        <f>_xlfn.XLOOKUP($A57,Mensal!$B$5:$B$297,Mensal!EJ5:EJ297)</f>
        <v>-1434670.1256703099</v>
      </c>
      <c r="EJ57" s="125">
        <f>_xlfn.XLOOKUP($A57,Mensal!$B$5:$B$297,Mensal!EK5:EK297)</f>
        <v>-1434670.1256703099</v>
      </c>
      <c r="EK57" s="125">
        <f>_xlfn.XLOOKUP($A57,Mensal!$B$5:$B$297,Mensal!EL5:EL297)</f>
        <v>-1434670.1256703099</v>
      </c>
      <c r="EL57" s="125">
        <f>_xlfn.XLOOKUP($A57,Mensal!$B$5:$B$297,Mensal!EM5:EM297)</f>
        <v>-1434670.1256703099</v>
      </c>
      <c r="EM57" s="125">
        <f>_xlfn.XLOOKUP($A57,Mensal!$B$5:$B$297,Mensal!EN5:EN297)</f>
        <v>-1434670.1256703099</v>
      </c>
      <c r="EN57" s="125">
        <f>_xlfn.XLOOKUP($A57,Mensal!$B$5:$B$297,Mensal!EO5:EO297)</f>
        <v>-1434670.1256703099</v>
      </c>
      <c r="EO57" s="125">
        <f>_xlfn.XLOOKUP($A57,Mensal!$B$5:$B$297,Mensal!EP5:EP297)</f>
        <v>-1434670.1256703099</v>
      </c>
      <c r="EP57" s="125">
        <f>_xlfn.XLOOKUP($A57,Mensal!$B$5:$B$297,Mensal!EQ5:EQ297)</f>
        <v>-1434670.1256703099</v>
      </c>
      <c r="EQ57" s="125">
        <f>_xlfn.XLOOKUP($A57,Mensal!$B$5:$B$297,Mensal!ER5:ER297)</f>
        <v>-1434670.1256703099</v>
      </c>
      <c r="ER57" s="92">
        <f>_xlfn.XLOOKUP($A57,Mensal!$B$5:$B$297,Mensal!ES5:ES297)</f>
        <v>-17216041.508043718</v>
      </c>
      <c r="ES57" s="3"/>
    </row>
    <row r="58" spans="1:149">
      <c r="A58" s="231"/>
      <c r="B58" s="231"/>
      <c r="C58" s="35"/>
      <c r="D58" s="37"/>
      <c r="E58" s="92"/>
    </row>
    <row r="59" spans="1:149">
      <c r="D59" s="327" t="s">
        <v>517</v>
      </c>
      <c r="E59" s="8">
        <f>SUM(E2:E57)</f>
        <v>6.0349702835083008E-7</v>
      </c>
      <c r="F59" s="8">
        <f t="shared" ref="F59:BQ59" si="2">SUM(F2:F57)</f>
        <v>-1.0628718882799149E-6</v>
      </c>
      <c r="G59" s="8">
        <f t="shared" si="2"/>
        <v>1.1874362826347351E-8</v>
      </c>
      <c r="H59" s="8">
        <f t="shared" si="2"/>
        <v>4.0710438042879105E-7</v>
      </c>
      <c r="I59" s="8">
        <f t="shared" si="2"/>
        <v>-1.2173550203442574E-6</v>
      </c>
      <c r="J59" s="8">
        <f t="shared" si="2"/>
        <v>-1.0523945093154907E-7</v>
      </c>
      <c r="K59" s="8">
        <f t="shared" si="2"/>
        <v>-9.8953023552894592E-9</v>
      </c>
      <c r="L59" s="8">
        <f t="shared" si="2"/>
        <v>1.203734427690506E-6</v>
      </c>
      <c r="M59" s="8">
        <f t="shared" si="2"/>
        <v>1.6496051102876663E-7</v>
      </c>
      <c r="N59" s="8">
        <f t="shared" si="2"/>
        <v>2.5553163141012192E-7</v>
      </c>
      <c r="O59" s="8">
        <f t="shared" si="2"/>
        <v>2.173474058508873E-7</v>
      </c>
      <c r="P59" s="8">
        <f t="shared" si="2"/>
        <v>5.4412521421909332E-7</v>
      </c>
      <c r="Q59" s="8">
        <f t="shared" si="2"/>
        <v>1.6298145055770874E-8</v>
      </c>
      <c r="R59" s="8">
        <f t="shared" si="2"/>
        <v>-6.5304338932037354E-6</v>
      </c>
      <c r="S59" s="8">
        <f t="shared" si="2"/>
        <v>1.3329554349184036E-7</v>
      </c>
      <c r="T59" s="8">
        <f t="shared" si="2"/>
        <v>5.0407834351062775E-8</v>
      </c>
      <c r="U59" s="8">
        <f t="shared" si="2"/>
        <v>-4.8696529120206833E-7</v>
      </c>
      <c r="V59" s="8">
        <f t="shared" si="2"/>
        <v>-2.3434404283761978E-7</v>
      </c>
      <c r="W59" s="8">
        <f t="shared" si="2"/>
        <v>-6.2852632254362106E-7</v>
      </c>
      <c r="X59" s="8">
        <f t="shared" si="2"/>
        <v>7.4238050729036331E-7</v>
      </c>
      <c r="Y59" s="8">
        <f t="shared" si="2"/>
        <v>5.7776924222707748E-7</v>
      </c>
      <c r="Z59" s="8">
        <f t="shared" si="2"/>
        <v>-5.186302587389946E-7</v>
      </c>
      <c r="AA59" s="8">
        <f t="shared" si="2"/>
        <v>-7.0303212851285934E-7</v>
      </c>
      <c r="AB59" s="8">
        <f t="shared" si="2"/>
        <v>2.4063047021627426E-7</v>
      </c>
      <c r="AC59" s="8">
        <f t="shared" si="2"/>
        <v>-7.7194999903440475E-7</v>
      </c>
      <c r="AD59" s="8">
        <f t="shared" si="2"/>
        <v>-2.2433232516050339E-7</v>
      </c>
      <c r="AE59" s="8">
        <f t="shared" si="2"/>
        <v>1.7158687114715576E-5</v>
      </c>
      <c r="AF59" s="8">
        <f t="shared" si="2"/>
        <v>3.6973506212234497E-7</v>
      </c>
      <c r="AG59" s="8">
        <f t="shared" si="2"/>
        <v>-1.1094380170106888E-6</v>
      </c>
      <c r="AH59" s="8">
        <f t="shared" si="2"/>
        <v>-9.6159055829048157E-8</v>
      </c>
      <c r="AI59" s="8">
        <f t="shared" si="2"/>
        <v>-4.4796615839004517E-7</v>
      </c>
      <c r="AJ59" s="8">
        <f t="shared" si="2"/>
        <v>5.2968971431255341E-7</v>
      </c>
      <c r="AK59" s="8">
        <f t="shared" si="2"/>
        <v>-5.4319389164447784E-7</v>
      </c>
      <c r="AL59" s="8">
        <f t="shared" si="2"/>
        <v>2.1513551473617554E-7</v>
      </c>
      <c r="AM59" s="8">
        <f t="shared" si="2"/>
        <v>-7.7532604336738586E-8</v>
      </c>
      <c r="AN59" s="8">
        <f t="shared" si="2"/>
        <v>6.7870132625102997E-7</v>
      </c>
      <c r="AO59" s="8">
        <f t="shared" si="2"/>
        <v>5.6531280279159546E-7</v>
      </c>
      <c r="AP59" s="8">
        <f t="shared" si="2"/>
        <v>6.6752545535564423E-7</v>
      </c>
      <c r="AQ59" s="8">
        <f t="shared" si="2"/>
        <v>-2.1536834537982941E-7</v>
      </c>
      <c r="AR59" s="8">
        <f t="shared" si="2"/>
        <v>-7.3537230491638184E-6</v>
      </c>
      <c r="AS59" s="8">
        <f t="shared" si="2"/>
        <v>1.0685762390494347E-6</v>
      </c>
      <c r="AT59" s="8">
        <f t="shared" si="2"/>
        <v>-2.3457687348127365E-7</v>
      </c>
      <c r="AU59" s="8">
        <f t="shared" si="2"/>
        <v>-8.958159014582634E-7</v>
      </c>
      <c r="AV59" s="8">
        <f t="shared" si="2"/>
        <v>1.2048985809087753E-7</v>
      </c>
      <c r="AW59" s="8">
        <f t="shared" si="2"/>
        <v>3.8568396121263504E-7</v>
      </c>
      <c r="AX59" s="8">
        <f t="shared" si="2"/>
        <v>-1.4516990631818771E-7</v>
      </c>
      <c r="AY59" s="8">
        <f t="shared" si="2"/>
        <v>4.1292514652013779E-7</v>
      </c>
      <c r="AZ59" s="8">
        <f t="shared" si="2"/>
        <v>1.0227086022496223E-6</v>
      </c>
      <c r="BA59" s="8">
        <f t="shared" si="2"/>
        <v>-7.4389390647411346E-8</v>
      </c>
      <c r="BB59" s="8">
        <f t="shared" si="2"/>
        <v>-3.0791852623224258E-7</v>
      </c>
      <c r="BC59" s="8">
        <f t="shared" si="2"/>
        <v>-1.6938429325819016E-7</v>
      </c>
      <c r="BD59" s="8">
        <f t="shared" si="2"/>
        <v>8.383067324757576E-7</v>
      </c>
      <c r="BE59" s="8">
        <f t="shared" si="2"/>
        <v>1.2403354048728943E-5</v>
      </c>
      <c r="BF59" s="8">
        <f t="shared" si="2"/>
        <v>1.2409873306751251E-6</v>
      </c>
      <c r="BG59" s="8">
        <f t="shared" si="2"/>
        <v>-2.5471672415733337E-7</v>
      </c>
      <c r="BH59" s="8">
        <f t="shared" si="2"/>
        <v>1.7182901501655579E-7</v>
      </c>
      <c r="BI59" s="8">
        <f t="shared" si="2"/>
        <v>4.0652230381965637E-7</v>
      </c>
      <c r="BJ59" s="8">
        <f t="shared" si="2"/>
        <v>-5.3783878684043884E-7</v>
      </c>
      <c r="BK59" s="8">
        <f t="shared" si="2"/>
        <v>8.6287036538124084E-7</v>
      </c>
      <c r="BL59" s="8">
        <f t="shared" si="2"/>
        <v>-5.1688402891159058E-8</v>
      </c>
      <c r="BM59" s="8">
        <f t="shared" si="2"/>
        <v>-1.257285475730896E-8</v>
      </c>
      <c r="BN59" s="8">
        <f t="shared" si="2"/>
        <v>1.1497177183628082E-6</v>
      </c>
      <c r="BO59" s="8">
        <f t="shared" si="2"/>
        <v>-4.2049214243888855E-7</v>
      </c>
      <c r="BP59" s="8">
        <f t="shared" si="2"/>
        <v>4.1443854570388794E-8</v>
      </c>
      <c r="BQ59" s="8">
        <f t="shared" si="2"/>
        <v>6.3749030232429504E-7</v>
      </c>
      <c r="BR59" s="8">
        <f t="shared" ref="BR59:EC59" si="3">SUM(BR2:BR57)</f>
        <v>4.5243650674819946E-6</v>
      </c>
      <c r="BS59" s="8">
        <f t="shared" si="3"/>
        <v>-1.6724225133657455E-6</v>
      </c>
      <c r="BT59" s="8">
        <f t="shared" si="3"/>
        <v>-1.2235250324010849E-6</v>
      </c>
      <c r="BU59" s="8">
        <f t="shared" si="3"/>
        <v>-6.8708322942256927E-7</v>
      </c>
      <c r="BV59" s="8">
        <f t="shared" si="3"/>
        <v>3.7834979593753815E-7</v>
      </c>
      <c r="BW59" s="8">
        <f t="shared" si="3"/>
        <v>5.0500966608524323E-7</v>
      </c>
      <c r="BX59" s="8">
        <f t="shared" si="3"/>
        <v>4.8265792429447174E-7</v>
      </c>
      <c r="BY59" s="8">
        <f t="shared" si="3"/>
        <v>7.7881850302219391E-7</v>
      </c>
      <c r="BZ59" s="8">
        <f t="shared" si="3"/>
        <v>-7.7649019658565521E-7</v>
      </c>
      <c r="CA59" s="8">
        <f t="shared" si="3"/>
        <v>2.2561289370059967E-7</v>
      </c>
      <c r="CB59" s="8">
        <f t="shared" si="3"/>
        <v>-2.0652078092098236E-7</v>
      </c>
      <c r="CC59" s="8">
        <f t="shared" si="3"/>
        <v>1.1199153959751129E-7</v>
      </c>
      <c r="CD59" s="8">
        <f t="shared" si="3"/>
        <v>2.5541521608829498E-7</v>
      </c>
      <c r="CE59" s="8">
        <f t="shared" si="3"/>
        <v>2.7829781174659729E-5</v>
      </c>
      <c r="CF59" s="8">
        <f t="shared" si="3"/>
        <v>-2.4286564439535141E-6</v>
      </c>
      <c r="CG59" s="8">
        <f t="shared" si="3"/>
        <v>-1.5774276107549667E-6</v>
      </c>
      <c r="CH59" s="8">
        <f t="shared" si="3"/>
        <v>8.7753869593143463E-7</v>
      </c>
      <c r="CI59" s="8">
        <f t="shared" si="3"/>
        <v>3.1897798180580139E-8</v>
      </c>
      <c r="CJ59" s="8">
        <f t="shared" si="3"/>
        <v>6.8196095526218414E-7</v>
      </c>
      <c r="CK59" s="8">
        <f t="shared" si="3"/>
        <v>7.2852708399295807E-7</v>
      </c>
      <c r="CL59" s="8">
        <f t="shared" si="3"/>
        <v>1.6973353922367096E-7</v>
      </c>
      <c r="CM59" s="8">
        <f t="shared" si="3"/>
        <v>-8.3795748651027679E-7</v>
      </c>
      <c r="CN59" s="8">
        <f t="shared" si="3"/>
        <v>8.1793405115604401E-7</v>
      </c>
      <c r="CO59" s="8">
        <f t="shared" si="3"/>
        <v>-4.4493936002254486E-7</v>
      </c>
      <c r="CP59" s="8">
        <f t="shared" si="3"/>
        <v>5.8696605265140533E-7</v>
      </c>
      <c r="CQ59" s="8">
        <f t="shared" si="3"/>
        <v>-1.0950025171041489E-6</v>
      </c>
      <c r="CR59" s="8">
        <f t="shared" si="3"/>
        <v>-4.9825757741928101E-6</v>
      </c>
      <c r="CS59" s="8">
        <f t="shared" si="3"/>
        <v>-2.7755741029977798E-6</v>
      </c>
      <c r="CT59" s="8">
        <f t="shared" si="3"/>
        <v>-1.7059501260519028E-6</v>
      </c>
      <c r="CU59" s="8">
        <f t="shared" si="3"/>
        <v>-6.0326419770717621E-7</v>
      </c>
      <c r="CV59" s="8">
        <f t="shared" si="3"/>
        <v>-1.9411090761423111E-6</v>
      </c>
      <c r="CW59" s="8">
        <f t="shared" si="3"/>
        <v>2.3678876459598541E-7</v>
      </c>
      <c r="CX59" s="8">
        <f t="shared" si="3"/>
        <v>2.3120082914829254E-7</v>
      </c>
      <c r="CY59" s="8">
        <f t="shared" si="3"/>
        <v>8.9011155068874359E-7</v>
      </c>
      <c r="CZ59" s="8">
        <f t="shared" si="3"/>
        <v>-2.5122426450252533E-7</v>
      </c>
      <c r="DA59" s="8">
        <f t="shared" si="3"/>
        <v>-2.5031622499227524E-6</v>
      </c>
      <c r="DB59" s="8">
        <f t="shared" si="3"/>
        <v>-1.989537850022316E-6</v>
      </c>
      <c r="DC59" s="8">
        <f t="shared" si="3"/>
        <v>-5.7904981076717377E-7</v>
      </c>
      <c r="DD59" s="8">
        <f t="shared" si="3"/>
        <v>-2.828892320394516E-7</v>
      </c>
      <c r="DE59" s="8">
        <f t="shared" si="3"/>
        <v>-3.2633543014526367E-6</v>
      </c>
      <c r="DF59" s="8">
        <f t="shared" si="3"/>
        <v>-1.7224811017513275E-6</v>
      </c>
      <c r="DG59" s="8">
        <f t="shared" si="3"/>
        <v>8.0978497862815857E-7</v>
      </c>
      <c r="DH59" s="8">
        <f t="shared" si="3"/>
        <v>-1.7718411982059479E-6</v>
      </c>
      <c r="DI59" s="8">
        <f t="shared" si="3"/>
        <v>1.3285316526889801E-6</v>
      </c>
      <c r="DJ59" s="8">
        <f t="shared" si="3"/>
        <v>2.6165507733821869E-6</v>
      </c>
      <c r="DK59" s="8">
        <f t="shared" si="3"/>
        <v>3.1618401408195496E-7</v>
      </c>
      <c r="DL59" s="8">
        <f t="shared" si="3"/>
        <v>-9.2340633273124695E-7</v>
      </c>
      <c r="DM59" s="8">
        <f t="shared" si="3"/>
        <v>-1.3830140233039856E-7</v>
      </c>
      <c r="DN59" s="8">
        <f t="shared" si="3"/>
        <v>6.5518543124198914E-7</v>
      </c>
      <c r="DO59" s="8">
        <f t="shared" si="3"/>
        <v>9.5227733254432678E-7</v>
      </c>
      <c r="DP59" s="8">
        <f t="shared" si="3"/>
        <v>1.1208467185497284E-6</v>
      </c>
      <c r="DQ59" s="8">
        <f t="shared" si="3"/>
        <v>1.5599653124809265E-7</v>
      </c>
      <c r="DR59" s="8">
        <f t="shared" si="3"/>
        <v>-4.5206397771835327E-6</v>
      </c>
      <c r="DS59" s="8">
        <f t="shared" si="3"/>
        <v>-5.5180862545967102E-7</v>
      </c>
      <c r="DT59" s="8">
        <f t="shared" si="3"/>
        <v>-2.7120113372802734E-6</v>
      </c>
      <c r="DU59" s="8">
        <f t="shared" si="3"/>
        <v>-2.9616057872772217E-7</v>
      </c>
      <c r="DV59" s="8">
        <f t="shared" si="3"/>
        <v>1.3015232980251312E-6</v>
      </c>
      <c r="DW59" s="8">
        <f t="shared" si="3"/>
        <v>-1.257285475730896E-6</v>
      </c>
      <c r="DX59" s="8">
        <f t="shared" si="3"/>
        <v>2.3283064365386963E-7</v>
      </c>
      <c r="DY59" s="8">
        <f t="shared" si="3"/>
        <v>-3.0221417546272278E-7</v>
      </c>
      <c r="DZ59" s="8">
        <f t="shared" si="3"/>
        <v>-8.3446502685546875E-7</v>
      </c>
      <c r="EA59" s="8">
        <f t="shared" si="3"/>
        <v>5.7928264141082764E-7</v>
      </c>
      <c r="EB59" s="8">
        <f t="shared" si="3"/>
        <v>1.39651820063591E-6</v>
      </c>
      <c r="EC59" s="8">
        <f t="shared" si="3"/>
        <v>-3.3713877201080322E-7</v>
      </c>
      <c r="ED59" s="8">
        <f t="shared" ref="ED59:ER59" si="4">SUM(ED2:ED57)</f>
        <v>1.3243407011032104E-6</v>
      </c>
      <c r="EE59" s="8">
        <f t="shared" si="4"/>
        <v>-5.202367901802063E-6</v>
      </c>
      <c r="EF59" s="8">
        <f t="shared" si="4"/>
        <v>-3.3706892281770706E-6</v>
      </c>
      <c r="EG59" s="8">
        <f t="shared" si="4"/>
        <v>1.5667174011468887E-6</v>
      </c>
      <c r="EH59" s="8">
        <f t="shared" si="4"/>
        <v>2.0677689462900162E-6</v>
      </c>
      <c r="EI59" s="8">
        <f t="shared" si="4"/>
        <v>2.3513566702604294E-6</v>
      </c>
      <c r="EJ59" s="8">
        <f t="shared" si="4"/>
        <v>-1.8009450286626816E-6</v>
      </c>
      <c r="EK59" s="8">
        <f t="shared" si="4"/>
        <v>-8.0070458352565765E-7</v>
      </c>
      <c r="EL59" s="8">
        <f t="shared" si="4"/>
        <v>-2.5585759431123734E-6</v>
      </c>
      <c r="EM59" s="8">
        <f t="shared" si="4"/>
        <v>1.7753336578607559E-6</v>
      </c>
      <c r="EN59" s="8">
        <f t="shared" si="4"/>
        <v>4.0256418287754059E-7</v>
      </c>
      <c r="EO59" s="8">
        <f t="shared" si="4"/>
        <v>2.5029294192790985E-7</v>
      </c>
      <c r="EP59" s="8">
        <f t="shared" si="4"/>
        <v>2.7532223612070084E-6</v>
      </c>
      <c r="EQ59" s="8">
        <f t="shared" si="4"/>
        <v>1.4009419828653336E-6</v>
      </c>
      <c r="ER59" s="8">
        <f t="shared" si="4"/>
        <v>-6.2212347984313965E-7</v>
      </c>
    </row>
    <row r="61" spans="1:149">
      <c r="E61" s="325"/>
      <c r="R61" s="326"/>
      <c r="ER61" s="326"/>
    </row>
    <row r="62" spans="1:149">
      <c r="E62" s="326"/>
      <c r="R62" s="333"/>
      <c r="AE62" s="333"/>
      <c r="ER62" s="236"/>
    </row>
    <row r="63" spans="1:149">
      <c r="E63" s="326"/>
      <c r="R63" s="326"/>
      <c r="AE63" s="326"/>
    </row>
    <row r="64" spans="1:149">
      <c r="E64" s="236"/>
      <c r="R64" s="236"/>
      <c r="AE64" s="236"/>
    </row>
    <row r="65" spans="5:5">
      <c r="E65" s="236"/>
    </row>
  </sheetData>
  <conditionalFormatting sqref="C1:C58">
    <cfRule type="cellIs" dxfId="1" priority="1" operator="equal">
      <formula>53</formula>
    </cfRule>
    <cfRule type="cellIs" dxfId="0" priority="2" operator="equal">
      <formula>53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ER53 ER43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EE02E-9221-452F-ACD3-8E05D59ABFE7}">
  <sheetPr codeName="Planilha9"/>
  <dimension ref="A2:O14"/>
  <sheetViews>
    <sheetView workbookViewId="0">
      <selection activeCell="A3" sqref="A3"/>
    </sheetView>
  </sheetViews>
  <sheetFormatPr defaultRowHeight="14.4"/>
  <cols>
    <col min="1" max="12" width="14.33203125" bestFit="1" customWidth="1"/>
    <col min="13" max="13" width="18" bestFit="1" customWidth="1"/>
    <col min="14" max="14" width="15.33203125" bestFit="1" customWidth="1"/>
    <col min="15" max="15" width="26.6640625" customWidth="1"/>
  </cols>
  <sheetData>
    <row r="2" spans="1:15">
      <c r="A2" s="202">
        <v>1585182.5400996325</v>
      </c>
      <c r="B2" s="202">
        <v>1523728.2435123655</v>
      </c>
      <c r="C2" s="202">
        <v>2097420.07767453</v>
      </c>
      <c r="D2" s="202">
        <v>1285237.611971363</v>
      </c>
      <c r="E2" s="202">
        <v>1765715.8616845845</v>
      </c>
      <c r="F2" s="202">
        <v>1696120.9949349861</v>
      </c>
      <c r="G2" s="202">
        <v>1895626.4748332505</v>
      </c>
      <c r="H2" s="202">
        <v>2105170.4299331759</v>
      </c>
      <c r="I2" s="202">
        <v>14038456.734083597</v>
      </c>
      <c r="J2" s="202">
        <v>4873004.6853320869</v>
      </c>
      <c r="K2" s="202">
        <v>1769238.6906399089</v>
      </c>
      <c r="L2" s="202">
        <v>2044969.2063347721</v>
      </c>
      <c r="M2" s="236">
        <f>SUM(A2:L2)</f>
        <v>36679871.551034249</v>
      </c>
    </row>
    <row r="3" spans="1:15">
      <c r="A3">
        <f>A2/$M$2</f>
        <v>4.3216687329291799E-2</v>
      </c>
      <c r="B3">
        <f t="shared" ref="B3:L3" si="0">B2/$M$2</f>
        <v>4.1541264434155345E-2</v>
      </c>
      <c r="C3">
        <f t="shared" si="0"/>
        <v>5.7181772699402757E-2</v>
      </c>
      <c r="D3">
        <f t="shared" si="0"/>
        <v>3.5039316050579888E-2</v>
      </c>
      <c r="E3">
        <f t="shared" si="0"/>
        <v>4.8138550846010181E-2</v>
      </c>
      <c r="F3">
        <f t="shared" si="0"/>
        <v>4.624119232738047E-2</v>
      </c>
      <c r="G3">
        <f t="shared" si="0"/>
        <v>5.1680292069610591E-2</v>
      </c>
      <c r="H3">
        <f t="shared" si="0"/>
        <v>5.7393069847700082E-2</v>
      </c>
      <c r="I3">
        <f t="shared" si="0"/>
        <v>0.3827291683546738</v>
      </c>
      <c r="J3">
        <f t="shared" si="0"/>
        <v>0.13285228326255369</v>
      </c>
      <c r="K3">
        <f t="shared" si="0"/>
        <v>4.8234593411219898E-2</v>
      </c>
      <c r="L3">
        <f t="shared" si="0"/>
        <v>5.5751809367421593E-2</v>
      </c>
    </row>
    <row r="5" spans="1:15">
      <c r="A5" s="326">
        <f>A3*$M$5</f>
        <v>1109627.7780697427</v>
      </c>
      <c r="B5" s="326">
        <f t="shared" ref="B5:L5" si="1">B3*$M$5</f>
        <v>1066609.7704586559</v>
      </c>
      <c r="C5" s="326">
        <f t="shared" si="1"/>
        <v>1468194.0543721709</v>
      </c>
      <c r="D5" s="326">
        <f t="shared" si="1"/>
        <v>899666.32837995409</v>
      </c>
      <c r="E5" s="326">
        <f t="shared" si="1"/>
        <v>1236001.1031792092</v>
      </c>
      <c r="F5" s="326">
        <f t="shared" si="1"/>
        <v>1187284.6964544903</v>
      </c>
      <c r="G5" s="326">
        <f t="shared" si="1"/>
        <v>1326938.5323832752</v>
      </c>
      <c r="H5" s="326">
        <f t="shared" si="1"/>
        <v>1473619.3009532231</v>
      </c>
      <c r="I5" s="326">
        <f t="shared" si="1"/>
        <v>9826919.7138585169</v>
      </c>
      <c r="J5" s="326">
        <f t="shared" si="1"/>
        <v>3411103.2797324606</v>
      </c>
      <c r="K5" s="326">
        <f t="shared" si="1"/>
        <v>1238467.083447936</v>
      </c>
      <c r="L5" s="326">
        <f t="shared" si="1"/>
        <v>1431478.4444343403</v>
      </c>
      <c r="M5" s="202">
        <f>O5*0.7</f>
        <v>25675910.085723974</v>
      </c>
      <c r="N5" s="236"/>
      <c r="O5" s="236">
        <v>36679871.551034249</v>
      </c>
    </row>
    <row r="6" spans="1:15">
      <c r="A6" s="326">
        <f>A3*$M$6</f>
        <v>1175983.5191983136</v>
      </c>
      <c r="B6" s="326">
        <f t="shared" ref="B6:L6" si="2">B3*$M$6</f>
        <v>1130393.0347320836</v>
      </c>
      <c r="C6" s="326">
        <f t="shared" si="2"/>
        <v>1555992.0588236272</v>
      </c>
      <c r="D6" s="326">
        <f t="shared" si="2"/>
        <v>953466.37481707556</v>
      </c>
      <c r="E6" s="326">
        <f t="shared" si="2"/>
        <v>1309913.9691493262</v>
      </c>
      <c r="F6" s="326">
        <f t="shared" si="2"/>
        <v>1258284.3213024691</v>
      </c>
      <c r="G6" s="326">
        <f t="shared" si="2"/>
        <v>1406289.4566197954</v>
      </c>
      <c r="H6" s="326">
        <f t="shared" si="2"/>
        <v>1561741.7351502262</v>
      </c>
      <c r="I6" s="326">
        <f t="shared" si="2"/>
        <v>10414569.51274726</v>
      </c>
      <c r="J6" s="326">
        <f t="shared" si="2"/>
        <v>3615087.2558604623</v>
      </c>
      <c r="K6" s="326">
        <f t="shared" si="2"/>
        <v>1312527.415038123</v>
      </c>
      <c r="L6" s="326">
        <f t="shared" si="2"/>
        <v>1517080.8554115142</v>
      </c>
      <c r="M6" s="202">
        <f t="shared" ref="M6:M12" si="3">O6*0.7</f>
        <v>27211329.508850273</v>
      </c>
      <c r="N6" s="236"/>
      <c r="O6" s="236">
        <v>38873327.869786106</v>
      </c>
    </row>
    <row r="7" spans="1:15">
      <c r="A7" s="326">
        <f>A3*$M$7</f>
        <v>1246307.3336463729</v>
      </c>
      <c r="B7" s="326">
        <f t="shared" ref="B7:L7" si="4">B3*$M$7</f>
        <v>1197990.5382090625</v>
      </c>
      <c r="C7" s="326">
        <f t="shared" si="4"/>
        <v>1649040.3839412802</v>
      </c>
      <c r="D7" s="326">
        <f t="shared" si="4"/>
        <v>1010483.6640311368</v>
      </c>
      <c r="E7" s="326">
        <f t="shared" si="4"/>
        <v>1388246.824504456</v>
      </c>
      <c r="F7" s="326">
        <f t="shared" si="4"/>
        <v>1333529.7237163568</v>
      </c>
      <c r="G7" s="326">
        <f t="shared" si="4"/>
        <v>1490385.5661256595</v>
      </c>
      <c r="H7" s="326">
        <f t="shared" si="4"/>
        <v>1655133.8909122099</v>
      </c>
      <c r="I7" s="326">
        <f t="shared" si="4"/>
        <v>11037360.769609546</v>
      </c>
      <c r="J7" s="326">
        <f t="shared" si="4"/>
        <v>3831269.4737609187</v>
      </c>
      <c r="K7" s="326">
        <f>K3*$M$7</f>
        <v>1391016.5544574028</v>
      </c>
      <c r="L7" s="326">
        <f t="shared" si="4"/>
        <v>1607802.2905651231</v>
      </c>
      <c r="M7" s="202">
        <f t="shared" si="3"/>
        <v>28838567.013479523</v>
      </c>
      <c r="N7" s="236"/>
      <c r="O7" s="236">
        <v>41197952.876399323</v>
      </c>
    </row>
    <row r="8" spans="1:15">
      <c r="A8" s="326">
        <f>A3*$M$8</f>
        <v>1320836.5121984258</v>
      </c>
      <c r="B8" s="326">
        <f t="shared" ref="B8:L8" si="5">B3*$M$8</f>
        <v>1269630.3723939643</v>
      </c>
      <c r="C8" s="326">
        <f t="shared" si="5"/>
        <v>1747652.9989009686</v>
      </c>
      <c r="D8" s="326">
        <f t="shared" si="5"/>
        <v>1070910.5871401986</v>
      </c>
      <c r="E8" s="326">
        <f t="shared" si="5"/>
        <v>1471263.9846098223</v>
      </c>
      <c r="F8" s="326">
        <f t="shared" si="5"/>
        <v>1413274.8011945947</v>
      </c>
      <c r="G8" s="326">
        <f t="shared" si="5"/>
        <v>1579510.6229799737</v>
      </c>
      <c r="H8" s="326">
        <f t="shared" si="5"/>
        <v>1754110.8975887597</v>
      </c>
      <c r="I8" s="326">
        <f t="shared" si="5"/>
        <v>11697394.943632197</v>
      </c>
      <c r="J8" s="326">
        <f t="shared" si="5"/>
        <v>4060379.3882918209</v>
      </c>
      <c r="K8" s="326">
        <f t="shared" si="5"/>
        <v>1474199.3444139555</v>
      </c>
      <c r="L8" s="326">
        <f t="shared" si="5"/>
        <v>1703948.8675409171</v>
      </c>
      <c r="M8" s="202">
        <f t="shared" si="3"/>
        <v>30563113.320885595</v>
      </c>
      <c r="N8" s="236"/>
      <c r="O8" s="236">
        <v>43661590.458407998</v>
      </c>
    </row>
    <row r="9" spans="1:15">
      <c r="A9" s="326">
        <f>A3*$M$9</f>
        <v>1399822.535627892</v>
      </c>
      <c r="B9" s="326">
        <f t="shared" ref="B9:L9" si="6">B3*$M$9</f>
        <v>1345554.2686631235</v>
      </c>
      <c r="C9" s="326">
        <f t="shared" si="6"/>
        <v>1852162.6482352468</v>
      </c>
      <c r="D9" s="326">
        <f t="shared" si="6"/>
        <v>1134951.0402511826</v>
      </c>
      <c r="E9" s="326">
        <f t="shared" si="6"/>
        <v>1559245.57088949</v>
      </c>
      <c r="F9" s="326">
        <f t="shared" si="6"/>
        <v>1497788.6343060317</v>
      </c>
      <c r="G9" s="326">
        <f t="shared" si="6"/>
        <v>1673965.3582341764</v>
      </c>
      <c r="H9" s="326">
        <f t="shared" si="6"/>
        <v>1859006.7292645678</v>
      </c>
      <c r="I9" s="326">
        <f t="shared" si="6"/>
        <v>12396899.161261404</v>
      </c>
      <c r="J9" s="326">
        <f t="shared" si="6"/>
        <v>4303190.0757116722</v>
      </c>
      <c r="K9" s="326">
        <f t="shared" si="6"/>
        <v>1562356.4652099102</v>
      </c>
      <c r="L9" s="326">
        <f t="shared" si="6"/>
        <v>1805845.0098198643</v>
      </c>
      <c r="M9" s="202">
        <f t="shared" si="3"/>
        <v>32390787.497474559</v>
      </c>
      <c r="N9" s="236"/>
      <c r="O9" s="236">
        <v>46272553.567820802</v>
      </c>
    </row>
    <row r="10" spans="1:15">
      <c r="A10" s="326">
        <f>A3*$M$10</f>
        <v>1483531.9232584401</v>
      </c>
      <c r="B10" s="326">
        <f t="shared" ref="B10:L10" si="7">B3*$M$10</f>
        <v>1426018.4139291786</v>
      </c>
      <c r="C10" s="326">
        <f t="shared" si="7"/>
        <v>1962921.9745997151</v>
      </c>
      <c r="D10" s="326">
        <f t="shared" si="7"/>
        <v>1202821.1124582037</v>
      </c>
      <c r="E10" s="326">
        <f t="shared" si="7"/>
        <v>1652488.4560286817</v>
      </c>
      <c r="F10" s="326">
        <f t="shared" si="7"/>
        <v>1587356.3946375328</v>
      </c>
      <c r="G10" s="326">
        <f t="shared" si="7"/>
        <v>1774068.4866565804</v>
      </c>
      <c r="H10" s="326">
        <f t="shared" si="7"/>
        <v>1970175.3316745893</v>
      </c>
      <c r="I10" s="326">
        <f t="shared" si="7"/>
        <v>13138233.731104838</v>
      </c>
      <c r="J10" s="326">
        <f t="shared" si="7"/>
        <v>4560520.8422392318</v>
      </c>
      <c r="K10" s="326">
        <f t="shared" si="7"/>
        <v>1655785.3818294632</v>
      </c>
      <c r="L10" s="326">
        <f t="shared" si="7"/>
        <v>1913834.5414070925</v>
      </c>
      <c r="M10" s="202">
        <f t="shared" si="3"/>
        <v>34327756.589823544</v>
      </c>
      <c r="N10" s="236"/>
      <c r="O10" s="236">
        <v>49039652.271176495</v>
      </c>
    </row>
    <row r="11" spans="1:15">
      <c r="A11" s="326">
        <f>A3*$M$11</f>
        <v>1572247.1322692949</v>
      </c>
      <c r="B11" s="326">
        <f t="shared" ref="B11:L11" si="8">B3*$M$11</f>
        <v>1511294.3150821435</v>
      </c>
      <c r="C11" s="326">
        <f t="shared" si="8"/>
        <v>2080304.708680778</v>
      </c>
      <c r="D11" s="326">
        <f t="shared" si="8"/>
        <v>1274749.8149832042</v>
      </c>
      <c r="E11" s="326">
        <f t="shared" si="8"/>
        <v>1751307.2656991968</v>
      </c>
      <c r="F11" s="326">
        <f t="shared" si="8"/>
        <v>1682280.3070368574</v>
      </c>
      <c r="G11" s="326">
        <f t="shared" si="8"/>
        <v>1880157.7821586439</v>
      </c>
      <c r="H11" s="326">
        <f t="shared" si="8"/>
        <v>2087991.8165087299</v>
      </c>
      <c r="I11" s="326">
        <f t="shared" si="8"/>
        <v>13923900.108224908</v>
      </c>
      <c r="J11" s="326">
        <f t="shared" si="8"/>
        <v>4833239.9886051379</v>
      </c>
      <c r="K11" s="326">
        <f t="shared" si="8"/>
        <v>1754801.347662865</v>
      </c>
      <c r="L11" s="326">
        <f t="shared" si="8"/>
        <v>2028281.8469832367</v>
      </c>
      <c r="M11" s="202">
        <f t="shared" si="3"/>
        <v>36380556.433894992</v>
      </c>
      <c r="N11" s="236"/>
      <c r="O11" s="236">
        <v>51972223.476992846</v>
      </c>
    </row>
    <row r="12" spans="1:15">
      <c r="A12" s="326">
        <f>A3*$M$12</f>
        <v>1666267.510778999</v>
      </c>
      <c r="B12" s="326">
        <f t="shared" ref="B12:L12" si="9">B3*$M$12</f>
        <v>1601669.7151240557</v>
      </c>
      <c r="C12" s="326">
        <f t="shared" si="9"/>
        <v>2204706.9302598885</v>
      </c>
      <c r="D12" s="326">
        <f t="shared" si="9"/>
        <v>1350979.8539191999</v>
      </c>
      <c r="E12" s="326">
        <f t="shared" si="9"/>
        <v>1856035.4401880091</v>
      </c>
      <c r="F12" s="326">
        <f t="shared" si="9"/>
        <v>1782880.6693976615</v>
      </c>
      <c r="G12" s="326">
        <f t="shared" si="9"/>
        <v>1992591.2175317311</v>
      </c>
      <c r="H12" s="326">
        <f t="shared" si="9"/>
        <v>2212853.7271359521</v>
      </c>
      <c r="I12" s="326">
        <f t="shared" si="9"/>
        <v>14756549.334696759</v>
      </c>
      <c r="J12" s="326">
        <f t="shared" si="9"/>
        <v>5122267.7399237249</v>
      </c>
      <c r="K12" s="326">
        <f t="shared" si="9"/>
        <v>1859738.4682531045</v>
      </c>
      <c r="L12" s="326">
        <f t="shared" si="9"/>
        <v>2149573.1014328343</v>
      </c>
      <c r="M12" s="202">
        <f t="shared" si="3"/>
        <v>38556113.708641917</v>
      </c>
      <c r="N12" s="236"/>
      <c r="O12" s="236">
        <v>55080162.440917023</v>
      </c>
    </row>
    <row r="13" spans="1:15">
      <c r="A13" s="326">
        <f>A3*$M$13</f>
        <v>2522729.0113194049</v>
      </c>
      <c r="B13" s="326">
        <f t="shared" ref="B13:L13" si="10">B3*$M$13</f>
        <v>2424927.9486978208</v>
      </c>
      <c r="C13" s="326">
        <f t="shared" si="10"/>
        <v>3337926.2924134717</v>
      </c>
      <c r="D13" s="326">
        <f t="shared" si="10"/>
        <v>2045383.4988336691</v>
      </c>
      <c r="E13" s="326">
        <f t="shared" si="10"/>
        <v>2810037.656444646</v>
      </c>
      <c r="F13" s="326">
        <f t="shared" si="10"/>
        <v>2699281.33346806</v>
      </c>
      <c r="G13" s="326">
        <f t="shared" si="10"/>
        <v>3016783.1033430411</v>
      </c>
      <c r="H13" s="326">
        <f t="shared" si="10"/>
        <v>3350260.542883832</v>
      </c>
      <c r="I13" s="326">
        <f t="shared" si="10"/>
        <v>22341415.692730896</v>
      </c>
      <c r="J13" s="326">
        <f t="shared" si="10"/>
        <v>7755113.3582445215</v>
      </c>
      <c r="K13" s="326">
        <f t="shared" si="10"/>
        <v>2815644.0409352006</v>
      </c>
      <c r="L13" s="326">
        <f t="shared" si="10"/>
        <v>3254453.6755693117</v>
      </c>
      <c r="M13" s="202">
        <f>O13</f>
        <v>58373956.154883869</v>
      </c>
      <c r="N13" s="236"/>
      <c r="O13" s="236">
        <v>58373956.154883869</v>
      </c>
    </row>
    <row r="14" spans="1:15">
      <c r="A14" s="326">
        <f>A3*$M$14</f>
        <v>2673588.2061963049</v>
      </c>
      <c r="B14" s="326">
        <f t="shared" ref="B14:L14" si="11">B3*$M$14</f>
        <v>2569938.6400299501</v>
      </c>
      <c r="C14" s="326">
        <f t="shared" si="11"/>
        <v>3537534.2846997972</v>
      </c>
      <c r="D14" s="326">
        <f t="shared" si="11"/>
        <v>2167697.4320639223</v>
      </c>
      <c r="E14" s="326">
        <f t="shared" si="11"/>
        <v>2978077.9083000356</v>
      </c>
      <c r="F14" s="326">
        <f t="shared" si="11"/>
        <v>2860698.3572094496</v>
      </c>
      <c r="G14" s="326">
        <f t="shared" si="11"/>
        <v>3197186.732922955</v>
      </c>
      <c r="H14" s="326">
        <f t="shared" si="11"/>
        <v>3550606.123348285</v>
      </c>
      <c r="I14" s="326">
        <f t="shared" si="11"/>
        <v>23677432.351156201</v>
      </c>
      <c r="J14" s="326">
        <f t="shared" si="11"/>
        <v>8218869.1370675424</v>
      </c>
      <c r="K14" s="326">
        <f t="shared" si="11"/>
        <v>2984019.5545831253</v>
      </c>
      <c r="L14" s="326">
        <f t="shared" si="11"/>
        <v>3449070.0053683566</v>
      </c>
      <c r="M14" s="202">
        <f>O14</f>
        <v>61864718.732945919</v>
      </c>
      <c r="N14" s="236"/>
      <c r="O14" s="236">
        <v>61864718.732945919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99AEE-17A2-478C-8683-82B9164A23AA}">
  <sheetPr codeName="Planilha10"/>
  <dimension ref="B2:G18"/>
  <sheetViews>
    <sheetView showGridLines="0" zoomScale="90" zoomScaleNormal="90" workbookViewId="0">
      <selection activeCell="G12" sqref="G12"/>
    </sheetView>
  </sheetViews>
  <sheetFormatPr defaultRowHeight="14.4"/>
  <cols>
    <col min="1" max="1" width="3.6640625" customWidth="1"/>
    <col min="2" max="2" width="5.109375" bestFit="1" customWidth="1"/>
    <col min="3" max="3" width="21.6640625" customWidth="1"/>
    <col min="4" max="4" width="77.44140625" customWidth="1"/>
    <col min="5" max="5" width="15.44140625" customWidth="1"/>
    <col min="6" max="6" width="25.44140625" customWidth="1"/>
    <col min="7" max="7" width="18.109375" bestFit="1" customWidth="1"/>
  </cols>
  <sheetData>
    <row r="2" spans="2:7" ht="15" thickBot="1">
      <c r="C2" s="94" t="s">
        <v>518</v>
      </c>
    </row>
    <row r="3" spans="2:7">
      <c r="B3" s="204" t="s">
        <v>519</v>
      </c>
      <c r="C3" s="204" t="s">
        <v>520</v>
      </c>
      <c r="D3" s="204" t="s">
        <v>521</v>
      </c>
      <c r="E3" s="205" t="s">
        <v>496</v>
      </c>
    </row>
    <row r="4" spans="2:7">
      <c r="B4" s="206">
        <v>1</v>
      </c>
      <c r="C4" s="207" t="s">
        <v>522</v>
      </c>
      <c r="D4" s="208" t="s">
        <v>523</v>
      </c>
      <c r="E4" s="209">
        <v>15</v>
      </c>
    </row>
    <row r="5" spans="2:7">
      <c r="B5" s="206">
        <v>2</v>
      </c>
      <c r="C5" s="210" t="s">
        <v>465</v>
      </c>
      <c r="D5" s="211" t="s">
        <v>524</v>
      </c>
      <c r="E5" s="209">
        <v>15</v>
      </c>
    </row>
    <row r="6" spans="2:7">
      <c r="B6" s="206">
        <v>3</v>
      </c>
      <c r="C6" s="207" t="s">
        <v>466</v>
      </c>
      <c r="D6" s="208" t="s">
        <v>456</v>
      </c>
      <c r="E6" s="209">
        <v>48</v>
      </c>
    </row>
    <row r="7" spans="2:7" ht="57.6">
      <c r="B7" s="206">
        <v>4</v>
      </c>
      <c r="C7" s="210" t="s">
        <v>462</v>
      </c>
      <c r="D7" s="212" t="s">
        <v>436</v>
      </c>
      <c r="E7" s="213" t="s">
        <v>525</v>
      </c>
    </row>
    <row r="8" spans="2:7" ht="28.8">
      <c r="B8" s="206">
        <v>5</v>
      </c>
      <c r="C8" s="210" t="s">
        <v>467</v>
      </c>
      <c r="D8" s="211" t="s">
        <v>526</v>
      </c>
      <c r="E8" s="209">
        <v>15</v>
      </c>
    </row>
    <row r="9" spans="2:7">
      <c r="D9" s="214"/>
      <c r="F9" s="218"/>
    </row>
    <row r="10" spans="2:7" ht="15" thickBot="1">
      <c r="C10" s="94" t="s">
        <v>527</v>
      </c>
      <c r="D10" s="214"/>
    </row>
    <row r="11" spans="2:7" ht="28.8">
      <c r="B11" s="204" t="s">
        <v>519</v>
      </c>
      <c r="C11" s="204" t="s">
        <v>520</v>
      </c>
      <c r="D11" s="215" t="s">
        <v>521</v>
      </c>
      <c r="E11" s="205" t="s">
        <v>496</v>
      </c>
      <c r="F11" s="219" t="s">
        <v>528</v>
      </c>
      <c r="G11" s="219" t="s">
        <v>529</v>
      </c>
    </row>
    <row r="12" spans="2:7" s="203" customFormat="1" ht="43.2">
      <c r="B12" s="206">
        <v>1</v>
      </c>
      <c r="C12" s="220" t="s">
        <v>460</v>
      </c>
      <c r="D12" s="211" t="s">
        <v>530</v>
      </c>
      <c r="E12" s="209">
        <v>10</v>
      </c>
      <c r="F12" s="221" t="s">
        <v>531</v>
      </c>
      <c r="G12" s="221" t="s">
        <v>532</v>
      </c>
    </row>
    <row r="13" spans="2:7" s="203" customFormat="1" ht="43.2">
      <c r="B13" s="206">
        <v>2</v>
      </c>
      <c r="C13" s="216" t="s">
        <v>533</v>
      </c>
      <c r="D13" s="211" t="s">
        <v>534</v>
      </c>
      <c r="E13" s="209">
        <v>48</v>
      </c>
      <c r="F13" s="221" t="s">
        <v>535</v>
      </c>
      <c r="G13" s="344" t="s">
        <v>465</v>
      </c>
    </row>
    <row r="14" spans="2:7" s="203" customFormat="1">
      <c r="B14" s="206">
        <v>3</v>
      </c>
      <c r="C14" s="216" t="s">
        <v>461</v>
      </c>
      <c r="D14" s="211" t="s">
        <v>524</v>
      </c>
      <c r="E14" s="217">
        <v>10</v>
      </c>
      <c r="F14" s="217" t="s">
        <v>536</v>
      </c>
      <c r="G14" s="345"/>
    </row>
    <row r="15" spans="2:7" s="203" customFormat="1" ht="43.2">
      <c r="B15" s="206">
        <v>4</v>
      </c>
      <c r="C15" s="216" t="s">
        <v>537</v>
      </c>
      <c r="D15" s="211" t="s">
        <v>538</v>
      </c>
      <c r="E15" s="209">
        <v>48</v>
      </c>
      <c r="F15" s="221" t="s">
        <v>539</v>
      </c>
      <c r="G15" s="344" t="s">
        <v>540</v>
      </c>
    </row>
    <row r="16" spans="2:7" s="203" customFormat="1" ht="24" customHeight="1">
      <c r="B16" s="206">
        <v>6</v>
      </c>
      <c r="C16" s="216" t="s">
        <v>463</v>
      </c>
      <c r="D16" s="222" t="s">
        <v>541</v>
      </c>
      <c r="E16" s="209">
        <v>48</v>
      </c>
      <c r="F16" s="209" t="s">
        <v>542</v>
      </c>
      <c r="G16" s="345"/>
    </row>
    <row r="17" spans="2:7" s="203" customFormat="1" ht="24" customHeight="1">
      <c r="B17" s="206">
        <v>5</v>
      </c>
      <c r="C17" s="216" t="s">
        <v>462</v>
      </c>
      <c r="D17" s="212" t="s">
        <v>543</v>
      </c>
      <c r="E17" s="209">
        <v>10</v>
      </c>
      <c r="F17" s="209" t="s">
        <v>544</v>
      </c>
      <c r="G17" s="209" t="s">
        <v>545</v>
      </c>
    </row>
    <row r="18" spans="2:7" s="203" customFormat="1" ht="28.8">
      <c r="B18" s="206">
        <v>7</v>
      </c>
      <c r="C18" s="216" t="s">
        <v>464</v>
      </c>
      <c r="D18" s="211" t="s">
        <v>526</v>
      </c>
      <c r="E18" s="209">
        <v>10</v>
      </c>
      <c r="F18" s="209" t="s">
        <v>546</v>
      </c>
      <c r="G18" s="209" t="s">
        <v>547</v>
      </c>
    </row>
  </sheetData>
  <mergeCells count="2">
    <mergeCell ref="G13:G14"/>
    <mergeCell ref="G15:G16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63A736ED80B4B49B41901BE3E26E810" ma:contentTypeVersion="15" ma:contentTypeDescription="Crie um novo documento." ma:contentTypeScope="" ma:versionID="b54c2b05dd89b0e1caa53570e0a70617">
  <xsd:schema xmlns:xsd="http://www.w3.org/2001/XMLSchema" xmlns:xs="http://www.w3.org/2001/XMLSchema" xmlns:p="http://schemas.microsoft.com/office/2006/metadata/properties" xmlns:ns2="0dcba1b9-8999-454b-9982-72a241fa71d8" xmlns:ns3="f04db863-53dd-489f-a33b-81850d909c60" targetNamespace="http://schemas.microsoft.com/office/2006/metadata/properties" ma:root="true" ma:fieldsID="9382c246a83d29ae3af987c80babe0a9" ns2:_="" ns3:_="">
    <xsd:import namespace="0dcba1b9-8999-454b-9982-72a241fa71d8"/>
    <xsd:import namespace="f04db863-53dd-489f-a33b-81850d909c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cba1b9-8999-454b-9982-72a241fa71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76c1f238-9b06-4146-a27b-8c32debd1c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4db863-53dd-489f-a33b-81850d909c6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6944455c-6a02-4e9b-9837-8488e4d9961b}" ma:internalName="TaxCatchAll" ma:showField="CatchAllData" ma:web="f04db863-53dd-489f-a33b-81850d909c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04db863-53dd-489f-a33b-81850d909c60">
      <UserInfo>
        <DisplayName>Luciana de Souza Faria</DisplayName>
        <AccountId>14</AccountId>
        <AccountType/>
      </UserInfo>
    </SharedWithUsers>
    <TaxCatchAll xmlns="f04db863-53dd-489f-a33b-81850d909c60" xsi:nil="true"/>
    <lcf76f155ced4ddcb4097134ff3c332f xmlns="0dcba1b9-8999-454b-9982-72a241fa71d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53C39BB-F653-4715-8669-AD9BD994E83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2909BC-D8DA-4173-99B8-87139B61C8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cba1b9-8999-454b-9982-72a241fa71d8"/>
    <ds:schemaRef ds:uri="f04db863-53dd-489f-a33b-81850d909c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1E0F7B7-9908-4579-8CDD-31081BE1DEF5}">
  <ds:schemaRefs>
    <ds:schemaRef ds:uri="http://schemas.microsoft.com/office/2006/metadata/properties"/>
    <ds:schemaRef ds:uri="http://schemas.microsoft.com/office/infopath/2007/PartnerControls"/>
    <ds:schemaRef ds:uri="f04db863-53dd-489f-a33b-81850d909c60"/>
    <ds:schemaRef ds:uri="0dcba1b9-8999-454b-9982-72a241fa71d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2</vt:i4>
      </vt:variant>
    </vt:vector>
  </HeadingPairs>
  <TitlesOfParts>
    <vt:vector size="12" baseType="lpstr">
      <vt:lpstr>9999</vt:lpstr>
      <vt:lpstr>Rec_Faltantes</vt:lpstr>
      <vt:lpstr>Mensal</vt:lpstr>
      <vt:lpstr>Anual</vt:lpstr>
      <vt:lpstr>V-Parâmetros</vt:lpstr>
      <vt:lpstr>Receitas_Deducao</vt:lpstr>
      <vt:lpstr>Conferência Rec Deduções</vt:lpstr>
      <vt:lpstr>BaseLancamento</vt:lpstr>
      <vt:lpstr>Comparativo SCGOV</vt:lpstr>
      <vt:lpstr>Pendências</vt:lpstr>
      <vt:lpstr>Anual!Area_de_impressao</vt:lpstr>
      <vt:lpstr>Mensal!Area_de_impressao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luiz.antunes</dc:creator>
  <cp:keywords/>
  <dc:description/>
  <cp:lastModifiedBy>Marcos Diniz</cp:lastModifiedBy>
  <cp:revision/>
  <dcterms:created xsi:type="dcterms:W3CDTF">2013-04-17T18:31:14Z</dcterms:created>
  <dcterms:modified xsi:type="dcterms:W3CDTF">2024-06-07T16:23:19Z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0x010100763A736ED80B4B49B41901BE3E26E810</vt:lpwstr>
  </property>
  <property fmtid="{D5CDD505-2E9C-101B-9397-08002B2CF9AE}" pid="3" name="MediaServiceImageTags">
    <vt:lpwstr/>
  </property>
</Properties>
</file>